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paiz/Lixo/_0_rm-assignment/proj_gitlab/rm1-assignment/_fabiano/02-Estatisticas/"/>
    </mc:Choice>
  </mc:AlternateContent>
  <xr:revisionPtr revIDLastSave="0" documentId="13_ncr:1_{28E9D70D-A77A-E54B-AC94-B465F656EBB1}" xr6:coauthVersionLast="45" xr6:coauthVersionMax="45" xr10:uidLastSave="{00000000-0000-0000-0000-000000000000}"/>
  <bookViews>
    <workbookView xWindow="700" yWindow="1060" windowWidth="26820" windowHeight="15940" activeTab="2" xr2:uid="{5B36F27F-5434-4DF8-AE44-AA417FDD62C9}"/>
  </bookViews>
  <sheets>
    <sheet name="Distrib Média Amostral" sheetId="1" r:id="rId1"/>
    <sheet name="Distrib Normal de Probab" sheetId="2" r:id="rId2"/>
    <sheet name="Interv Confiança distrib-t" sheetId="3" r:id="rId3"/>
    <sheet name="p-valor" sheetId="4" r:id="rId4"/>
    <sheet name="Teste Qui-Quadrado" sheetId="5" r:id="rId5"/>
    <sheet name="ANOVA sem repetição" sheetId="6" r:id="rId6"/>
    <sheet name="ANOVA com repetição" sheetId="7" r:id="rId7"/>
    <sheet name="Covariância" sheetId="8" r:id="rId8"/>
    <sheet name="Teste-t para correlação" sheetId="9" r:id="rId9"/>
    <sheet name="Regressão Linea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3" l="1"/>
  <c r="I7" i="3"/>
  <c r="I6" i="3"/>
  <c r="I5" i="3"/>
  <c r="F8" i="3"/>
  <c r="H8" i="3" s="1"/>
  <c r="C10" i="3"/>
  <c r="C11" i="3"/>
  <c r="C12" i="3"/>
  <c r="C13" i="3"/>
  <c r="C14" i="3"/>
  <c r="C15" i="3"/>
  <c r="C16" i="3"/>
  <c r="C17" i="3"/>
  <c r="C18" i="3"/>
  <c r="C19" i="3"/>
  <c r="C20" i="3"/>
  <c r="C21" i="3"/>
  <c r="F7" i="3"/>
  <c r="H7" i="3" s="1"/>
  <c r="F6" i="3"/>
  <c r="H6" i="3" s="1"/>
  <c r="E24" i="3"/>
  <c r="E25" i="3" s="1"/>
  <c r="G28" i="2" l="1"/>
  <c r="G29" i="2"/>
  <c r="M21" i="2"/>
  <c r="I20" i="2" l="1"/>
  <c r="F20" i="2"/>
  <c r="K20" i="2" l="1"/>
  <c r="N18" i="2"/>
  <c r="C20" i="10"/>
  <c r="E15" i="10" s="1"/>
  <c r="G15" i="10" s="1"/>
  <c r="B20" i="10"/>
  <c r="D4" i="10" s="1"/>
  <c r="C24" i="10"/>
  <c r="C5" i="9"/>
  <c r="E5" i="9" s="1"/>
  <c r="O21" i="2" l="1"/>
  <c r="E12" i="10"/>
  <c r="G12" i="10" s="1"/>
  <c r="E4" i="10"/>
  <c r="G4" i="10" s="1"/>
  <c r="E11" i="10"/>
  <c r="G11" i="10" s="1"/>
  <c r="E5" i="10"/>
  <c r="G5" i="10" s="1"/>
  <c r="E3" i="10"/>
  <c r="E10" i="10"/>
  <c r="G10" i="10" s="1"/>
  <c r="D16" i="10"/>
  <c r="F16" i="10" s="1"/>
  <c r="E17" i="10"/>
  <c r="G17" i="10" s="1"/>
  <c r="E9" i="10"/>
  <c r="G9" i="10" s="1"/>
  <c r="E16" i="10"/>
  <c r="G16" i="10" s="1"/>
  <c r="E8" i="10"/>
  <c r="G8" i="10" s="1"/>
  <c r="D12" i="10"/>
  <c r="E7" i="10"/>
  <c r="G7" i="10" s="1"/>
  <c r="E14" i="10"/>
  <c r="G14" i="10" s="1"/>
  <c r="E6" i="10"/>
  <c r="G6" i="10" s="1"/>
  <c r="E13" i="10"/>
  <c r="G13" i="10" s="1"/>
  <c r="D8" i="10"/>
  <c r="H8" i="10" s="1"/>
  <c r="D15" i="10"/>
  <c r="D11" i="10"/>
  <c r="D7" i="10"/>
  <c r="D3" i="10"/>
  <c r="F3" i="10" s="1"/>
  <c r="D14" i="10"/>
  <c r="F14" i="10" s="1"/>
  <c r="D10" i="10"/>
  <c r="H10" i="10" s="1"/>
  <c r="D6" i="10"/>
  <c r="D17" i="10"/>
  <c r="F17" i="10" s="1"/>
  <c r="D13" i="10"/>
  <c r="F13" i="10" s="1"/>
  <c r="D9" i="10"/>
  <c r="D5" i="10"/>
  <c r="F12" i="10"/>
  <c r="F5" i="10"/>
  <c r="F6" i="10"/>
  <c r="F9" i="10"/>
  <c r="H15" i="10"/>
  <c r="E18" i="10"/>
  <c r="G3" i="10"/>
  <c r="H6" i="10"/>
  <c r="H13" i="10" l="1"/>
  <c r="H7" i="10"/>
  <c r="H4" i="10"/>
  <c r="F8" i="10"/>
  <c r="H5" i="10"/>
  <c r="H12" i="10"/>
  <c r="F10" i="10"/>
  <c r="H17" i="10"/>
  <c r="H9" i="10"/>
  <c r="H14" i="10"/>
  <c r="D18" i="10"/>
  <c r="H16" i="10"/>
  <c r="H3" i="10"/>
  <c r="F4" i="10"/>
  <c r="H11" i="10"/>
  <c r="F11" i="10"/>
  <c r="F7" i="10"/>
  <c r="F15" i="10"/>
  <c r="G18" i="10"/>
  <c r="F18" i="10"/>
  <c r="H18" i="10" l="1"/>
  <c r="C22" i="10" s="1"/>
  <c r="D9" i="5" l="1"/>
  <c r="C5" i="5"/>
  <c r="D5" i="5"/>
  <c r="E5" i="5"/>
  <c r="B5" i="5"/>
  <c r="F4" i="5"/>
  <c r="F3" i="5"/>
  <c r="H14" i="2"/>
  <c r="D8" i="4"/>
  <c r="D9" i="4" s="1"/>
  <c r="D10" i="4" s="1"/>
  <c r="H5" i="4"/>
  <c r="H9" i="4" s="1"/>
  <c r="H10" i="4" s="1"/>
  <c r="H11" i="4" s="1"/>
  <c r="B24" i="3"/>
  <c r="B23" i="3"/>
  <c r="F5" i="3"/>
  <c r="H5" i="3" s="1"/>
  <c r="G14" i="2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C16" i="1"/>
  <c r="C17" i="1" s="1"/>
  <c r="C23" i="1" s="1"/>
  <c r="G15" i="1"/>
  <c r="C15" i="1"/>
  <c r="G14" i="1"/>
  <c r="G13" i="1"/>
  <c r="G12" i="1"/>
  <c r="G11" i="1"/>
  <c r="G10" i="1"/>
  <c r="G9" i="1"/>
  <c r="G8" i="1"/>
  <c r="G7" i="1"/>
  <c r="G6" i="1"/>
  <c r="G5" i="1"/>
  <c r="G4" i="1"/>
  <c r="G3" i="1"/>
  <c r="C9" i="3" l="1"/>
  <c r="C5" i="3"/>
  <c r="C8" i="3"/>
  <c r="C4" i="3"/>
  <c r="C7" i="3"/>
  <c r="C3" i="3"/>
  <c r="C6" i="3"/>
  <c r="C2" i="3"/>
  <c r="F5" i="5"/>
  <c r="E10" i="5" s="1"/>
  <c r="N11" i="2"/>
  <c r="O4" i="2"/>
  <c r="O5" i="2" s="1"/>
  <c r="P4" i="2"/>
  <c r="P5" i="2" s="1"/>
  <c r="Q4" i="2"/>
  <c r="Q5" i="2" s="1"/>
  <c r="F14" i="2"/>
  <c r="H12" i="4"/>
  <c r="H13" i="4" s="1"/>
  <c r="D11" i="4"/>
  <c r="C20" i="1"/>
  <c r="C25" i="1" s="1"/>
  <c r="C21" i="1"/>
  <c r="C22" i="1" s="1"/>
  <c r="C26" i="1" s="1"/>
  <c r="D23" i="3" l="1"/>
  <c r="C23" i="3"/>
  <c r="D24" i="3" s="1"/>
  <c r="D25" i="3" s="1"/>
  <c r="B9" i="5"/>
  <c r="C9" i="5"/>
  <c r="B10" i="5"/>
  <c r="E9" i="5"/>
  <c r="E11" i="5" s="1"/>
  <c r="D10" i="5"/>
  <c r="C10" i="5"/>
  <c r="R5" i="2"/>
  <c r="H14" i="4"/>
  <c r="C15" i="5" l="1"/>
  <c r="C17" i="5" s="1"/>
  <c r="F10" i="5"/>
  <c r="D11" i="5"/>
  <c r="C11" i="5"/>
  <c r="B11" i="5"/>
  <c r="F9" i="5"/>
  <c r="F11" i="5" l="1"/>
</calcChain>
</file>

<file path=xl/sharedStrings.xml><?xml version="1.0" encoding="utf-8"?>
<sst xmlns="http://schemas.openxmlformats.org/spreadsheetml/2006/main" count="164" uniqueCount="130">
  <si>
    <t>nro</t>
  </si>
  <si>
    <t>Populacao</t>
  </si>
  <si>
    <t>amostra n=2</t>
  </si>
  <si>
    <t>1,2</t>
  </si>
  <si>
    <t>1,3</t>
  </si>
  <si>
    <t>1,4</t>
  </si>
  <si>
    <t>1,5</t>
  </si>
  <si>
    <t>1,6</t>
  </si>
  <si>
    <t>1,7</t>
  </si>
  <si>
    <t>1,8</t>
  </si>
  <si>
    <t>1,9</t>
  </si>
  <si>
    <t>1,10</t>
  </si>
  <si>
    <t>2,3</t>
  </si>
  <si>
    <t>2,4</t>
  </si>
  <si>
    <t>2,5</t>
  </si>
  <si>
    <t>μ</t>
  </si>
  <si>
    <t>2,6</t>
  </si>
  <si>
    <t>σ</t>
  </si>
  <si>
    <t>2,7</t>
  </si>
  <si>
    <r>
      <t>σ</t>
    </r>
    <r>
      <rPr>
        <b/>
        <vertAlign val="superscript"/>
        <sz val="11"/>
        <color theme="1"/>
        <rFont val="Calibri"/>
        <family val="2"/>
      </rPr>
      <t>2</t>
    </r>
  </si>
  <si>
    <t>2,8</t>
  </si>
  <si>
    <t>2,9</t>
  </si>
  <si>
    <t>2,10</t>
  </si>
  <si>
    <t>3,4</t>
  </si>
  <si>
    <t>3,5</t>
  </si>
  <si>
    <t>3,6</t>
  </si>
  <si>
    <r>
      <t>σ</t>
    </r>
    <r>
      <rPr>
        <b/>
        <vertAlign val="super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/ n</t>
    </r>
  </si>
  <si>
    <t>3,7</t>
  </si>
  <si>
    <t>3,8</t>
  </si>
  <si>
    <t xml:space="preserve">Erro %   </t>
  </si>
  <si>
    <t>3,9</t>
  </si>
  <si>
    <t xml:space="preserve">Erro % </t>
  </si>
  <si>
    <t>3,10</t>
  </si>
  <si>
    <t>4,5</t>
  </si>
  <si>
    <t>4,6</t>
  </si>
  <si>
    <t>4,7</t>
  </si>
  <si>
    <t>4,8</t>
  </si>
  <si>
    <t>4,9</t>
  </si>
  <si>
    <t>4,10</t>
  </si>
  <si>
    <t>5,6</t>
  </si>
  <si>
    <t>5,7</t>
  </si>
  <si>
    <t>5,8</t>
  </si>
  <si>
    <t>5,9</t>
  </si>
  <si>
    <t>5,10</t>
  </si>
  <si>
    <t>6,7</t>
  </si>
  <si>
    <t>6,8</t>
  </si>
  <si>
    <t>6,9</t>
  </si>
  <si>
    <t>6,10</t>
  </si>
  <si>
    <t>7,8</t>
  </si>
  <si>
    <t>7,9</t>
  </si>
  <si>
    <t>7,10</t>
  </si>
  <si>
    <t>8,9</t>
  </si>
  <si>
    <t>8,10</t>
  </si>
  <si>
    <t>9,10</t>
  </si>
  <si>
    <t>µ</t>
  </si>
  <si>
    <r>
      <t>x</t>
    </r>
    <r>
      <rPr>
        <b/>
        <vertAlign val="subscript"/>
        <sz val="14"/>
        <color theme="1"/>
        <rFont val="Calibri"/>
        <family val="2"/>
        <scheme val="minor"/>
      </rPr>
      <t>1</t>
    </r>
  </si>
  <si>
    <r>
      <t>x</t>
    </r>
    <r>
      <rPr>
        <b/>
        <vertAlign val="subscript"/>
        <sz val="14"/>
        <color theme="1"/>
        <rFont val="Calibri"/>
        <family val="2"/>
        <scheme val="minor"/>
      </rPr>
      <t>2</t>
    </r>
  </si>
  <si>
    <r>
      <t>P(X &lt; x</t>
    </r>
    <r>
      <rPr>
        <b/>
        <vertAlign val="sub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>)</t>
    </r>
  </si>
  <si>
    <r>
      <t>P(x</t>
    </r>
    <r>
      <rPr>
        <b/>
        <vertAlign val="sub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 xml:space="preserve"> &lt; X &lt; x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)</t>
    </r>
  </si>
  <si>
    <r>
      <t>P(X &gt; x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)</t>
    </r>
  </si>
  <si>
    <t>Soma:</t>
  </si>
  <si>
    <t>Probabilidade inversa (cumulativa)</t>
  </si>
  <si>
    <t>p</t>
  </si>
  <si>
    <t>k</t>
  </si>
  <si>
    <t>(µ-σ)</t>
  </si>
  <si>
    <t>(µ)</t>
  </si>
  <si>
    <t>(µ+σ)</t>
  </si>
  <si>
    <t>Amostra</t>
  </si>
  <si>
    <t>Probabilidade inversa (cumulativa) - distribuição t</t>
  </si>
  <si>
    <t>n</t>
  </si>
  <si>
    <t>ν</t>
  </si>
  <si>
    <t>α</t>
  </si>
  <si>
    <r>
      <t>t</t>
    </r>
    <r>
      <rPr>
        <vertAlign val="subscript"/>
        <sz val="18"/>
        <color rgb="FF3C4743"/>
        <rFont val="Calibri"/>
        <family val="2"/>
        <scheme val="minor"/>
      </rPr>
      <t xml:space="preserve">α </t>
    </r>
  </si>
  <si>
    <t>Média</t>
  </si>
  <si>
    <t>Sn-1</t>
  </si>
  <si>
    <t>Cálculo do p-valor</t>
  </si>
  <si>
    <t>Distribuição Z</t>
  </si>
  <si>
    <t>Distribuição T</t>
  </si>
  <si>
    <t>s(n)</t>
  </si>
  <si>
    <t>(Teste unilateral à esquerda)</t>
  </si>
  <si>
    <t>s(n-1)</t>
  </si>
  <si>
    <t>(Teste unilateral à direita)</t>
  </si>
  <si>
    <t>(Teste bilateral)</t>
  </si>
  <si>
    <t>t*</t>
  </si>
  <si>
    <t>Valores Observados</t>
  </si>
  <si>
    <t>Total</t>
  </si>
  <si>
    <t>Valores Esperados</t>
  </si>
  <si>
    <t>p-valor</t>
  </si>
  <si>
    <t>Conclusão</t>
  </si>
  <si>
    <t>Chuteira 1</t>
  </si>
  <si>
    <t>Chuteira 2</t>
  </si>
  <si>
    <t>Chuteira 3</t>
  </si>
  <si>
    <t>Jogador A</t>
  </si>
  <si>
    <t>Jogador B</t>
  </si>
  <si>
    <t>Jogador C</t>
  </si>
  <si>
    <t>Jogador D</t>
  </si>
  <si>
    <t>Jogador E</t>
  </si>
  <si>
    <t>BOVESPA (X)</t>
  </si>
  <si>
    <t>XYZ Corp (Y)</t>
  </si>
  <si>
    <t>Distância (m) (X)</t>
  </si>
  <si>
    <t>Número de acertos (Y)</t>
  </si>
  <si>
    <r>
      <t>x</t>
    </r>
    <r>
      <rPr>
        <b/>
        <vertAlign val="subscript"/>
        <sz val="12"/>
        <rFont val="Calibri"/>
        <family val="2"/>
        <scheme val="minor"/>
      </rPr>
      <t>i</t>
    </r>
    <r>
      <rPr>
        <b/>
        <sz val="12"/>
        <rFont val="Calibri"/>
        <family val="2"/>
        <scheme val="minor"/>
      </rPr>
      <t xml:space="preserve"> - </t>
    </r>
  </si>
  <si>
    <r>
      <t>y</t>
    </r>
    <r>
      <rPr>
        <b/>
        <vertAlign val="subscript"/>
        <sz val="12"/>
        <rFont val="Calibri"/>
        <family val="2"/>
        <scheme val="minor"/>
      </rPr>
      <t>i</t>
    </r>
    <r>
      <rPr>
        <b/>
        <sz val="12"/>
        <rFont val="Calibri"/>
        <family val="2"/>
        <scheme val="minor"/>
      </rPr>
      <t xml:space="preserve"> - </t>
    </r>
  </si>
  <si>
    <r>
      <t>(x</t>
    </r>
    <r>
      <rPr>
        <b/>
        <vertAlign val="subscript"/>
        <sz val="12"/>
        <rFont val="Calibri"/>
        <family val="2"/>
        <scheme val="minor"/>
      </rPr>
      <t>i</t>
    </r>
    <r>
      <rPr>
        <b/>
        <sz val="12"/>
        <rFont val="Calibri"/>
        <family val="2"/>
        <scheme val="minor"/>
      </rPr>
      <t xml:space="preserve"> -  )</t>
    </r>
    <r>
      <rPr>
        <b/>
        <vertAlign val="superscript"/>
        <sz val="12"/>
        <rFont val="Calibri"/>
        <family val="2"/>
        <scheme val="minor"/>
      </rPr>
      <t>2</t>
    </r>
  </si>
  <si>
    <r>
      <t>(y</t>
    </r>
    <r>
      <rPr>
        <b/>
        <vertAlign val="subscript"/>
        <sz val="12"/>
        <rFont val="Calibri"/>
        <family val="2"/>
        <scheme val="minor"/>
      </rPr>
      <t>i</t>
    </r>
    <r>
      <rPr>
        <b/>
        <sz val="12"/>
        <rFont val="Calibri"/>
        <family val="2"/>
        <scheme val="minor"/>
      </rPr>
      <t xml:space="preserve"> -  )</t>
    </r>
    <r>
      <rPr>
        <b/>
        <vertAlign val="superscript"/>
        <sz val="12"/>
        <rFont val="Calibri"/>
        <family val="2"/>
        <scheme val="minor"/>
      </rPr>
      <t>2</t>
    </r>
  </si>
  <si>
    <r>
      <t>(x</t>
    </r>
    <r>
      <rPr>
        <b/>
        <vertAlign val="subscript"/>
        <sz val="12"/>
        <rFont val="Calibri"/>
        <family val="2"/>
        <scheme val="minor"/>
      </rPr>
      <t>i</t>
    </r>
    <r>
      <rPr>
        <b/>
        <sz val="12"/>
        <rFont val="Calibri"/>
        <family val="2"/>
        <scheme val="minor"/>
      </rPr>
      <t xml:space="preserve"> -  )(y</t>
    </r>
    <r>
      <rPr>
        <b/>
        <vertAlign val="subscript"/>
        <sz val="12"/>
        <rFont val="Calibri"/>
        <family val="2"/>
        <scheme val="minor"/>
      </rPr>
      <t>i</t>
    </r>
    <r>
      <rPr>
        <b/>
        <sz val="12"/>
        <rFont val="Calibri"/>
        <family val="2"/>
        <scheme val="minor"/>
      </rPr>
      <t xml:space="preserve"> -  )</t>
    </r>
  </si>
  <si>
    <t>Médias</t>
  </si>
  <si>
    <t>Coef. Correlação</t>
  </si>
  <si>
    <t>tamanho da amosra</t>
  </si>
  <si>
    <t>média das médias amostrais</t>
  </si>
  <si>
    <t>média da  população</t>
  </si>
  <si>
    <t>desvio padrão da população</t>
  </si>
  <si>
    <t>desvio padrão das médias amostrais</t>
  </si>
  <si>
    <t>desvio padrão não tendencioso</t>
  </si>
  <si>
    <t xml:space="preserve">Calcular o valor de </t>
  </si>
  <si>
    <r>
      <rPr>
        <b/>
        <i/>
        <sz val="14"/>
        <color theme="1"/>
        <rFont val="Calibri"/>
        <family val="2"/>
        <scheme val="minor"/>
      </rPr>
      <t xml:space="preserve">N </t>
    </r>
    <r>
      <rPr>
        <b/>
        <sz val="14"/>
        <color theme="1"/>
        <rFont val="Calibri"/>
        <family val="2"/>
        <scheme val="minor"/>
      </rPr>
      <t>(</t>
    </r>
  </si>
  <si>
    <t>;</t>
  </si>
  <si>
    <t>)</t>
  </si>
  <si>
    <r>
      <t>Probabilidades: (de que "</t>
    </r>
    <r>
      <rPr>
        <i/>
        <u/>
        <sz val="16"/>
        <color theme="1"/>
        <rFont val="Calibri"/>
        <family val="2"/>
        <scheme val="minor"/>
      </rPr>
      <t>medida</t>
    </r>
    <r>
      <rPr>
        <b/>
        <u/>
        <sz val="16"/>
        <color theme="1"/>
        <rFont val="Calibri"/>
        <family val="2"/>
        <scheme val="minor"/>
      </rPr>
      <t>" média amostral seja/esteja...)</t>
    </r>
  </si>
  <si>
    <t>erro amostral</t>
  </si>
  <si>
    <t>esse erro nos ajuda a determinar</t>
  </si>
  <si>
    <t>precisaremos coletar para obter</t>
  </si>
  <si>
    <t>resultados confiáveis</t>
  </si>
  <si>
    <t xml:space="preserve">qual o tamanho (mín) ideal da amostra que </t>
  </si>
  <si>
    <t xml:space="preserve"> </t>
  </si>
  <si>
    <t>Nº mínimo de amostras:</t>
  </si>
  <si>
    <t>%</t>
  </si>
  <si>
    <t>Grau:</t>
  </si>
  <si>
    <t>var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</si>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</sst>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00"/>
    <numFmt numFmtId="166" formatCode="0.00000"/>
    <numFmt numFmtId="167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vertAlign val="subscript"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8"/>
      <color rgb="FF3C4743"/>
      <name val="Calibri"/>
      <family val="2"/>
      <scheme val="minor"/>
    </font>
    <font>
      <b/>
      <u/>
      <sz val="16"/>
      <color theme="0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i/>
      <sz val="16"/>
      <color theme="1"/>
      <name val="Calibri"/>
      <family val="2"/>
    </font>
    <font>
      <sz val="14"/>
      <color theme="1"/>
      <name val="Calibri"/>
      <family val="2"/>
      <scheme val="minor"/>
    </font>
    <font>
      <sz val="18"/>
      <color rgb="FF3C4743"/>
      <name val="Calibri"/>
      <family val="2"/>
    </font>
    <font>
      <sz val="12"/>
      <name val="Arial"/>
      <family val="2"/>
    </font>
    <font>
      <b/>
      <sz val="12"/>
      <color rgb="FF3C4743"/>
      <name val="Calibri"/>
      <family val="2"/>
    </font>
    <font>
      <sz val="12"/>
      <color rgb="FF3C4743"/>
      <name val="Calibri"/>
      <family val="2"/>
    </font>
    <font>
      <sz val="14"/>
      <color theme="1"/>
      <name val="Calibri"/>
      <family val="2"/>
    </font>
    <font>
      <b/>
      <sz val="12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u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EEBEE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926E8F"/>
      </left>
      <right style="medium">
        <color rgb="FF926E8F"/>
      </right>
      <top style="medium">
        <color rgb="FF926E8F"/>
      </top>
      <bottom style="medium">
        <color rgb="FF926E8F"/>
      </bottom>
      <diagonal/>
    </border>
    <border>
      <left style="medium">
        <color rgb="FF926E8F"/>
      </left>
      <right/>
      <top style="medium">
        <color rgb="FF926E8F"/>
      </top>
      <bottom style="medium">
        <color rgb="FF926E8F"/>
      </bottom>
      <diagonal/>
    </border>
    <border>
      <left style="medium">
        <color rgb="FF926E8F"/>
      </left>
      <right style="medium">
        <color rgb="FF926E8F"/>
      </right>
      <top style="medium">
        <color rgb="FF926E8F"/>
      </top>
      <bottom/>
      <diagonal/>
    </border>
    <border>
      <left style="medium">
        <color rgb="FF926E8F"/>
      </left>
      <right/>
      <top style="medium">
        <color rgb="FF926E8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5" fillId="0" borderId="1" xfId="0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2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10" fontId="0" fillId="0" borderId="0" xfId="2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3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Border="1" applyAlignment="1">
      <alignment horizontal="center"/>
    </xf>
    <xf numFmtId="0" fontId="0" fillId="0" borderId="0" xfId="0" applyBorder="1"/>
    <xf numFmtId="0" fontId="8" fillId="4" borderId="1" xfId="0" applyFont="1" applyFill="1" applyBorder="1" applyAlignment="1">
      <alignment horizontal="center"/>
    </xf>
    <xf numFmtId="0" fontId="3" fillId="5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10" fillId="5" borderId="1" xfId="0" applyNumberFormat="1" applyFont="1" applyFill="1" applyBorder="1" applyAlignment="1">
      <alignment horizontal="center" vertical="center"/>
    </xf>
    <xf numFmtId="166" fontId="11" fillId="0" borderId="1" xfId="1" applyNumberFormat="1" applyFont="1" applyBorder="1" applyAlignment="1">
      <alignment horizontal="center" vertical="center"/>
    </xf>
    <xf numFmtId="167" fontId="11" fillId="0" borderId="1" xfId="1" applyNumberFormat="1" applyFont="1" applyBorder="1" applyAlignment="1">
      <alignment horizontal="center" vertical="center"/>
    </xf>
    <xf numFmtId="167" fontId="11" fillId="0" borderId="1" xfId="0" applyNumberFormat="1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0" fontId="11" fillId="0" borderId="1" xfId="2" applyNumberFormat="1" applyFont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0" fontId="7" fillId="0" borderId="0" xfId="0" applyFont="1" applyAlignment="1"/>
    <xf numFmtId="165" fontId="11" fillId="0" borderId="1" xfId="1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2" fontId="0" fillId="7" borderId="1" xfId="0" applyNumberFormat="1" applyFont="1" applyFill="1" applyBorder="1" applyAlignment="1">
      <alignment horizontal="center"/>
    </xf>
    <xf numFmtId="0" fontId="0" fillId="7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2" fontId="0" fillId="8" borderId="1" xfId="0" applyNumberForma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0" fillId="0" borderId="1" xfId="0" applyNumberFormat="1" applyFill="1" applyBorder="1" applyAlignment="1">
      <alignment horizontal="center"/>
    </xf>
    <xf numFmtId="2" fontId="0" fillId="8" borderId="1" xfId="0" applyNumberFormat="1" applyFont="1" applyFill="1" applyBorder="1" applyAlignment="1">
      <alignment horizontal="center"/>
    </xf>
    <xf numFmtId="0" fontId="4" fillId="0" borderId="1" xfId="0" applyFont="1" applyBorder="1"/>
    <xf numFmtId="2" fontId="0" fillId="0" borderId="1" xfId="0" applyNumberForma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9" borderId="1" xfId="0" applyNumberFormat="1" applyFont="1" applyFill="1" applyBorder="1" applyAlignment="1">
      <alignment horizontal="center"/>
    </xf>
    <xf numFmtId="10" fontId="3" fillId="5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66" fontId="3" fillId="9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166" fontId="3" fillId="0" borderId="1" xfId="0" applyNumberFormat="1" applyFont="1" applyFill="1" applyBorder="1" applyAlignment="1">
      <alignment horizontal="center" vertical="center"/>
    </xf>
    <xf numFmtId="2" fontId="0" fillId="0" borderId="0" xfId="2" applyNumberFormat="1" applyFont="1"/>
    <xf numFmtId="0" fontId="3" fillId="0" borderId="0" xfId="0" applyFont="1" applyAlignment="1">
      <alignment horizontal="center" vertical="center"/>
    </xf>
    <xf numFmtId="0" fontId="17" fillId="11" borderId="3" xfId="0" applyFont="1" applyFill="1" applyBorder="1" applyAlignment="1">
      <alignment horizontal="center" vertical="center" wrapText="1" readingOrder="1"/>
    </xf>
    <xf numFmtId="0" fontId="3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horizontal="left" vertical="center"/>
    </xf>
    <xf numFmtId="166" fontId="0" fillId="0" borderId="1" xfId="0" applyNumberForma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 wrapText="1" readingOrder="1"/>
    </xf>
    <xf numFmtId="0" fontId="17" fillId="2" borderId="4" xfId="0" applyFont="1" applyFill="1" applyBorder="1" applyAlignment="1">
      <alignment horizontal="center" vertical="center" wrapText="1" readingOrder="1"/>
    </xf>
    <xf numFmtId="0" fontId="17" fillId="2" borderId="5" xfId="0" applyFont="1" applyFill="1" applyBorder="1" applyAlignment="1">
      <alignment horizontal="center" vertical="center" wrapText="1" readingOrder="1"/>
    </xf>
    <xf numFmtId="0" fontId="17" fillId="2" borderId="6" xfId="0" applyFont="1" applyFill="1" applyBorder="1" applyAlignment="1">
      <alignment horizontal="center" vertical="center" wrapText="1" readingOrder="1"/>
    </xf>
    <xf numFmtId="2" fontId="0" fillId="2" borderId="1" xfId="0" applyNumberForma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 readingOrder="1"/>
    </xf>
    <xf numFmtId="1" fontId="20" fillId="0" borderId="1" xfId="0" applyNumberFormat="1" applyFont="1" applyFill="1" applyBorder="1" applyAlignment="1">
      <alignment horizontal="center" vertical="center" wrapText="1" readingOrder="1"/>
    </xf>
    <xf numFmtId="0" fontId="21" fillId="0" borderId="1" xfId="0" applyFont="1" applyFill="1" applyBorder="1" applyAlignment="1">
      <alignment horizontal="center" vertical="center" wrapText="1" readingOrder="1"/>
    </xf>
    <xf numFmtId="0" fontId="8" fillId="0" borderId="1" xfId="0" applyFont="1" applyFill="1" applyBorder="1" applyAlignment="1">
      <alignment horizontal="center" vertical="center" wrapText="1" readingOrder="1"/>
    </xf>
    <xf numFmtId="0" fontId="22" fillId="0" borderId="1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center" vertical="center" wrapText="1"/>
    </xf>
    <xf numFmtId="2" fontId="11" fillId="0" borderId="1" xfId="0" applyNumberFormat="1" applyFont="1" applyFill="1" applyBorder="1" applyAlignment="1">
      <alignment horizontal="center"/>
    </xf>
    <xf numFmtId="2" fontId="25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2" fontId="2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165" fontId="25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167" fontId="3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167" fontId="3" fillId="5" borderId="1" xfId="0" applyNumberFormat="1" applyFont="1" applyFill="1" applyBorder="1" applyAlignment="1">
      <alignment horizontal="center"/>
    </xf>
    <xf numFmtId="165" fontId="28" fillId="0" borderId="0" xfId="0" applyNumberFormat="1" applyFont="1" applyBorder="1" applyAlignment="1">
      <alignment horizontal="center" vertical="center"/>
    </xf>
    <xf numFmtId="165" fontId="10" fillId="5" borderId="1" xfId="2" applyNumberFormat="1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right"/>
    </xf>
    <xf numFmtId="0" fontId="3" fillId="8" borderId="9" xfId="0" applyFont="1" applyFill="1" applyBorder="1"/>
    <xf numFmtId="0" fontId="3" fillId="8" borderId="8" xfId="0" applyFont="1" applyFill="1" applyBorder="1"/>
    <xf numFmtId="0" fontId="3" fillId="8" borderId="9" xfId="0" applyFont="1" applyFill="1" applyBorder="1" applyAlignment="1">
      <alignment horizontal="center"/>
    </xf>
    <xf numFmtId="167" fontId="29" fillId="0" borderId="0" xfId="0" applyNumberFormat="1" applyFont="1" applyAlignment="1">
      <alignment horizontal="center"/>
    </xf>
    <xf numFmtId="2" fontId="0" fillId="0" borderId="0" xfId="0" applyNumberFormat="1"/>
    <xf numFmtId="165" fontId="0" fillId="0" borderId="0" xfId="0" applyNumberFormat="1" applyBorder="1" applyAlignment="1">
      <alignment horizontal="left" vertical="center"/>
    </xf>
    <xf numFmtId="0" fontId="0" fillId="12" borderId="7" xfId="0" applyFill="1" applyBorder="1" applyAlignment="1">
      <alignment horizontal="center" vertical="center"/>
    </xf>
    <xf numFmtId="165" fontId="10" fillId="12" borderId="9" xfId="0" applyNumberFormat="1" applyFont="1" applyFill="1" applyBorder="1" applyAlignment="1">
      <alignment horizontal="right" vertical="center"/>
    </xf>
    <xf numFmtId="165" fontId="0" fillId="12" borderId="8" xfId="0" applyNumberForma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right" vertical="center"/>
    </xf>
    <xf numFmtId="1" fontId="2" fillId="0" borderId="9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13" fillId="10" borderId="0" xfId="0" applyFont="1" applyFill="1" applyAlignment="1">
      <alignment horizontal="center"/>
    </xf>
    <xf numFmtId="0" fontId="14" fillId="8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289560</xdr:colOff>
      <xdr:row>19</xdr:row>
      <xdr:rowOff>167640</xdr:rowOff>
    </xdr:from>
    <xdr:ext cx="1860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C53C0ED5-B620-4A6B-9689-0A0762203AD8}"/>
                </a:ext>
              </a:extLst>
            </xdr:cNvPr>
            <xdr:cNvSpPr txBox="1"/>
          </xdr:nvSpPr>
          <xdr:spPr>
            <a:xfrm>
              <a:off x="472440" y="3718560"/>
              <a:ext cx="1860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GB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acc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C53C0ED5-B620-4A6B-9689-0A0762203AD8}"/>
                </a:ext>
              </a:extLst>
            </xdr:cNvPr>
            <xdr:cNvSpPr txBox="1"/>
          </xdr:nvSpPr>
          <xdr:spPr>
            <a:xfrm>
              <a:off x="472440" y="3718560"/>
              <a:ext cx="1860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𝝈_</a:t>
              </a:r>
              <a:r>
                <a:rPr lang="en-GB" sz="1100" b="1" i="0">
                  <a:latin typeface="Cambria Math" panose="02040503050406030204" pitchFamily="18" charset="0"/>
                </a:rPr>
                <a:t>𝒙</a:t>
              </a:r>
              <a:r>
                <a:rPr lang="pt-BR" sz="1100" b="1" i="0">
                  <a:latin typeface="Cambria Math" panose="02040503050406030204" pitchFamily="18" charset="0"/>
                </a:rPr>
                <a:t> ̅</a:t>
              </a:r>
              <a:r>
                <a:rPr lang="en-GB" sz="1100" b="1" i="0">
                  <a:latin typeface="Cambria Math" panose="02040503050406030204" pitchFamily="18" charset="0"/>
                </a:rPr>
                <a:t> 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</xdr:col>
      <xdr:colOff>281940</xdr:colOff>
      <xdr:row>21</xdr:row>
      <xdr:rowOff>0</xdr:rowOff>
    </xdr:from>
    <xdr:ext cx="188257" cy="1833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5DC92248-3A73-4839-B979-2AEBFD095E1B}"/>
                </a:ext>
              </a:extLst>
            </xdr:cNvPr>
            <xdr:cNvSpPr txBox="1"/>
          </xdr:nvSpPr>
          <xdr:spPr>
            <a:xfrm>
              <a:off x="464820" y="3916680"/>
              <a:ext cx="188257" cy="183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GB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acc>
                      </m:sub>
                      <m:sup>
                        <m:r>
                          <a:rPr lang="en-GB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5DC92248-3A73-4839-B979-2AEBFD095E1B}"/>
                </a:ext>
              </a:extLst>
            </xdr:cNvPr>
            <xdr:cNvSpPr txBox="1"/>
          </xdr:nvSpPr>
          <xdr:spPr>
            <a:xfrm>
              <a:off x="464820" y="3916680"/>
              <a:ext cx="188257" cy="183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𝝈_</a:t>
              </a:r>
              <a:r>
                <a:rPr lang="en-GB" sz="1100" b="1" i="0">
                  <a:latin typeface="Cambria Math" panose="02040503050406030204" pitchFamily="18" charset="0"/>
                </a:rPr>
                <a:t>𝒙</a:t>
              </a:r>
              <a:r>
                <a:rPr lang="pt-BR" sz="1100" b="1" i="0">
                  <a:latin typeface="Cambria Math" panose="02040503050406030204" pitchFamily="18" charset="0"/>
                </a:rPr>
                <a:t> ̅</a:t>
              </a:r>
              <a:r>
                <a:rPr lang="en-GB" sz="1100" b="1" i="0">
                  <a:latin typeface="Cambria Math" panose="02040503050406030204" pitchFamily="18" charset="0"/>
                </a:rPr>
                <a:t>^𝟐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6</xdr:col>
      <xdr:colOff>320040</xdr:colOff>
      <xdr:row>1</xdr:row>
      <xdr:rowOff>7620</xdr:rowOff>
    </xdr:from>
    <xdr:ext cx="164660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BFB4EE4A-B276-4B28-9F85-2AB5BBF7C2D9}"/>
                </a:ext>
              </a:extLst>
            </xdr:cNvPr>
            <xdr:cNvSpPr txBox="1"/>
          </xdr:nvSpPr>
          <xdr:spPr>
            <a:xfrm>
              <a:off x="6736080" y="160020"/>
              <a:ext cx="16466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6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GB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pt-BR" sz="16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BFB4EE4A-B276-4B28-9F85-2AB5BBF7C2D9}"/>
                </a:ext>
              </a:extLst>
            </xdr:cNvPr>
            <xdr:cNvSpPr txBox="1"/>
          </xdr:nvSpPr>
          <xdr:spPr>
            <a:xfrm>
              <a:off x="6736080" y="160020"/>
              <a:ext cx="164660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600" b="1" i="0">
                  <a:latin typeface="Cambria Math" panose="02040503050406030204" pitchFamily="18" charset="0"/>
                </a:rPr>
                <a:t>𝒙</a:t>
              </a:r>
              <a:r>
                <a:rPr lang="pt-BR" sz="1600" b="1" i="0">
                  <a:latin typeface="Cambria Math" panose="02040503050406030204" pitchFamily="18" charset="0"/>
                </a:rPr>
                <a:t> ̅</a:t>
              </a:r>
              <a:endParaRPr lang="pt-BR" sz="1600" b="1"/>
            </a:p>
          </xdr:txBody>
        </xdr:sp>
      </mc:Fallback>
    </mc:AlternateContent>
    <xdr:clientData/>
  </xdr:oneCellAnchor>
  <xdr:oneCellAnchor>
    <xdr:from>
      <xdr:col>1</xdr:col>
      <xdr:colOff>426720</xdr:colOff>
      <xdr:row>24</xdr:row>
      <xdr:rowOff>175260</xdr:rowOff>
    </xdr:from>
    <xdr:ext cx="1860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9CA8FD9-AC16-4E48-A7BF-FFC07D59CAFD}"/>
                </a:ext>
              </a:extLst>
            </xdr:cNvPr>
            <xdr:cNvSpPr txBox="1"/>
          </xdr:nvSpPr>
          <xdr:spPr>
            <a:xfrm>
              <a:off x="609600" y="4663440"/>
              <a:ext cx="1860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GB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acc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9CA8FD9-AC16-4E48-A7BF-FFC07D59CAFD}"/>
                </a:ext>
              </a:extLst>
            </xdr:cNvPr>
            <xdr:cNvSpPr txBox="1"/>
          </xdr:nvSpPr>
          <xdr:spPr>
            <a:xfrm>
              <a:off x="609600" y="4663440"/>
              <a:ext cx="1860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𝝈_</a:t>
              </a:r>
              <a:r>
                <a:rPr lang="en-GB" sz="1100" b="1" i="0">
                  <a:latin typeface="Cambria Math" panose="02040503050406030204" pitchFamily="18" charset="0"/>
                </a:rPr>
                <a:t>𝒙</a:t>
              </a:r>
              <a:r>
                <a:rPr lang="pt-BR" sz="1100" b="1" i="0">
                  <a:latin typeface="Cambria Math" panose="02040503050406030204" pitchFamily="18" charset="0"/>
                </a:rPr>
                <a:t> ̅</a:t>
              </a:r>
              <a:r>
                <a:rPr lang="en-GB" sz="1100" b="1" i="0">
                  <a:latin typeface="Cambria Math" panose="02040503050406030204" pitchFamily="18" charset="0"/>
                </a:rPr>
                <a:t> 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</xdr:col>
      <xdr:colOff>281940</xdr:colOff>
      <xdr:row>18</xdr:row>
      <xdr:rowOff>152400</xdr:rowOff>
    </xdr:from>
    <xdr:ext cx="1867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8465EC28-7A67-4B7E-87C7-6E0C5B9FF210}"/>
                </a:ext>
              </a:extLst>
            </xdr:cNvPr>
            <xdr:cNvSpPr txBox="1"/>
          </xdr:nvSpPr>
          <xdr:spPr>
            <a:xfrm>
              <a:off x="464820" y="3520440"/>
              <a:ext cx="1867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𝝁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GB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acc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8465EC28-7A67-4B7E-87C7-6E0C5B9FF210}"/>
                </a:ext>
              </a:extLst>
            </xdr:cNvPr>
            <xdr:cNvSpPr txBox="1"/>
          </xdr:nvSpPr>
          <xdr:spPr>
            <a:xfrm>
              <a:off x="464820" y="3520440"/>
              <a:ext cx="1867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𝝁_</a:t>
              </a:r>
              <a:r>
                <a:rPr lang="en-GB" sz="1100" b="1" i="0">
                  <a:latin typeface="Cambria Math" panose="02040503050406030204" pitchFamily="18" charset="0"/>
                </a:rPr>
                <a:t>𝒙</a:t>
              </a:r>
              <a:r>
                <a:rPr lang="pt-BR" sz="1100" b="1" i="0">
                  <a:latin typeface="Cambria Math" panose="02040503050406030204" pitchFamily="18" charset="0"/>
                </a:rPr>
                <a:t> ̅</a:t>
              </a:r>
              <a:r>
                <a:rPr lang="en-GB" sz="1100" b="1" i="0">
                  <a:latin typeface="Cambria Math" panose="02040503050406030204" pitchFamily="18" charset="0"/>
                </a:rPr>
                <a:t> 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1</xdr:col>
      <xdr:colOff>426720</xdr:colOff>
      <xdr:row>23</xdr:row>
      <xdr:rowOff>167640</xdr:rowOff>
    </xdr:from>
    <xdr:ext cx="1867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8134CABA-8314-4D42-B7F2-E39682FCE3AE}"/>
                </a:ext>
              </a:extLst>
            </xdr:cNvPr>
            <xdr:cNvSpPr txBox="1"/>
          </xdr:nvSpPr>
          <xdr:spPr>
            <a:xfrm>
              <a:off x="609600" y="4472940"/>
              <a:ext cx="1867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𝝁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GB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acc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8134CABA-8314-4D42-B7F2-E39682FCE3AE}"/>
                </a:ext>
              </a:extLst>
            </xdr:cNvPr>
            <xdr:cNvSpPr txBox="1"/>
          </xdr:nvSpPr>
          <xdr:spPr>
            <a:xfrm>
              <a:off x="609600" y="4472940"/>
              <a:ext cx="1867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𝝁_</a:t>
              </a:r>
              <a:r>
                <a:rPr lang="en-GB" sz="1100" b="1" i="0">
                  <a:latin typeface="Cambria Math" panose="02040503050406030204" pitchFamily="18" charset="0"/>
                </a:rPr>
                <a:t>𝒙</a:t>
              </a:r>
              <a:r>
                <a:rPr lang="pt-BR" sz="1100" b="1" i="0">
                  <a:latin typeface="Cambria Math" panose="02040503050406030204" pitchFamily="18" charset="0"/>
                </a:rPr>
                <a:t> ̅</a:t>
              </a:r>
              <a:r>
                <a:rPr lang="en-GB" sz="1100" b="1" i="0">
                  <a:latin typeface="Cambria Math" panose="02040503050406030204" pitchFamily="18" charset="0"/>
                </a:rPr>
                <a:t> 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373380</xdr:colOff>
      <xdr:row>0</xdr:row>
      <xdr:rowOff>61692</xdr:rowOff>
    </xdr:from>
    <xdr:to>
      <xdr:col>11</xdr:col>
      <xdr:colOff>576580</xdr:colOff>
      <xdr:row>12</xdr:row>
      <xdr:rowOff>22860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757714A-D733-4A27-87BA-BEF1C5FA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2580" y="61692"/>
          <a:ext cx="5875020" cy="2559588"/>
        </a:xfrm>
        <a:prstGeom prst="rect">
          <a:avLst/>
        </a:prstGeom>
      </xdr:spPr>
    </xdr:pic>
    <xdr:clientData/>
  </xdr:twoCellAnchor>
  <xdr:twoCellAnchor>
    <xdr:from>
      <xdr:col>6</xdr:col>
      <xdr:colOff>434340</xdr:colOff>
      <xdr:row>0</xdr:row>
      <xdr:rowOff>205740</xdr:rowOff>
    </xdr:from>
    <xdr:to>
      <xdr:col>6</xdr:col>
      <xdr:colOff>434340</xdr:colOff>
      <xdr:row>12</xdr:row>
      <xdr:rowOff>80280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0933DA75-7874-4244-AF77-F4B04E4CFC4B}"/>
            </a:ext>
          </a:extLst>
        </xdr:cNvPr>
        <xdr:cNvCxnSpPr/>
      </xdr:nvCxnSpPr>
      <xdr:spPr>
        <a:xfrm>
          <a:off x="4343400" y="205740"/>
          <a:ext cx="0" cy="2556780"/>
        </a:xfrm>
        <a:prstGeom prst="line">
          <a:avLst/>
        </a:prstGeom>
        <a:ln w="19050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472440</xdr:colOff>
      <xdr:row>5</xdr:row>
      <xdr:rowOff>22860</xdr:rowOff>
    </xdr:from>
    <xdr:to>
      <xdr:col>5</xdr:col>
      <xdr:colOff>472440</xdr:colOff>
      <xdr:row>12</xdr:row>
      <xdr:rowOff>74700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DAB28A73-6691-46E5-9D53-D5D9235C849F}"/>
            </a:ext>
          </a:extLst>
        </xdr:cNvPr>
        <xdr:cNvCxnSpPr/>
      </xdr:nvCxnSpPr>
      <xdr:spPr>
        <a:xfrm>
          <a:off x="3520440" y="1280160"/>
          <a:ext cx="0" cy="1476780"/>
        </a:xfrm>
        <a:prstGeom prst="line">
          <a:avLst/>
        </a:prstGeom>
        <a:ln w="19050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434340</xdr:colOff>
      <xdr:row>4</xdr:row>
      <xdr:rowOff>259080</xdr:rowOff>
    </xdr:from>
    <xdr:to>
      <xdr:col>7</xdr:col>
      <xdr:colOff>434340</xdr:colOff>
      <xdr:row>12</xdr:row>
      <xdr:rowOff>36600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33525E82-DC43-491B-AD8B-3DA582CC926F}"/>
            </a:ext>
          </a:extLst>
        </xdr:cNvPr>
        <xdr:cNvCxnSpPr/>
      </xdr:nvCxnSpPr>
      <xdr:spPr>
        <a:xfrm>
          <a:off x="5166360" y="1242060"/>
          <a:ext cx="0" cy="1476780"/>
        </a:xfrm>
        <a:prstGeom prst="line">
          <a:avLst/>
        </a:prstGeom>
        <a:ln w="19050">
          <a:solidFill>
            <a:srgbClr val="00B05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16</xdr:row>
      <xdr:rowOff>126999</xdr:rowOff>
    </xdr:from>
    <xdr:to>
      <xdr:col>5</xdr:col>
      <xdr:colOff>469900</xdr:colOff>
      <xdr:row>18</xdr:row>
      <xdr:rowOff>190500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6">
              <a:extLst>
                <a:ext uri="{FF2B5EF4-FFF2-40B4-BE49-F238E27FC236}">
                  <a16:creationId xmlns:a16="http://schemas.microsoft.com/office/drawing/2014/main" id="{3B60DEDF-6683-F142-89C0-6C184CE600B6}"/>
                </a:ext>
              </a:extLst>
            </xdr:cNvPr>
            <xdr:cNvSpPr txBox="1"/>
          </xdr:nvSpPr>
          <xdr:spPr>
            <a:xfrm>
              <a:off x="3390900" y="3670299"/>
              <a:ext cx="444500" cy="520701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 rtl="0"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/>
            </a:p>
          </xdr:txBody>
        </xdr:sp>
      </mc:Choice>
      <mc:Fallback xmlns="">
        <xdr:sp macro="" textlink="">
          <xdr:nvSpPr>
            <xdr:cNvPr id="6" name="CaixaDeTexto 6">
              <a:extLst>
                <a:ext uri="{FF2B5EF4-FFF2-40B4-BE49-F238E27FC236}">
                  <a16:creationId xmlns:a16="http://schemas.microsoft.com/office/drawing/2014/main" id="{3B60DEDF-6683-F142-89C0-6C184CE600B6}"/>
                </a:ext>
              </a:extLst>
            </xdr:cNvPr>
            <xdr:cNvSpPr txBox="1"/>
          </xdr:nvSpPr>
          <xdr:spPr>
            <a:xfrm>
              <a:off x="3390900" y="3670299"/>
              <a:ext cx="444500" cy="520701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 rtl="0"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𝜎/√</a:t>
              </a:r>
              <a:r>
                <a:rPr lang="pt-BR" sz="1400" b="0" i="0">
                  <a:latin typeface="Cambria Math" panose="02040503050406030204" pitchFamily="18" charset="0"/>
                </a:rPr>
                <a:t>𝑛</a:t>
              </a:r>
              <a:endParaRPr lang="pt-BR"/>
            </a:p>
          </xdr:txBody>
        </xdr:sp>
      </mc:Fallback>
    </mc:AlternateContent>
    <xdr:clientData/>
  </xdr:twoCellAnchor>
  <xdr:twoCellAnchor>
    <xdr:from>
      <xdr:col>1</xdr:col>
      <xdr:colOff>196850</xdr:colOff>
      <xdr:row>3</xdr:row>
      <xdr:rowOff>101600</xdr:rowOff>
    </xdr:from>
    <xdr:to>
      <xdr:col>2</xdr:col>
      <xdr:colOff>311150</xdr:colOff>
      <xdr:row>19</xdr:row>
      <xdr:rowOff>228600</xdr:rowOff>
    </xdr:to>
    <xdr:sp macro="" textlink="">
      <xdr:nvSpPr>
        <xdr:cNvPr id="7" name="Seta Dobrada para Cima 6">
          <a:extLst>
            <a:ext uri="{FF2B5EF4-FFF2-40B4-BE49-F238E27FC236}">
              <a16:creationId xmlns:a16="http://schemas.microsoft.com/office/drawing/2014/main" id="{BDB3A47E-F7FF-E24E-BE87-8CDE9AF98329}"/>
            </a:ext>
          </a:extLst>
        </xdr:cNvPr>
        <xdr:cNvSpPr/>
      </xdr:nvSpPr>
      <xdr:spPr>
        <a:xfrm rot="5400000">
          <a:off x="-508000" y="2228850"/>
          <a:ext cx="3543300" cy="787400"/>
        </a:xfrm>
        <a:prstGeom prst="bentUp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25400</xdr:colOff>
      <xdr:row>18</xdr:row>
      <xdr:rowOff>177800</xdr:rowOff>
    </xdr:from>
    <xdr:to>
      <xdr:col>7</xdr:col>
      <xdr:colOff>698500</xdr:colOff>
      <xdr:row>20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3">
              <a:extLst>
                <a:ext uri="{FF2B5EF4-FFF2-40B4-BE49-F238E27FC236}">
                  <a16:creationId xmlns:a16="http://schemas.microsoft.com/office/drawing/2014/main" id="{29E77275-E07B-E047-9D1A-E84BF9B0C819}"/>
                </a:ext>
              </a:extLst>
            </xdr:cNvPr>
            <xdr:cNvSpPr txBox="1"/>
          </xdr:nvSpPr>
          <xdr:spPr>
            <a:xfrm>
              <a:off x="5257800" y="4178300"/>
              <a:ext cx="673100" cy="342900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 rtl="0"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</m:oMath>
                </m:oMathPara>
              </a14:m>
              <a:endParaRPr lang="pt-BR"/>
            </a:p>
          </xdr:txBody>
        </xdr:sp>
      </mc:Choice>
      <mc:Fallback xmlns="">
        <xdr:sp macro="" textlink="">
          <xdr:nvSpPr>
            <xdr:cNvPr id="8" name="CaixaDeTexto 3">
              <a:extLst>
                <a:ext uri="{FF2B5EF4-FFF2-40B4-BE49-F238E27FC236}">
                  <a16:creationId xmlns:a16="http://schemas.microsoft.com/office/drawing/2014/main" id="{29E77275-E07B-E047-9D1A-E84BF9B0C819}"/>
                </a:ext>
              </a:extLst>
            </xdr:cNvPr>
            <xdr:cNvSpPr txBox="1"/>
          </xdr:nvSpPr>
          <xdr:spPr>
            <a:xfrm>
              <a:off x="5257800" y="4178300"/>
              <a:ext cx="673100" cy="342900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 rtl="0"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b="0" i="0">
                  <a:latin typeface="Cambria Math" panose="02040503050406030204" pitchFamily="18" charset="0"/>
                </a:rPr>
                <a:t>𝑥 ̅</a:t>
              </a:r>
              <a:r>
                <a:rPr lang="en-US" b="0" i="0">
                  <a:latin typeface="Cambria Math" panose="02040503050406030204" pitchFamily="18" charset="0"/>
                </a:rPr>
                <a:t> 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endParaRPr lang="pt-BR"/>
            </a:p>
          </xdr:txBody>
        </xdr:sp>
      </mc:Fallback>
    </mc:AlternateContent>
    <xdr:clientData/>
  </xdr:twoCellAnchor>
  <xdr:twoCellAnchor>
    <xdr:from>
      <xdr:col>5</xdr:col>
      <xdr:colOff>88900</xdr:colOff>
      <xdr:row>16</xdr:row>
      <xdr:rowOff>139700</xdr:rowOff>
    </xdr:from>
    <xdr:to>
      <xdr:col>6</xdr:col>
      <xdr:colOff>533400</xdr:colOff>
      <xdr:row>18</xdr:row>
      <xdr:rowOff>190500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3">
              <a:extLst>
                <a:ext uri="{FF2B5EF4-FFF2-40B4-BE49-F238E27FC236}">
                  <a16:creationId xmlns:a16="http://schemas.microsoft.com/office/drawing/2014/main" id="{30AB014B-6141-5747-B836-A83C08CFFAC6}"/>
                </a:ext>
              </a:extLst>
            </xdr:cNvPr>
            <xdr:cNvSpPr txBox="1"/>
          </xdr:nvSpPr>
          <xdr:spPr>
            <a:xfrm>
              <a:off x="3454400" y="3683000"/>
              <a:ext cx="1397000" cy="508000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 rtl="0"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pt-BR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pt-BR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sub>
                    </m:sSub>
                  </m:oMath>
                </m:oMathPara>
              </a14:m>
              <a:endParaRPr lang="pt-BR"/>
            </a:p>
          </xdr:txBody>
        </xdr:sp>
      </mc:Choice>
      <mc:Fallback xmlns="">
        <xdr:sp macro="" textlink="">
          <xdr:nvSpPr>
            <xdr:cNvPr id="10" name="CaixaDeTexto 3">
              <a:extLst>
                <a:ext uri="{FF2B5EF4-FFF2-40B4-BE49-F238E27FC236}">
                  <a16:creationId xmlns:a16="http://schemas.microsoft.com/office/drawing/2014/main" id="{30AB014B-6141-5747-B836-A83C08CFFAC6}"/>
                </a:ext>
              </a:extLst>
            </xdr:cNvPr>
            <xdr:cNvSpPr txBox="1"/>
          </xdr:nvSpPr>
          <xdr:spPr>
            <a:xfrm>
              <a:off x="3454400" y="3683000"/>
              <a:ext cx="1397000" cy="508000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 rtl="0"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pt-BR" b="0" i="0">
                  <a:latin typeface="Cambria Math" panose="02040503050406030204" pitchFamily="18" charset="0"/>
                </a:rPr>
                <a:t>𝑥 ̅ </a:t>
              </a:r>
              <a:endParaRPr lang="pt-BR"/>
            </a:p>
          </xdr:txBody>
        </xdr:sp>
      </mc:Fallback>
    </mc:AlternateContent>
    <xdr:clientData/>
  </xdr:twoCellAnchor>
  <xdr:twoCellAnchor>
    <xdr:from>
      <xdr:col>11</xdr:col>
      <xdr:colOff>738903</xdr:colOff>
      <xdr:row>16</xdr:row>
      <xdr:rowOff>115450</xdr:rowOff>
    </xdr:from>
    <xdr:to>
      <xdr:col>13</xdr:col>
      <xdr:colOff>132768</xdr:colOff>
      <xdr:row>18</xdr:row>
      <xdr:rowOff>166250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aixaDeTexto 3">
              <a:extLst>
                <a:ext uri="{FF2B5EF4-FFF2-40B4-BE49-F238E27FC236}">
                  <a16:creationId xmlns:a16="http://schemas.microsoft.com/office/drawing/2014/main" id="{883FA3E5-492A-2641-8F45-259558DE8C8D}"/>
                </a:ext>
              </a:extLst>
            </xdr:cNvPr>
            <xdr:cNvSpPr txBox="1"/>
          </xdr:nvSpPr>
          <xdr:spPr>
            <a:xfrm>
              <a:off x="8347358" y="3694541"/>
              <a:ext cx="1472046" cy="512618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 rtl="0"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pt-BR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±</m:t>
                  </m:r>
                  <m:r>
                    <a:rPr lang="en-US" i="1">
                      <a:latin typeface="Cambria Math" panose="02040503050406030204" pitchFamily="18" charset="0"/>
                    </a:rPr>
                    <m:t>𝑘</m:t>
                  </m:r>
                  <m:r>
                    <a:rPr lang="en-US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× </m:t>
                  </m:r>
                  <m:f>
                    <m:fPr>
                      <m:ctrlP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US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US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𝜂</m:t>
                          </m:r>
                        </m:e>
                      </m:rad>
                    </m:den>
                  </m:f>
                  <m:r>
                    <a:rPr lang="en-US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</m:oMath>
              </a14:m>
              <a:r>
                <a:rPr lang="pt-BR"/>
                <a:t> </a:t>
              </a:r>
            </a:p>
          </xdr:txBody>
        </xdr:sp>
      </mc:Choice>
      <mc:Fallback xmlns="">
        <xdr:sp macro="" textlink="">
          <xdr:nvSpPr>
            <xdr:cNvPr id="11" name="CaixaDeTexto 3">
              <a:extLst>
                <a:ext uri="{FF2B5EF4-FFF2-40B4-BE49-F238E27FC236}">
                  <a16:creationId xmlns:a16="http://schemas.microsoft.com/office/drawing/2014/main" id="{883FA3E5-492A-2641-8F45-259558DE8C8D}"/>
                </a:ext>
              </a:extLst>
            </xdr:cNvPr>
            <xdr:cNvSpPr txBox="1"/>
          </xdr:nvSpPr>
          <xdr:spPr>
            <a:xfrm>
              <a:off x="8347358" y="3694541"/>
              <a:ext cx="1472046" cy="512618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 rtl="0"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b="0" i="0">
                  <a:latin typeface="Cambria Math" panose="02040503050406030204" pitchFamily="18" charset="0"/>
                </a:rPr>
                <a:t>𝑥 ̅</a:t>
              </a:r>
              <a:r>
                <a:rPr lang="pt-BR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r>
                <a:rPr lang="en-US" i="0">
                  <a:latin typeface="Cambria Math" panose="02040503050406030204" pitchFamily="18" charset="0"/>
                </a:rPr>
                <a:t>𝑘</a:t>
              </a:r>
              <a:r>
                <a:rPr lang="en-US" b="0" i="0">
                  <a:latin typeface="Cambria Math" panose="02040503050406030204" pitchFamily="18" charset="0"/>
                </a:rPr>
                <a:t>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  𝜎/√𝜂=</a:t>
              </a:r>
              <a:r>
                <a:rPr lang="pt-BR"/>
                <a:t> 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3</xdr:row>
      <xdr:rowOff>314960</xdr:rowOff>
    </xdr:from>
    <xdr:to>
      <xdr:col>2</xdr:col>
      <xdr:colOff>657546</xdr:colOff>
      <xdr:row>5</xdr:row>
      <xdr:rowOff>22860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3">
              <a:extLst>
                <a:ext uri="{FF2B5EF4-FFF2-40B4-BE49-F238E27FC236}">
                  <a16:creationId xmlns:a16="http://schemas.microsoft.com/office/drawing/2014/main" id="{2207A3C2-C375-4FC3-A4C3-FC4C77F02308}"/>
                </a:ext>
              </a:extLst>
            </xdr:cNvPr>
            <xdr:cNvSpPr txBox="1"/>
          </xdr:nvSpPr>
          <xdr:spPr>
            <a:xfrm>
              <a:off x="3147060" y="1115060"/>
              <a:ext cx="367986" cy="342900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 rtl="0"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pt-BR"/>
            </a:p>
          </xdr:txBody>
        </xdr:sp>
      </mc:Choice>
      <mc:Fallback xmlns="">
        <xdr:sp macro="" textlink="">
          <xdr:nvSpPr>
            <xdr:cNvPr id="2" name="CaixaDeTexto 3">
              <a:extLst>
                <a:ext uri="{FF2B5EF4-FFF2-40B4-BE49-F238E27FC236}">
                  <a16:creationId xmlns:a16="http://schemas.microsoft.com/office/drawing/2014/main" id="{2207A3C2-C375-4FC3-A4C3-FC4C77F02308}"/>
                </a:ext>
              </a:extLst>
            </xdr:cNvPr>
            <xdr:cNvSpPr txBox="1"/>
          </xdr:nvSpPr>
          <xdr:spPr>
            <a:xfrm>
              <a:off x="3147060" y="1115060"/>
              <a:ext cx="367986" cy="342900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 rtl="0"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b="0" i="0">
                  <a:latin typeface="Cambria Math" panose="02040503050406030204" pitchFamily="18" charset="0"/>
                </a:rPr>
                <a:t>𝑥 ̅</a:t>
              </a:r>
              <a:endParaRPr lang="pt-BR"/>
            </a:p>
          </xdr:txBody>
        </xdr:sp>
      </mc:Fallback>
    </mc:AlternateContent>
    <xdr:clientData/>
  </xdr:twoCellAnchor>
  <xdr:twoCellAnchor>
    <xdr:from>
      <xdr:col>2</xdr:col>
      <xdr:colOff>327660</xdr:colOff>
      <xdr:row>4</xdr:row>
      <xdr:rowOff>312420</xdr:rowOff>
    </xdr:from>
    <xdr:to>
      <xdr:col>2</xdr:col>
      <xdr:colOff>638964</xdr:colOff>
      <xdr:row>5</xdr:row>
      <xdr:rowOff>331232</xdr:rowOff>
    </xdr:to>
    <xdr:sp macro="" textlink="">
      <xdr:nvSpPr>
        <xdr:cNvPr id="3" name="CaixaDeTexto 4">
          <a:extLst>
            <a:ext uri="{FF2B5EF4-FFF2-40B4-BE49-F238E27FC236}">
              <a16:creationId xmlns:a16="http://schemas.microsoft.com/office/drawing/2014/main" id="{83A6E0A0-8E89-49BB-8C8A-F0F5B4B6EBAD}"/>
            </a:ext>
          </a:extLst>
        </xdr:cNvPr>
        <xdr:cNvSpPr txBox="1"/>
      </xdr:nvSpPr>
      <xdr:spPr>
        <a:xfrm>
          <a:off x="1866900" y="1280160"/>
          <a:ext cx="311304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 rtl="0"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/>
            <a:t>μ</a:t>
          </a:r>
          <a:endParaRPr lang="pt-BR"/>
        </a:p>
      </xdr:txBody>
    </xdr:sp>
    <xdr:clientData/>
  </xdr:twoCellAnchor>
  <xdr:twoCellAnchor>
    <xdr:from>
      <xdr:col>2</xdr:col>
      <xdr:colOff>335280</xdr:colOff>
      <xdr:row>5</xdr:row>
      <xdr:rowOff>297180</xdr:rowOff>
    </xdr:from>
    <xdr:to>
      <xdr:col>2</xdr:col>
      <xdr:colOff>643378</xdr:colOff>
      <xdr:row>6</xdr:row>
      <xdr:rowOff>327660</xdr:rowOff>
    </xdr:to>
    <xdr:sp macro="" textlink="">
      <xdr:nvSpPr>
        <xdr:cNvPr id="4" name="CaixaDeTexto 5">
          <a:extLst>
            <a:ext uri="{FF2B5EF4-FFF2-40B4-BE49-F238E27FC236}">
              <a16:creationId xmlns:a16="http://schemas.microsoft.com/office/drawing/2014/main" id="{898F56BE-B8C9-4AAD-801F-981CBBBFCDD4}"/>
            </a:ext>
          </a:extLst>
        </xdr:cNvPr>
        <xdr:cNvSpPr txBox="1"/>
      </xdr:nvSpPr>
      <xdr:spPr>
        <a:xfrm>
          <a:off x="1874520" y="1615440"/>
          <a:ext cx="308098" cy="38100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 rtl="0"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/>
            <a:t>σ</a:t>
          </a:r>
          <a:endParaRPr lang="pt-BR"/>
        </a:p>
      </xdr:txBody>
    </xdr:sp>
    <xdr:clientData/>
  </xdr:twoCellAnchor>
  <xdr:twoCellAnchor>
    <xdr:from>
      <xdr:col>2</xdr:col>
      <xdr:colOff>289560</xdr:colOff>
      <xdr:row>7</xdr:row>
      <xdr:rowOff>30481</xdr:rowOff>
    </xdr:from>
    <xdr:to>
      <xdr:col>2</xdr:col>
      <xdr:colOff>662940</xdr:colOff>
      <xdr:row>7</xdr:row>
      <xdr:rowOff>525780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6">
              <a:extLst>
                <a:ext uri="{FF2B5EF4-FFF2-40B4-BE49-F238E27FC236}">
                  <a16:creationId xmlns:a16="http://schemas.microsoft.com/office/drawing/2014/main" id="{83CBA733-4EE8-4FEC-9F19-E67A40D024DD}"/>
                </a:ext>
              </a:extLst>
            </xdr:cNvPr>
            <xdr:cNvSpPr txBox="1"/>
          </xdr:nvSpPr>
          <xdr:spPr>
            <a:xfrm>
              <a:off x="1828800" y="2049781"/>
              <a:ext cx="373380" cy="495299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 rtl="0"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/>
            </a:p>
          </xdr:txBody>
        </xdr:sp>
      </mc:Choice>
      <mc:Fallback xmlns="">
        <xdr:sp macro="" textlink="">
          <xdr:nvSpPr>
            <xdr:cNvPr id="5" name="CaixaDeTexto 6">
              <a:extLst>
                <a:ext uri="{FF2B5EF4-FFF2-40B4-BE49-F238E27FC236}">
                  <a16:creationId xmlns:a16="http://schemas.microsoft.com/office/drawing/2014/main" id="{83CBA733-4EE8-4FEC-9F19-E67A40D024DD}"/>
                </a:ext>
              </a:extLst>
            </xdr:cNvPr>
            <xdr:cNvSpPr txBox="1"/>
          </xdr:nvSpPr>
          <xdr:spPr>
            <a:xfrm>
              <a:off x="1828800" y="2049781"/>
              <a:ext cx="373380" cy="495299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 rtl="0"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𝜎/√</a:t>
              </a:r>
              <a:r>
                <a:rPr lang="pt-BR" sz="1400" b="0" i="0">
                  <a:latin typeface="Cambria Math" panose="02040503050406030204" pitchFamily="18" charset="0"/>
                </a:rPr>
                <a:t>𝑛</a:t>
              </a:r>
              <a:endParaRPr lang="pt-BR"/>
            </a:p>
          </xdr:txBody>
        </xdr:sp>
      </mc:Fallback>
    </mc:AlternateContent>
    <xdr:clientData/>
  </xdr:twoCellAnchor>
  <xdr:twoCellAnchor>
    <xdr:from>
      <xdr:col>6</xdr:col>
      <xdr:colOff>251460</xdr:colOff>
      <xdr:row>4</xdr:row>
      <xdr:rowOff>327660</xdr:rowOff>
    </xdr:from>
    <xdr:to>
      <xdr:col>6</xdr:col>
      <xdr:colOff>619446</xdr:colOff>
      <xdr:row>6</xdr:row>
      <xdr:rowOff>22860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3">
              <a:extLst>
                <a:ext uri="{FF2B5EF4-FFF2-40B4-BE49-F238E27FC236}">
                  <a16:creationId xmlns:a16="http://schemas.microsoft.com/office/drawing/2014/main" id="{0F82F340-76D0-4C93-BE3A-5C0BD36C54DA}"/>
                </a:ext>
              </a:extLst>
            </xdr:cNvPr>
            <xdr:cNvSpPr txBox="1"/>
          </xdr:nvSpPr>
          <xdr:spPr>
            <a:xfrm>
              <a:off x="6903720" y="1295400"/>
              <a:ext cx="367986" cy="396240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 rtl="0"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pt-BR"/>
            </a:p>
          </xdr:txBody>
        </xdr:sp>
      </mc:Choice>
      <mc:Fallback xmlns="">
        <xdr:sp macro="" textlink="">
          <xdr:nvSpPr>
            <xdr:cNvPr id="6" name="CaixaDeTexto 3">
              <a:extLst>
                <a:ext uri="{FF2B5EF4-FFF2-40B4-BE49-F238E27FC236}">
                  <a16:creationId xmlns:a16="http://schemas.microsoft.com/office/drawing/2014/main" id="{0F82F340-76D0-4C93-BE3A-5C0BD36C54DA}"/>
                </a:ext>
              </a:extLst>
            </xdr:cNvPr>
            <xdr:cNvSpPr txBox="1"/>
          </xdr:nvSpPr>
          <xdr:spPr>
            <a:xfrm>
              <a:off x="6903720" y="1295400"/>
              <a:ext cx="367986" cy="396240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 rtl="0"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b="0" i="0">
                  <a:latin typeface="Cambria Math" panose="02040503050406030204" pitchFamily="18" charset="0"/>
                </a:rPr>
                <a:t>𝑥 ̅</a:t>
              </a:r>
              <a:endParaRPr lang="pt-BR"/>
            </a:p>
          </xdr:txBody>
        </xdr:sp>
      </mc:Fallback>
    </mc:AlternateContent>
    <xdr:clientData/>
  </xdr:twoCellAnchor>
  <xdr:twoCellAnchor>
    <xdr:from>
      <xdr:col>6</xdr:col>
      <xdr:colOff>205740</xdr:colOff>
      <xdr:row>9</xdr:row>
      <xdr:rowOff>30481</xdr:rowOff>
    </xdr:from>
    <xdr:to>
      <xdr:col>6</xdr:col>
      <xdr:colOff>579120</xdr:colOff>
      <xdr:row>9</xdr:row>
      <xdr:rowOff>525780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FB176AA9-F616-448D-92FC-BFF34FE2F70A}"/>
                </a:ext>
              </a:extLst>
            </xdr:cNvPr>
            <xdr:cNvSpPr txBox="1"/>
          </xdr:nvSpPr>
          <xdr:spPr>
            <a:xfrm>
              <a:off x="6858000" y="2933701"/>
              <a:ext cx="373380" cy="495299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 rtl="0"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FB176AA9-F616-448D-92FC-BFF34FE2F70A}"/>
                </a:ext>
              </a:extLst>
            </xdr:cNvPr>
            <xdr:cNvSpPr txBox="1"/>
          </xdr:nvSpPr>
          <xdr:spPr>
            <a:xfrm>
              <a:off x="6858000" y="2933701"/>
              <a:ext cx="373380" cy="495299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 rtl="0"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𝑠/√𝑛</a:t>
              </a:r>
              <a:endParaRPr lang="pt-BR"/>
            </a:p>
          </xdr:txBody>
        </xdr:sp>
      </mc:Fallback>
    </mc:AlternateContent>
    <xdr:clientData/>
  </xdr:twoCellAnchor>
  <xdr:twoCellAnchor>
    <xdr:from>
      <xdr:col>6</xdr:col>
      <xdr:colOff>297180</xdr:colOff>
      <xdr:row>3</xdr:row>
      <xdr:rowOff>320040</xdr:rowOff>
    </xdr:from>
    <xdr:to>
      <xdr:col>6</xdr:col>
      <xdr:colOff>586042</xdr:colOff>
      <xdr:row>4</xdr:row>
      <xdr:rowOff>338852</xdr:rowOff>
    </xdr:to>
    <xdr:sp macro="" textlink="">
      <xdr:nvSpPr>
        <xdr:cNvPr id="8" name="CaixaDeTexto 4">
          <a:extLst>
            <a:ext uri="{FF2B5EF4-FFF2-40B4-BE49-F238E27FC236}">
              <a16:creationId xmlns:a16="http://schemas.microsoft.com/office/drawing/2014/main" id="{A601383E-1202-4E09-AA9B-CB163CB6891F}"/>
            </a:ext>
          </a:extLst>
        </xdr:cNvPr>
        <xdr:cNvSpPr txBox="1"/>
      </xdr:nvSpPr>
      <xdr:spPr>
        <a:xfrm>
          <a:off x="6949440" y="937260"/>
          <a:ext cx="288862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 rtl="0"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/>
            <a:t>ν</a:t>
          </a:r>
          <a:endParaRPr lang="pt-BR"/>
        </a:p>
      </xdr:txBody>
    </xdr:sp>
    <xdr:clientData/>
  </xdr:twoCellAnchor>
  <xdr:twoCellAnchor>
    <xdr:from>
      <xdr:col>6</xdr:col>
      <xdr:colOff>274320</xdr:colOff>
      <xdr:row>5</xdr:row>
      <xdr:rowOff>312420</xdr:rowOff>
    </xdr:from>
    <xdr:to>
      <xdr:col>6</xdr:col>
      <xdr:colOff>585624</xdr:colOff>
      <xdr:row>6</xdr:row>
      <xdr:rowOff>331232</xdr:rowOff>
    </xdr:to>
    <xdr:sp macro="" textlink="">
      <xdr:nvSpPr>
        <xdr:cNvPr id="9" name="CaixaDeTexto 4">
          <a:extLst>
            <a:ext uri="{FF2B5EF4-FFF2-40B4-BE49-F238E27FC236}">
              <a16:creationId xmlns:a16="http://schemas.microsoft.com/office/drawing/2014/main" id="{E76BA41B-18F8-4707-A145-3930D34AFB7F}"/>
            </a:ext>
          </a:extLst>
        </xdr:cNvPr>
        <xdr:cNvSpPr txBox="1"/>
      </xdr:nvSpPr>
      <xdr:spPr>
        <a:xfrm>
          <a:off x="6926580" y="1630680"/>
          <a:ext cx="311304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 rtl="0"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l-GR"/>
            <a:t>μ</a:t>
          </a:r>
          <a:endParaRPr lang="pt-BR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457200</xdr:colOff>
      <xdr:row>1</xdr:row>
      <xdr:rowOff>167640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3C7F593-38DA-4AF9-8030-8B805E5777AD}"/>
                </a:ext>
              </a:extLst>
            </xdr:cNvPr>
            <xdr:cNvSpPr txBox="1"/>
          </xdr:nvSpPr>
          <xdr:spPr>
            <a:xfrm>
              <a:off x="3779520" y="198882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03C7F593-38DA-4AF9-8030-8B805E5777AD}"/>
                </a:ext>
              </a:extLst>
            </xdr:cNvPr>
            <xdr:cNvSpPr txBox="1"/>
          </xdr:nvSpPr>
          <xdr:spPr>
            <a:xfrm>
              <a:off x="3779520" y="198882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𝒙 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4</xdr:col>
      <xdr:colOff>434340</xdr:colOff>
      <xdr:row>1</xdr:row>
      <xdr:rowOff>175260</xdr:rowOff>
    </xdr:from>
    <xdr:ext cx="1161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892EE7E-07FB-444D-A96D-879F5C70587C}"/>
                </a:ext>
              </a:extLst>
            </xdr:cNvPr>
            <xdr:cNvSpPr txBox="1"/>
          </xdr:nvSpPr>
          <xdr:spPr>
            <a:xfrm>
              <a:off x="4411980" y="1996440"/>
              <a:ext cx="116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8892EE7E-07FB-444D-A96D-879F5C70587C}"/>
                </a:ext>
              </a:extLst>
            </xdr:cNvPr>
            <xdr:cNvSpPr txBox="1"/>
          </xdr:nvSpPr>
          <xdr:spPr>
            <a:xfrm>
              <a:off x="4411980" y="1996440"/>
              <a:ext cx="116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𝒚 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5</xdr:col>
      <xdr:colOff>342900</xdr:colOff>
      <xdr:row>1</xdr:row>
      <xdr:rowOff>167640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DD7F4F30-B3E6-4524-AF96-2E32906E920F}"/>
                </a:ext>
              </a:extLst>
            </xdr:cNvPr>
            <xdr:cNvSpPr txBox="1"/>
          </xdr:nvSpPr>
          <xdr:spPr>
            <a:xfrm>
              <a:off x="4975860" y="198882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DD7F4F30-B3E6-4524-AF96-2E32906E920F}"/>
                </a:ext>
              </a:extLst>
            </xdr:cNvPr>
            <xdr:cNvSpPr txBox="1"/>
          </xdr:nvSpPr>
          <xdr:spPr>
            <a:xfrm>
              <a:off x="4975860" y="198882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𝒙 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7</xdr:col>
      <xdr:colOff>373380</xdr:colOff>
      <xdr:row>1</xdr:row>
      <xdr:rowOff>175260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839B43A-556A-4820-A569-3D705CCB1B05}"/>
                </a:ext>
              </a:extLst>
            </xdr:cNvPr>
            <xdr:cNvSpPr txBox="1"/>
          </xdr:nvSpPr>
          <xdr:spPr>
            <a:xfrm>
              <a:off x="6316980" y="199644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6839B43A-556A-4820-A569-3D705CCB1B05}"/>
                </a:ext>
              </a:extLst>
            </xdr:cNvPr>
            <xdr:cNvSpPr txBox="1"/>
          </xdr:nvSpPr>
          <xdr:spPr>
            <a:xfrm>
              <a:off x="6316980" y="199644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𝒙 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6</xdr:col>
      <xdr:colOff>335280</xdr:colOff>
      <xdr:row>1</xdr:row>
      <xdr:rowOff>167640</xdr:rowOff>
    </xdr:from>
    <xdr:ext cx="1161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9CC70529-C099-418D-905F-918E81B18EBC}"/>
                </a:ext>
              </a:extLst>
            </xdr:cNvPr>
            <xdr:cNvSpPr txBox="1"/>
          </xdr:nvSpPr>
          <xdr:spPr>
            <a:xfrm>
              <a:off x="5623560" y="1988820"/>
              <a:ext cx="116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9CC70529-C099-418D-905F-918E81B18EBC}"/>
                </a:ext>
              </a:extLst>
            </xdr:cNvPr>
            <xdr:cNvSpPr txBox="1"/>
          </xdr:nvSpPr>
          <xdr:spPr>
            <a:xfrm>
              <a:off x="5623560" y="1988820"/>
              <a:ext cx="116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𝒚 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7</xdr:col>
      <xdr:colOff>708660</xdr:colOff>
      <xdr:row>1</xdr:row>
      <xdr:rowOff>167640</xdr:rowOff>
    </xdr:from>
    <xdr:ext cx="1161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D3CD5251-8E6B-4550-8778-CD0AF3451EFB}"/>
                </a:ext>
              </a:extLst>
            </xdr:cNvPr>
            <xdr:cNvSpPr txBox="1"/>
          </xdr:nvSpPr>
          <xdr:spPr>
            <a:xfrm>
              <a:off x="6652260" y="1988820"/>
              <a:ext cx="116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D3CD5251-8E6B-4550-8778-CD0AF3451EFB}"/>
                </a:ext>
              </a:extLst>
            </xdr:cNvPr>
            <xdr:cNvSpPr txBox="1"/>
          </xdr:nvSpPr>
          <xdr:spPr>
            <a:xfrm>
              <a:off x="6652260" y="1988820"/>
              <a:ext cx="116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𝒚 ̅</a:t>
              </a:r>
              <a:endParaRPr lang="pt-BR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5D36-CBAF-4164-9FEE-A5D9C5B03180}">
  <dimension ref="A1:J48"/>
  <sheetViews>
    <sheetView workbookViewId="0">
      <selection activeCell="L13" sqref="L13"/>
    </sheetView>
  </sheetViews>
  <sheetFormatPr baseColWidth="10" defaultColWidth="8.83203125" defaultRowHeight="15" x14ac:dyDescent="0.2"/>
  <cols>
    <col min="1" max="1" width="2.6640625" style="2" customWidth="1"/>
    <col min="2" max="2" width="13.1640625" style="2" customWidth="1"/>
    <col min="3" max="3" width="24.5" style="2" customWidth="1"/>
    <col min="4" max="4" width="19.83203125" style="11" customWidth="1"/>
    <col min="5" max="5" width="16.5" style="2" customWidth="1"/>
    <col min="6" max="6" width="16.83203125" style="2" bestFit="1" customWidth="1"/>
    <col min="7" max="7" width="11.33203125" style="2" customWidth="1"/>
    <col min="8" max="8" width="2.83203125" style="2" customWidth="1"/>
    <col min="9" max="9" width="8.83203125" style="2"/>
    <col min="10" max="10" width="9.83203125" style="2" customWidth="1"/>
    <col min="11" max="16384" width="8.83203125" style="2"/>
  </cols>
  <sheetData>
    <row r="1" spans="1:10" ht="12" customHeight="1" x14ac:dyDescent="0.2">
      <c r="A1" s="1"/>
      <c r="B1" s="1"/>
      <c r="C1" s="1"/>
      <c r="D1" s="1"/>
      <c r="E1" s="1"/>
      <c r="F1" s="1"/>
      <c r="G1" s="1"/>
      <c r="H1" s="1"/>
    </row>
    <row r="2" spans="1:10" ht="21" x14ac:dyDescent="0.25">
      <c r="A2" s="1"/>
      <c r="B2" s="3" t="s">
        <v>0</v>
      </c>
      <c r="C2" s="3" t="s">
        <v>1</v>
      </c>
      <c r="D2" s="4"/>
      <c r="F2" s="5" t="s">
        <v>2</v>
      </c>
      <c r="G2" s="5"/>
      <c r="H2" s="1"/>
    </row>
    <row r="3" spans="1:10" x14ac:dyDescent="0.2">
      <c r="A3" s="1"/>
      <c r="B3" s="6">
        <v>1</v>
      </c>
      <c r="C3" s="7"/>
      <c r="D3" s="8"/>
      <c r="F3" s="6" t="s">
        <v>3</v>
      </c>
      <c r="G3" s="9" t="e">
        <f>AVERAGE(C3,C4)</f>
        <v>#DIV/0!</v>
      </c>
      <c r="H3" s="1"/>
      <c r="J3" s="10"/>
    </row>
    <row r="4" spans="1:10" x14ac:dyDescent="0.2">
      <c r="A4" s="1"/>
      <c r="B4" s="6">
        <v>2</v>
      </c>
      <c r="C4" s="7"/>
      <c r="D4" s="8"/>
      <c r="F4" s="6" t="s">
        <v>4</v>
      </c>
      <c r="G4" s="9" t="e">
        <f>AVERAGE(C3,C5)</f>
        <v>#DIV/0!</v>
      </c>
      <c r="H4" s="1"/>
      <c r="J4" s="10"/>
    </row>
    <row r="5" spans="1:10" x14ac:dyDescent="0.2">
      <c r="A5" s="1"/>
      <c r="B5" s="6">
        <v>3</v>
      </c>
      <c r="C5" s="7"/>
      <c r="D5" s="8"/>
      <c r="F5" s="6" t="s">
        <v>5</v>
      </c>
      <c r="G5" s="9" t="e">
        <f>AVERAGE(C3,C6)</f>
        <v>#DIV/0!</v>
      </c>
      <c r="H5" s="1"/>
      <c r="J5" s="10"/>
    </row>
    <row r="6" spans="1:10" x14ac:dyDescent="0.2">
      <c r="A6" s="1"/>
      <c r="B6" s="6">
        <v>4</v>
      </c>
      <c r="C6" s="7"/>
      <c r="D6" s="8"/>
      <c r="F6" s="6" t="s">
        <v>6</v>
      </c>
      <c r="G6" s="9" t="e">
        <f>AVERAGE(C3,C7)</f>
        <v>#DIV/0!</v>
      </c>
      <c r="H6" s="1"/>
      <c r="J6" s="10"/>
    </row>
    <row r="7" spans="1:10" x14ac:dyDescent="0.2">
      <c r="A7" s="1"/>
      <c r="B7" s="6">
        <v>5</v>
      </c>
      <c r="C7" s="7"/>
      <c r="D7" s="8"/>
      <c r="F7" s="6" t="s">
        <v>7</v>
      </c>
      <c r="G7" s="9" t="e">
        <f>AVERAGE(C3,C8)</f>
        <v>#DIV/0!</v>
      </c>
      <c r="H7" s="1"/>
      <c r="J7" s="10"/>
    </row>
    <row r="8" spans="1:10" x14ac:dyDescent="0.2">
      <c r="A8" s="1"/>
      <c r="B8" s="6">
        <v>6</v>
      </c>
      <c r="C8" s="7"/>
      <c r="D8" s="8"/>
      <c r="F8" s="6" t="s">
        <v>8</v>
      </c>
      <c r="G8" s="9" t="e">
        <f>AVERAGE(C3,C9)</f>
        <v>#DIV/0!</v>
      </c>
      <c r="H8" s="1"/>
      <c r="J8" s="10"/>
    </row>
    <row r="9" spans="1:10" x14ac:dyDescent="0.2">
      <c r="A9" s="1"/>
      <c r="B9" s="6">
        <v>7</v>
      </c>
      <c r="C9" s="7"/>
      <c r="D9" s="8"/>
      <c r="F9" s="6" t="s">
        <v>9</v>
      </c>
      <c r="G9" s="9" t="e">
        <f>AVERAGE(C3,C10)</f>
        <v>#DIV/0!</v>
      </c>
      <c r="H9" s="1"/>
      <c r="J9" s="10"/>
    </row>
    <row r="10" spans="1:10" x14ac:dyDescent="0.2">
      <c r="A10" s="1"/>
      <c r="B10" s="6">
        <v>8</v>
      </c>
      <c r="C10" s="7"/>
      <c r="D10" s="8"/>
      <c r="F10" s="6" t="s">
        <v>10</v>
      </c>
      <c r="G10" s="9" t="e">
        <f>AVERAGE(C3,C11)</f>
        <v>#DIV/0!</v>
      </c>
      <c r="H10" s="1"/>
      <c r="J10" s="10"/>
    </row>
    <row r="11" spans="1:10" x14ac:dyDescent="0.2">
      <c r="A11" s="1"/>
      <c r="B11" s="6">
        <v>9</v>
      </c>
      <c r="C11" s="7"/>
      <c r="D11" s="8"/>
      <c r="F11" s="6" t="s">
        <v>11</v>
      </c>
      <c r="G11" s="9" t="e">
        <f>AVERAGE(C3,C12)</f>
        <v>#DIV/0!</v>
      </c>
      <c r="H11" s="1"/>
      <c r="J11" s="10"/>
    </row>
    <row r="12" spans="1:10" x14ac:dyDescent="0.2">
      <c r="A12" s="1"/>
      <c r="B12" s="6">
        <v>10</v>
      </c>
      <c r="C12" s="7"/>
      <c r="D12" s="8"/>
      <c r="F12" s="6" t="s">
        <v>12</v>
      </c>
      <c r="G12" s="9" t="e">
        <f>AVERAGE(C4,C5)</f>
        <v>#DIV/0!</v>
      </c>
      <c r="H12" s="1"/>
    </row>
    <row r="13" spans="1:10" x14ac:dyDescent="0.2">
      <c r="A13" s="1"/>
      <c r="F13" s="6" t="s">
        <v>13</v>
      </c>
      <c r="G13" s="9" t="e">
        <f>AVERAGE(C4,C6)</f>
        <v>#DIV/0!</v>
      </c>
      <c r="H13" s="1"/>
      <c r="J13" s="10"/>
    </row>
    <row r="14" spans="1:10" x14ac:dyDescent="0.2">
      <c r="A14" s="1"/>
      <c r="F14" s="6" t="s">
        <v>14</v>
      </c>
      <c r="G14" s="9" t="e">
        <f>AVERAGE(C4,C7)</f>
        <v>#DIV/0!</v>
      </c>
      <c r="H14" s="1"/>
    </row>
    <row r="15" spans="1:10" x14ac:dyDescent="0.2">
      <c r="A15" s="1"/>
      <c r="B15" s="41" t="s">
        <v>15</v>
      </c>
      <c r="C15" s="42" t="str">
        <f>IF(C3="","",AVERAGE(C3:C12))</f>
        <v/>
      </c>
      <c r="D15" s="14"/>
      <c r="F15" s="6" t="s">
        <v>16</v>
      </c>
      <c r="G15" s="9" t="e">
        <f>AVERAGE(C4,C8)</f>
        <v>#DIV/0!</v>
      </c>
      <c r="H15" s="15"/>
    </row>
    <row r="16" spans="1:10" x14ac:dyDescent="0.2">
      <c r="A16" s="1"/>
      <c r="B16" s="12" t="s">
        <v>17</v>
      </c>
      <c r="C16" s="13" t="str">
        <f>IF(C3="","",_xlfn.STDEV.P(C3:C12))</f>
        <v/>
      </c>
      <c r="D16" s="14"/>
      <c r="F16" s="6" t="s">
        <v>18</v>
      </c>
      <c r="G16" s="9" t="e">
        <f>AVERAGE(C4,C9)</f>
        <v>#DIV/0!</v>
      </c>
      <c r="H16" s="1"/>
    </row>
    <row r="17" spans="1:8" ht="17" x14ac:dyDescent="0.2">
      <c r="A17" s="1"/>
      <c r="B17" s="12" t="s">
        <v>19</v>
      </c>
      <c r="C17" s="13" t="str">
        <f>IF(C3="","",C16^2)</f>
        <v/>
      </c>
      <c r="D17" s="14"/>
      <c r="F17" s="6" t="s">
        <v>20</v>
      </c>
      <c r="G17" s="9" t="e">
        <f>AVERAGE(C4,C10)</f>
        <v>#DIV/0!</v>
      </c>
      <c r="H17" s="1"/>
    </row>
    <row r="18" spans="1:8" x14ac:dyDescent="0.2">
      <c r="A18" s="1"/>
      <c r="C18" s="16"/>
      <c r="D18" s="17"/>
      <c r="F18" s="6" t="s">
        <v>21</v>
      </c>
      <c r="G18" s="9" t="e">
        <f>AVERAGE(C4,C11)</f>
        <v>#DIV/0!</v>
      </c>
      <c r="H18" s="1"/>
    </row>
    <row r="19" spans="1:8" x14ac:dyDescent="0.2">
      <c r="A19" s="1"/>
      <c r="C19" s="16"/>
      <c r="D19" s="17"/>
      <c r="E19" s="18"/>
      <c r="F19" s="6" t="s">
        <v>22</v>
      </c>
      <c r="G19" s="9" t="e">
        <f>AVERAGE(C4,C12)</f>
        <v>#DIV/0!</v>
      </c>
      <c r="H19" s="1"/>
    </row>
    <row r="20" spans="1:8" x14ac:dyDescent="0.2">
      <c r="A20" s="1"/>
      <c r="B20" s="43"/>
      <c r="C20" s="42" t="str">
        <f>IF(C3="","",AVERAGE(G3:G47))</f>
        <v/>
      </c>
      <c r="D20" s="14"/>
      <c r="E20" s="20"/>
      <c r="F20" s="6" t="s">
        <v>23</v>
      </c>
      <c r="G20" s="9" t="e">
        <f>AVERAGE(C5,C6)</f>
        <v>#DIV/0!</v>
      </c>
      <c r="H20" s="1"/>
    </row>
    <row r="21" spans="1:8" x14ac:dyDescent="0.2">
      <c r="A21" s="1"/>
      <c r="B21" s="47"/>
      <c r="C21" s="48" t="str">
        <f>IF(C3="","",_xlfn.STDEV.S(G3:G47))</f>
        <v/>
      </c>
      <c r="D21" s="14"/>
      <c r="E21" s="21"/>
      <c r="F21" s="6" t="s">
        <v>24</v>
      </c>
      <c r="G21" s="9" t="e">
        <f>AVERAGE(C5,C7)</f>
        <v>#DIV/0!</v>
      </c>
      <c r="H21" s="1"/>
    </row>
    <row r="22" spans="1:8" x14ac:dyDescent="0.2">
      <c r="A22" s="1"/>
      <c r="B22" s="44"/>
      <c r="C22" s="49" t="str">
        <f>IF(C3="","",C21^2)</f>
        <v/>
      </c>
      <c r="D22" s="14"/>
      <c r="E22" s="18"/>
      <c r="F22" s="6" t="s">
        <v>25</v>
      </c>
      <c r="G22" s="9" t="e">
        <f>AVERAGE(C5,C8)</f>
        <v>#DIV/0!</v>
      </c>
      <c r="H22" s="1"/>
    </row>
    <row r="23" spans="1:8" ht="17" x14ac:dyDescent="0.2">
      <c r="A23" s="1"/>
      <c r="B23" s="46" t="s">
        <v>26</v>
      </c>
      <c r="C23" s="45" t="str">
        <f>IF(C3="","",C17/2)</f>
        <v/>
      </c>
      <c r="D23" s="14"/>
      <c r="F23" s="6" t="s">
        <v>27</v>
      </c>
      <c r="G23" s="9" t="e">
        <f>AVERAGE(C5,C9)</f>
        <v>#DIV/0!</v>
      </c>
      <c r="H23" s="1"/>
    </row>
    <row r="24" spans="1:8" x14ac:dyDescent="0.2">
      <c r="A24" s="1"/>
      <c r="F24" s="6" t="s">
        <v>28</v>
      </c>
      <c r="G24" s="9" t="e">
        <f>AVERAGE(C5,C10)</f>
        <v>#DIV/0!</v>
      </c>
      <c r="H24" s="1"/>
    </row>
    <row r="25" spans="1:8" x14ac:dyDescent="0.2">
      <c r="A25" s="1"/>
      <c r="B25" s="19" t="s">
        <v>29</v>
      </c>
      <c r="C25" s="22" t="str">
        <f>IF(C3="","",ABS((C15-C20)/C15))</f>
        <v/>
      </c>
      <c r="D25" s="23"/>
      <c r="F25" s="6" t="s">
        <v>30</v>
      </c>
      <c r="G25" s="9" t="e">
        <f>AVERAGE(C5,C11)</f>
        <v>#DIV/0!</v>
      </c>
      <c r="H25" s="1"/>
    </row>
    <row r="26" spans="1:8" x14ac:dyDescent="0.2">
      <c r="A26" s="1"/>
      <c r="B26" s="19" t="s">
        <v>31</v>
      </c>
      <c r="C26" s="22" t="str">
        <f>IF(C4="","",ABS((C22-C23)/C22))</f>
        <v/>
      </c>
      <c r="D26" s="23"/>
      <c r="F26" s="6" t="s">
        <v>32</v>
      </c>
      <c r="G26" s="9" t="e">
        <f>AVERAGE(C5,C12)</f>
        <v>#DIV/0!</v>
      </c>
      <c r="H26" s="1"/>
    </row>
    <row r="27" spans="1:8" x14ac:dyDescent="0.2">
      <c r="A27" s="1"/>
      <c r="F27" s="6" t="s">
        <v>33</v>
      </c>
      <c r="G27" s="9" t="e">
        <f>AVERAGE(C6,C7)</f>
        <v>#DIV/0!</v>
      </c>
      <c r="H27" s="1"/>
    </row>
    <row r="28" spans="1:8" x14ac:dyDescent="0.2">
      <c r="A28" s="1"/>
      <c r="F28" s="6" t="s">
        <v>34</v>
      </c>
      <c r="G28" s="9" t="e">
        <f>AVERAGE(C6,C8)</f>
        <v>#DIV/0!</v>
      </c>
      <c r="H28" s="1"/>
    </row>
    <row r="29" spans="1:8" x14ac:dyDescent="0.2">
      <c r="A29" s="1"/>
      <c r="F29" s="6" t="s">
        <v>35</v>
      </c>
      <c r="G29" s="9" t="e">
        <f>AVERAGE(C6,C9)</f>
        <v>#DIV/0!</v>
      </c>
      <c r="H29" s="1"/>
    </row>
    <row r="30" spans="1:8" x14ac:dyDescent="0.2">
      <c r="A30" s="1"/>
      <c r="F30" s="6" t="s">
        <v>36</v>
      </c>
      <c r="G30" s="9" t="e">
        <f>AVERAGE(C6,C10)</f>
        <v>#DIV/0!</v>
      </c>
      <c r="H30" s="1"/>
    </row>
    <row r="31" spans="1:8" x14ac:dyDescent="0.2">
      <c r="A31" s="1"/>
      <c r="F31" s="6" t="s">
        <v>37</v>
      </c>
      <c r="G31" s="9" t="e">
        <f>AVERAGE(C6,C11)</f>
        <v>#DIV/0!</v>
      </c>
      <c r="H31" s="1"/>
    </row>
    <row r="32" spans="1:8" x14ac:dyDescent="0.2">
      <c r="A32" s="1"/>
      <c r="F32" s="6" t="s">
        <v>38</v>
      </c>
      <c r="G32" s="9" t="e">
        <f>AVERAGE(C6,C12)</f>
        <v>#DIV/0!</v>
      </c>
      <c r="H32" s="1"/>
    </row>
    <row r="33" spans="1:8" x14ac:dyDescent="0.2">
      <c r="A33" s="1"/>
      <c r="F33" s="6" t="s">
        <v>39</v>
      </c>
      <c r="G33" s="9" t="e">
        <f>AVERAGE(C8,C7)</f>
        <v>#DIV/0!</v>
      </c>
      <c r="H33" s="1"/>
    </row>
    <row r="34" spans="1:8" x14ac:dyDescent="0.2">
      <c r="A34" s="1"/>
      <c r="F34" s="6" t="s">
        <v>40</v>
      </c>
      <c r="G34" s="9" t="e">
        <f>AVERAGE(C7,C9)</f>
        <v>#DIV/0!</v>
      </c>
      <c r="H34" s="1"/>
    </row>
    <row r="35" spans="1:8" x14ac:dyDescent="0.2">
      <c r="A35" s="1"/>
      <c r="F35" s="6" t="s">
        <v>41</v>
      </c>
      <c r="G35" s="9" t="e">
        <f>AVERAGE(C7,C10)</f>
        <v>#DIV/0!</v>
      </c>
      <c r="H35" s="1"/>
    </row>
    <row r="36" spans="1:8" x14ac:dyDescent="0.2">
      <c r="A36" s="1"/>
      <c r="F36" s="6" t="s">
        <v>42</v>
      </c>
      <c r="G36" s="9" t="e">
        <f>AVERAGE(C7,C7)</f>
        <v>#DIV/0!</v>
      </c>
      <c r="H36" s="1"/>
    </row>
    <row r="37" spans="1:8" x14ac:dyDescent="0.2">
      <c r="A37" s="1"/>
      <c r="F37" s="6" t="s">
        <v>43</v>
      </c>
      <c r="G37" s="9" t="e">
        <f>AVERAGE(C7,C12)</f>
        <v>#DIV/0!</v>
      </c>
      <c r="H37" s="1"/>
    </row>
    <row r="38" spans="1:8" x14ac:dyDescent="0.2">
      <c r="A38" s="1"/>
      <c r="F38" s="6" t="s">
        <v>44</v>
      </c>
      <c r="G38" s="9" t="e">
        <f>AVERAGE(C8,C9)</f>
        <v>#DIV/0!</v>
      </c>
      <c r="H38" s="1"/>
    </row>
    <row r="39" spans="1:8" x14ac:dyDescent="0.2">
      <c r="A39" s="1"/>
      <c r="F39" s="6" t="s">
        <v>45</v>
      </c>
      <c r="G39" s="9" t="e">
        <f>AVERAGE(C8,C10)</f>
        <v>#DIV/0!</v>
      </c>
      <c r="H39" s="1"/>
    </row>
    <row r="40" spans="1:8" x14ac:dyDescent="0.2">
      <c r="A40" s="1"/>
      <c r="F40" s="6" t="s">
        <v>46</v>
      </c>
      <c r="G40" s="9" t="e">
        <f>AVERAGE(C8,C11)</f>
        <v>#DIV/0!</v>
      </c>
      <c r="H40" s="1"/>
    </row>
    <row r="41" spans="1:8" x14ac:dyDescent="0.2">
      <c r="A41" s="1"/>
      <c r="F41" s="6" t="s">
        <v>47</v>
      </c>
      <c r="G41" s="9" t="e">
        <f>AVERAGE(C8,C12)</f>
        <v>#DIV/0!</v>
      </c>
      <c r="H41" s="1"/>
    </row>
    <row r="42" spans="1:8" x14ac:dyDescent="0.2">
      <c r="A42" s="1"/>
      <c r="F42" s="6" t="s">
        <v>48</v>
      </c>
      <c r="G42" s="9" t="e">
        <f>AVERAGE(C9,C10)</f>
        <v>#DIV/0!</v>
      </c>
      <c r="H42" s="1"/>
    </row>
    <row r="43" spans="1:8" x14ac:dyDescent="0.2">
      <c r="A43" s="1"/>
      <c r="F43" s="6" t="s">
        <v>49</v>
      </c>
      <c r="G43" s="9" t="e">
        <f>AVERAGE(C9,C11)</f>
        <v>#DIV/0!</v>
      </c>
      <c r="H43" s="1"/>
    </row>
    <row r="44" spans="1:8" x14ac:dyDescent="0.2">
      <c r="A44" s="1"/>
      <c r="F44" s="6" t="s">
        <v>50</v>
      </c>
      <c r="G44" s="9" t="e">
        <f>AVERAGE(C9,C12)</f>
        <v>#DIV/0!</v>
      </c>
      <c r="H44" s="1"/>
    </row>
    <row r="45" spans="1:8" x14ac:dyDescent="0.2">
      <c r="A45" s="1"/>
      <c r="F45" s="6" t="s">
        <v>51</v>
      </c>
      <c r="G45" s="9" t="e">
        <f>AVERAGE(C10,C11)</f>
        <v>#DIV/0!</v>
      </c>
      <c r="H45" s="1"/>
    </row>
    <row r="46" spans="1:8" x14ac:dyDescent="0.2">
      <c r="A46" s="1"/>
      <c r="F46" s="6" t="s">
        <v>52</v>
      </c>
      <c r="G46" s="9" t="e">
        <f>AVERAGE(C10,C12)</f>
        <v>#DIV/0!</v>
      </c>
      <c r="H46" s="1"/>
    </row>
    <row r="47" spans="1:8" x14ac:dyDescent="0.2">
      <c r="A47" s="1"/>
      <c r="F47" s="6" t="s">
        <v>53</v>
      </c>
      <c r="G47" s="9" t="e">
        <f>AVERAGE(C12,C11)</f>
        <v>#DIV/0!</v>
      </c>
      <c r="H47" s="1"/>
    </row>
    <row r="48" spans="1:8" x14ac:dyDescent="0.2">
      <c r="A48" s="1"/>
      <c r="B48" s="1"/>
      <c r="C48" s="1"/>
      <c r="D48" s="1"/>
      <c r="E48" s="1"/>
      <c r="F48" s="1"/>
      <c r="G48" s="1"/>
      <c r="H48" s="1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G39:G47" evalError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DADBD-1665-4651-91EF-6430CFDDB539}">
  <dimension ref="A2:J24"/>
  <sheetViews>
    <sheetView workbookViewId="0">
      <selection activeCell="B3" sqref="B3:C17"/>
    </sheetView>
  </sheetViews>
  <sheetFormatPr baseColWidth="10" defaultColWidth="8.83203125" defaultRowHeight="15" x14ac:dyDescent="0.2"/>
  <cols>
    <col min="2" max="2" width="15.83203125" customWidth="1"/>
    <col min="3" max="3" width="13.1640625" customWidth="1"/>
    <col min="4" max="4" width="10.1640625" customWidth="1"/>
    <col min="5" max="5" width="9.6640625" customWidth="1"/>
    <col min="6" max="7" width="9.5" customWidth="1"/>
    <col min="8" max="8" width="14.83203125" customWidth="1"/>
  </cols>
  <sheetData>
    <row r="2" spans="2:10" ht="36" customHeight="1" x14ac:dyDescent="0.2">
      <c r="B2" s="82" t="s">
        <v>99</v>
      </c>
      <c r="C2" s="82" t="s">
        <v>100</v>
      </c>
      <c r="D2" s="82" t="s">
        <v>101</v>
      </c>
      <c r="E2" s="82" t="s">
        <v>102</v>
      </c>
      <c r="F2" s="82" t="s">
        <v>103</v>
      </c>
      <c r="G2" s="82" t="s">
        <v>104</v>
      </c>
      <c r="H2" s="82" t="s">
        <v>105</v>
      </c>
      <c r="I2" s="83"/>
      <c r="J2" s="83"/>
    </row>
    <row r="3" spans="2:10" ht="16" x14ac:dyDescent="0.2">
      <c r="B3" s="84"/>
      <c r="C3" s="84"/>
      <c r="D3" s="85" t="e">
        <f>B3-$B$20</f>
        <v>#DIV/0!</v>
      </c>
      <c r="E3" s="85" t="e">
        <f>C3-$C$20</f>
        <v>#DIV/0!</v>
      </c>
      <c r="F3" s="85" t="e">
        <f>D3^2</f>
        <v>#DIV/0!</v>
      </c>
      <c r="G3" s="85" t="e">
        <f>E3^2</f>
        <v>#DIV/0!</v>
      </c>
      <c r="H3" s="85" t="e">
        <f>D3*E3</f>
        <v>#DIV/0!</v>
      </c>
      <c r="I3" s="83"/>
    </row>
    <row r="4" spans="2:10" ht="16" x14ac:dyDescent="0.2">
      <c r="B4" s="84"/>
      <c r="C4" s="84"/>
      <c r="D4" s="85" t="e">
        <f t="shared" ref="D4:D17" si="0">B4-$B$20</f>
        <v>#DIV/0!</v>
      </c>
      <c r="E4" s="85" t="e">
        <f t="shared" ref="E4:E17" si="1">C4-$C$20</f>
        <v>#DIV/0!</v>
      </c>
      <c r="F4" s="85" t="e">
        <f t="shared" ref="F4:G17" si="2">D4^2</f>
        <v>#DIV/0!</v>
      </c>
      <c r="G4" s="85" t="e">
        <f t="shared" si="2"/>
        <v>#DIV/0!</v>
      </c>
      <c r="H4" s="85" t="e">
        <f t="shared" ref="H4:H17" si="3">D4*E4</f>
        <v>#DIV/0!</v>
      </c>
      <c r="I4" s="83"/>
      <c r="J4" s="83"/>
    </row>
    <row r="5" spans="2:10" ht="16" x14ac:dyDescent="0.2">
      <c r="B5" s="84"/>
      <c r="C5" s="84"/>
      <c r="D5" s="85" t="e">
        <f t="shared" si="0"/>
        <v>#DIV/0!</v>
      </c>
      <c r="E5" s="85" t="e">
        <f t="shared" si="1"/>
        <v>#DIV/0!</v>
      </c>
      <c r="F5" s="85" t="e">
        <f t="shared" si="2"/>
        <v>#DIV/0!</v>
      </c>
      <c r="G5" s="85" t="e">
        <f t="shared" si="2"/>
        <v>#DIV/0!</v>
      </c>
      <c r="H5" s="85" t="e">
        <f t="shared" si="3"/>
        <v>#DIV/0!</v>
      </c>
      <c r="I5" s="83"/>
      <c r="J5" s="83"/>
    </row>
    <row r="6" spans="2:10" ht="16" x14ac:dyDescent="0.2">
      <c r="B6" s="84"/>
      <c r="C6" s="84"/>
      <c r="D6" s="85" t="e">
        <f t="shared" si="0"/>
        <v>#DIV/0!</v>
      </c>
      <c r="E6" s="85" t="e">
        <f t="shared" si="1"/>
        <v>#DIV/0!</v>
      </c>
      <c r="F6" s="85" t="e">
        <f t="shared" si="2"/>
        <v>#DIV/0!</v>
      </c>
      <c r="G6" s="85" t="e">
        <f t="shared" si="2"/>
        <v>#DIV/0!</v>
      </c>
      <c r="H6" s="85" t="e">
        <f t="shared" si="3"/>
        <v>#DIV/0!</v>
      </c>
      <c r="I6" s="83"/>
      <c r="J6" s="83"/>
    </row>
    <row r="7" spans="2:10" ht="16" x14ac:dyDescent="0.2">
      <c r="B7" s="84"/>
      <c r="C7" s="84"/>
      <c r="D7" s="85" t="e">
        <f t="shared" si="0"/>
        <v>#DIV/0!</v>
      </c>
      <c r="E7" s="85" t="e">
        <f t="shared" si="1"/>
        <v>#DIV/0!</v>
      </c>
      <c r="F7" s="85" t="e">
        <f t="shared" si="2"/>
        <v>#DIV/0!</v>
      </c>
      <c r="G7" s="85" t="e">
        <f t="shared" si="2"/>
        <v>#DIV/0!</v>
      </c>
      <c r="H7" s="85" t="e">
        <f t="shared" si="3"/>
        <v>#DIV/0!</v>
      </c>
      <c r="I7" s="83"/>
      <c r="J7" s="83"/>
    </row>
    <row r="8" spans="2:10" ht="16" x14ac:dyDescent="0.2">
      <c r="B8" s="84"/>
      <c r="C8" s="84"/>
      <c r="D8" s="85" t="e">
        <f t="shared" si="0"/>
        <v>#DIV/0!</v>
      </c>
      <c r="E8" s="85" t="e">
        <f t="shared" si="1"/>
        <v>#DIV/0!</v>
      </c>
      <c r="F8" s="85" t="e">
        <f t="shared" si="2"/>
        <v>#DIV/0!</v>
      </c>
      <c r="G8" s="85" t="e">
        <f t="shared" si="2"/>
        <v>#DIV/0!</v>
      </c>
      <c r="H8" s="85" t="e">
        <f t="shared" si="3"/>
        <v>#DIV/0!</v>
      </c>
      <c r="I8" s="83"/>
      <c r="J8" s="83"/>
    </row>
    <row r="9" spans="2:10" ht="16" x14ac:dyDescent="0.2">
      <c r="B9" s="84"/>
      <c r="C9" s="84"/>
      <c r="D9" s="85" t="e">
        <f t="shared" si="0"/>
        <v>#DIV/0!</v>
      </c>
      <c r="E9" s="85" t="e">
        <f t="shared" si="1"/>
        <v>#DIV/0!</v>
      </c>
      <c r="F9" s="85" t="e">
        <f t="shared" si="2"/>
        <v>#DIV/0!</v>
      </c>
      <c r="G9" s="85" t="e">
        <f t="shared" si="2"/>
        <v>#DIV/0!</v>
      </c>
      <c r="H9" s="85" t="e">
        <f t="shared" si="3"/>
        <v>#DIV/0!</v>
      </c>
      <c r="I9" s="83"/>
      <c r="J9" s="83"/>
    </row>
    <row r="10" spans="2:10" ht="16" x14ac:dyDescent="0.2">
      <c r="B10" s="84"/>
      <c r="C10" s="84"/>
      <c r="D10" s="85" t="e">
        <f t="shared" si="0"/>
        <v>#DIV/0!</v>
      </c>
      <c r="E10" s="85" t="e">
        <f t="shared" si="1"/>
        <v>#DIV/0!</v>
      </c>
      <c r="F10" s="85" t="e">
        <f t="shared" si="2"/>
        <v>#DIV/0!</v>
      </c>
      <c r="G10" s="85" t="e">
        <f t="shared" si="2"/>
        <v>#DIV/0!</v>
      </c>
      <c r="H10" s="85" t="e">
        <f t="shared" si="3"/>
        <v>#DIV/0!</v>
      </c>
      <c r="I10" s="83"/>
      <c r="J10" s="83"/>
    </row>
    <row r="11" spans="2:10" ht="16" x14ac:dyDescent="0.2">
      <c r="B11" s="84"/>
      <c r="C11" s="84"/>
      <c r="D11" s="85" t="e">
        <f t="shared" si="0"/>
        <v>#DIV/0!</v>
      </c>
      <c r="E11" s="85" t="e">
        <f t="shared" si="1"/>
        <v>#DIV/0!</v>
      </c>
      <c r="F11" s="85" t="e">
        <f t="shared" si="2"/>
        <v>#DIV/0!</v>
      </c>
      <c r="G11" s="85" t="e">
        <f t="shared" si="2"/>
        <v>#DIV/0!</v>
      </c>
      <c r="H11" s="85" t="e">
        <f t="shared" si="3"/>
        <v>#DIV/0!</v>
      </c>
      <c r="I11" s="83"/>
      <c r="J11" s="83"/>
    </row>
    <row r="12" spans="2:10" ht="16" x14ac:dyDescent="0.2">
      <c r="B12" s="84"/>
      <c r="C12" s="84"/>
      <c r="D12" s="85" t="e">
        <f t="shared" si="0"/>
        <v>#DIV/0!</v>
      </c>
      <c r="E12" s="85" t="e">
        <f t="shared" si="1"/>
        <v>#DIV/0!</v>
      </c>
      <c r="F12" s="85" t="e">
        <f t="shared" si="2"/>
        <v>#DIV/0!</v>
      </c>
      <c r="G12" s="85" t="e">
        <f t="shared" si="2"/>
        <v>#DIV/0!</v>
      </c>
      <c r="H12" s="85" t="e">
        <f t="shared" si="3"/>
        <v>#DIV/0!</v>
      </c>
      <c r="I12" s="83"/>
      <c r="J12" s="83"/>
    </row>
    <row r="13" spans="2:10" ht="16" x14ac:dyDescent="0.2">
      <c r="B13" s="84"/>
      <c r="C13" s="84"/>
      <c r="D13" s="85" t="e">
        <f t="shared" si="0"/>
        <v>#DIV/0!</v>
      </c>
      <c r="E13" s="85" t="e">
        <f t="shared" si="1"/>
        <v>#DIV/0!</v>
      </c>
      <c r="F13" s="85" t="e">
        <f t="shared" si="2"/>
        <v>#DIV/0!</v>
      </c>
      <c r="G13" s="85" t="e">
        <f t="shared" si="2"/>
        <v>#DIV/0!</v>
      </c>
      <c r="H13" s="85" t="e">
        <f t="shared" si="3"/>
        <v>#DIV/0!</v>
      </c>
      <c r="I13" s="83"/>
      <c r="J13" s="83"/>
    </row>
    <row r="14" spans="2:10" ht="16" x14ac:dyDescent="0.2">
      <c r="B14" s="84"/>
      <c r="C14" s="84"/>
      <c r="D14" s="85" t="e">
        <f t="shared" si="0"/>
        <v>#DIV/0!</v>
      </c>
      <c r="E14" s="85" t="e">
        <f t="shared" si="1"/>
        <v>#DIV/0!</v>
      </c>
      <c r="F14" s="85" t="e">
        <f t="shared" si="2"/>
        <v>#DIV/0!</v>
      </c>
      <c r="G14" s="85" t="e">
        <f t="shared" si="2"/>
        <v>#DIV/0!</v>
      </c>
      <c r="H14" s="85" t="e">
        <f t="shared" si="3"/>
        <v>#DIV/0!</v>
      </c>
      <c r="I14" s="83"/>
      <c r="J14" s="83"/>
    </row>
    <row r="15" spans="2:10" ht="16" x14ac:dyDescent="0.2">
      <c r="B15" s="84"/>
      <c r="C15" s="84"/>
      <c r="D15" s="85" t="e">
        <f t="shared" si="0"/>
        <v>#DIV/0!</v>
      </c>
      <c r="E15" s="85" t="e">
        <f t="shared" si="1"/>
        <v>#DIV/0!</v>
      </c>
      <c r="F15" s="85" t="e">
        <f t="shared" si="2"/>
        <v>#DIV/0!</v>
      </c>
      <c r="G15" s="85" t="e">
        <f t="shared" si="2"/>
        <v>#DIV/0!</v>
      </c>
      <c r="H15" s="85" t="e">
        <f t="shared" si="3"/>
        <v>#DIV/0!</v>
      </c>
      <c r="I15" s="83"/>
      <c r="J15" s="83"/>
    </row>
    <row r="16" spans="2:10" ht="16" x14ac:dyDescent="0.2">
      <c r="B16" s="84"/>
      <c r="C16" s="84"/>
      <c r="D16" s="85" t="e">
        <f t="shared" si="0"/>
        <v>#DIV/0!</v>
      </c>
      <c r="E16" s="85" t="e">
        <f t="shared" si="1"/>
        <v>#DIV/0!</v>
      </c>
      <c r="F16" s="85" t="e">
        <f t="shared" si="2"/>
        <v>#DIV/0!</v>
      </c>
      <c r="G16" s="85" t="e">
        <f t="shared" si="2"/>
        <v>#DIV/0!</v>
      </c>
      <c r="H16" s="85" t="e">
        <f t="shared" si="3"/>
        <v>#DIV/0!</v>
      </c>
      <c r="I16" s="83"/>
      <c r="J16" s="83"/>
    </row>
    <row r="17" spans="1:10" ht="16" x14ac:dyDescent="0.2">
      <c r="B17" s="84"/>
      <c r="C17" s="84"/>
      <c r="D17" s="85" t="e">
        <f t="shared" si="0"/>
        <v>#DIV/0!</v>
      </c>
      <c r="E17" s="85" t="e">
        <f t="shared" si="1"/>
        <v>#DIV/0!</v>
      </c>
      <c r="F17" s="85" t="e">
        <f t="shared" si="2"/>
        <v>#DIV/0!</v>
      </c>
      <c r="G17" s="85" t="e">
        <f t="shared" si="2"/>
        <v>#DIV/0!</v>
      </c>
      <c r="H17" s="85" t="e">
        <f t="shared" si="3"/>
        <v>#DIV/0!</v>
      </c>
      <c r="I17" s="83"/>
      <c r="J17" s="83"/>
    </row>
    <row r="18" spans="1:10" ht="16" x14ac:dyDescent="0.2">
      <c r="B18" s="69"/>
      <c r="C18" s="88" t="s">
        <v>85</v>
      </c>
      <c r="D18" s="89" t="e">
        <f>SUM(D3:D17)</f>
        <v>#DIV/0!</v>
      </c>
      <c r="E18" s="89" t="e">
        <f t="shared" ref="E18:H18" si="4">SUM(E3:E17)</f>
        <v>#DIV/0!</v>
      </c>
      <c r="F18" s="89" t="e">
        <f t="shared" si="4"/>
        <v>#DIV/0!</v>
      </c>
      <c r="G18" s="89" t="e">
        <f t="shared" si="4"/>
        <v>#DIV/0!</v>
      </c>
      <c r="H18" s="89" t="e">
        <f t="shared" si="4"/>
        <v>#DIV/0!</v>
      </c>
    </row>
    <row r="20" spans="1:10" x14ac:dyDescent="0.2">
      <c r="A20" s="86" t="s">
        <v>106</v>
      </c>
      <c r="B20" s="87" t="e">
        <f>AVERAGE(B3:B17)</f>
        <v>#DIV/0!</v>
      </c>
      <c r="C20" s="87" t="e">
        <f>AVERAGE(C3:C17)</f>
        <v>#DIV/0!</v>
      </c>
    </row>
    <row r="22" spans="1:10" x14ac:dyDescent="0.2">
      <c r="B22" s="90" t="s">
        <v>107</v>
      </c>
      <c r="C22" s="56" t="e">
        <f>H18/(SQRT(F18*G18))</f>
        <v>#DIV/0!</v>
      </c>
    </row>
    <row r="24" spans="1:10" ht="16" x14ac:dyDescent="0.2">
      <c r="B24" s="90" t="s">
        <v>107</v>
      </c>
      <c r="C24" s="91" t="e">
        <f>CORREL(B3:B17,C3:C17)</f>
        <v>#DIV/0!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C000-0294-44B3-96CD-DC9B88C5E9D2}">
  <dimension ref="A1:R130"/>
  <sheetViews>
    <sheetView topLeftCell="A4" zoomScale="110" zoomScaleNormal="110" workbookViewId="0">
      <selection activeCell="I26" sqref="I26"/>
    </sheetView>
  </sheetViews>
  <sheetFormatPr baseColWidth="10" defaultColWidth="8.83203125" defaultRowHeight="15" x14ac:dyDescent="0.2"/>
  <cols>
    <col min="5" max="5" width="8.83203125" style="24"/>
    <col min="6" max="6" width="12.5" style="24" customWidth="1"/>
    <col min="7" max="7" width="12" style="24" customWidth="1"/>
    <col min="8" max="8" width="12.33203125" style="24" customWidth="1"/>
    <col min="9" max="9" width="8.5" customWidth="1"/>
    <col min="10" max="10" width="1.83203125" customWidth="1"/>
    <col min="12" max="12" width="13.5" customWidth="1"/>
    <col min="13" max="14" width="13.83203125" customWidth="1"/>
    <col min="15" max="15" width="14.83203125" customWidth="1"/>
    <col min="16" max="16" width="15.83203125" customWidth="1"/>
    <col min="17" max="17" width="17.1640625" customWidth="1"/>
    <col min="18" max="18" width="5.83203125" bestFit="1" customWidth="1"/>
  </cols>
  <sheetData>
    <row r="1" spans="1:18" ht="21" x14ac:dyDescent="0.25">
      <c r="M1" s="114" t="s">
        <v>118</v>
      </c>
      <c r="N1" s="114"/>
      <c r="O1" s="114"/>
      <c r="P1" s="114"/>
      <c r="Q1" s="114"/>
    </row>
    <row r="2" spans="1:18" ht="19" x14ac:dyDescent="0.25">
      <c r="A2" s="25" t="s">
        <v>54</v>
      </c>
      <c r="B2" s="25" t="s">
        <v>17</v>
      </c>
    </row>
    <row r="3" spans="1:18" ht="19.25" customHeight="1" x14ac:dyDescent="0.25">
      <c r="A3" s="26">
        <v>0</v>
      </c>
      <c r="B3" s="98">
        <v>1</v>
      </c>
      <c r="M3" s="27" t="s">
        <v>55</v>
      </c>
      <c r="N3" s="27" t="s">
        <v>56</v>
      </c>
      <c r="O3" s="27" t="s">
        <v>57</v>
      </c>
      <c r="P3" s="27" t="s">
        <v>58</v>
      </c>
      <c r="Q3" s="27" t="s">
        <v>59</v>
      </c>
    </row>
    <row r="4" spans="1:18" ht="19.25" customHeight="1" x14ac:dyDescent="0.2">
      <c r="E4" s="28"/>
      <c r="F4" s="29"/>
      <c r="G4" s="29"/>
      <c r="H4" s="29"/>
      <c r="M4" s="30">
        <v>2.5</v>
      </c>
      <c r="N4" s="30"/>
      <c r="O4" s="31">
        <f>_xlfn.NORM.DIST(M4,A3,B3,TRUE)</f>
        <v>0.99379033467422384</v>
      </c>
      <c r="P4" s="32">
        <f>_xlfn.NORM.DIST(N4,A3,B3,TRUE)-_xlfn.NORM.DIST(M4,A3,B3,TRUE)</f>
        <v>-0.49379033467422384</v>
      </c>
      <c r="Q4" s="33">
        <f>1-_xlfn.NORM.DIST(N4,A3,B3,TRUE)</f>
        <v>0.5</v>
      </c>
      <c r="R4" s="34" t="s">
        <v>60</v>
      </c>
    </row>
    <row r="5" spans="1:18" ht="21.5" customHeight="1" x14ac:dyDescent="0.2">
      <c r="E5" s="28"/>
      <c r="F5" s="29"/>
      <c r="G5" s="29"/>
      <c r="H5" s="29"/>
      <c r="O5" s="35">
        <f>O4</f>
        <v>0.99379033467422384</v>
      </c>
      <c r="P5" s="35">
        <f>P4</f>
        <v>-0.49379033467422384</v>
      </c>
      <c r="Q5" s="35">
        <f>Q4</f>
        <v>0.5</v>
      </c>
      <c r="R5" s="36">
        <f>SUM(O5:Q5)</f>
        <v>1</v>
      </c>
    </row>
    <row r="6" spans="1:18" x14ac:dyDescent="0.2">
      <c r="E6" s="28"/>
      <c r="F6" s="29"/>
      <c r="G6" s="29"/>
      <c r="H6" s="29"/>
    </row>
    <row r="7" spans="1:18" x14ac:dyDescent="0.2">
      <c r="E7" s="28"/>
      <c r="F7" s="29"/>
      <c r="G7" s="29"/>
      <c r="H7" s="29"/>
    </row>
    <row r="8" spans="1:18" ht="21" x14ac:dyDescent="0.25">
      <c r="E8" s="28"/>
      <c r="F8" s="29"/>
      <c r="G8" s="29"/>
      <c r="H8" s="29"/>
      <c r="M8" s="37" t="s">
        <v>61</v>
      </c>
      <c r="N8" s="37"/>
      <c r="O8" s="37"/>
      <c r="P8" s="37"/>
      <c r="Q8" s="37"/>
    </row>
    <row r="9" spans="1:18" x14ac:dyDescent="0.2">
      <c r="E9" s="28"/>
      <c r="F9" s="29"/>
      <c r="G9" s="29"/>
      <c r="H9" s="29"/>
    </row>
    <row r="10" spans="1:18" ht="19" x14ac:dyDescent="0.2">
      <c r="M10" s="27" t="s">
        <v>62</v>
      </c>
      <c r="N10" s="27" t="s">
        <v>63</v>
      </c>
    </row>
    <row r="11" spans="1:18" ht="16" x14ac:dyDescent="0.2">
      <c r="M11" s="100">
        <v>5.0000000000000001E-3</v>
      </c>
      <c r="N11" s="38">
        <f>_xlfn.NORM.INV(M11,A3,B3)</f>
        <v>-2.5758293035488999</v>
      </c>
    </row>
    <row r="12" spans="1:18" x14ac:dyDescent="0.2">
      <c r="E12" s="28"/>
      <c r="F12" s="29"/>
      <c r="G12" s="29"/>
      <c r="H12" s="29"/>
      <c r="M12" s="64"/>
    </row>
    <row r="13" spans="1:18" ht="11.5" customHeight="1" x14ac:dyDescent="0.2">
      <c r="E13" s="28"/>
      <c r="F13" s="29"/>
      <c r="G13" s="29"/>
      <c r="H13" s="29"/>
    </row>
    <row r="14" spans="1:18" ht="19" x14ac:dyDescent="0.2">
      <c r="E14" s="28"/>
      <c r="F14" s="39">
        <f>A3-B3</f>
        <v>-1</v>
      </c>
      <c r="G14" s="39">
        <f>A3</f>
        <v>0</v>
      </c>
      <c r="H14" s="39">
        <f>A3+B3</f>
        <v>1</v>
      </c>
    </row>
    <row r="15" spans="1:18" ht="19" x14ac:dyDescent="0.25">
      <c r="F15" s="40" t="s">
        <v>64</v>
      </c>
      <c r="G15" s="40" t="s">
        <v>65</v>
      </c>
      <c r="H15" s="40" t="s">
        <v>66</v>
      </c>
    </row>
    <row r="18" spans="4:15" ht="21" x14ac:dyDescent="0.25">
      <c r="E18" s="97" t="s">
        <v>114</v>
      </c>
      <c r="N18" s="105">
        <f>ABS(N11)*F20</f>
        <v>0.71273015301422915</v>
      </c>
    </row>
    <row r="19" spans="4:15" ht="19" x14ac:dyDescent="0.25">
      <c r="D19" s="25" t="s">
        <v>69</v>
      </c>
      <c r="E19" s="25" t="s">
        <v>17</v>
      </c>
      <c r="F19" s="29"/>
      <c r="G19" s="29"/>
      <c r="H19" s="29"/>
    </row>
    <row r="20" spans="4:15" ht="19" x14ac:dyDescent="0.25">
      <c r="D20" s="26">
        <v>1000</v>
      </c>
      <c r="E20" s="26">
        <v>8.75</v>
      </c>
      <c r="F20" s="96">
        <f>E20/SQRT(D20)</f>
        <v>0.27669929526473319</v>
      </c>
      <c r="G20" s="29"/>
      <c r="H20" s="101" t="s">
        <v>115</v>
      </c>
      <c r="I20" s="104">
        <f>A3</f>
        <v>0</v>
      </c>
      <c r="J20" s="102" t="s">
        <v>116</v>
      </c>
      <c r="K20" s="104">
        <f>B3</f>
        <v>1</v>
      </c>
      <c r="L20" s="103" t="s">
        <v>117</v>
      </c>
    </row>
    <row r="21" spans="4:15" x14ac:dyDescent="0.2">
      <c r="D21" t="s">
        <v>124</v>
      </c>
      <c r="E21" s="28"/>
      <c r="F21" s="99" t="s">
        <v>119</v>
      </c>
      <c r="G21" s="29"/>
      <c r="H21" s="29"/>
      <c r="M21" s="106">
        <f>N21-N18</f>
        <v>28.427269846985773</v>
      </c>
      <c r="N21">
        <v>29.14</v>
      </c>
      <c r="O21" s="106">
        <f>N21+N18</f>
        <v>29.852730153014228</v>
      </c>
    </row>
    <row r="22" spans="4:15" x14ac:dyDescent="0.2">
      <c r="E22" s="28"/>
      <c r="F22" s="29" t="s">
        <v>120</v>
      </c>
      <c r="G22" s="29"/>
      <c r="H22" s="29"/>
    </row>
    <row r="23" spans="4:15" x14ac:dyDescent="0.2">
      <c r="E23" s="28"/>
      <c r="F23" s="29" t="s">
        <v>123</v>
      </c>
      <c r="G23" s="29"/>
      <c r="H23" s="29"/>
    </row>
    <row r="24" spans="4:15" x14ac:dyDescent="0.2">
      <c r="E24" s="28"/>
      <c r="F24" s="29" t="s">
        <v>121</v>
      </c>
      <c r="G24" s="29"/>
      <c r="H24" s="29"/>
    </row>
    <row r="25" spans="4:15" x14ac:dyDescent="0.2">
      <c r="E25" s="28"/>
      <c r="F25" s="29" t="s">
        <v>122</v>
      </c>
      <c r="G25" s="29"/>
      <c r="H25" s="29"/>
    </row>
    <row r="26" spans="4:15" x14ac:dyDescent="0.2">
      <c r="E26" s="28"/>
      <c r="F26" s="29"/>
      <c r="G26" s="29"/>
      <c r="H26" s="29"/>
    </row>
    <row r="27" spans="4:15" x14ac:dyDescent="0.2">
      <c r="E27" s="28"/>
      <c r="F27" s="29"/>
      <c r="G27" s="29"/>
      <c r="H27" s="29"/>
    </row>
    <row r="28" spans="4:15" ht="16" x14ac:dyDescent="0.2">
      <c r="E28" s="108"/>
      <c r="F28" s="109" t="s">
        <v>125</v>
      </c>
      <c r="G28" s="109">
        <f>POWER((ABS(N11)*E20),2)</f>
        <v>507.98427101568649</v>
      </c>
      <c r="H28" s="110"/>
    </row>
    <row r="29" spans="4:15" x14ac:dyDescent="0.2">
      <c r="E29" s="28"/>
      <c r="F29" s="111" t="s">
        <v>127</v>
      </c>
      <c r="G29" s="112">
        <f>100-(M11*200)</f>
        <v>99</v>
      </c>
      <c r="H29" s="113" t="s">
        <v>126</v>
      </c>
    </row>
    <row r="30" spans="4:15" x14ac:dyDescent="0.2">
      <c r="E30" s="28"/>
      <c r="F30" s="29"/>
      <c r="G30" s="29"/>
      <c r="H30" s="107"/>
    </row>
    <row r="31" spans="4:15" x14ac:dyDescent="0.2">
      <c r="E31" s="28"/>
      <c r="F31" s="29"/>
      <c r="G31" s="29"/>
      <c r="H31" s="29"/>
    </row>
    <row r="32" spans="4:15" x14ac:dyDescent="0.2">
      <c r="E32" s="28"/>
      <c r="F32" s="29"/>
      <c r="G32" s="29"/>
      <c r="H32" s="29"/>
    </row>
    <row r="33" spans="5:8" x14ac:dyDescent="0.2">
      <c r="E33" s="28"/>
      <c r="F33" s="29"/>
      <c r="G33" s="29"/>
      <c r="H33" s="29"/>
    </row>
    <row r="34" spans="5:8" x14ac:dyDescent="0.2">
      <c r="E34" s="28"/>
      <c r="F34" s="29"/>
      <c r="G34" s="29"/>
      <c r="H34" s="29"/>
    </row>
    <row r="35" spans="5:8" x14ac:dyDescent="0.2">
      <c r="E35" s="28"/>
      <c r="F35" s="29"/>
      <c r="G35" s="29"/>
      <c r="H35" s="29"/>
    </row>
    <row r="36" spans="5:8" x14ac:dyDescent="0.2">
      <c r="E36" s="28"/>
      <c r="F36" s="29"/>
      <c r="G36" s="29"/>
      <c r="H36" s="29"/>
    </row>
    <row r="37" spans="5:8" x14ac:dyDescent="0.2">
      <c r="E37" s="28"/>
      <c r="F37" s="29"/>
      <c r="G37" s="29"/>
      <c r="H37" s="29"/>
    </row>
    <row r="38" spans="5:8" x14ac:dyDescent="0.2">
      <c r="E38" s="28"/>
      <c r="F38" s="29"/>
      <c r="G38" s="29"/>
      <c r="H38" s="29"/>
    </row>
    <row r="39" spans="5:8" x14ac:dyDescent="0.2">
      <c r="E39" s="28"/>
      <c r="F39" s="29"/>
      <c r="G39" s="29"/>
      <c r="H39" s="29"/>
    </row>
    <row r="40" spans="5:8" x14ac:dyDescent="0.2">
      <c r="E40" s="28"/>
      <c r="F40" s="29"/>
      <c r="G40" s="29"/>
      <c r="H40" s="29"/>
    </row>
    <row r="41" spans="5:8" x14ac:dyDescent="0.2">
      <c r="E41" s="28"/>
      <c r="F41" s="29"/>
      <c r="G41" s="29"/>
      <c r="H41" s="29"/>
    </row>
    <row r="42" spans="5:8" x14ac:dyDescent="0.2">
      <c r="E42" s="28"/>
      <c r="F42" s="29"/>
      <c r="G42" s="29"/>
      <c r="H42" s="29"/>
    </row>
    <row r="43" spans="5:8" x14ac:dyDescent="0.2">
      <c r="E43" s="28"/>
      <c r="F43" s="29"/>
      <c r="G43" s="29"/>
      <c r="H43" s="29"/>
    </row>
    <row r="44" spans="5:8" x14ac:dyDescent="0.2">
      <c r="E44" s="28"/>
      <c r="F44" s="29"/>
      <c r="G44" s="29"/>
      <c r="H44" s="29"/>
    </row>
    <row r="45" spans="5:8" x14ac:dyDescent="0.2">
      <c r="E45" s="28"/>
      <c r="F45" s="29"/>
      <c r="G45" s="29"/>
      <c r="H45" s="29"/>
    </row>
    <row r="46" spans="5:8" x14ac:dyDescent="0.2">
      <c r="E46" s="28"/>
      <c r="F46" s="29"/>
      <c r="G46" s="29"/>
      <c r="H46" s="29"/>
    </row>
    <row r="47" spans="5:8" x14ac:dyDescent="0.2">
      <c r="E47" s="28"/>
      <c r="F47" s="29"/>
      <c r="G47" s="29"/>
      <c r="H47" s="29"/>
    </row>
    <row r="48" spans="5:8" x14ac:dyDescent="0.2">
      <c r="E48" s="28"/>
      <c r="F48" s="29"/>
      <c r="G48" s="29"/>
      <c r="H48" s="29"/>
    </row>
    <row r="49" spans="5:8" x14ac:dyDescent="0.2">
      <c r="E49" s="28"/>
      <c r="F49" s="29"/>
      <c r="G49" s="29"/>
      <c r="H49" s="29"/>
    </row>
    <row r="50" spans="5:8" x14ac:dyDescent="0.2">
      <c r="E50" s="28"/>
      <c r="F50" s="29"/>
      <c r="G50" s="29"/>
      <c r="H50" s="29"/>
    </row>
    <row r="51" spans="5:8" x14ac:dyDescent="0.2">
      <c r="E51" s="28"/>
      <c r="F51" s="29"/>
      <c r="G51" s="29"/>
      <c r="H51" s="29"/>
    </row>
    <row r="52" spans="5:8" x14ac:dyDescent="0.2">
      <c r="E52" s="28"/>
      <c r="F52" s="29"/>
      <c r="G52" s="29"/>
      <c r="H52" s="29"/>
    </row>
    <row r="53" spans="5:8" x14ac:dyDescent="0.2">
      <c r="E53" s="28"/>
      <c r="F53" s="29"/>
      <c r="G53" s="29"/>
      <c r="H53" s="29"/>
    </row>
    <row r="54" spans="5:8" x14ac:dyDescent="0.2">
      <c r="E54" s="28"/>
      <c r="F54" s="29"/>
      <c r="G54" s="29"/>
      <c r="H54" s="29"/>
    </row>
    <row r="55" spans="5:8" x14ac:dyDescent="0.2">
      <c r="E55" s="28"/>
      <c r="F55" s="29"/>
      <c r="G55" s="29"/>
      <c r="H55" s="29"/>
    </row>
    <row r="56" spans="5:8" x14ac:dyDescent="0.2">
      <c r="E56" s="28"/>
      <c r="F56" s="29"/>
      <c r="G56" s="29"/>
      <c r="H56" s="29"/>
    </row>
    <row r="57" spans="5:8" x14ac:dyDescent="0.2">
      <c r="E57" s="28"/>
      <c r="F57" s="29"/>
      <c r="G57" s="29"/>
      <c r="H57" s="29"/>
    </row>
    <row r="58" spans="5:8" x14ac:dyDescent="0.2">
      <c r="E58" s="28"/>
      <c r="F58" s="29"/>
      <c r="G58" s="29"/>
      <c r="H58" s="29"/>
    </row>
    <row r="59" spans="5:8" x14ac:dyDescent="0.2">
      <c r="E59" s="28"/>
      <c r="F59" s="29"/>
      <c r="G59" s="29"/>
      <c r="H59" s="29"/>
    </row>
    <row r="60" spans="5:8" x14ac:dyDescent="0.2">
      <c r="E60" s="28"/>
      <c r="F60" s="29"/>
      <c r="G60" s="29"/>
      <c r="H60" s="29"/>
    </row>
    <row r="61" spans="5:8" x14ac:dyDescent="0.2">
      <c r="E61" s="28"/>
      <c r="F61" s="29"/>
      <c r="G61" s="29"/>
      <c r="H61" s="29"/>
    </row>
    <row r="62" spans="5:8" x14ac:dyDescent="0.2">
      <c r="E62" s="28"/>
      <c r="F62" s="29"/>
      <c r="G62" s="29"/>
      <c r="H62" s="29"/>
    </row>
    <row r="63" spans="5:8" x14ac:dyDescent="0.2">
      <c r="E63" s="28"/>
      <c r="F63" s="29"/>
      <c r="G63" s="29"/>
      <c r="H63" s="29"/>
    </row>
    <row r="64" spans="5:8" x14ac:dyDescent="0.2">
      <c r="E64" s="28"/>
      <c r="F64" s="29"/>
      <c r="G64" s="29"/>
      <c r="H64" s="29"/>
    </row>
    <row r="65" spans="5:8" x14ac:dyDescent="0.2">
      <c r="E65" s="28"/>
      <c r="F65" s="29"/>
      <c r="G65" s="29"/>
      <c r="H65" s="29"/>
    </row>
    <row r="66" spans="5:8" x14ac:dyDescent="0.2">
      <c r="E66" s="28"/>
      <c r="F66" s="29"/>
      <c r="G66" s="29"/>
      <c r="H66" s="29"/>
    </row>
    <row r="67" spans="5:8" x14ac:dyDescent="0.2">
      <c r="E67" s="28"/>
      <c r="F67" s="29"/>
      <c r="G67" s="29"/>
      <c r="H67" s="29"/>
    </row>
    <row r="68" spans="5:8" x14ac:dyDescent="0.2">
      <c r="E68" s="28"/>
      <c r="F68" s="29"/>
      <c r="G68" s="29"/>
      <c r="H68" s="29"/>
    </row>
    <row r="69" spans="5:8" x14ac:dyDescent="0.2">
      <c r="E69" s="28"/>
      <c r="F69" s="29"/>
      <c r="G69" s="29"/>
      <c r="H69" s="29"/>
    </row>
    <row r="70" spans="5:8" x14ac:dyDescent="0.2">
      <c r="E70" s="28"/>
      <c r="F70" s="29"/>
      <c r="G70" s="29"/>
      <c r="H70" s="29"/>
    </row>
    <row r="71" spans="5:8" x14ac:dyDescent="0.2">
      <c r="E71" s="28"/>
      <c r="F71" s="29"/>
      <c r="G71" s="29"/>
      <c r="H71" s="29"/>
    </row>
    <row r="72" spans="5:8" x14ac:dyDescent="0.2">
      <c r="E72" s="28"/>
      <c r="F72" s="29"/>
      <c r="G72" s="29"/>
      <c r="H72" s="29"/>
    </row>
    <row r="73" spans="5:8" x14ac:dyDescent="0.2">
      <c r="E73" s="28"/>
      <c r="F73" s="29"/>
      <c r="G73" s="29"/>
      <c r="H73" s="29"/>
    </row>
    <row r="74" spans="5:8" x14ac:dyDescent="0.2">
      <c r="E74" s="28"/>
      <c r="F74" s="29"/>
      <c r="G74" s="29"/>
      <c r="H74" s="29"/>
    </row>
    <row r="75" spans="5:8" x14ac:dyDescent="0.2">
      <c r="E75" s="28"/>
      <c r="F75" s="29"/>
      <c r="G75" s="29"/>
      <c r="H75" s="29"/>
    </row>
    <row r="76" spans="5:8" x14ac:dyDescent="0.2">
      <c r="E76" s="28"/>
      <c r="F76" s="29"/>
      <c r="G76" s="29"/>
      <c r="H76" s="29"/>
    </row>
    <row r="77" spans="5:8" x14ac:dyDescent="0.2">
      <c r="E77" s="28"/>
      <c r="F77" s="29"/>
      <c r="G77" s="29"/>
      <c r="H77" s="29"/>
    </row>
    <row r="78" spans="5:8" x14ac:dyDescent="0.2">
      <c r="E78" s="28"/>
      <c r="F78" s="29"/>
      <c r="G78" s="29"/>
      <c r="H78" s="29"/>
    </row>
    <row r="79" spans="5:8" x14ac:dyDescent="0.2">
      <c r="E79" s="28"/>
      <c r="F79" s="29"/>
      <c r="G79" s="29"/>
      <c r="H79" s="29"/>
    </row>
    <row r="80" spans="5:8" x14ac:dyDescent="0.2">
      <c r="E80" s="28"/>
      <c r="F80" s="29"/>
      <c r="G80" s="29"/>
      <c r="H80" s="29"/>
    </row>
    <row r="81" spans="5:8" x14ac:dyDescent="0.2">
      <c r="E81" s="28"/>
      <c r="F81" s="29"/>
      <c r="G81" s="29"/>
      <c r="H81" s="29"/>
    </row>
    <row r="82" spans="5:8" x14ac:dyDescent="0.2">
      <c r="E82" s="28"/>
      <c r="F82" s="29"/>
      <c r="G82" s="29"/>
      <c r="H82" s="29"/>
    </row>
    <row r="83" spans="5:8" x14ac:dyDescent="0.2">
      <c r="E83" s="28"/>
      <c r="F83" s="29"/>
      <c r="G83" s="29"/>
      <c r="H83" s="29"/>
    </row>
    <row r="84" spans="5:8" x14ac:dyDescent="0.2">
      <c r="E84" s="28"/>
      <c r="F84" s="29"/>
      <c r="G84" s="29"/>
      <c r="H84" s="29"/>
    </row>
    <row r="85" spans="5:8" x14ac:dyDescent="0.2">
      <c r="E85" s="28"/>
      <c r="F85" s="29"/>
      <c r="G85" s="29"/>
      <c r="H85" s="29"/>
    </row>
    <row r="86" spans="5:8" x14ac:dyDescent="0.2">
      <c r="E86" s="28"/>
      <c r="F86" s="29"/>
      <c r="G86" s="29"/>
      <c r="H86" s="29"/>
    </row>
    <row r="87" spans="5:8" x14ac:dyDescent="0.2">
      <c r="E87" s="28"/>
      <c r="F87" s="29"/>
      <c r="G87" s="29"/>
      <c r="H87" s="29"/>
    </row>
    <row r="88" spans="5:8" x14ac:dyDescent="0.2">
      <c r="E88" s="28"/>
      <c r="F88" s="29"/>
      <c r="G88" s="29"/>
      <c r="H88" s="29"/>
    </row>
    <row r="89" spans="5:8" x14ac:dyDescent="0.2">
      <c r="E89" s="28"/>
      <c r="F89" s="29"/>
      <c r="G89" s="29"/>
      <c r="H89" s="29"/>
    </row>
    <row r="90" spans="5:8" x14ac:dyDescent="0.2">
      <c r="E90" s="28"/>
      <c r="F90" s="29"/>
      <c r="G90" s="29"/>
      <c r="H90" s="29"/>
    </row>
    <row r="91" spans="5:8" x14ac:dyDescent="0.2">
      <c r="E91" s="28"/>
      <c r="F91" s="29"/>
      <c r="G91" s="29"/>
      <c r="H91" s="29"/>
    </row>
    <row r="92" spans="5:8" x14ac:dyDescent="0.2">
      <c r="E92" s="28"/>
      <c r="F92" s="29"/>
      <c r="G92" s="29"/>
      <c r="H92" s="29"/>
    </row>
    <row r="93" spans="5:8" x14ac:dyDescent="0.2">
      <c r="E93" s="28"/>
      <c r="F93" s="29"/>
      <c r="G93" s="29"/>
      <c r="H93" s="29"/>
    </row>
    <row r="94" spans="5:8" x14ac:dyDescent="0.2">
      <c r="E94" s="28"/>
      <c r="F94" s="29"/>
      <c r="G94" s="29"/>
      <c r="H94" s="29"/>
    </row>
    <row r="95" spans="5:8" x14ac:dyDescent="0.2">
      <c r="E95" s="28"/>
      <c r="F95" s="29"/>
      <c r="G95" s="29"/>
      <c r="H95" s="29"/>
    </row>
    <row r="96" spans="5:8" x14ac:dyDescent="0.2">
      <c r="E96" s="28"/>
      <c r="F96" s="29"/>
      <c r="G96" s="29"/>
      <c r="H96" s="29"/>
    </row>
    <row r="97" spans="5:8" x14ac:dyDescent="0.2">
      <c r="E97" s="28"/>
      <c r="F97" s="29"/>
      <c r="G97" s="29"/>
      <c r="H97" s="29"/>
    </row>
    <row r="98" spans="5:8" x14ac:dyDescent="0.2">
      <c r="E98" s="28"/>
      <c r="F98" s="29"/>
      <c r="G98" s="29"/>
      <c r="H98" s="29"/>
    </row>
    <row r="99" spans="5:8" x14ac:dyDescent="0.2">
      <c r="E99" s="28"/>
      <c r="F99" s="29"/>
      <c r="G99" s="29"/>
      <c r="H99" s="29"/>
    </row>
    <row r="100" spans="5:8" x14ac:dyDescent="0.2">
      <c r="E100" s="28"/>
      <c r="F100" s="29"/>
      <c r="G100" s="29"/>
      <c r="H100" s="29"/>
    </row>
    <row r="101" spans="5:8" x14ac:dyDescent="0.2">
      <c r="E101" s="28"/>
      <c r="F101" s="29"/>
      <c r="G101" s="29"/>
      <c r="H101" s="29"/>
    </row>
    <row r="102" spans="5:8" x14ac:dyDescent="0.2">
      <c r="E102" s="28"/>
      <c r="F102" s="29"/>
      <c r="G102" s="29"/>
      <c r="H102" s="29"/>
    </row>
    <row r="103" spans="5:8" x14ac:dyDescent="0.2">
      <c r="E103" s="28"/>
      <c r="F103" s="29"/>
      <c r="G103" s="29"/>
      <c r="H103" s="29"/>
    </row>
    <row r="104" spans="5:8" x14ac:dyDescent="0.2">
      <c r="E104" s="28"/>
      <c r="F104" s="29"/>
      <c r="G104" s="29"/>
      <c r="H104" s="29"/>
    </row>
    <row r="105" spans="5:8" x14ac:dyDescent="0.2">
      <c r="E105" s="28"/>
      <c r="F105" s="29"/>
      <c r="G105" s="29"/>
      <c r="H105" s="29"/>
    </row>
    <row r="106" spans="5:8" x14ac:dyDescent="0.2">
      <c r="E106" s="28"/>
      <c r="F106" s="29"/>
      <c r="G106" s="29"/>
      <c r="H106" s="29"/>
    </row>
    <row r="107" spans="5:8" x14ac:dyDescent="0.2">
      <c r="E107" s="28"/>
      <c r="F107" s="29"/>
      <c r="G107" s="29"/>
      <c r="H107" s="29"/>
    </row>
    <row r="108" spans="5:8" x14ac:dyDescent="0.2">
      <c r="E108" s="28"/>
      <c r="F108" s="29"/>
      <c r="G108" s="29"/>
      <c r="H108" s="29"/>
    </row>
    <row r="109" spans="5:8" x14ac:dyDescent="0.2">
      <c r="E109" s="28"/>
      <c r="F109" s="29"/>
      <c r="G109" s="29"/>
      <c r="H109" s="29"/>
    </row>
    <row r="110" spans="5:8" x14ac:dyDescent="0.2">
      <c r="E110" s="28"/>
      <c r="F110" s="29"/>
      <c r="G110" s="29"/>
      <c r="H110" s="29"/>
    </row>
    <row r="111" spans="5:8" x14ac:dyDescent="0.2">
      <c r="E111" s="28"/>
      <c r="F111" s="29"/>
      <c r="G111" s="29"/>
      <c r="H111" s="29"/>
    </row>
    <row r="112" spans="5:8" x14ac:dyDescent="0.2">
      <c r="E112" s="28"/>
      <c r="F112" s="29"/>
      <c r="G112" s="29"/>
      <c r="H112" s="29"/>
    </row>
    <row r="113" spans="5:8" x14ac:dyDescent="0.2">
      <c r="E113" s="28"/>
      <c r="F113" s="29"/>
      <c r="G113" s="29"/>
      <c r="H113" s="29"/>
    </row>
    <row r="114" spans="5:8" x14ac:dyDescent="0.2">
      <c r="E114" s="28"/>
      <c r="F114" s="29"/>
      <c r="G114" s="29"/>
      <c r="H114" s="29"/>
    </row>
    <row r="115" spans="5:8" x14ac:dyDescent="0.2">
      <c r="E115" s="28"/>
      <c r="F115" s="29"/>
      <c r="G115" s="29"/>
      <c r="H115" s="29"/>
    </row>
    <row r="116" spans="5:8" x14ac:dyDescent="0.2">
      <c r="E116" s="28"/>
      <c r="F116" s="29"/>
      <c r="G116" s="29"/>
      <c r="H116" s="29"/>
    </row>
    <row r="117" spans="5:8" x14ac:dyDescent="0.2">
      <c r="E117" s="28"/>
      <c r="F117" s="29"/>
      <c r="G117" s="29"/>
      <c r="H117" s="29"/>
    </row>
    <row r="118" spans="5:8" x14ac:dyDescent="0.2">
      <c r="E118" s="28"/>
      <c r="F118" s="29"/>
      <c r="G118" s="29"/>
      <c r="H118" s="29"/>
    </row>
    <row r="119" spans="5:8" x14ac:dyDescent="0.2">
      <c r="E119" s="28"/>
      <c r="F119" s="29"/>
      <c r="G119" s="29"/>
      <c r="H119" s="29"/>
    </row>
    <row r="120" spans="5:8" x14ac:dyDescent="0.2">
      <c r="E120" s="28"/>
      <c r="F120" s="29"/>
      <c r="G120" s="29"/>
      <c r="H120" s="29"/>
    </row>
    <row r="121" spans="5:8" x14ac:dyDescent="0.2">
      <c r="E121" s="28"/>
      <c r="F121" s="29"/>
      <c r="G121" s="29"/>
      <c r="H121" s="29"/>
    </row>
    <row r="122" spans="5:8" x14ac:dyDescent="0.2">
      <c r="E122" s="28"/>
      <c r="F122" s="29"/>
      <c r="G122" s="29"/>
      <c r="H122" s="29"/>
    </row>
    <row r="123" spans="5:8" x14ac:dyDescent="0.2">
      <c r="E123" s="28"/>
      <c r="F123" s="29"/>
      <c r="G123" s="29"/>
      <c r="H123" s="29"/>
    </row>
    <row r="124" spans="5:8" x14ac:dyDescent="0.2">
      <c r="E124" s="28"/>
      <c r="F124" s="29"/>
      <c r="G124" s="29"/>
      <c r="H124" s="29"/>
    </row>
    <row r="125" spans="5:8" x14ac:dyDescent="0.2">
      <c r="E125" s="28"/>
      <c r="F125" s="29"/>
      <c r="G125" s="29"/>
      <c r="H125" s="29"/>
    </row>
    <row r="126" spans="5:8" x14ac:dyDescent="0.2">
      <c r="E126" s="28"/>
      <c r="F126" s="29"/>
      <c r="G126" s="29"/>
      <c r="H126" s="29"/>
    </row>
    <row r="127" spans="5:8" x14ac:dyDescent="0.2">
      <c r="E127" s="28"/>
      <c r="F127" s="29"/>
      <c r="G127" s="29"/>
      <c r="H127" s="29"/>
    </row>
    <row r="128" spans="5:8" x14ac:dyDescent="0.2">
      <c r="E128" s="28"/>
      <c r="F128" s="29"/>
      <c r="G128" s="29"/>
      <c r="H128" s="29"/>
    </row>
    <row r="129" spans="5:8" x14ac:dyDescent="0.2">
      <c r="E129" s="28"/>
      <c r="F129" s="29"/>
      <c r="G129" s="29"/>
      <c r="H129" s="29"/>
    </row>
    <row r="130" spans="5:8" x14ac:dyDescent="0.2">
      <c r="E130" s="28"/>
      <c r="F130" s="29"/>
      <c r="G130" s="29"/>
      <c r="H130" s="29"/>
    </row>
  </sheetData>
  <mergeCells count="1">
    <mergeCell ref="M1:Q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23F1-8D9D-4695-89C8-624E3B42572A}">
  <dimension ref="A1:I25"/>
  <sheetViews>
    <sheetView tabSelected="1" workbookViewId="0">
      <selection activeCell="H8" sqref="H8"/>
    </sheetView>
  </sheetViews>
  <sheetFormatPr baseColWidth="10" defaultColWidth="8.83203125" defaultRowHeight="15" x14ac:dyDescent="0.2"/>
  <cols>
    <col min="1" max="1" width="10.33203125" customWidth="1"/>
    <col min="2" max="2" width="12.6640625" customWidth="1"/>
    <col min="3" max="4" width="9.1640625" customWidth="1"/>
    <col min="5" max="8" width="19.33203125" customWidth="1"/>
    <col min="9" max="12" width="9.6640625" customWidth="1"/>
  </cols>
  <sheetData>
    <row r="1" spans="2:9" ht="21" x14ac:dyDescent="0.25">
      <c r="B1" s="50" t="s">
        <v>67</v>
      </c>
      <c r="F1" s="37"/>
      <c r="G1" s="37"/>
    </row>
    <row r="2" spans="2:9" ht="21" x14ac:dyDescent="0.25">
      <c r="B2" s="51">
        <v>3.3</v>
      </c>
      <c r="C2">
        <f>POWER((B2-$B$23),2)</f>
        <v>0.16402499999999984</v>
      </c>
      <c r="E2" s="114" t="s">
        <v>68</v>
      </c>
      <c r="F2" s="114"/>
      <c r="G2" s="114"/>
      <c r="H2" s="114"/>
    </row>
    <row r="3" spans="2:9" ht="19.25" customHeight="1" x14ac:dyDescent="0.2">
      <c r="B3" s="51">
        <v>3.1</v>
      </c>
      <c r="C3">
        <f t="shared" ref="C3:C21" si="0">POWER((B3-$B$23),2)</f>
        <v>4.2025000000000028E-2</v>
      </c>
    </row>
    <row r="4" spans="2:9" ht="26" x14ac:dyDescent="0.35">
      <c r="B4" s="51">
        <v>2.8</v>
      </c>
      <c r="C4">
        <f t="shared" si="0"/>
        <v>9.0250000000000365E-3</v>
      </c>
      <c r="E4" s="25" t="s">
        <v>69</v>
      </c>
      <c r="F4" s="25" t="s">
        <v>70</v>
      </c>
      <c r="G4" s="25" t="s">
        <v>71</v>
      </c>
      <c r="H4" s="52" t="s">
        <v>72</v>
      </c>
    </row>
    <row r="5" spans="2:9" ht="19" x14ac:dyDescent="0.25">
      <c r="B5" s="51">
        <v>2.9</v>
      </c>
      <c r="C5">
        <f t="shared" si="0"/>
        <v>2.4999999999998934E-5</v>
      </c>
      <c r="E5" s="26">
        <v>1000</v>
      </c>
      <c r="F5" s="53">
        <f>IF(E5="","", E5-1)</f>
        <v>999</v>
      </c>
      <c r="G5" s="54">
        <v>0.01</v>
      </c>
      <c r="H5" s="38">
        <f>IF(G5="","",_xlfn.T.INV(G5,F5))</f>
        <v>-2.3300864190394579</v>
      </c>
      <c r="I5" s="121">
        <f>1-G5</f>
        <v>0.99</v>
      </c>
    </row>
    <row r="6" spans="2:9" ht="16.25" customHeight="1" x14ac:dyDescent="0.25">
      <c r="B6" s="51">
        <v>2.7</v>
      </c>
      <c r="C6">
        <f t="shared" si="0"/>
        <v>3.8024999999999941E-2</v>
      </c>
      <c r="E6" s="26">
        <v>1000</v>
      </c>
      <c r="F6" s="53">
        <f t="shared" ref="F6:F9" si="1">IF(E6="","", E6-1)</f>
        <v>999</v>
      </c>
      <c r="G6" s="54">
        <v>0.02</v>
      </c>
      <c r="H6" s="38">
        <f t="shared" ref="H6:H7" si="2">IF(G6="","",_xlfn.T.INV(G6,F6))</f>
        <v>-2.0564340696374521</v>
      </c>
      <c r="I6" s="121">
        <f t="shared" ref="I6:I8" si="3">1-G6</f>
        <v>0.98</v>
      </c>
    </row>
    <row r="7" spans="2:9" ht="16.25" customHeight="1" x14ac:dyDescent="0.25">
      <c r="B7" s="51">
        <v>3.4</v>
      </c>
      <c r="C7">
        <f t="shared" si="0"/>
        <v>0.25502499999999989</v>
      </c>
      <c r="E7" s="26">
        <v>1000</v>
      </c>
      <c r="F7" s="53">
        <f t="shared" si="1"/>
        <v>999</v>
      </c>
      <c r="G7" s="54">
        <v>0.05</v>
      </c>
      <c r="H7" s="38">
        <f t="shared" si="2"/>
        <v>-1.6463803454274908</v>
      </c>
      <c r="I7" s="121">
        <f t="shared" si="3"/>
        <v>0.95</v>
      </c>
    </row>
    <row r="8" spans="2:9" ht="16.25" customHeight="1" x14ac:dyDescent="0.25">
      <c r="B8" s="51">
        <v>3</v>
      </c>
      <c r="C8">
        <f t="shared" si="0"/>
        <v>1.1024999999999997E-2</v>
      </c>
      <c r="E8" s="26">
        <v>1000</v>
      </c>
      <c r="F8" s="53">
        <f t="shared" si="1"/>
        <v>999</v>
      </c>
      <c r="G8" s="54">
        <v>0.1</v>
      </c>
      <c r="H8" s="38">
        <f t="shared" ref="H8:H9" si="4">IF(G8="","",_xlfn.T.INV(G8,F8))</f>
        <v>-1.2823995700374347</v>
      </c>
      <c r="I8" s="121">
        <f t="shared" si="3"/>
        <v>0.9</v>
      </c>
    </row>
    <row r="9" spans="2:9" ht="16.25" customHeight="1" x14ac:dyDescent="0.25">
      <c r="B9" s="51">
        <v>2.8</v>
      </c>
      <c r="C9">
        <f t="shared" si="0"/>
        <v>9.0250000000000365E-3</v>
      </c>
      <c r="E9" s="26"/>
      <c r="F9" s="53"/>
      <c r="G9" s="54"/>
      <c r="H9" s="38"/>
    </row>
    <row r="10" spans="2:9" ht="16.25" customHeight="1" x14ac:dyDescent="0.2">
      <c r="B10" s="51">
        <v>1.9</v>
      </c>
      <c r="C10">
        <f t="shared" si="0"/>
        <v>0.99002500000000027</v>
      </c>
    </row>
    <row r="11" spans="2:9" ht="16.25" customHeight="1" x14ac:dyDescent="0.2">
      <c r="B11" s="51">
        <v>2.5</v>
      </c>
      <c r="C11">
        <f t="shared" si="0"/>
        <v>0.15602500000000002</v>
      </c>
    </row>
    <row r="12" spans="2:9" ht="16.25" customHeight="1" x14ac:dyDescent="0.2">
      <c r="B12" s="51">
        <v>3.5</v>
      </c>
      <c r="C12">
        <f t="shared" si="0"/>
        <v>0.36602499999999999</v>
      </c>
    </row>
    <row r="13" spans="2:9" ht="16.25" customHeight="1" x14ac:dyDescent="0.2">
      <c r="B13" s="51">
        <v>3</v>
      </c>
      <c r="C13">
        <f t="shared" si="0"/>
        <v>1.1024999999999997E-2</v>
      </c>
    </row>
    <row r="14" spans="2:9" ht="16.25" customHeight="1" x14ac:dyDescent="0.2">
      <c r="B14" s="51">
        <v>2.7</v>
      </c>
      <c r="C14">
        <f t="shared" si="0"/>
        <v>3.8024999999999941E-2</v>
      </c>
    </row>
    <row r="15" spans="2:9" x14ac:dyDescent="0.2">
      <c r="B15" s="51">
        <v>2.8</v>
      </c>
      <c r="C15">
        <f t="shared" si="0"/>
        <v>9.0250000000000365E-3</v>
      </c>
    </row>
    <row r="16" spans="2:9" x14ac:dyDescent="0.2">
      <c r="B16" s="51">
        <v>2.6</v>
      </c>
      <c r="C16">
        <f t="shared" si="0"/>
        <v>8.7024999999999963E-2</v>
      </c>
    </row>
    <row r="17" spans="1:5" x14ac:dyDescent="0.2">
      <c r="B17" s="51">
        <v>2.5</v>
      </c>
      <c r="C17">
        <f t="shared" si="0"/>
        <v>0.15602500000000002</v>
      </c>
    </row>
    <row r="18" spans="1:5" x14ac:dyDescent="0.2">
      <c r="B18" s="51">
        <v>3.3</v>
      </c>
      <c r="C18">
        <f t="shared" si="0"/>
        <v>0.16402499999999984</v>
      </c>
    </row>
    <row r="19" spans="1:5" x14ac:dyDescent="0.2">
      <c r="B19" s="51">
        <v>2.4</v>
      </c>
      <c r="C19">
        <f t="shared" si="0"/>
        <v>0.2450250000000001</v>
      </c>
    </row>
    <row r="20" spans="1:5" x14ac:dyDescent="0.2">
      <c r="B20" s="51">
        <v>3.2</v>
      </c>
      <c r="C20">
        <f t="shared" si="0"/>
        <v>9.3025000000000094E-2</v>
      </c>
    </row>
    <row r="21" spans="1:5" x14ac:dyDescent="0.2">
      <c r="B21" s="51">
        <v>3.5</v>
      </c>
      <c r="C21">
        <f t="shared" si="0"/>
        <v>0.36602499999999999</v>
      </c>
    </row>
    <row r="23" spans="1:5" x14ac:dyDescent="0.2">
      <c r="A23" s="55" t="s">
        <v>73</v>
      </c>
      <c r="B23" s="56">
        <f>AVERAGE(B2:B21)</f>
        <v>2.895</v>
      </c>
      <c r="C23">
        <f>SUM(C2:C21)</f>
        <v>3.2094999999999994</v>
      </c>
      <c r="D23">
        <f>COUNT(C2:C21)</f>
        <v>20</v>
      </c>
    </row>
    <row r="24" spans="1:5" x14ac:dyDescent="0.2">
      <c r="A24" s="55" t="s">
        <v>74</v>
      </c>
      <c r="B24" s="56">
        <f>_xlfn.STDEV.S(B2:B21)</f>
        <v>0.41100006402867933</v>
      </c>
      <c r="C24" s="120" t="s">
        <v>128</v>
      </c>
      <c r="D24">
        <f>C23/(D23-1)</f>
        <v>0.16892105263157892</v>
      </c>
      <c r="E24">
        <f>_xlfn.VAR.S(B2:B21)</f>
        <v>0.1689210526315785</v>
      </c>
    </row>
    <row r="25" spans="1:5" x14ac:dyDescent="0.2">
      <c r="C25" s="120" t="s">
        <v>129</v>
      </c>
      <c r="D25">
        <f>SQRT(D24)</f>
        <v>0.41100006402867983</v>
      </c>
      <c r="E25">
        <f>SQRT(E24)</f>
        <v>0.41100006402867933</v>
      </c>
    </row>
  </sheetData>
  <mergeCells count="1">
    <mergeCell ref="E2:H2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E3254-18CF-47C2-ACE1-6966EE4A0874}">
  <dimension ref="B1:I14"/>
  <sheetViews>
    <sheetView workbookViewId="0">
      <selection activeCell="D7" sqref="D7"/>
    </sheetView>
  </sheetViews>
  <sheetFormatPr baseColWidth="10" defaultColWidth="8.83203125" defaultRowHeight="15" x14ac:dyDescent="0.2"/>
  <cols>
    <col min="2" max="2" width="28.6640625" customWidth="1"/>
    <col min="3" max="4" width="13.5" customWidth="1"/>
    <col min="5" max="5" width="30.83203125" bestFit="1" customWidth="1"/>
    <col min="6" max="6" width="32.1640625" customWidth="1"/>
    <col min="7" max="7" width="12.83203125" customWidth="1"/>
    <col min="8" max="8" width="14.5" customWidth="1"/>
    <col min="9" max="9" width="31" customWidth="1"/>
  </cols>
  <sheetData>
    <row r="1" spans="2:9" ht="21" x14ac:dyDescent="0.25">
      <c r="C1" s="115" t="s">
        <v>75</v>
      </c>
      <c r="D1" s="115"/>
      <c r="E1" s="115"/>
      <c r="F1" s="115"/>
      <c r="G1" s="115"/>
      <c r="H1" s="115"/>
    </row>
    <row r="2" spans="2:9" ht="21" x14ac:dyDescent="0.25">
      <c r="C2" s="37"/>
      <c r="D2" s="37"/>
      <c r="E2" s="37"/>
      <c r="F2" s="37"/>
      <c r="G2" s="37"/>
      <c r="H2" s="37"/>
    </row>
    <row r="3" spans="2:9" ht="21" x14ac:dyDescent="0.2">
      <c r="C3" s="116" t="s">
        <v>76</v>
      </c>
      <c r="D3" s="116"/>
      <c r="G3" s="116" t="s">
        <v>77</v>
      </c>
      <c r="H3" s="116"/>
    </row>
    <row r="4" spans="2:9" ht="25.75" customHeight="1" x14ac:dyDescent="0.2">
      <c r="B4" s="92" t="s">
        <v>108</v>
      </c>
      <c r="C4" s="57" t="s">
        <v>69</v>
      </c>
      <c r="D4" s="58">
        <v>1000</v>
      </c>
      <c r="F4" s="92" t="s">
        <v>108</v>
      </c>
      <c r="G4" s="57" t="s">
        <v>69</v>
      </c>
      <c r="H4" s="58">
        <v>8</v>
      </c>
    </row>
    <row r="5" spans="2:9" ht="25.75" customHeight="1" x14ac:dyDescent="0.2">
      <c r="B5" s="92" t="s">
        <v>109</v>
      </c>
      <c r="C5" s="57"/>
      <c r="D5" s="58">
        <v>2.6</v>
      </c>
      <c r="F5" s="93"/>
      <c r="G5" s="57"/>
      <c r="H5" s="59">
        <f>IF(H4="","",H4-1)</f>
        <v>7</v>
      </c>
    </row>
    <row r="6" spans="2:9" ht="25.75" customHeight="1" x14ac:dyDescent="0.2">
      <c r="B6" s="92" t="s">
        <v>110</v>
      </c>
      <c r="C6" s="57"/>
      <c r="D6" s="58">
        <v>2.6</v>
      </c>
      <c r="F6" s="92" t="s">
        <v>109</v>
      </c>
      <c r="G6" s="57"/>
      <c r="H6" s="58">
        <v>7.34</v>
      </c>
    </row>
    <row r="7" spans="2:9" ht="25.75" customHeight="1" x14ac:dyDescent="0.2">
      <c r="B7" s="92" t="s">
        <v>111</v>
      </c>
      <c r="C7" s="57"/>
      <c r="D7" s="58">
        <v>1.37</v>
      </c>
      <c r="F7" s="92" t="s">
        <v>110</v>
      </c>
      <c r="G7" s="60"/>
      <c r="H7" s="58">
        <v>2.6</v>
      </c>
    </row>
    <row r="8" spans="2:9" ht="45" customHeight="1" x14ac:dyDescent="0.2">
      <c r="B8" s="92" t="s">
        <v>112</v>
      </c>
      <c r="C8" s="57"/>
      <c r="D8" s="61">
        <f>D7/SQRT(D4)</f>
        <v>4.3323203944306804E-2</v>
      </c>
      <c r="F8" s="94" t="s">
        <v>113</v>
      </c>
      <c r="G8" s="60" t="s">
        <v>78</v>
      </c>
      <c r="H8" s="58">
        <v>1.37</v>
      </c>
    </row>
    <row r="9" spans="2:9" ht="25.75" customHeight="1" x14ac:dyDescent="0.2">
      <c r="B9" s="92"/>
      <c r="C9" s="27" t="s">
        <v>62</v>
      </c>
      <c r="D9" s="61">
        <f>_xlfn.NORM.DIST(D5,D6,D8,1)</f>
        <v>0.5</v>
      </c>
      <c r="E9" s="62" t="s">
        <v>79</v>
      </c>
      <c r="F9" s="95"/>
      <c r="G9" s="60" t="s">
        <v>80</v>
      </c>
      <c r="H9" s="63">
        <f>H8*SQRT(H4/(H5))</f>
        <v>1.4645916056800858</v>
      </c>
    </row>
    <row r="10" spans="2:9" ht="43.25" customHeight="1" x14ac:dyDescent="0.2">
      <c r="B10" s="92"/>
      <c r="C10" s="27" t="s">
        <v>62</v>
      </c>
      <c r="D10" s="61">
        <f>1-D9</f>
        <v>0.5</v>
      </c>
      <c r="E10" s="62" t="s">
        <v>81</v>
      </c>
      <c r="F10" s="95"/>
      <c r="G10" s="57"/>
      <c r="H10" s="61">
        <f>H9/SQRT(H4)</f>
        <v>0.51781132802264129</v>
      </c>
    </row>
    <row r="11" spans="2:9" ht="25.75" customHeight="1" x14ac:dyDescent="0.2">
      <c r="B11" s="92"/>
      <c r="C11" s="27" t="s">
        <v>62</v>
      </c>
      <c r="D11" s="61">
        <f>2*MIN(D9:D10)</f>
        <v>1</v>
      </c>
      <c r="E11" s="62" t="s">
        <v>82</v>
      </c>
      <c r="F11" s="95"/>
      <c r="G11" s="57" t="s">
        <v>83</v>
      </c>
      <c r="H11" s="61">
        <f>(H6-H7)/(H10)</f>
        <v>9.1539132952161761</v>
      </c>
    </row>
    <row r="12" spans="2:9" ht="25.75" customHeight="1" x14ac:dyDescent="0.2">
      <c r="F12" s="95"/>
      <c r="G12" s="57" t="s">
        <v>62</v>
      </c>
      <c r="H12" s="61">
        <f>_xlfn.T.DIST(H11,H5,1)</f>
        <v>0.99998090124788874</v>
      </c>
      <c r="I12" s="62" t="s">
        <v>79</v>
      </c>
    </row>
    <row r="13" spans="2:9" ht="25.75" customHeight="1" x14ac:dyDescent="0.2">
      <c r="F13" s="95"/>
      <c r="G13" s="27" t="s">
        <v>62</v>
      </c>
      <c r="H13" s="61">
        <f>1-H12</f>
        <v>1.9098752111257333E-5</v>
      </c>
      <c r="I13" s="62" t="s">
        <v>81</v>
      </c>
    </row>
    <row r="14" spans="2:9" ht="25.75" customHeight="1" x14ac:dyDescent="0.2">
      <c r="F14" s="95"/>
      <c r="G14" s="27" t="s">
        <v>62</v>
      </c>
      <c r="H14" s="61">
        <f>2*MIN(H12:H13)</f>
        <v>3.8197504222514667E-5</v>
      </c>
      <c r="I14" s="62" t="s">
        <v>82</v>
      </c>
    </row>
  </sheetData>
  <mergeCells count="3">
    <mergeCell ref="C1:H1"/>
    <mergeCell ref="C3:D3"/>
    <mergeCell ref="G3:H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F9F1-17FB-4C7C-B3A4-B7AB1DB64469}">
  <dimension ref="A1:F17"/>
  <sheetViews>
    <sheetView workbookViewId="0">
      <selection activeCell="G1" sqref="G1"/>
    </sheetView>
  </sheetViews>
  <sheetFormatPr baseColWidth="10" defaultColWidth="8.83203125" defaultRowHeight="15" x14ac:dyDescent="0.2"/>
  <cols>
    <col min="2" max="2" width="11.5" customWidth="1"/>
  </cols>
  <sheetData>
    <row r="1" spans="1:6" ht="19" x14ac:dyDescent="0.25">
      <c r="B1" s="117" t="s">
        <v>84</v>
      </c>
      <c r="C1" s="117"/>
      <c r="D1" s="117"/>
      <c r="E1" s="117"/>
    </row>
    <row r="2" spans="1:6" ht="17" thickBot="1" x14ac:dyDescent="0.25">
      <c r="F2" s="68" t="s">
        <v>85</v>
      </c>
    </row>
    <row r="3" spans="1:6" ht="25" thickBot="1" x14ac:dyDescent="0.25">
      <c r="B3" s="72"/>
      <c r="C3" s="72"/>
      <c r="D3" s="72"/>
      <c r="E3" s="73"/>
      <c r="F3" s="67">
        <f>SUM(B3:E3)</f>
        <v>0</v>
      </c>
    </row>
    <row r="4" spans="1:6" ht="24" customHeight="1" x14ac:dyDescent="0.2">
      <c r="B4" s="74"/>
      <c r="C4" s="74"/>
      <c r="D4" s="74"/>
      <c r="E4" s="75"/>
      <c r="F4" s="67">
        <f>SUM(B4:E4)</f>
        <v>0</v>
      </c>
    </row>
    <row r="5" spans="1:6" ht="19.75" customHeight="1" x14ac:dyDescent="0.2">
      <c r="A5" s="68" t="s">
        <v>85</v>
      </c>
      <c r="B5" s="67">
        <f>SUM(B3:B4)</f>
        <v>0</v>
      </c>
      <c r="C5" s="67">
        <f t="shared" ref="C5:F5" si="0">SUM(C3:C4)</f>
        <v>0</v>
      </c>
      <c r="D5" s="67">
        <f t="shared" si="0"/>
        <v>0</v>
      </c>
      <c r="E5" s="67">
        <f t="shared" si="0"/>
        <v>0</v>
      </c>
      <c r="F5" s="67">
        <f t="shared" si="0"/>
        <v>0</v>
      </c>
    </row>
    <row r="6" spans="1:6" ht="37.75" customHeight="1" x14ac:dyDescent="0.2"/>
    <row r="7" spans="1:6" ht="19" x14ac:dyDescent="0.25">
      <c r="B7" s="117" t="s">
        <v>86</v>
      </c>
      <c r="C7" s="117"/>
      <c r="D7" s="117"/>
      <c r="E7" s="117"/>
    </row>
    <row r="8" spans="1:6" ht="17" thickBot="1" x14ac:dyDescent="0.25">
      <c r="F8" s="68" t="s">
        <v>85</v>
      </c>
    </row>
    <row r="9" spans="1:6" ht="26" thickBot="1" x14ac:dyDescent="0.25">
      <c r="B9" s="66" t="str">
        <f>IF(B3="","",$F3/$F$5*B$5)</f>
        <v/>
      </c>
      <c r="C9" s="66" t="str">
        <f t="shared" ref="C9:E10" si="1">IF(C3="","",$F3/$F$5*C$5)</f>
        <v/>
      </c>
      <c r="D9" s="66" t="str">
        <f t="shared" si="1"/>
        <v/>
      </c>
      <c r="E9" s="66" t="str">
        <f t="shared" si="1"/>
        <v/>
      </c>
      <c r="F9" s="67" t="str">
        <f>IF(B9="","",SUM(B9:E9))</f>
        <v/>
      </c>
    </row>
    <row r="10" spans="1:6" ht="26" thickBot="1" x14ac:dyDescent="0.25">
      <c r="B10" s="66" t="str">
        <f>IF(B4="","",$F4/$F$5*B$5)</f>
        <v/>
      </c>
      <c r="C10" s="66" t="str">
        <f t="shared" si="1"/>
        <v/>
      </c>
      <c r="D10" s="66" t="str">
        <f t="shared" si="1"/>
        <v/>
      </c>
      <c r="E10" s="66" t="str">
        <f t="shared" si="1"/>
        <v/>
      </c>
      <c r="F10" s="67" t="str">
        <f t="shared" ref="F10" si="2">IF(B10="","",SUM(B10:E10))</f>
        <v/>
      </c>
    </row>
    <row r="11" spans="1:6" ht="19.75" customHeight="1" x14ac:dyDescent="0.2">
      <c r="A11" s="68" t="s">
        <v>85</v>
      </c>
      <c r="B11" s="67" t="str">
        <f>IF(B9="","",SUM(B9:B10))</f>
        <v/>
      </c>
      <c r="C11" s="67" t="str">
        <f t="shared" ref="C11:F11" si="3">IF(C9="","",SUM(C9:C10))</f>
        <v/>
      </c>
      <c r="D11" s="67" t="str">
        <f t="shared" si="3"/>
        <v/>
      </c>
      <c r="E11" s="67" t="str">
        <f t="shared" si="3"/>
        <v/>
      </c>
      <c r="F11" s="67" t="str">
        <f t="shared" si="3"/>
        <v/>
      </c>
    </row>
    <row r="14" spans="1:6" ht="19" x14ac:dyDescent="0.2">
      <c r="B14" s="65" t="s">
        <v>71</v>
      </c>
      <c r="C14" s="76"/>
    </row>
    <row r="15" spans="1:6" ht="19" x14ac:dyDescent="0.2">
      <c r="B15" s="65" t="s">
        <v>87</v>
      </c>
      <c r="C15" s="71" t="str">
        <f>IF(B3="","",_xlfn.CHISQ.TEST(B3:E4,B9:E10))</f>
        <v/>
      </c>
    </row>
    <row r="17" spans="2:4" ht="19" x14ac:dyDescent="0.2">
      <c r="B17" s="70" t="s">
        <v>88</v>
      </c>
      <c r="C17" s="118" t="str">
        <f>IF(B3="","",IF(C15&gt;C14,"Não Rejeitar Ho","Rejeitar Ho"))</f>
        <v/>
      </c>
      <c r="D17" s="119"/>
    </row>
  </sheetData>
  <mergeCells count="3">
    <mergeCell ref="B1:E1"/>
    <mergeCell ref="B7:E7"/>
    <mergeCell ref="C17:D1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28E4-EA53-4028-888F-DE287D137051}">
  <dimension ref="B2:E7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3.33203125" customWidth="1"/>
    <col min="2" max="5" width="13.6640625" customWidth="1"/>
  </cols>
  <sheetData>
    <row r="2" spans="2:5" ht="25.75" customHeight="1" x14ac:dyDescent="0.2">
      <c r="B2" s="77"/>
      <c r="C2" s="78" t="s">
        <v>89</v>
      </c>
      <c r="D2" s="78" t="s">
        <v>90</v>
      </c>
      <c r="E2" s="78" t="s">
        <v>91</v>
      </c>
    </row>
    <row r="3" spans="2:5" ht="25.75" customHeight="1" x14ac:dyDescent="0.2">
      <c r="B3" s="78" t="s">
        <v>92</v>
      </c>
      <c r="C3" s="79"/>
      <c r="D3" s="79"/>
      <c r="E3" s="79"/>
    </row>
    <row r="4" spans="2:5" ht="25.75" customHeight="1" x14ac:dyDescent="0.2">
      <c r="B4" s="78" t="s">
        <v>93</v>
      </c>
      <c r="C4" s="79"/>
      <c r="D4" s="79"/>
      <c r="E4" s="79"/>
    </row>
    <row r="5" spans="2:5" ht="25.75" customHeight="1" x14ac:dyDescent="0.2">
      <c r="B5" s="78" t="s">
        <v>94</v>
      </c>
      <c r="C5" s="79"/>
      <c r="D5" s="79"/>
      <c r="E5" s="79"/>
    </row>
    <row r="6" spans="2:5" ht="25.75" customHeight="1" x14ac:dyDescent="0.2">
      <c r="B6" s="78" t="s">
        <v>95</v>
      </c>
      <c r="C6" s="79"/>
      <c r="D6" s="79"/>
      <c r="E6" s="79"/>
    </row>
    <row r="7" spans="2:5" ht="25.75" customHeight="1" x14ac:dyDescent="0.2">
      <c r="B7" s="78" t="s">
        <v>96</v>
      </c>
      <c r="C7" s="79"/>
      <c r="D7" s="79"/>
      <c r="E7" s="79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65C7B-0575-4A4D-9255-8F7DBE41829A}">
  <dimension ref="B2:E11"/>
  <sheetViews>
    <sheetView workbookViewId="0">
      <selection activeCell="G3" sqref="G3"/>
    </sheetView>
  </sheetViews>
  <sheetFormatPr baseColWidth="10" defaultColWidth="8.83203125" defaultRowHeight="15" x14ac:dyDescent="0.2"/>
  <cols>
    <col min="1" max="1" width="3.33203125" customWidth="1"/>
    <col min="2" max="2" width="13.6640625" customWidth="1"/>
    <col min="3" max="5" width="15.1640625" customWidth="1"/>
  </cols>
  <sheetData>
    <row r="2" spans="2:5" ht="25.75" customHeight="1" x14ac:dyDescent="0.2">
      <c r="B2" s="77"/>
      <c r="C2" s="78" t="s">
        <v>89</v>
      </c>
      <c r="D2" s="78" t="s">
        <v>90</v>
      </c>
      <c r="E2" s="78" t="s">
        <v>91</v>
      </c>
    </row>
    <row r="3" spans="2:5" ht="24" customHeight="1" x14ac:dyDescent="0.2">
      <c r="B3" s="77" t="s">
        <v>92</v>
      </c>
      <c r="C3" s="80"/>
      <c r="D3" s="80"/>
      <c r="E3" s="80"/>
    </row>
    <row r="4" spans="2:5" ht="24" customHeight="1" x14ac:dyDescent="0.2">
      <c r="B4" s="77"/>
      <c r="C4" s="80"/>
      <c r="D4" s="80"/>
      <c r="E4" s="80"/>
    </row>
    <row r="5" spans="2:5" ht="24" customHeight="1" x14ac:dyDescent="0.2">
      <c r="B5" s="77"/>
      <c r="C5" s="80"/>
      <c r="D5" s="80"/>
      <c r="E5" s="80"/>
    </row>
    <row r="6" spans="2:5" ht="24" customHeight="1" x14ac:dyDescent="0.2">
      <c r="B6" s="77" t="s">
        <v>95</v>
      </c>
      <c r="C6" s="80"/>
      <c r="D6" s="80"/>
      <c r="E6" s="80"/>
    </row>
    <row r="7" spans="2:5" ht="24" customHeight="1" x14ac:dyDescent="0.2">
      <c r="B7" s="77"/>
      <c r="C7" s="80"/>
      <c r="D7" s="80"/>
      <c r="E7" s="80"/>
    </row>
    <row r="8" spans="2:5" ht="24" customHeight="1" x14ac:dyDescent="0.2">
      <c r="B8" s="77"/>
      <c r="C8" s="80"/>
      <c r="D8" s="80"/>
      <c r="E8" s="80"/>
    </row>
    <row r="9" spans="2:5" ht="24" customHeight="1" x14ac:dyDescent="0.2">
      <c r="B9" s="77" t="s">
        <v>96</v>
      </c>
      <c r="C9" s="80"/>
      <c r="D9" s="80"/>
      <c r="E9" s="80"/>
    </row>
    <row r="10" spans="2:5" ht="24" customHeight="1" x14ac:dyDescent="0.2">
      <c r="B10" s="77"/>
      <c r="C10" s="80"/>
      <c r="D10" s="80"/>
      <c r="E10" s="80"/>
    </row>
    <row r="11" spans="2:5" ht="24" customHeight="1" x14ac:dyDescent="0.2">
      <c r="B11" s="77"/>
      <c r="C11" s="80"/>
      <c r="D11" s="80"/>
      <c r="E11" s="80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3F4D-24A9-488C-A092-021DD6321C0D}">
  <dimension ref="B2:C7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3.6640625" customWidth="1"/>
    <col min="2" max="2" width="21.1640625" customWidth="1"/>
    <col min="3" max="3" width="18" customWidth="1"/>
  </cols>
  <sheetData>
    <row r="2" spans="2:3" ht="20" x14ac:dyDescent="0.2">
      <c r="B2" s="81" t="s">
        <v>97</v>
      </c>
      <c r="C2" s="81" t="s">
        <v>98</v>
      </c>
    </row>
    <row r="3" spans="2:3" ht="19" x14ac:dyDescent="0.2">
      <c r="B3" s="80"/>
      <c r="C3" s="80"/>
    </row>
    <row r="4" spans="2:3" ht="19" x14ac:dyDescent="0.2">
      <c r="B4" s="80"/>
      <c r="C4" s="80"/>
    </row>
    <row r="5" spans="2:3" ht="19" x14ac:dyDescent="0.2">
      <c r="B5" s="80"/>
      <c r="C5" s="80"/>
    </row>
    <row r="6" spans="2:3" ht="19" x14ac:dyDescent="0.2">
      <c r="B6" s="80"/>
      <c r="C6" s="80"/>
    </row>
    <row r="7" spans="2:3" ht="19" x14ac:dyDescent="0.2">
      <c r="B7" s="80"/>
      <c r="C7" s="80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3E16-BABC-4A77-8585-CCEF401D920F}">
  <dimension ref="B2:E5"/>
  <sheetViews>
    <sheetView workbookViewId="0">
      <selection activeCell="D5" sqref="D5"/>
    </sheetView>
  </sheetViews>
  <sheetFormatPr baseColWidth="10" defaultColWidth="8.83203125" defaultRowHeight="15" x14ac:dyDescent="0.2"/>
  <cols>
    <col min="2" max="5" width="20.5" customWidth="1"/>
  </cols>
  <sheetData>
    <row r="2" spans="2:5" ht="21" x14ac:dyDescent="0.25">
      <c r="B2" s="114" t="s">
        <v>68</v>
      </c>
      <c r="C2" s="114"/>
      <c r="D2" s="114"/>
      <c r="E2" s="114"/>
    </row>
    <row r="4" spans="2:5" ht="26" x14ac:dyDescent="0.35">
      <c r="B4" s="25" t="s">
        <v>69</v>
      </c>
      <c r="C4" s="25" t="s">
        <v>70</v>
      </c>
      <c r="D4" s="25" t="s">
        <v>71</v>
      </c>
      <c r="E4" s="52" t="s">
        <v>72</v>
      </c>
    </row>
    <row r="5" spans="2:5" ht="19" x14ac:dyDescent="0.25">
      <c r="B5" s="26"/>
      <c r="C5" s="53" t="str">
        <f>IF(B5="","", B5-2)</f>
        <v/>
      </c>
      <c r="D5" s="54"/>
      <c r="E5" s="38" t="str">
        <f>IF(D5="","",_xlfn.T.INV(D5,C5))</f>
        <v/>
      </c>
    </row>
  </sheetData>
  <mergeCells count="1">
    <mergeCell ref="B2:E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Distrib Média Amostral</vt:lpstr>
      <vt:lpstr>Distrib Normal de Probab</vt:lpstr>
      <vt:lpstr>Interv Confiança distrib-t</vt:lpstr>
      <vt:lpstr>p-valor</vt:lpstr>
      <vt:lpstr>Teste Qui-Quadrado</vt:lpstr>
      <vt:lpstr>ANOVA sem repetição</vt:lpstr>
      <vt:lpstr>ANOVA com repetição</vt:lpstr>
      <vt:lpstr>Covariância</vt:lpstr>
      <vt:lpstr>Teste-t para correlação</vt:lpstr>
      <vt:lpstr>Regressão 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Raymundo</dc:creator>
  <cp:lastModifiedBy>Fabiano Papaiz</cp:lastModifiedBy>
  <dcterms:created xsi:type="dcterms:W3CDTF">2019-01-20T12:40:20Z</dcterms:created>
  <dcterms:modified xsi:type="dcterms:W3CDTF">2019-12-15T20:10:55Z</dcterms:modified>
</cp:coreProperties>
</file>