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soria\Downloads\20260531 Q1\LBR RBM001 20260531 ejecucion manual\"/>
    </mc:Choice>
  </mc:AlternateContent>
  <xr:revisionPtr revIDLastSave="0" documentId="13_ncr:1_{2C65E1BB-61A4-46C5-82ED-48465B1C9049}" xr6:coauthVersionLast="47" xr6:coauthVersionMax="47" xr10:uidLastSave="{00000000-0000-0000-0000-000000000000}"/>
  <bookViews>
    <workbookView xWindow="-110" yWindow="-110" windowWidth="19420" windowHeight="10300" tabRatio="761" firstSheet="1" activeTab="1" xr2:uid="{00000000-000D-0000-FFFF-FFFF00000000}"/>
  </bookViews>
  <sheets>
    <sheet name="Hoja6" sheetId="123" state="hidden" r:id="rId1"/>
    <sheet name="Sheet1" sheetId="3" r:id="rId2"/>
    <sheet name="LBR RFC" sheetId="234" r:id="rId3"/>
    <sheet name="Analysis" sheetId="139" r:id="rId4"/>
    <sheet name="FX Rates" sheetId="233" r:id="rId5"/>
    <sheet name="GL5201020002" sheetId="180" r:id="rId6"/>
    <sheet name="ZTFI080 PTLS0030" sheetId="231" r:id="rId7"/>
    <sheet name="ZTFI080 PLOG0034" sheetId="232" r:id="rId8"/>
    <sheet name="Annuity PTLS0030" sheetId="228" r:id="rId9"/>
    <sheet name="Rebates PTLS0030" sheetId="229" r:id="rId10"/>
    <sheet name="Current_Assets PTLS0030" sheetId="230" r:id="rId11"/>
    <sheet name="Annuity PLOG0034" sheetId="225" r:id="rId12"/>
    <sheet name="Rebates PLOG0034" sheetId="226" r:id="rId13"/>
    <sheet name="Current_Assets PLOG0034" sheetId="227" r:id="rId14"/>
    <sheet name="0052 Annuity" sheetId="222" r:id="rId15"/>
    <sheet name="0052 Rebates" sheetId="223" r:id="rId16"/>
    <sheet name="0052 Current_Assets" sheetId="224" r:id="rId17"/>
    <sheet name="0093 Annuity" sheetId="219" r:id="rId18"/>
    <sheet name="0093 Rebates" sheetId="220" r:id="rId19"/>
    <sheet name="0093 Current_Assets" sheetId="221" r:id="rId20"/>
    <sheet name="ZTFI080" sheetId="235" r:id="rId21"/>
  </sheets>
  <functionGroups builtInGroupCount="19"/>
  <externalReferences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5" hidden="1">GL5201020002!$A$1:$AC$224</definedName>
    <definedName name="_xlnm._FilterDatabase" localSheetId="7" hidden="1">'ZTFI080 PLOG0034'!$A$1:$N$1348</definedName>
    <definedName name="_xleta.ABS" hidden="1" xlm="1">#NAME?</definedName>
    <definedName name="A">[1]BD_Operação!$B$1:$B$9972</definedName>
    <definedName name="Application">[2]Summary!$C$6</definedName>
    <definedName name="_xlnm.Print_Area" localSheetId="14">'0052 Annuity'!$A$1:$P$324</definedName>
    <definedName name="_xlnm.Print_Area" localSheetId="16">'0052 Current_Assets'!$A$1:$O$596</definedName>
    <definedName name="_xlnm.Print_Area" localSheetId="15">'0052 Rebates'!$A$1:$P$30</definedName>
    <definedName name="_xlnm.Print_Area" localSheetId="17">'0093 Annuity'!$A$1:$P$324</definedName>
    <definedName name="_xlnm.Print_Area" localSheetId="19">'0093 Current_Assets'!$A$1:$O$596</definedName>
    <definedName name="_xlnm.Print_Area" localSheetId="18">'0093 Rebates'!$A$1:$P$30</definedName>
    <definedName name="_xlnm.Print_Area" localSheetId="11">'Annuity PLOG0034'!$A$1:$P$324</definedName>
    <definedName name="_xlnm.Print_Area" localSheetId="8">'Annuity PTLS0030'!$A$1:$P$324</definedName>
    <definedName name="_xlnm.Print_Area" localSheetId="13">'Current_Assets PLOG0034'!$A$1:$O$596</definedName>
    <definedName name="_xlnm.Print_Area" localSheetId="10">'Current_Assets PTLS0030'!$A$1:$O$596</definedName>
    <definedName name="_xlnm.Print_Area" localSheetId="12">'Rebates PLOG0034'!$A$1:$P$30</definedName>
    <definedName name="_xlnm.Print_Area" localSheetId="9">'Rebates PTLS0030'!$A$1:$P$30</definedName>
    <definedName name="DATA1">#REF!</definedName>
    <definedName name="DATA10">#REF!</definedName>
    <definedName name="DATA11">#REF!</definedName>
    <definedName name="DATA12">#REF!</definedName>
    <definedName name="DATA13">#REF!</definedName>
    <definedName name="DATA14">#REF!</definedName>
    <definedName name="DATA15">#REF!</definedName>
    <definedName name="DATA16">#REF!</definedName>
    <definedName name="DATA17">#REF!</definedName>
    <definedName name="DATA18">#REF!</definedName>
    <definedName name="DATA19">#REF!</definedName>
    <definedName name="DATA2">#REF!</definedName>
    <definedName name="DATA20">#REF!</definedName>
    <definedName name="DATA21">#REF!</definedName>
    <definedName name="DATA22">#REF!</definedName>
    <definedName name="DATA23">#REF!</definedName>
    <definedName name="DATA24">#REF!</definedName>
    <definedName name="DATA25">#REF!</definedName>
    <definedName name="DATA26">#REF!</definedName>
    <definedName name="DATA27">#REF!</definedName>
    <definedName name="DATA28">#REF!</definedName>
    <definedName name="DATA29">#REF!</definedName>
    <definedName name="DATA3">#REF!</definedName>
    <definedName name="DATA30">#REF!</definedName>
    <definedName name="DATA31">#REF!</definedName>
    <definedName name="DATA32">#REF!</definedName>
    <definedName name="DATA33">#REF!</definedName>
    <definedName name="DATA34">#REF!</definedName>
    <definedName name="DATA35">#REF!</definedName>
    <definedName name="DATA36">#REF!</definedName>
    <definedName name="DATA37">#REF!</definedName>
    <definedName name="DATA38">#REF!</definedName>
    <definedName name="DATA39">#REF!</definedName>
    <definedName name="DATA4">#REF!</definedName>
    <definedName name="DATA40">#REF!</definedName>
    <definedName name="DATA41">#REF!</definedName>
    <definedName name="DATA42">#REF!</definedName>
    <definedName name="DATA43">#REF!</definedName>
    <definedName name="DATA44">#REF!</definedName>
    <definedName name="DATA45">#REF!</definedName>
    <definedName name="DATA46">#REF!</definedName>
    <definedName name="DATA47">#REF!</definedName>
    <definedName name="DATA48">#REF!</definedName>
    <definedName name="DATA49">#REF!</definedName>
    <definedName name="DATA5">#REF!</definedName>
    <definedName name="DATA50">#REF!</definedName>
    <definedName name="DATA51">#REF!</definedName>
    <definedName name="DATA52">#REF!</definedName>
    <definedName name="DATA53">#REF!</definedName>
    <definedName name="DATA54">#REF!</definedName>
    <definedName name="DATA55">#REF!</definedName>
    <definedName name="DATA56">#REF!</definedName>
    <definedName name="DATA57">#REF!</definedName>
    <definedName name="DATA58">#REF!</definedName>
    <definedName name="DATA59">#REF!</definedName>
    <definedName name="DATA6">#REF!</definedName>
    <definedName name="DATA60">#REF!</definedName>
    <definedName name="DATA61">#REF!</definedName>
    <definedName name="DATA62">#REF!</definedName>
    <definedName name="DATA63">#REF!</definedName>
    <definedName name="DATA64">#REF!</definedName>
    <definedName name="DATA65">#REF!</definedName>
    <definedName name="DATA66">#REF!</definedName>
    <definedName name="DATA67">#REF!</definedName>
    <definedName name="DATA68">#REF!</definedName>
    <definedName name="DATA69">#REF!</definedName>
    <definedName name="DATA7">#REF!</definedName>
    <definedName name="DATA8">#REF!</definedName>
    <definedName name="DATA9">#REF!</definedName>
    <definedName name="ID" localSheetId="14" hidden="1">"1ab7ad2f-a541-4d32-bb56-31aaf31719bc"</definedName>
    <definedName name="ID" localSheetId="16" hidden="1">"d53da407-67ce-453d-8e3d-15e821b9a42e"</definedName>
    <definedName name="ID" localSheetId="15" hidden="1">"7671f26c-8e74-4e7b-8214-35a78b5eab79"</definedName>
    <definedName name="ID" localSheetId="17" hidden="1">"3af6670e-d462-48f1-825b-3123e6095ce8"</definedName>
    <definedName name="ID" localSheetId="19" hidden="1">"8d31ff02-7a0a-4611-a4e5-ea6ef00af301"</definedName>
    <definedName name="ID" localSheetId="18" hidden="1">"080c97c7-e17b-4ecb-95e0-c22129197568"</definedName>
    <definedName name="ID" localSheetId="11" hidden="1">"f2cda4f3-b1b1-4de5-a22d-fb69d328352f"</definedName>
    <definedName name="ID" localSheetId="8" hidden="1">"1c2a13e6-91df-4dae-9ca8-14f2cb8a7b3b"</definedName>
    <definedName name="ID" localSheetId="13" hidden="1">"86f7efb8-0466-4a84-9501-c4346ff89594"</definedName>
    <definedName name="ID" localSheetId="10" hidden="1">"3bcc21eb-4489-4614-96f7-b07ab81de152"</definedName>
    <definedName name="ID" localSheetId="12" hidden="1">"ed411b7e-0331-46be-9319-bd648b249bb4"</definedName>
    <definedName name="ID" localSheetId="9" hidden="1">"a4bf677a-cfd2-465e-9292-06c8cb61b0e2"</definedName>
    <definedName name="mês">[3]Monthly!$K$1</definedName>
    <definedName name="mes_car">42461</definedName>
    <definedName name="Report_Version_4">"A1"</definedName>
    <definedName name="SDA">[4]BD_Operação!$B$1:$B$9971</definedName>
    <definedName name="TEST0">#REF!</definedName>
    <definedName name="TEST1">#REF!</definedName>
    <definedName name="TEST10">#REF!</definedName>
    <definedName name="TEST100">#REF!</definedName>
    <definedName name="TEST101">#REF!</definedName>
    <definedName name="TEST102">#REF!</definedName>
    <definedName name="TEST103">#REF!</definedName>
    <definedName name="TEST104">#REF!</definedName>
    <definedName name="TEST105">#REF!</definedName>
    <definedName name="TEST106">#REF!</definedName>
    <definedName name="TEST107">#REF!</definedName>
    <definedName name="TEST108">#REF!</definedName>
    <definedName name="TEST109">#REF!</definedName>
    <definedName name="TEST11">#REF!</definedName>
    <definedName name="TEST110">#REF!</definedName>
    <definedName name="TEST111">#REF!</definedName>
    <definedName name="TEST112">#REF!</definedName>
    <definedName name="TEST113">#REF!</definedName>
    <definedName name="TEST114">#REF!</definedName>
    <definedName name="TEST115">#REF!</definedName>
    <definedName name="TEST116">#REF!</definedName>
    <definedName name="TEST117">#REF!</definedName>
    <definedName name="TEST118">#REF!</definedName>
    <definedName name="TEST119">#REF!</definedName>
    <definedName name="TEST12">#REF!</definedName>
    <definedName name="TEST120">#REF!</definedName>
    <definedName name="TEST121">#REF!</definedName>
    <definedName name="TEST122">#REF!</definedName>
    <definedName name="TEST123">#REF!</definedName>
    <definedName name="TEST124">#REF!</definedName>
    <definedName name="TEST125">#REF!</definedName>
    <definedName name="TEST126">#REF!</definedName>
    <definedName name="TEST127">#REF!</definedName>
    <definedName name="TEST128">#REF!</definedName>
    <definedName name="TEST129">#REF!</definedName>
    <definedName name="TEST13">#REF!</definedName>
    <definedName name="TEST130">#REF!</definedName>
    <definedName name="TEST131">#REF!</definedName>
    <definedName name="TEST132">#REF!</definedName>
    <definedName name="TEST133">#REF!</definedName>
    <definedName name="TEST134">#REF!</definedName>
    <definedName name="TEST135">#REF!</definedName>
    <definedName name="TEST136">#REF!</definedName>
    <definedName name="TEST137">#REF!</definedName>
    <definedName name="TEST138">#REF!</definedName>
    <definedName name="TEST139">#REF!</definedName>
    <definedName name="TEST14">#REF!</definedName>
    <definedName name="TEST140">#REF!</definedName>
    <definedName name="TEST141">#REF!</definedName>
    <definedName name="TEST142">#REF!</definedName>
    <definedName name="TEST143">#REF!</definedName>
    <definedName name="TEST144">#REF!</definedName>
    <definedName name="TEST145">#REF!</definedName>
    <definedName name="TEST146">#REF!</definedName>
    <definedName name="TEST147">#REF!</definedName>
    <definedName name="TEST148">#REF!</definedName>
    <definedName name="TEST149">#REF!</definedName>
    <definedName name="TEST15">#REF!</definedName>
    <definedName name="TEST150">#REF!</definedName>
    <definedName name="TEST151">#REF!</definedName>
    <definedName name="TEST152">#REF!</definedName>
    <definedName name="TEST153">#REF!</definedName>
    <definedName name="TEST154">#REF!</definedName>
    <definedName name="TEST155">#REF!</definedName>
    <definedName name="TEST156">#REF!</definedName>
    <definedName name="TEST157">#REF!</definedName>
    <definedName name="TEST158">#REF!</definedName>
    <definedName name="TEST159">#REF!</definedName>
    <definedName name="TEST16">#REF!</definedName>
    <definedName name="TEST160">#REF!</definedName>
    <definedName name="TEST161">#REF!</definedName>
    <definedName name="TEST162">#REF!</definedName>
    <definedName name="TEST163">#REF!</definedName>
    <definedName name="TEST164">#REF!</definedName>
    <definedName name="TEST165">#REF!</definedName>
    <definedName name="TEST166">#REF!</definedName>
    <definedName name="TEST167">#REF!</definedName>
    <definedName name="TEST168">#REF!</definedName>
    <definedName name="TEST169">#REF!</definedName>
    <definedName name="TEST17">#REF!</definedName>
    <definedName name="TEST170">#REF!</definedName>
    <definedName name="TEST171">#REF!</definedName>
    <definedName name="TEST172">#REF!</definedName>
    <definedName name="TEST173">#REF!</definedName>
    <definedName name="TEST174">#REF!</definedName>
    <definedName name="TEST175">#REF!</definedName>
    <definedName name="TEST176">#REF!</definedName>
    <definedName name="TEST177">#REF!</definedName>
    <definedName name="TEST178">#REF!</definedName>
    <definedName name="TEST179">#REF!</definedName>
    <definedName name="TEST18">#REF!</definedName>
    <definedName name="TEST180">#REF!</definedName>
    <definedName name="TEST181">#REF!</definedName>
    <definedName name="TEST182">#REF!</definedName>
    <definedName name="TEST183">#REF!</definedName>
    <definedName name="TEST184">#REF!</definedName>
    <definedName name="TEST185">#REF!</definedName>
    <definedName name="TEST186">#REF!</definedName>
    <definedName name="TEST187">#REF!</definedName>
    <definedName name="TEST188">#REF!</definedName>
    <definedName name="TEST189">#REF!</definedName>
    <definedName name="TEST19">#REF!</definedName>
    <definedName name="TEST190">#REF!</definedName>
    <definedName name="TEST191">#REF!</definedName>
    <definedName name="TEST192">#REF!</definedName>
    <definedName name="TEST193">#REF!</definedName>
    <definedName name="TEST194">#REF!</definedName>
    <definedName name="TEST195">#REF!</definedName>
    <definedName name="TEST196">#REF!</definedName>
    <definedName name="TEST197">#REF!</definedName>
    <definedName name="TEST198">#REF!</definedName>
    <definedName name="TEST199">#REF!</definedName>
    <definedName name="TEST2">#REF!</definedName>
    <definedName name="TEST20">#REF!</definedName>
    <definedName name="TEST200">#REF!</definedName>
    <definedName name="TEST201">#REF!</definedName>
    <definedName name="TEST202">#REF!</definedName>
    <definedName name="TEST203">#REF!</definedName>
    <definedName name="TEST204">#REF!</definedName>
    <definedName name="TEST205">#REF!</definedName>
    <definedName name="TEST206">#REF!</definedName>
    <definedName name="TEST207">#REF!</definedName>
    <definedName name="TEST208">#REF!</definedName>
    <definedName name="TEST209">#REF!</definedName>
    <definedName name="TEST21">#REF!</definedName>
    <definedName name="TEST210">#REF!</definedName>
    <definedName name="TEST211">#REF!</definedName>
    <definedName name="TEST212">#REF!</definedName>
    <definedName name="TEST213">#REF!</definedName>
    <definedName name="TEST214">#REF!</definedName>
    <definedName name="TEST22">#REF!</definedName>
    <definedName name="TEST23">#REF!</definedName>
    <definedName name="TEST24">#REF!</definedName>
    <definedName name="TEST25">#REF!</definedName>
    <definedName name="TEST26">#REF!</definedName>
    <definedName name="TEST27">#REF!</definedName>
    <definedName name="TEST28">#REF!</definedName>
    <definedName name="TEST29">#REF!</definedName>
    <definedName name="TEST3">#REF!</definedName>
    <definedName name="TEST30">#REF!</definedName>
    <definedName name="TEST31">#REF!</definedName>
    <definedName name="TEST32">#REF!</definedName>
    <definedName name="TEST33">#REF!</definedName>
    <definedName name="TEST34">#REF!</definedName>
    <definedName name="TEST35">#REF!</definedName>
    <definedName name="TEST36">#REF!</definedName>
    <definedName name="TEST37">#REF!</definedName>
    <definedName name="TEST38">#REF!</definedName>
    <definedName name="TEST39">#REF!</definedName>
    <definedName name="TEST4">#REF!</definedName>
    <definedName name="TEST40">#REF!</definedName>
    <definedName name="TEST41">#REF!</definedName>
    <definedName name="TEST42">#REF!</definedName>
    <definedName name="TEST43">#REF!</definedName>
    <definedName name="TEST44">#REF!</definedName>
    <definedName name="TEST45">#REF!</definedName>
    <definedName name="TEST46">#REF!</definedName>
    <definedName name="TEST47">#REF!</definedName>
    <definedName name="TEST48">#REF!</definedName>
    <definedName name="TEST49">#REF!</definedName>
    <definedName name="TEST5">#REF!</definedName>
    <definedName name="TEST50">#REF!</definedName>
    <definedName name="TEST51">#REF!</definedName>
    <definedName name="TEST52">#REF!</definedName>
    <definedName name="TEST53">#REF!</definedName>
    <definedName name="TEST54">#REF!</definedName>
    <definedName name="TEST55">#REF!</definedName>
    <definedName name="TEST56">#REF!</definedName>
    <definedName name="TEST57">#REF!</definedName>
    <definedName name="TEST58">#REF!</definedName>
    <definedName name="TEST59">#REF!</definedName>
    <definedName name="TEST6">#REF!</definedName>
    <definedName name="TEST60">#REF!</definedName>
    <definedName name="TEST61">#REF!</definedName>
    <definedName name="TEST62">#REF!</definedName>
    <definedName name="TEST63">#REF!</definedName>
    <definedName name="TEST64">#REF!</definedName>
    <definedName name="TEST65">#REF!</definedName>
    <definedName name="TEST66">#REF!</definedName>
    <definedName name="TEST67">#REF!</definedName>
    <definedName name="TEST68">#REF!</definedName>
    <definedName name="TEST69">#REF!</definedName>
    <definedName name="TEST7">#REF!</definedName>
    <definedName name="TEST70">#REF!</definedName>
    <definedName name="TEST71">#REF!</definedName>
    <definedName name="TEST72">#REF!</definedName>
    <definedName name="TEST73">#REF!</definedName>
    <definedName name="TEST74">#REF!</definedName>
    <definedName name="TEST75">#REF!</definedName>
    <definedName name="TEST76">#REF!</definedName>
    <definedName name="TEST77">#REF!</definedName>
    <definedName name="TEST78">#REF!</definedName>
    <definedName name="TEST79">#REF!</definedName>
    <definedName name="TEST8">#REF!</definedName>
    <definedName name="TEST80">#REF!</definedName>
    <definedName name="TEST81">#REF!</definedName>
    <definedName name="TEST82">#REF!</definedName>
    <definedName name="TEST83">#REF!</definedName>
    <definedName name="TEST84">#REF!</definedName>
    <definedName name="TEST85">#REF!</definedName>
    <definedName name="TEST86">#REF!</definedName>
    <definedName name="TEST87">#REF!</definedName>
    <definedName name="TEST88">#REF!</definedName>
    <definedName name="TEST89">#REF!</definedName>
    <definedName name="TEST9">#REF!</definedName>
    <definedName name="TEST90">#REF!</definedName>
    <definedName name="TEST91">#REF!</definedName>
    <definedName name="TEST92">#REF!</definedName>
    <definedName name="TEST93">#REF!</definedName>
    <definedName name="TEST94">#REF!</definedName>
    <definedName name="TEST95">#REF!</definedName>
    <definedName name="TEST96">#REF!</definedName>
    <definedName name="TEST97">#REF!</definedName>
    <definedName name="TEST98">#REF!</definedName>
    <definedName name="TEST99">#REF!</definedName>
    <definedName name="TESTHKEY">#REF!</definedName>
    <definedName name="TESTKEYS">#REF!</definedName>
    <definedName name="TESTVKEY">#REF!</definedName>
    <definedName name="threshholds">'[5]Summary-Mthly'!$J$1:$K$16</definedName>
    <definedName name="_xlnm.Print_Titles" localSheetId="14">'0052 Annuity'!$A:$B,'0052 Annuity'!$1:$6</definedName>
    <definedName name="_xlnm.Print_Titles" localSheetId="16">'0052 Current_Assets'!$1:$4</definedName>
    <definedName name="_xlnm.Print_Titles" localSheetId="15">'0052 Rebates'!$A:$B,'0052 Rebates'!$1:$6</definedName>
    <definedName name="_xlnm.Print_Titles" localSheetId="17">'0093 Annuity'!$A:$B,'0093 Annuity'!$1:$6</definedName>
    <definedName name="_xlnm.Print_Titles" localSheetId="19">'0093 Current_Assets'!$1:$4</definedName>
    <definedName name="_xlnm.Print_Titles" localSheetId="18">'0093 Rebates'!$A:$B,'0093 Rebates'!$1:$6</definedName>
    <definedName name="_xlnm.Print_Titles" localSheetId="11">'Annuity PLOG0034'!$A:$B,'Annuity PLOG0034'!$1:$6</definedName>
    <definedName name="_xlnm.Print_Titles" localSheetId="8">'Annuity PTLS0030'!$A:$B,'Annuity PTLS0030'!$1:$6</definedName>
    <definedName name="_xlnm.Print_Titles" localSheetId="13">'Current_Assets PLOG0034'!$1:$4</definedName>
    <definedName name="_xlnm.Print_Titles" localSheetId="10">'Current_Assets PTLS0030'!$1:$4</definedName>
    <definedName name="_xlnm.Print_Titles" localSheetId="12">'Rebates PLOG0034'!$A:$B,'Rebates PLOG0034'!$1:$6</definedName>
    <definedName name="_xlnm.Print_Titles" localSheetId="9">'Rebates PTLS0030'!$A:$B,'Rebates PTLS0030'!$1:$6</definedName>
    <definedName name="xl_Atrasos">#REF!</definedName>
    <definedName name="xl_colunas_desvios">[6]Base!$E$4:$E$452,[6]Base!$I$4:$I$452,[6]Base!$L$4:$L$452,[6]Base!$Q$4:$R$452</definedName>
    <definedName name="XL_GP_INDEX">#REF!</definedName>
    <definedName name="xl_operacao">[7]BD_Operação!$B$1:$B$9972</definedName>
    <definedName name="XL_PMO">[8]Aux!$E$2:$E$4</definedName>
    <definedName name="Z_12C035AF_3A96_478D_B9FA_EACF364A727B_.wvu.PrintArea" localSheetId="14" hidden="1">'0052 Annuity'!#REF!</definedName>
    <definedName name="Z_12C035AF_3A96_478D_B9FA_EACF364A727B_.wvu.PrintArea" localSheetId="16" hidden="1">'0052 Current_Assets'!$A$1:$O$596</definedName>
    <definedName name="Z_12C035AF_3A96_478D_B9FA_EACF364A727B_.wvu.PrintArea" localSheetId="15" hidden="1">'0052 Rebates'!$A$14:$E$27</definedName>
    <definedName name="Z_12C035AF_3A96_478D_B9FA_EACF364A727B_.wvu.PrintArea" localSheetId="17" hidden="1">'0093 Annuity'!#REF!</definedName>
    <definedName name="Z_12C035AF_3A96_478D_B9FA_EACF364A727B_.wvu.PrintArea" localSheetId="19" hidden="1">'0093 Current_Assets'!$A$1:$O$596</definedName>
    <definedName name="Z_12C035AF_3A96_478D_B9FA_EACF364A727B_.wvu.PrintArea" localSheetId="18" hidden="1">'0093 Rebates'!$A$14:$E$27</definedName>
    <definedName name="Z_12C035AF_3A96_478D_B9FA_EACF364A727B_.wvu.PrintArea" localSheetId="11" hidden="1">'Annuity PLOG0034'!#REF!</definedName>
    <definedName name="Z_12C035AF_3A96_478D_B9FA_EACF364A727B_.wvu.PrintArea" localSheetId="8" hidden="1">'Annuity PTLS0030'!#REF!</definedName>
    <definedName name="Z_12C035AF_3A96_478D_B9FA_EACF364A727B_.wvu.PrintArea" localSheetId="13" hidden="1">'Current_Assets PLOG0034'!$A$1:$O$596</definedName>
    <definedName name="Z_12C035AF_3A96_478D_B9FA_EACF364A727B_.wvu.PrintArea" localSheetId="10" hidden="1">'Current_Assets PTLS0030'!$A$1:$O$596</definedName>
    <definedName name="Z_12C035AF_3A96_478D_B9FA_EACF364A727B_.wvu.PrintArea" localSheetId="12" hidden="1">'Rebates PLOG0034'!$A$14:$E$27</definedName>
    <definedName name="Z_12C035AF_3A96_478D_B9FA_EACF364A727B_.wvu.PrintArea" localSheetId="9" hidden="1">'Rebates PTLS0030'!$A$14:$E$27</definedName>
    <definedName name="Z_12C035AF_3A96_478D_B9FA_EACF364A727B_.wvu.PrintTitles" localSheetId="14" hidden="1">'0052 Annuity'!$A:$B,'0052 Annuity'!$1:$5</definedName>
    <definedName name="Z_12C035AF_3A96_478D_B9FA_EACF364A727B_.wvu.PrintTitles" localSheetId="16" hidden="1">'0052 Current_Assets'!$1:$4</definedName>
    <definedName name="Z_12C035AF_3A96_478D_B9FA_EACF364A727B_.wvu.PrintTitles" localSheetId="15" hidden="1">'0052 Rebates'!$A:$B,'0052 Rebates'!$1:$5</definedName>
    <definedName name="Z_12C035AF_3A96_478D_B9FA_EACF364A727B_.wvu.PrintTitles" localSheetId="17" hidden="1">'0093 Annuity'!$A:$B,'0093 Annuity'!$1:$5</definedName>
    <definedName name="Z_12C035AF_3A96_478D_B9FA_EACF364A727B_.wvu.PrintTitles" localSheetId="19" hidden="1">'0093 Current_Assets'!$1:$4</definedName>
    <definedName name="Z_12C035AF_3A96_478D_B9FA_EACF364A727B_.wvu.PrintTitles" localSheetId="18" hidden="1">'0093 Rebates'!$A:$B,'0093 Rebates'!$1:$5</definedName>
    <definedName name="Z_12C035AF_3A96_478D_B9FA_EACF364A727B_.wvu.PrintTitles" localSheetId="11" hidden="1">'Annuity PLOG0034'!$A:$B,'Annuity PLOG0034'!$1:$5</definedName>
    <definedName name="Z_12C035AF_3A96_478D_B9FA_EACF364A727B_.wvu.PrintTitles" localSheetId="8" hidden="1">'Annuity PTLS0030'!$A:$B,'Annuity PTLS0030'!$1:$5</definedName>
    <definedName name="Z_12C035AF_3A96_478D_B9FA_EACF364A727B_.wvu.PrintTitles" localSheetId="13" hidden="1">'Current_Assets PLOG0034'!$1:$4</definedName>
    <definedName name="Z_12C035AF_3A96_478D_B9FA_EACF364A727B_.wvu.PrintTitles" localSheetId="10" hidden="1">'Current_Assets PTLS0030'!$1:$4</definedName>
    <definedName name="Z_12C035AF_3A96_478D_B9FA_EACF364A727B_.wvu.PrintTitles" localSheetId="12" hidden="1">'Rebates PLOG0034'!$A:$B,'Rebates PLOG0034'!$1:$5</definedName>
    <definedName name="Z_12C035AF_3A96_478D_B9FA_EACF364A727B_.wvu.PrintTitles" localSheetId="9" hidden="1">'Rebates PTLS0030'!$A:$B,'Rebates PTLS0030'!$1:$5</definedName>
    <definedName name="Z_29D39A77_85CD_4BD3_A7D5_FB3D02B08302_.wvu.Cols" localSheetId="14" hidden="1">'0052 Annuity'!$C:$E,'0052 Annuity'!$F:$H,'0052 Annuity'!$I:$K,'0052 Annuity'!$L:$N</definedName>
    <definedName name="Z_29D39A77_85CD_4BD3_A7D5_FB3D02B08302_.wvu.Cols" localSheetId="15" hidden="1">'0052 Rebates'!$C:$E,'0052 Rebates'!$F:$H,'0052 Rebates'!$I:$K,'0052 Rebates'!$L:$N</definedName>
    <definedName name="Z_29D39A77_85CD_4BD3_A7D5_FB3D02B08302_.wvu.Cols" localSheetId="17" hidden="1">'0093 Annuity'!$C:$E,'0093 Annuity'!$F:$H,'0093 Annuity'!$I:$K,'0093 Annuity'!$L:$N</definedName>
    <definedName name="Z_29D39A77_85CD_4BD3_A7D5_FB3D02B08302_.wvu.Cols" localSheetId="18" hidden="1">'0093 Rebates'!$C:$E,'0093 Rebates'!$F:$H,'0093 Rebates'!$I:$K,'0093 Rebates'!$L:$N</definedName>
    <definedName name="Z_29D39A77_85CD_4BD3_A7D5_FB3D02B08302_.wvu.Cols" localSheetId="11" hidden="1">'Annuity PLOG0034'!$C:$E,'Annuity PLOG0034'!$F:$H,'Annuity PLOG0034'!$I:$K,'Annuity PLOG0034'!$L:$N</definedName>
    <definedName name="Z_29D39A77_85CD_4BD3_A7D5_FB3D02B08302_.wvu.Cols" localSheetId="8" hidden="1">'Annuity PTLS0030'!$C:$E,'Annuity PTLS0030'!$F:$H,'Annuity PTLS0030'!$I:$K,'Annuity PTLS0030'!$L:$N</definedName>
    <definedName name="Z_29D39A77_85CD_4BD3_A7D5_FB3D02B08302_.wvu.Cols" localSheetId="12" hidden="1">'Rebates PLOG0034'!$C:$E,'Rebates PLOG0034'!$F:$H,'Rebates PLOG0034'!$I:$K,'Rebates PLOG0034'!$L:$N</definedName>
    <definedName name="Z_29D39A77_85CD_4BD3_A7D5_FB3D02B08302_.wvu.Cols" localSheetId="9" hidden="1">'Rebates PTLS0030'!$C:$E,'Rebates PTLS0030'!$F:$H,'Rebates PTLS0030'!$I:$K,'Rebates PTLS0030'!$L:$N</definedName>
    <definedName name="Z_29D39A77_85CD_4BD3_A7D5_FB3D02B08302_.wvu.PrintArea" localSheetId="14" hidden="1">'0052 Annuity'!$A$1:$P$324</definedName>
    <definedName name="Z_29D39A77_85CD_4BD3_A7D5_FB3D02B08302_.wvu.PrintArea" localSheetId="16" hidden="1">'0052 Current_Assets'!$A$1:$O$597</definedName>
    <definedName name="Z_29D39A77_85CD_4BD3_A7D5_FB3D02B08302_.wvu.PrintArea" localSheetId="15" hidden="1">'0052 Rebates'!$A$1:$P$30</definedName>
    <definedName name="Z_29D39A77_85CD_4BD3_A7D5_FB3D02B08302_.wvu.PrintArea" localSheetId="17" hidden="1">'0093 Annuity'!$A$1:$P$324</definedName>
    <definedName name="Z_29D39A77_85CD_4BD3_A7D5_FB3D02B08302_.wvu.PrintArea" localSheetId="19" hidden="1">'0093 Current_Assets'!$A$1:$O$597</definedName>
    <definedName name="Z_29D39A77_85CD_4BD3_A7D5_FB3D02B08302_.wvu.PrintArea" localSheetId="18" hidden="1">'0093 Rebates'!$A$1:$P$30</definedName>
    <definedName name="Z_29D39A77_85CD_4BD3_A7D5_FB3D02B08302_.wvu.PrintArea" localSheetId="11" hidden="1">'Annuity PLOG0034'!$A$1:$P$324</definedName>
    <definedName name="Z_29D39A77_85CD_4BD3_A7D5_FB3D02B08302_.wvu.PrintArea" localSheetId="8" hidden="1">'Annuity PTLS0030'!$A$1:$P$324</definedName>
    <definedName name="Z_29D39A77_85CD_4BD3_A7D5_FB3D02B08302_.wvu.PrintArea" localSheetId="13" hidden="1">'Current_Assets PLOG0034'!$A$1:$O$597</definedName>
    <definedName name="Z_29D39A77_85CD_4BD3_A7D5_FB3D02B08302_.wvu.PrintArea" localSheetId="10" hidden="1">'Current_Assets PTLS0030'!$A$1:$O$597</definedName>
    <definedName name="Z_29D39A77_85CD_4BD3_A7D5_FB3D02B08302_.wvu.PrintArea" localSheetId="12" hidden="1">'Rebates PLOG0034'!$A$1:$P$30</definedName>
    <definedName name="Z_29D39A77_85CD_4BD3_A7D5_FB3D02B08302_.wvu.PrintArea" localSheetId="9" hidden="1">'Rebates PTLS0030'!$A$1:$P$30</definedName>
    <definedName name="Z_29D39A77_85CD_4BD3_A7D5_FB3D02B08302_.wvu.PrintTitles" localSheetId="14" hidden="1">'0052 Annuity'!$A:$B,'0052 Annuity'!$1:$5</definedName>
    <definedName name="Z_29D39A77_85CD_4BD3_A7D5_FB3D02B08302_.wvu.PrintTitles" localSheetId="16" hidden="1">'0052 Current_Assets'!$1:$4</definedName>
    <definedName name="Z_29D39A77_85CD_4BD3_A7D5_FB3D02B08302_.wvu.PrintTitles" localSheetId="15" hidden="1">'0052 Rebates'!$A:$B,'0052 Rebates'!$1:$5</definedName>
    <definedName name="Z_29D39A77_85CD_4BD3_A7D5_FB3D02B08302_.wvu.PrintTitles" localSheetId="17" hidden="1">'0093 Annuity'!$A:$B,'0093 Annuity'!$1:$5</definedName>
    <definedName name="Z_29D39A77_85CD_4BD3_A7D5_FB3D02B08302_.wvu.PrintTitles" localSheetId="19" hidden="1">'0093 Current_Assets'!$1:$4</definedName>
    <definedName name="Z_29D39A77_85CD_4BD3_A7D5_FB3D02B08302_.wvu.PrintTitles" localSheetId="18" hidden="1">'0093 Rebates'!$A:$B,'0093 Rebates'!$1:$5</definedName>
    <definedName name="Z_29D39A77_85CD_4BD3_A7D5_FB3D02B08302_.wvu.PrintTitles" localSheetId="11" hidden="1">'Annuity PLOG0034'!$A:$B,'Annuity PLOG0034'!$1:$5</definedName>
    <definedName name="Z_29D39A77_85CD_4BD3_A7D5_FB3D02B08302_.wvu.PrintTitles" localSheetId="8" hidden="1">'Annuity PTLS0030'!$A:$B,'Annuity PTLS0030'!$1:$5</definedName>
    <definedName name="Z_29D39A77_85CD_4BD3_A7D5_FB3D02B08302_.wvu.PrintTitles" localSheetId="13" hidden="1">'Current_Assets PLOG0034'!$1:$4</definedName>
    <definedName name="Z_29D39A77_85CD_4BD3_A7D5_FB3D02B08302_.wvu.PrintTitles" localSheetId="10" hidden="1">'Current_Assets PTLS0030'!$1:$4</definedName>
    <definedName name="Z_29D39A77_85CD_4BD3_A7D5_FB3D02B08302_.wvu.PrintTitles" localSheetId="12" hidden="1">'Rebates PLOG0034'!$A:$B,'Rebates PLOG0034'!$1:$5</definedName>
    <definedName name="Z_29D39A77_85CD_4BD3_A7D5_FB3D02B08302_.wvu.PrintTitles" localSheetId="9" hidden="1">'Rebates PTLS0030'!$A:$B,'Rebates PTLS0030'!$1:$5</definedName>
    <definedName name="Z_29D39A77_85CD_4BD3_A7D5_FB3D02B08302_.wvu.Rows" localSheetId="14" hidden="1">'0052 Annuity'!$11:$11,'0052 Annuity'!$14:$14,'0052 Annuity'!$17:$17,'0052 Annuity'!#REF!,'0052 Annuity'!#REF!,'0052 Annuity'!#REF!,'0052 Annuity'!$22:$92,'0052 Annuity'!$96:$226,'0052 Annuity'!$230:$317,'0052 Annuity'!$322:$322,'0052 Annuity'!#REF!,'0052 Annuity'!#REF!,'0052 Annuity'!#REF!,'0052 Annuity'!#REF!,'0052 Annuity'!#REF!,'0052 Annuity'!#REF!,'0052 Annuity'!#REF!,'0052 Annuity'!#REF!,'0052 Annuity'!#REF!,'0052 Annuity'!#REF!,'0052 Annuity'!#REF!,'0052 Annuity'!#REF!,'0052 Annuity'!#REF!,'0052 Annuity'!#REF!,'0052 Annuity'!#REF!</definedName>
    <definedName name="Z_29D39A77_85CD_4BD3_A7D5_FB3D02B08302_.wvu.Rows" localSheetId="15" hidden="1">'0052 Rebates'!#REF!,'0052 Rebates'!#REF!,'0052 Rebates'!#REF!,'0052 Rebates'!#REF!,'0052 Rebates'!#REF!,'0052 Rebates'!#REF!,'0052 Rebates'!#REF!,'0052 Rebates'!$14:$27,'0052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Rebates'!#REF!,'0052 Rebates'!#REF!</definedName>
    <definedName name="Z_29D39A77_85CD_4BD3_A7D5_FB3D02B08302_.wvu.Rows" localSheetId="17" hidden="1">'0093 Annuity'!$11:$11,'0093 Annuity'!$14:$14,'0093 Annuity'!$17:$17,'0093 Annuity'!#REF!,'0093 Annuity'!#REF!,'0093 Annuity'!#REF!,'0093 Annuity'!$22:$92,'0093 Annuity'!$96:$226,'0093 Annuity'!$230:$317,'0093 Annuity'!$322:$322,'0093 Annuity'!#REF!,'0093 Annuity'!#REF!,'0093 Annuity'!#REF!,'0093 Annuity'!#REF!,'0093 Annuity'!#REF!,'0093 Annuity'!#REF!,'0093 Annuity'!#REF!,'0093 Annuity'!#REF!,'0093 Annuity'!#REF!,'0093 Annuity'!#REF!,'0093 Annuity'!#REF!,'0093 Annuity'!#REF!,'0093 Annuity'!#REF!,'0093 Annuity'!#REF!,'0093 Annuity'!#REF!</definedName>
    <definedName name="Z_29D39A77_85CD_4BD3_A7D5_FB3D02B08302_.wvu.Rows" localSheetId="18" hidden="1">'0093 Rebates'!#REF!,'0093 Rebates'!#REF!,'0093 Rebates'!#REF!,'0093 Rebates'!#REF!,'0093 Rebates'!#REF!,'0093 Rebates'!#REF!,'0093 Rebates'!#REF!,'0093 Rebates'!$14:$27,'0093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Rebates'!#REF!,'0093 Rebates'!#REF!</definedName>
    <definedName name="Z_29D39A77_85CD_4BD3_A7D5_FB3D02B08302_.wvu.Rows" localSheetId="11" hidden="1">'Annuity PLOG0034'!$11:$11,'Annuity PLOG0034'!$14:$14,'Annuity PLOG0034'!$17:$17,'Annuity PLOG0034'!#REF!,'Annuity PLOG0034'!#REF!,'Annuity PLOG0034'!#REF!,'Annuity PLOG0034'!$22:$92,'Annuity PLOG0034'!$96:$226,'Annuity PLOG0034'!$230:$317,'Annuity PLOG0034'!$322:$322,'Annuity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PLOG0034'!#REF!,'Annuity PLOG0034'!#REF!</definedName>
    <definedName name="Z_29D39A77_85CD_4BD3_A7D5_FB3D02B08302_.wvu.Rows" localSheetId="8" hidden="1">'Annuity PTLS0030'!$11:$11,'Annuity PTLS0030'!$14:$14,'Annuity PTLS0030'!$17:$17,'Annuity PTLS0030'!#REF!,'Annuity PTLS0030'!#REF!,'Annuity PTLS0030'!#REF!,'Annuity PTLS0030'!$22:$92,'Annuity PTLS0030'!$96:$226,'Annuity PTLS0030'!$230:$317,'Annuity PTLS0030'!$322:$322,'Annuity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PTLS0030'!#REF!,'Annuity PTLS0030'!#REF!</definedName>
    <definedName name="Z_29D39A77_85CD_4BD3_A7D5_FB3D02B08302_.wvu.Rows" localSheetId="12" hidden="1">'Rebates PLOG0034'!#REF!,'Rebates PLOG0034'!#REF!,'Rebates PLOG0034'!#REF!,'Rebates PLOG0034'!#REF!,'Rebates PLOG0034'!#REF!,'Rebates PLOG0034'!#REF!,'Rebates PLOG0034'!#REF!,'Rebates PLOG0034'!$14:$27,'Rebates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PLOG0034'!#REF!,'Rebates PLOG0034'!#REF!</definedName>
    <definedName name="Z_29D39A77_85CD_4BD3_A7D5_FB3D02B08302_.wvu.Rows" localSheetId="9" hidden="1">'Rebates PTLS0030'!#REF!,'Rebates PTLS0030'!#REF!,'Rebates PTLS0030'!#REF!,'Rebates PTLS0030'!#REF!,'Rebates PTLS0030'!#REF!,'Rebates PTLS0030'!#REF!,'Rebates PTLS0030'!#REF!,'Rebates PTLS0030'!$14:$27,'Rebates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PTLS0030'!#REF!,'Rebates PTLS0030'!#REF!</definedName>
    <definedName name="Z_2E5A8AA8_B6FB_4AA6_B736_DC56F035CE38_.wvu.PrintArea" localSheetId="14" hidden="1">'0052 Annuity'!#REF!</definedName>
    <definedName name="Z_2E5A8AA8_B6FB_4AA6_B736_DC56F035CE38_.wvu.PrintArea" localSheetId="16" hidden="1">'0052 Current_Assets'!$A$1:$O$596</definedName>
    <definedName name="Z_2E5A8AA8_B6FB_4AA6_B736_DC56F035CE38_.wvu.PrintArea" localSheetId="15" hidden="1">'0052 Rebates'!$A$14:$E$27</definedName>
    <definedName name="Z_2E5A8AA8_B6FB_4AA6_B736_DC56F035CE38_.wvu.PrintArea" localSheetId="17" hidden="1">'0093 Annuity'!#REF!</definedName>
    <definedName name="Z_2E5A8AA8_B6FB_4AA6_B736_DC56F035CE38_.wvu.PrintArea" localSheetId="19" hidden="1">'0093 Current_Assets'!$A$1:$O$596</definedName>
    <definedName name="Z_2E5A8AA8_B6FB_4AA6_B736_DC56F035CE38_.wvu.PrintArea" localSheetId="18" hidden="1">'0093 Rebates'!$A$14:$E$27</definedName>
    <definedName name="Z_2E5A8AA8_B6FB_4AA6_B736_DC56F035CE38_.wvu.PrintArea" localSheetId="11" hidden="1">'Annuity PLOG0034'!#REF!</definedName>
    <definedName name="Z_2E5A8AA8_B6FB_4AA6_B736_DC56F035CE38_.wvu.PrintArea" localSheetId="8" hidden="1">'Annuity PTLS0030'!#REF!</definedName>
    <definedName name="Z_2E5A8AA8_B6FB_4AA6_B736_DC56F035CE38_.wvu.PrintArea" localSheetId="13" hidden="1">'Current_Assets PLOG0034'!$A$1:$O$596</definedName>
    <definedName name="Z_2E5A8AA8_B6FB_4AA6_B736_DC56F035CE38_.wvu.PrintArea" localSheetId="10" hidden="1">'Current_Assets PTLS0030'!$A$1:$O$596</definedName>
    <definedName name="Z_2E5A8AA8_B6FB_4AA6_B736_DC56F035CE38_.wvu.PrintArea" localSheetId="12" hidden="1">'Rebates PLOG0034'!$A$14:$E$27</definedName>
    <definedName name="Z_2E5A8AA8_B6FB_4AA6_B736_DC56F035CE38_.wvu.PrintArea" localSheetId="9" hidden="1">'Rebates PTLS0030'!$A$14:$E$27</definedName>
    <definedName name="Z_2E5A8AA8_B6FB_4AA6_B736_DC56F035CE38_.wvu.PrintTitles" localSheetId="14" hidden="1">'0052 Annuity'!$A:$B,'0052 Annuity'!$1:$5</definedName>
    <definedName name="Z_2E5A8AA8_B6FB_4AA6_B736_DC56F035CE38_.wvu.PrintTitles" localSheetId="16" hidden="1">'0052 Current_Assets'!$1:$4</definedName>
    <definedName name="Z_2E5A8AA8_B6FB_4AA6_B736_DC56F035CE38_.wvu.PrintTitles" localSheetId="15" hidden="1">'0052 Rebates'!$A:$B,'0052 Rebates'!$1:$5</definedName>
    <definedName name="Z_2E5A8AA8_B6FB_4AA6_B736_DC56F035CE38_.wvu.PrintTitles" localSheetId="17" hidden="1">'0093 Annuity'!$A:$B,'0093 Annuity'!$1:$5</definedName>
    <definedName name="Z_2E5A8AA8_B6FB_4AA6_B736_DC56F035CE38_.wvu.PrintTitles" localSheetId="19" hidden="1">'0093 Current_Assets'!$1:$4</definedName>
    <definedName name="Z_2E5A8AA8_B6FB_4AA6_B736_DC56F035CE38_.wvu.PrintTitles" localSheetId="18" hidden="1">'0093 Rebates'!$A:$B,'0093 Rebates'!$1:$5</definedName>
    <definedName name="Z_2E5A8AA8_B6FB_4AA6_B736_DC56F035CE38_.wvu.PrintTitles" localSheetId="11" hidden="1">'Annuity PLOG0034'!$A:$B,'Annuity PLOG0034'!$1:$5</definedName>
    <definedName name="Z_2E5A8AA8_B6FB_4AA6_B736_DC56F035CE38_.wvu.PrintTitles" localSheetId="8" hidden="1">'Annuity PTLS0030'!$A:$B,'Annuity PTLS0030'!$1:$5</definedName>
    <definedName name="Z_2E5A8AA8_B6FB_4AA6_B736_DC56F035CE38_.wvu.PrintTitles" localSheetId="13" hidden="1">'Current_Assets PLOG0034'!$1:$4</definedName>
    <definedName name="Z_2E5A8AA8_B6FB_4AA6_B736_DC56F035CE38_.wvu.PrintTitles" localSheetId="10" hidden="1">'Current_Assets PTLS0030'!$1:$4</definedName>
    <definedName name="Z_2E5A8AA8_B6FB_4AA6_B736_DC56F035CE38_.wvu.PrintTitles" localSheetId="12" hidden="1">'Rebates PLOG0034'!$A:$B,'Rebates PLOG0034'!$1:$5</definedName>
    <definedName name="Z_2E5A8AA8_B6FB_4AA6_B736_DC56F035CE38_.wvu.PrintTitles" localSheetId="9" hidden="1">'Rebates PTLS0030'!$A:$B,'Rebates PTLS0030'!$1:$5</definedName>
    <definedName name="Z_39EEE415_22D2_47F9_ACBC_80F352DEA46C_.wvu.PrintArea" localSheetId="14" hidden="1">'0052 Annuity'!#REF!</definedName>
    <definedName name="Z_39EEE415_22D2_47F9_ACBC_80F352DEA46C_.wvu.PrintArea" localSheetId="16" hidden="1">'0052 Current_Assets'!$A$1:$O$596</definedName>
    <definedName name="Z_39EEE415_22D2_47F9_ACBC_80F352DEA46C_.wvu.PrintArea" localSheetId="15" hidden="1">'0052 Rebates'!$A$14:$E$27</definedName>
    <definedName name="Z_39EEE415_22D2_47F9_ACBC_80F352DEA46C_.wvu.PrintArea" localSheetId="17" hidden="1">'0093 Annuity'!#REF!</definedName>
    <definedName name="Z_39EEE415_22D2_47F9_ACBC_80F352DEA46C_.wvu.PrintArea" localSheetId="19" hidden="1">'0093 Current_Assets'!$A$1:$O$596</definedName>
    <definedName name="Z_39EEE415_22D2_47F9_ACBC_80F352DEA46C_.wvu.PrintArea" localSheetId="18" hidden="1">'0093 Rebates'!$A$14:$E$27</definedName>
    <definedName name="Z_39EEE415_22D2_47F9_ACBC_80F352DEA46C_.wvu.PrintArea" localSheetId="11" hidden="1">'Annuity PLOG0034'!#REF!</definedName>
    <definedName name="Z_39EEE415_22D2_47F9_ACBC_80F352DEA46C_.wvu.PrintArea" localSheetId="8" hidden="1">'Annuity PTLS0030'!#REF!</definedName>
    <definedName name="Z_39EEE415_22D2_47F9_ACBC_80F352DEA46C_.wvu.PrintArea" localSheetId="13" hidden="1">'Current_Assets PLOG0034'!$A$1:$O$596</definedName>
    <definedName name="Z_39EEE415_22D2_47F9_ACBC_80F352DEA46C_.wvu.PrintArea" localSheetId="10" hidden="1">'Current_Assets PTLS0030'!$A$1:$O$596</definedName>
    <definedName name="Z_39EEE415_22D2_47F9_ACBC_80F352DEA46C_.wvu.PrintArea" localSheetId="12" hidden="1">'Rebates PLOG0034'!$A$14:$E$27</definedName>
    <definedName name="Z_39EEE415_22D2_47F9_ACBC_80F352DEA46C_.wvu.PrintArea" localSheetId="9" hidden="1">'Rebates PTLS0030'!$A$14:$E$27</definedName>
    <definedName name="Z_39EEE415_22D2_47F9_ACBC_80F352DEA46C_.wvu.PrintTitles" localSheetId="14" hidden="1">'0052 Annuity'!$A:$B,'0052 Annuity'!$1:$5</definedName>
    <definedName name="Z_39EEE415_22D2_47F9_ACBC_80F352DEA46C_.wvu.PrintTitles" localSheetId="16" hidden="1">'0052 Current_Assets'!$1:$4</definedName>
    <definedName name="Z_39EEE415_22D2_47F9_ACBC_80F352DEA46C_.wvu.PrintTitles" localSheetId="15" hidden="1">'0052 Rebates'!$A:$B,'0052 Rebates'!$1:$5</definedName>
    <definedName name="Z_39EEE415_22D2_47F9_ACBC_80F352DEA46C_.wvu.PrintTitles" localSheetId="17" hidden="1">'0093 Annuity'!$A:$B,'0093 Annuity'!$1:$5</definedName>
    <definedName name="Z_39EEE415_22D2_47F9_ACBC_80F352DEA46C_.wvu.PrintTitles" localSheetId="19" hidden="1">'0093 Current_Assets'!$1:$4</definedName>
    <definedName name="Z_39EEE415_22D2_47F9_ACBC_80F352DEA46C_.wvu.PrintTitles" localSheetId="18" hidden="1">'0093 Rebates'!$A:$B,'0093 Rebates'!$1:$5</definedName>
    <definedName name="Z_39EEE415_22D2_47F9_ACBC_80F352DEA46C_.wvu.PrintTitles" localSheetId="11" hidden="1">'Annuity PLOG0034'!$A:$B,'Annuity PLOG0034'!$1:$5</definedName>
    <definedName name="Z_39EEE415_22D2_47F9_ACBC_80F352DEA46C_.wvu.PrintTitles" localSheetId="8" hidden="1">'Annuity PTLS0030'!$A:$B,'Annuity PTLS0030'!$1:$5</definedName>
    <definedName name="Z_39EEE415_22D2_47F9_ACBC_80F352DEA46C_.wvu.PrintTitles" localSheetId="13" hidden="1">'Current_Assets PLOG0034'!$1:$4</definedName>
    <definedName name="Z_39EEE415_22D2_47F9_ACBC_80F352DEA46C_.wvu.PrintTitles" localSheetId="10" hidden="1">'Current_Assets PTLS0030'!$1:$4</definedName>
    <definedName name="Z_39EEE415_22D2_47F9_ACBC_80F352DEA46C_.wvu.PrintTitles" localSheetId="12" hidden="1">'Rebates PLOG0034'!$A:$B,'Rebates PLOG0034'!$1:$5</definedName>
    <definedName name="Z_39EEE415_22D2_47F9_ACBC_80F352DEA46C_.wvu.PrintTitles" localSheetId="9" hidden="1">'Rebates PTLS0030'!$A:$B,'Rebates PTLS0030'!$1:$5</definedName>
    <definedName name="Z_87427760_0463_4998_80EB_339853FFAC07_.wvu.PrintArea" localSheetId="14" hidden="1">'0052 Annuity'!#REF!</definedName>
    <definedName name="Z_87427760_0463_4998_80EB_339853FFAC07_.wvu.PrintArea" localSheetId="16" hidden="1">'0052 Current_Assets'!$A$1:$O$596</definedName>
    <definedName name="Z_87427760_0463_4998_80EB_339853FFAC07_.wvu.PrintArea" localSheetId="15" hidden="1">'0052 Rebates'!$A$14:$E$27</definedName>
    <definedName name="Z_87427760_0463_4998_80EB_339853FFAC07_.wvu.PrintArea" localSheetId="17" hidden="1">'0093 Annuity'!#REF!</definedName>
    <definedName name="Z_87427760_0463_4998_80EB_339853FFAC07_.wvu.PrintArea" localSheetId="19" hidden="1">'0093 Current_Assets'!$A$1:$O$596</definedName>
    <definedName name="Z_87427760_0463_4998_80EB_339853FFAC07_.wvu.PrintArea" localSheetId="18" hidden="1">'0093 Rebates'!$A$14:$E$27</definedName>
    <definedName name="Z_87427760_0463_4998_80EB_339853FFAC07_.wvu.PrintArea" localSheetId="11" hidden="1">'Annuity PLOG0034'!#REF!</definedName>
    <definedName name="Z_87427760_0463_4998_80EB_339853FFAC07_.wvu.PrintArea" localSheetId="8" hidden="1">'Annuity PTLS0030'!#REF!</definedName>
    <definedName name="Z_87427760_0463_4998_80EB_339853FFAC07_.wvu.PrintArea" localSheetId="13" hidden="1">'Current_Assets PLOG0034'!$A$1:$O$596</definedName>
    <definedName name="Z_87427760_0463_4998_80EB_339853FFAC07_.wvu.PrintArea" localSheetId="10" hidden="1">'Current_Assets PTLS0030'!$A$1:$O$596</definedName>
    <definedName name="Z_87427760_0463_4998_80EB_339853FFAC07_.wvu.PrintArea" localSheetId="12" hidden="1">'Rebates PLOG0034'!$A$14:$E$27</definedName>
    <definedName name="Z_87427760_0463_4998_80EB_339853FFAC07_.wvu.PrintArea" localSheetId="9" hidden="1">'Rebates PTLS0030'!$A$14:$E$27</definedName>
    <definedName name="Z_87427760_0463_4998_80EB_339853FFAC07_.wvu.PrintTitles" localSheetId="14" hidden="1">'0052 Annuity'!$A:$B,'0052 Annuity'!$1:$5</definedName>
    <definedName name="Z_87427760_0463_4998_80EB_339853FFAC07_.wvu.PrintTitles" localSheetId="16" hidden="1">'0052 Current_Assets'!$1:$4</definedName>
    <definedName name="Z_87427760_0463_4998_80EB_339853FFAC07_.wvu.PrintTitles" localSheetId="15" hidden="1">'0052 Rebates'!$A:$B,'0052 Rebates'!$1:$5</definedName>
    <definedName name="Z_87427760_0463_4998_80EB_339853FFAC07_.wvu.PrintTitles" localSheetId="17" hidden="1">'0093 Annuity'!$A:$B,'0093 Annuity'!$1:$5</definedName>
    <definedName name="Z_87427760_0463_4998_80EB_339853FFAC07_.wvu.PrintTitles" localSheetId="19" hidden="1">'0093 Current_Assets'!$1:$4</definedName>
    <definedName name="Z_87427760_0463_4998_80EB_339853FFAC07_.wvu.PrintTitles" localSheetId="18" hidden="1">'0093 Rebates'!$A:$B,'0093 Rebates'!$1:$5</definedName>
    <definedName name="Z_87427760_0463_4998_80EB_339853FFAC07_.wvu.PrintTitles" localSheetId="11" hidden="1">'Annuity PLOG0034'!$A:$B,'Annuity PLOG0034'!$1:$5</definedName>
    <definedName name="Z_87427760_0463_4998_80EB_339853FFAC07_.wvu.PrintTitles" localSheetId="8" hidden="1">'Annuity PTLS0030'!$A:$B,'Annuity PTLS0030'!$1:$5</definedName>
    <definedName name="Z_87427760_0463_4998_80EB_339853FFAC07_.wvu.PrintTitles" localSheetId="13" hidden="1">'Current_Assets PLOG0034'!$1:$4</definedName>
    <definedName name="Z_87427760_0463_4998_80EB_339853FFAC07_.wvu.PrintTitles" localSheetId="10" hidden="1">'Current_Assets PTLS0030'!$1:$4</definedName>
    <definedName name="Z_87427760_0463_4998_80EB_339853FFAC07_.wvu.PrintTitles" localSheetId="12" hidden="1">'Rebates PLOG0034'!$A:$B,'Rebates PLOG0034'!$1:$5</definedName>
    <definedName name="Z_87427760_0463_4998_80EB_339853FFAC07_.wvu.PrintTitles" localSheetId="9" hidden="1">'Rebates PTLS0030'!$A:$B,'Rebates PTLS0030'!$1:$5</definedName>
    <definedName name="Z_989DACB7_7F4B_4765_92BF_1FBAA69DA25A_.wvu.PrintArea" localSheetId="14" hidden="1">'0052 Annuity'!$A$1:$J$19</definedName>
    <definedName name="Z_989DACB7_7F4B_4765_92BF_1FBAA69DA25A_.wvu.PrintArea" localSheetId="15" hidden="1">'0052 Rebates'!$A$1:$J$6</definedName>
    <definedName name="Z_989DACB7_7F4B_4765_92BF_1FBAA69DA25A_.wvu.PrintArea" localSheetId="17" hidden="1">'0093 Annuity'!$A$1:$J$19</definedName>
    <definedName name="Z_989DACB7_7F4B_4765_92BF_1FBAA69DA25A_.wvu.PrintArea" localSheetId="18" hidden="1">'0093 Rebates'!$A$1:$J$6</definedName>
    <definedName name="Z_989DACB7_7F4B_4765_92BF_1FBAA69DA25A_.wvu.PrintArea" localSheetId="11" hidden="1">'Annuity PLOG0034'!$A$1:$J$19</definedName>
    <definedName name="Z_989DACB7_7F4B_4765_92BF_1FBAA69DA25A_.wvu.PrintArea" localSheetId="8" hidden="1">'Annuity PTLS0030'!$A$1:$J$19</definedName>
    <definedName name="Z_989DACB7_7F4B_4765_92BF_1FBAA69DA25A_.wvu.PrintArea" localSheetId="12" hidden="1">'Rebates PLOG0034'!$A$1:$J$6</definedName>
    <definedName name="Z_989DACB7_7F4B_4765_92BF_1FBAA69DA25A_.wvu.PrintArea" localSheetId="9" hidden="1">'Rebates PTLS0030'!$A$1:$J$6</definedName>
    <definedName name="Z_989DACB7_7F4B_4765_92BF_1FBAA69DA25A_.wvu.PrintTitles" localSheetId="14" hidden="1">'0052 Annuity'!$A:$B,'0052 Annuity'!$1:$5</definedName>
    <definedName name="Z_989DACB7_7F4B_4765_92BF_1FBAA69DA25A_.wvu.PrintTitles" localSheetId="15" hidden="1">'0052 Rebates'!$A:$B,'0052 Rebates'!$1:$5</definedName>
    <definedName name="Z_989DACB7_7F4B_4765_92BF_1FBAA69DA25A_.wvu.PrintTitles" localSheetId="17" hidden="1">'0093 Annuity'!$A:$B,'0093 Annuity'!$1:$5</definedName>
    <definedName name="Z_989DACB7_7F4B_4765_92BF_1FBAA69DA25A_.wvu.PrintTitles" localSheetId="18" hidden="1">'0093 Rebates'!$A:$B,'0093 Rebates'!$1:$5</definedName>
    <definedName name="Z_989DACB7_7F4B_4765_92BF_1FBAA69DA25A_.wvu.PrintTitles" localSheetId="11" hidden="1">'Annuity PLOG0034'!$A:$B,'Annuity PLOG0034'!$1:$5</definedName>
    <definedName name="Z_989DACB7_7F4B_4765_92BF_1FBAA69DA25A_.wvu.PrintTitles" localSheetId="8" hidden="1">'Annuity PTLS0030'!$A:$B,'Annuity PTLS0030'!$1:$5</definedName>
    <definedName name="Z_989DACB7_7F4B_4765_92BF_1FBAA69DA25A_.wvu.PrintTitles" localSheetId="12" hidden="1">'Rebates PLOG0034'!$A:$B,'Rebates PLOG0034'!$1:$5</definedName>
    <definedName name="Z_989DACB7_7F4B_4765_92BF_1FBAA69DA25A_.wvu.PrintTitles" localSheetId="9" hidden="1">'Rebates PTLS0030'!$A:$B,'Rebates PTLS0030'!$1:$5</definedName>
    <definedName name="Z_AA0C66F0_2CB3_4811_ABD1_412909218DB0_.wvu.PrintArea" localSheetId="14" hidden="1">'0052 Annuity'!#REF!</definedName>
    <definedName name="Z_AA0C66F0_2CB3_4811_ABD1_412909218DB0_.wvu.PrintArea" localSheetId="16" hidden="1">'0052 Current_Assets'!$A$1:$O$596</definedName>
    <definedName name="Z_AA0C66F0_2CB3_4811_ABD1_412909218DB0_.wvu.PrintArea" localSheetId="15" hidden="1">'0052 Rebates'!$A$14:$E$27</definedName>
    <definedName name="Z_AA0C66F0_2CB3_4811_ABD1_412909218DB0_.wvu.PrintArea" localSheetId="17" hidden="1">'0093 Annuity'!#REF!</definedName>
    <definedName name="Z_AA0C66F0_2CB3_4811_ABD1_412909218DB0_.wvu.PrintArea" localSheetId="19" hidden="1">'0093 Current_Assets'!$A$1:$O$596</definedName>
    <definedName name="Z_AA0C66F0_2CB3_4811_ABD1_412909218DB0_.wvu.PrintArea" localSheetId="18" hidden="1">'0093 Rebates'!$A$14:$E$27</definedName>
    <definedName name="Z_AA0C66F0_2CB3_4811_ABD1_412909218DB0_.wvu.PrintArea" localSheetId="11" hidden="1">'Annuity PLOG0034'!#REF!</definedName>
    <definedName name="Z_AA0C66F0_2CB3_4811_ABD1_412909218DB0_.wvu.PrintArea" localSheetId="8" hidden="1">'Annuity PTLS0030'!#REF!</definedName>
    <definedName name="Z_AA0C66F0_2CB3_4811_ABD1_412909218DB0_.wvu.PrintArea" localSheetId="13" hidden="1">'Current_Assets PLOG0034'!$A$1:$O$596</definedName>
    <definedName name="Z_AA0C66F0_2CB3_4811_ABD1_412909218DB0_.wvu.PrintArea" localSheetId="10" hidden="1">'Current_Assets PTLS0030'!$A$1:$O$596</definedName>
    <definedName name="Z_AA0C66F0_2CB3_4811_ABD1_412909218DB0_.wvu.PrintArea" localSheetId="12" hidden="1">'Rebates PLOG0034'!$A$14:$E$27</definedName>
    <definedName name="Z_AA0C66F0_2CB3_4811_ABD1_412909218DB0_.wvu.PrintArea" localSheetId="9" hidden="1">'Rebates PTLS0030'!$A$14:$E$27</definedName>
    <definedName name="Z_AA0C66F0_2CB3_4811_ABD1_412909218DB0_.wvu.PrintTitles" localSheetId="14" hidden="1">'0052 Annuity'!$A:$B,'0052 Annuity'!$1:$5</definedName>
    <definedName name="Z_AA0C66F0_2CB3_4811_ABD1_412909218DB0_.wvu.PrintTitles" localSheetId="16" hidden="1">'0052 Current_Assets'!$1:$4</definedName>
    <definedName name="Z_AA0C66F0_2CB3_4811_ABD1_412909218DB0_.wvu.PrintTitles" localSheetId="15" hidden="1">'0052 Rebates'!$A:$B,'0052 Rebates'!$1:$5</definedName>
    <definedName name="Z_AA0C66F0_2CB3_4811_ABD1_412909218DB0_.wvu.PrintTitles" localSheetId="17" hidden="1">'0093 Annuity'!$A:$B,'0093 Annuity'!$1:$5</definedName>
    <definedName name="Z_AA0C66F0_2CB3_4811_ABD1_412909218DB0_.wvu.PrintTitles" localSheetId="19" hidden="1">'0093 Current_Assets'!$1:$4</definedName>
    <definedName name="Z_AA0C66F0_2CB3_4811_ABD1_412909218DB0_.wvu.PrintTitles" localSheetId="18" hidden="1">'0093 Rebates'!$A:$B,'0093 Rebates'!$1:$5</definedName>
    <definedName name="Z_AA0C66F0_2CB3_4811_ABD1_412909218DB0_.wvu.PrintTitles" localSheetId="11" hidden="1">'Annuity PLOG0034'!$A:$B,'Annuity PLOG0034'!$1:$5</definedName>
    <definedName name="Z_AA0C66F0_2CB3_4811_ABD1_412909218DB0_.wvu.PrintTitles" localSheetId="8" hidden="1">'Annuity PTLS0030'!$A:$B,'Annuity PTLS0030'!$1:$5</definedName>
    <definedName name="Z_AA0C66F0_2CB3_4811_ABD1_412909218DB0_.wvu.PrintTitles" localSheetId="13" hidden="1">'Current_Assets PLOG0034'!$1:$4</definedName>
    <definedName name="Z_AA0C66F0_2CB3_4811_ABD1_412909218DB0_.wvu.PrintTitles" localSheetId="10" hidden="1">'Current_Assets PTLS0030'!$1:$4</definedName>
    <definedName name="Z_AA0C66F0_2CB3_4811_ABD1_412909218DB0_.wvu.PrintTitles" localSheetId="12" hidden="1">'Rebates PLOG0034'!$A:$B,'Rebates PLOG0034'!$1:$5</definedName>
    <definedName name="Z_AA0C66F0_2CB3_4811_ABD1_412909218DB0_.wvu.PrintTitles" localSheetId="9" hidden="1">'Rebates PTLS0030'!$A:$B,'Rebates PTLS0030'!$1:$5</definedName>
    <definedName name="Z_BA44FA5E_AC8C_4834_B708_30630EDFAA51_.wvu.PrintArea" localSheetId="14" hidden="1">'0052 Annuity'!#REF!</definedName>
    <definedName name="Z_BA44FA5E_AC8C_4834_B708_30630EDFAA51_.wvu.PrintArea" localSheetId="16" hidden="1">'0052 Current_Assets'!$A$1:$O$596</definedName>
    <definedName name="Z_BA44FA5E_AC8C_4834_B708_30630EDFAA51_.wvu.PrintArea" localSheetId="15" hidden="1">'0052 Rebates'!$A$14:$E$27</definedName>
    <definedName name="Z_BA44FA5E_AC8C_4834_B708_30630EDFAA51_.wvu.PrintArea" localSheetId="17" hidden="1">'0093 Annuity'!#REF!</definedName>
    <definedName name="Z_BA44FA5E_AC8C_4834_B708_30630EDFAA51_.wvu.PrintArea" localSheetId="19" hidden="1">'0093 Current_Assets'!$A$1:$O$596</definedName>
    <definedName name="Z_BA44FA5E_AC8C_4834_B708_30630EDFAA51_.wvu.PrintArea" localSheetId="18" hidden="1">'0093 Rebates'!$A$14:$E$27</definedName>
    <definedName name="Z_BA44FA5E_AC8C_4834_B708_30630EDFAA51_.wvu.PrintArea" localSheetId="11" hidden="1">'Annuity PLOG0034'!#REF!</definedName>
    <definedName name="Z_BA44FA5E_AC8C_4834_B708_30630EDFAA51_.wvu.PrintArea" localSheetId="8" hidden="1">'Annuity PTLS0030'!#REF!</definedName>
    <definedName name="Z_BA44FA5E_AC8C_4834_B708_30630EDFAA51_.wvu.PrintArea" localSheetId="13" hidden="1">'Current_Assets PLOG0034'!$A$1:$O$596</definedName>
    <definedName name="Z_BA44FA5E_AC8C_4834_B708_30630EDFAA51_.wvu.PrintArea" localSheetId="10" hidden="1">'Current_Assets PTLS0030'!$A$1:$O$596</definedName>
    <definedName name="Z_BA44FA5E_AC8C_4834_B708_30630EDFAA51_.wvu.PrintArea" localSheetId="12" hidden="1">'Rebates PLOG0034'!$A$14:$E$27</definedName>
    <definedName name="Z_BA44FA5E_AC8C_4834_B708_30630EDFAA51_.wvu.PrintArea" localSheetId="9" hidden="1">'Rebates PTLS0030'!$A$14:$E$27</definedName>
    <definedName name="Z_BA44FA5E_AC8C_4834_B708_30630EDFAA51_.wvu.PrintTitles" localSheetId="14" hidden="1">'0052 Annuity'!$A:$B,'0052 Annuity'!$1:$5</definedName>
    <definedName name="Z_BA44FA5E_AC8C_4834_B708_30630EDFAA51_.wvu.PrintTitles" localSheetId="16" hidden="1">'0052 Current_Assets'!$1:$4</definedName>
    <definedName name="Z_BA44FA5E_AC8C_4834_B708_30630EDFAA51_.wvu.PrintTitles" localSheetId="15" hidden="1">'0052 Rebates'!$A:$B,'0052 Rebates'!$1:$5</definedName>
    <definedName name="Z_BA44FA5E_AC8C_4834_B708_30630EDFAA51_.wvu.PrintTitles" localSheetId="17" hidden="1">'0093 Annuity'!$A:$B,'0093 Annuity'!$1:$5</definedName>
    <definedName name="Z_BA44FA5E_AC8C_4834_B708_30630EDFAA51_.wvu.PrintTitles" localSheetId="19" hidden="1">'0093 Current_Assets'!$1:$4</definedName>
    <definedName name="Z_BA44FA5E_AC8C_4834_B708_30630EDFAA51_.wvu.PrintTitles" localSheetId="18" hidden="1">'0093 Rebates'!$A:$B,'0093 Rebates'!$1:$5</definedName>
    <definedName name="Z_BA44FA5E_AC8C_4834_B708_30630EDFAA51_.wvu.PrintTitles" localSheetId="11" hidden="1">'Annuity PLOG0034'!$A:$B,'Annuity PLOG0034'!$1:$5</definedName>
    <definedName name="Z_BA44FA5E_AC8C_4834_B708_30630EDFAA51_.wvu.PrintTitles" localSheetId="8" hidden="1">'Annuity PTLS0030'!$A:$B,'Annuity PTLS0030'!$1:$5</definedName>
    <definedName name="Z_BA44FA5E_AC8C_4834_B708_30630EDFAA51_.wvu.PrintTitles" localSheetId="13" hidden="1">'Current_Assets PLOG0034'!$1:$4</definedName>
    <definedName name="Z_BA44FA5E_AC8C_4834_B708_30630EDFAA51_.wvu.PrintTitles" localSheetId="10" hidden="1">'Current_Assets PTLS0030'!$1:$4</definedName>
    <definedName name="Z_BA44FA5E_AC8C_4834_B708_30630EDFAA51_.wvu.PrintTitles" localSheetId="12" hidden="1">'Rebates PLOG0034'!$A:$B,'Rebates PLOG0034'!$1:$5</definedName>
    <definedName name="Z_BA44FA5E_AC8C_4834_B708_30630EDFAA51_.wvu.PrintTitles" localSheetId="9" hidden="1">'Rebates PTLS0030'!$A:$B,'Rebates PTLS0030'!$1:$5</definedName>
    <definedName name="Z_D75B02E1_391B_41E0_9889_CF566C0E0E5E_.wvu.PrintArea" localSheetId="14" hidden="1">'0052 Annuity'!#REF!</definedName>
    <definedName name="Z_D75B02E1_391B_41E0_9889_CF566C0E0E5E_.wvu.PrintArea" localSheetId="16" hidden="1">'0052 Current_Assets'!$A$1:$O$596</definedName>
    <definedName name="Z_D75B02E1_391B_41E0_9889_CF566C0E0E5E_.wvu.PrintArea" localSheetId="15" hidden="1">'0052 Rebates'!$A$14:$E$27</definedName>
    <definedName name="Z_D75B02E1_391B_41E0_9889_CF566C0E0E5E_.wvu.PrintArea" localSheetId="17" hidden="1">'0093 Annuity'!#REF!</definedName>
    <definedName name="Z_D75B02E1_391B_41E0_9889_CF566C0E0E5E_.wvu.PrintArea" localSheetId="19" hidden="1">'0093 Current_Assets'!$A$1:$O$596</definedName>
    <definedName name="Z_D75B02E1_391B_41E0_9889_CF566C0E0E5E_.wvu.PrintArea" localSheetId="18" hidden="1">'0093 Rebates'!$A$14:$E$27</definedName>
    <definedName name="Z_D75B02E1_391B_41E0_9889_CF566C0E0E5E_.wvu.PrintArea" localSheetId="11" hidden="1">'Annuity PLOG0034'!#REF!</definedName>
    <definedName name="Z_D75B02E1_391B_41E0_9889_CF566C0E0E5E_.wvu.PrintArea" localSheetId="8" hidden="1">'Annuity PTLS0030'!#REF!</definedName>
    <definedName name="Z_D75B02E1_391B_41E0_9889_CF566C0E0E5E_.wvu.PrintArea" localSheetId="13" hidden="1">'Current_Assets PLOG0034'!$A$1:$O$596</definedName>
    <definedName name="Z_D75B02E1_391B_41E0_9889_CF566C0E0E5E_.wvu.PrintArea" localSheetId="10" hidden="1">'Current_Assets PTLS0030'!$A$1:$O$596</definedName>
    <definedName name="Z_D75B02E1_391B_41E0_9889_CF566C0E0E5E_.wvu.PrintArea" localSheetId="12" hidden="1">'Rebates PLOG0034'!$A$14:$E$27</definedName>
    <definedName name="Z_D75B02E1_391B_41E0_9889_CF566C0E0E5E_.wvu.PrintArea" localSheetId="9" hidden="1">'Rebates PTLS0030'!$A$14:$E$27</definedName>
    <definedName name="Z_D75B02E1_391B_41E0_9889_CF566C0E0E5E_.wvu.PrintTitles" localSheetId="14" hidden="1">'0052 Annuity'!$A:$B,'0052 Annuity'!$1:$5</definedName>
    <definedName name="Z_D75B02E1_391B_41E0_9889_CF566C0E0E5E_.wvu.PrintTitles" localSheetId="16" hidden="1">'0052 Current_Assets'!$1:$4</definedName>
    <definedName name="Z_D75B02E1_391B_41E0_9889_CF566C0E0E5E_.wvu.PrintTitles" localSheetId="15" hidden="1">'0052 Rebates'!$A:$B,'0052 Rebates'!$1:$5</definedName>
    <definedName name="Z_D75B02E1_391B_41E0_9889_CF566C0E0E5E_.wvu.PrintTitles" localSheetId="17" hidden="1">'0093 Annuity'!$A:$B,'0093 Annuity'!$1:$5</definedName>
    <definedName name="Z_D75B02E1_391B_41E0_9889_CF566C0E0E5E_.wvu.PrintTitles" localSheetId="19" hidden="1">'0093 Current_Assets'!$1:$4</definedName>
    <definedName name="Z_D75B02E1_391B_41E0_9889_CF566C0E0E5E_.wvu.PrintTitles" localSheetId="18" hidden="1">'0093 Rebates'!$A:$B,'0093 Rebates'!$1:$5</definedName>
    <definedName name="Z_D75B02E1_391B_41E0_9889_CF566C0E0E5E_.wvu.PrintTitles" localSheetId="11" hidden="1">'Annuity PLOG0034'!$A:$B,'Annuity PLOG0034'!$1:$5</definedName>
    <definedName name="Z_D75B02E1_391B_41E0_9889_CF566C0E0E5E_.wvu.PrintTitles" localSheetId="8" hidden="1">'Annuity PTLS0030'!$A:$B,'Annuity PTLS0030'!$1:$5</definedName>
    <definedName name="Z_D75B02E1_391B_41E0_9889_CF566C0E0E5E_.wvu.PrintTitles" localSheetId="13" hidden="1">'Current_Assets PLOG0034'!$1:$4</definedName>
    <definedName name="Z_D75B02E1_391B_41E0_9889_CF566C0E0E5E_.wvu.PrintTitles" localSheetId="10" hidden="1">'Current_Assets PTLS0030'!$1:$4</definedName>
    <definedName name="Z_D75B02E1_391B_41E0_9889_CF566C0E0E5E_.wvu.PrintTitles" localSheetId="12" hidden="1">'Rebates PLOG0034'!$A:$B,'Rebates PLOG0034'!$1:$5</definedName>
    <definedName name="Z_D75B02E1_391B_41E0_9889_CF566C0E0E5E_.wvu.PrintTitles" localSheetId="9" hidden="1">'Rebates PTLS0030'!$A:$B,'Rebates PTLS0030'!$1:$5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30" l="1"/>
  <c r="A3" i="230"/>
  <c r="D3" i="230"/>
  <c r="D4" i="230"/>
  <c r="E4" i="230"/>
  <c r="F4" i="230"/>
  <c r="G4" i="230"/>
  <c r="H4" i="230"/>
  <c r="I4" i="230"/>
  <c r="J4" i="230"/>
  <c r="K4" i="230"/>
  <c r="L4" i="230"/>
  <c r="M4" i="230"/>
  <c r="N4" i="230"/>
  <c r="O4" i="230"/>
  <c r="D13" i="230"/>
  <c r="D15" i="230" s="1"/>
  <c r="E13" i="230"/>
  <c r="F13" i="230"/>
  <c r="E15" i="230"/>
  <c r="F15" i="230"/>
  <c r="G15" i="230"/>
  <c r="G19" i="230" s="1"/>
  <c r="G21" i="230" s="1"/>
  <c r="H15" i="230"/>
  <c r="I15" i="230"/>
  <c r="J15" i="230"/>
  <c r="K15" i="230"/>
  <c r="L15" i="230"/>
  <c r="M15" i="230"/>
  <c r="N15" i="230"/>
  <c r="O15" i="230"/>
  <c r="O19" i="230" s="1"/>
  <c r="O21" i="230" s="1"/>
  <c r="D19" i="230"/>
  <c r="D21" i="230" s="1"/>
  <c r="E19" i="230"/>
  <c r="E21" i="230" s="1"/>
  <c r="J19" i="230"/>
  <c r="K19" i="230"/>
  <c r="L19" i="230"/>
  <c r="L21" i="230" s="1"/>
  <c r="M19" i="230"/>
  <c r="M21" i="230" s="1"/>
  <c r="D20" i="230"/>
  <c r="E20" i="230"/>
  <c r="F20" i="230"/>
  <c r="G20" i="230"/>
  <c r="H20" i="230"/>
  <c r="I20" i="230"/>
  <c r="J20" i="230"/>
  <c r="K20" i="230"/>
  <c r="L20" i="230"/>
  <c r="M20" i="230"/>
  <c r="N20" i="230"/>
  <c r="O20" i="230"/>
  <c r="J21" i="230"/>
  <c r="K21" i="230"/>
  <c r="D29" i="230"/>
  <c r="E29" i="230"/>
  <c r="F29" i="230"/>
  <c r="G29" i="230"/>
  <c r="H29" i="230"/>
  <c r="I29" i="230"/>
  <c r="J29" i="230"/>
  <c r="K29" i="230"/>
  <c r="L29" i="230"/>
  <c r="M29" i="230"/>
  <c r="N29" i="230"/>
  <c r="O29" i="230"/>
  <c r="D30" i="230"/>
  <c r="E30" i="230"/>
  <c r="J30" i="230"/>
  <c r="K30" i="230"/>
  <c r="L30" i="230"/>
  <c r="M30" i="230"/>
  <c r="H36" i="230"/>
  <c r="H38" i="230"/>
  <c r="J41" i="230"/>
  <c r="D44" i="230"/>
  <c r="D49" i="230" s="1"/>
  <c r="E44" i="230" s="1"/>
  <c r="E49" i="230" s="1"/>
  <c r="E50" i="230" s="1"/>
  <c r="F45" i="230"/>
  <c r="D46" i="230"/>
  <c r="D52" i="230"/>
  <c r="E52" i="230"/>
  <c r="E59" i="230" s="1"/>
  <c r="D59" i="230"/>
  <c r="D81" i="230" s="1"/>
  <c r="D82" i="230" s="1"/>
  <c r="F59" i="230"/>
  <c r="G59" i="230"/>
  <c r="G81" i="230" s="1"/>
  <c r="H59" i="230"/>
  <c r="H81" i="230" s="1"/>
  <c r="H82" i="230" s="1"/>
  <c r="I59" i="230"/>
  <c r="J59" i="230"/>
  <c r="K59" i="230"/>
  <c r="L59" i="230"/>
  <c r="L81" i="230" s="1"/>
  <c r="M59" i="230"/>
  <c r="N59" i="230"/>
  <c r="O59" i="230"/>
  <c r="O81" i="230" s="1"/>
  <c r="D62" i="230"/>
  <c r="E62" i="230"/>
  <c r="D69" i="230"/>
  <c r="E69" i="230"/>
  <c r="F69" i="230"/>
  <c r="G69" i="230"/>
  <c r="H69" i="230"/>
  <c r="I69" i="230"/>
  <c r="J69" i="230"/>
  <c r="K69" i="230"/>
  <c r="L69" i="230"/>
  <c r="M69" i="230"/>
  <c r="N69" i="230"/>
  <c r="O69" i="230"/>
  <c r="H70" i="230"/>
  <c r="D72" i="230"/>
  <c r="D77" i="230" s="1"/>
  <c r="D73" i="230"/>
  <c r="E73" i="230"/>
  <c r="F73" i="230"/>
  <c r="G73" i="230"/>
  <c r="H73" i="230"/>
  <c r="I73" i="230"/>
  <c r="J73" i="230"/>
  <c r="K73" i="230"/>
  <c r="K91" i="230" s="1"/>
  <c r="L73" i="230"/>
  <c r="M73" i="230"/>
  <c r="N73" i="230"/>
  <c r="O73" i="230"/>
  <c r="D80" i="230"/>
  <c r="E80" i="230"/>
  <c r="F80" i="230"/>
  <c r="J81" i="230"/>
  <c r="J82" i="230" s="1"/>
  <c r="J83" i="230" s="1"/>
  <c r="K81" i="230"/>
  <c r="K82" i="230" s="1"/>
  <c r="K83" i="230" s="1"/>
  <c r="M81" i="230"/>
  <c r="G82" i="230"/>
  <c r="L82" i="230"/>
  <c r="M82" i="230"/>
  <c r="M83" i="230" s="1"/>
  <c r="O82" i="230"/>
  <c r="H83" i="230"/>
  <c r="D90" i="230"/>
  <c r="E90" i="230"/>
  <c r="F90" i="230"/>
  <c r="G90" i="230"/>
  <c r="H90" i="230"/>
  <c r="I90" i="230"/>
  <c r="J90" i="230"/>
  <c r="K90" i="230"/>
  <c r="L90" i="230"/>
  <c r="L91" i="230" s="1"/>
  <c r="M90" i="230"/>
  <c r="M91" i="230" s="1"/>
  <c r="N90" i="230"/>
  <c r="O90" i="230"/>
  <c r="O91" i="230"/>
  <c r="D104" i="230"/>
  <c r="E104" i="230"/>
  <c r="F104" i="230"/>
  <c r="G104" i="230"/>
  <c r="H104" i="230"/>
  <c r="I104" i="230"/>
  <c r="J104" i="230"/>
  <c r="K104" i="230"/>
  <c r="L104" i="230"/>
  <c r="M104" i="230"/>
  <c r="N104" i="230"/>
  <c r="O104" i="230"/>
  <c r="D134" i="230"/>
  <c r="E134" i="230"/>
  <c r="F134" i="230"/>
  <c r="G134" i="230"/>
  <c r="H134" i="230"/>
  <c r="I134" i="230"/>
  <c r="J134" i="230"/>
  <c r="K134" i="230"/>
  <c r="L134" i="230"/>
  <c r="M134" i="230"/>
  <c r="N134" i="230"/>
  <c r="O134" i="230"/>
  <c r="D164" i="230"/>
  <c r="E164" i="230"/>
  <c r="F164" i="230"/>
  <c r="G164" i="230"/>
  <c r="H164" i="230"/>
  <c r="I164" i="230"/>
  <c r="J164" i="230"/>
  <c r="K164" i="230"/>
  <c r="L164" i="230"/>
  <c r="M164" i="230"/>
  <c r="N164" i="230"/>
  <c r="O164" i="230"/>
  <c r="D170" i="230"/>
  <c r="E170" i="230"/>
  <c r="F170" i="230"/>
  <c r="G170" i="230"/>
  <c r="H170" i="230"/>
  <c r="I170" i="230"/>
  <c r="J170" i="230"/>
  <c r="K170" i="230"/>
  <c r="L170" i="230"/>
  <c r="M170" i="230"/>
  <c r="N170" i="230"/>
  <c r="O170" i="230"/>
  <c r="D260" i="230"/>
  <c r="E260" i="230"/>
  <c r="F260" i="230"/>
  <c r="G260" i="230"/>
  <c r="H260" i="230"/>
  <c r="I260" i="230"/>
  <c r="J260" i="230"/>
  <c r="K260" i="230"/>
  <c r="L260" i="230"/>
  <c r="M260" i="230"/>
  <c r="N260" i="230"/>
  <c r="O260" i="230"/>
  <c r="D346" i="230"/>
  <c r="D373" i="230" s="1"/>
  <c r="D36" i="230" s="1"/>
  <c r="E346" i="230"/>
  <c r="F346" i="230"/>
  <c r="G346" i="230"/>
  <c r="H346" i="230"/>
  <c r="I346" i="230"/>
  <c r="J346" i="230"/>
  <c r="K346" i="230"/>
  <c r="L346" i="230"/>
  <c r="L373" i="230" s="1"/>
  <c r="L36" i="230" s="1"/>
  <c r="M346" i="230"/>
  <c r="N346" i="230"/>
  <c r="O346" i="230"/>
  <c r="D359" i="230"/>
  <c r="E359" i="230"/>
  <c r="F359" i="230"/>
  <c r="G359" i="230"/>
  <c r="H359" i="230"/>
  <c r="I359" i="230"/>
  <c r="J359" i="230"/>
  <c r="K359" i="230"/>
  <c r="L359" i="230"/>
  <c r="M359" i="230"/>
  <c r="N359" i="230"/>
  <c r="O359" i="230"/>
  <c r="D372" i="230"/>
  <c r="E372" i="230"/>
  <c r="F372" i="230"/>
  <c r="G372" i="230"/>
  <c r="H372" i="230"/>
  <c r="I372" i="230"/>
  <c r="J372" i="230"/>
  <c r="K372" i="230"/>
  <c r="L372" i="230"/>
  <c r="M372" i="230"/>
  <c r="N372" i="230"/>
  <c r="O372" i="230"/>
  <c r="H373" i="230"/>
  <c r="I373" i="230"/>
  <c r="I36" i="230" s="1"/>
  <c r="I38" i="230" s="1"/>
  <c r="J373" i="230"/>
  <c r="J36" i="230" s="1"/>
  <c r="J38" i="230" s="1"/>
  <c r="J60" i="230" s="1"/>
  <c r="D377" i="230"/>
  <c r="D380" i="230"/>
  <c r="E380" i="230"/>
  <c r="F380" i="230"/>
  <c r="G380" i="230"/>
  <c r="H380" i="230"/>
  <c r="I380" i="230"/>
  <c r="J380" i="230"/>
  <c r="K380" i="230"/>
  <c r="L380" i="230"/>
  <c r="M380" i="230"/>
  <c r="N380" i="230"/>
  <c r="O380" i="230"/>
  <c r="D392" i="230"/>
  <c r="E392" i="230"/>
  <c r="F392" i="230"/>
  <c r="G392" i="230"/>
  <c r="H392" i="230"/>
  <c r="I392" i="230"/>
  <c r="J392" i="230"/>
  <c r="K392" i="230"/>
  <c r="L392" i="230"/>
  <c r="M392" i="230"/>
  <c r="N392" i="230"/>
  <c r="O392" i="230"/>
  <c r="D483" i="230"/>
  <c r="E483" i="230"/>
  <c r="F483" i="230"/>
  <c r="G483" i="230"/>
  <c r="H483" i="230"/>
  <c r="I483" i="230"/>
  <c r="I596" i="230" s="1"/>
  <c r="I37" i="230" s="1"/>
  <c r="J483" i="230"/>
  <c r="K483" i="230"/>
  <c r="L483" i="230"/>
  <c r="M483" i="230"/>
  <c r="N483" i="230"/>
  <c r="O483" i="230"/>
  <c r="D569" i="230"/>
  <c r="D596" i="230" s="1"/>
  <c r="D37" i="230" s="1"/>
  <c r="E569" i="230"/>
  <c r="F569" i="230"/>
  <c r="G569" i="230"/>
  <c r="H569" i="230"/>
  <c r="I569" i="230"/>
  <c r="J569" i="230"/>
  <c r="K569" i="230"/>
  <c r="L569" i="230"/>
  <c r="L596" i="230" s="1"/>
  <c r="L37" i="230" s="1"/>
  <c r="M569" i="230"/>
  <c r="N569" i="230"/>
  <c r="O569" i="230"/>
  <c r="D582" i="230"/>
  <c r="E582" i="230"/>
  <c r="F582" i="230"/>
  <c r="G582" i="230"/>
  <c r="H582" i="230"/>
  <c r="I582" i="230"/>
  <c r="J582" i="230"/>
  <c r="K582" i="230"/>
  <c r="L582" i="230"/>
  <c r="M582" i="230"/>
  <c r="N582" i="230"/>
  <c r="O582" i="230"/>
  <c r="D595" i="230"/>
  <c r="E595" i="230"/>
  <c r="F595" i="230"/>
  <c r="G595" i="230"/>
  <c r="H595" i="230"/>
  <c r="I595" i="230"/>
  <c r="J595" i="230"/>
  <c r="K595" i="230"/>
  <c r="L595" i="230"/>
  <c r="M595" i="230"/>
  <c r="N595" i="230"/>
  <c r="O595" i="230"/>
  <c r="G596" i="230"/>
  <c r="G37" i="230" s="1"/>
  <c r="H596" i="230"/>
  <c r="H37" i="230" s="1"/>
  <c r="J596" i="230"/>
  <c r="J37" i="230" s="1"/>
  <c r="O596" i="230"/>
  <c r="O37" i="230" s="1"/>
  <c r="B1" i="229"/>
  <c r="B3" i="229"/>
  <c r="C4" i="229"/>
  <c r="D4" i="229" s="1"/>
  <c r="E4" i="229" s="1"/>
  <c r="F4" i="229" s="1"/>
  <c r="G4" i="229" s="1"/>
  <c r="H4" i="229"/>
  <c r="I4" i="229" s="1"/>
  <c r="J4" i="229" s="1"/>
  <c r="K4" i="229" s="1"/>
  <c r="L4" i="229" s="1"/>
  <c r="M4" i="229" s="1"/>
  <c r="N4" i="229" s="1"/>
  <c r="C5" i="229"/>
  <c r="H5" i="229" s="1"/>
  <c r="G7" i="229"/>
  <c r="I7" i="229"/>
  <c r="H8" i="229"/>
  <c r="H7" i="229" s="1"/>
  <c r="I8" i="229"/>
  <c r="K8" i="229"/>
  <c r="K7" i="229" s="1"/>
  <c r="C15" i="229"/>
  <c r="C8" i="229" s="1"/>
  <c r="C7" i="229" s="1"/>
  <c r="D15" i="229"/>
  <c r="D8" i="229" s="1"/>
  <c r="D7" i="229" s="1"/>
  <c r="F15" i="229"/>
  <c r="F8" i="229" s="1"/>
  <c r="F7" i="229" s="1"/>
  <c r="I15" i="229"/>
  <c r="K15" i="229"/>
  <c r="L15" i="229"/>
  <c r="L8" i="229" s="1"/>
  <c r="L7" i="229" s="1"/>
  <c r="M15" i="229"/>
  <c r="M8" i="229" s="1"/>
  <c r="M7" i="229" s="1"/>
  <c r="N15" i="229"/>
  <c r="C18" i="229"/>
  <c r="D18" i="229"/>
  <c r="E18" i="229"/>
  <c r="E15" i="229" s="1"/>
  <c r="E8" i="229" s="1"/>
  <c r="E7" i="229" s="1"/>
  <c r="F18" i="229"/>
  <c r="G18" i="229"/>
  <c r="G15" i="229" s="1"/>
  <c r="G8" i="229" s="1"/>
  <c r="H18" i="229"/>
  <c r="H15" i="229" s="1"/>
  <c r="I18" i="229"/>
  <c r="J18" i="229"/>
  <c r="J15" i="229" s="1"/>
  <c r="J8" i="229" s="1"/>
  <c r="J7" i="229" s="1"/>
  <c r="K18" i="229"/>
  <c r="L18" i="229"/>
  <c r="M18" i="229"/>
  <c r="O18" i="229" s="1"/>
  <c r="N18" i="229"/>
  <c r="O19" i="229"/>
  <c r="Q19" i="229"/>
  <c r="O20" i="229"/>
  <c r="Q20" i="229"/>
  <c r="O21" i="229"/>
  <c r="O22" i="229"/>
  <c r="Q22" i="229"/>
  <c r="O23" i="229"/>
  <c r="Q23" i="229"/>
  <c r="O24" i="229"/>
  <c r="Q24" i="229"/>
  <c r="O25" i="229"/>
  <c r="Q25" i="229"/>
  <c r="O26" i="229"/>
  <c r="Q26" i="229" s="1"/>
  <c r="O27" i="229"/>
  <c r="Q27" i="229" s="1"/>
  <c r="D32" i="229"/>
  <c r="D30" i="229" s="1"/>
  <c r="D11" i="229" s="1"/>
  <c r="D10" i="229" s="1"/>
  <c r="C33" i="229"/>
  <c r="D33" i="229"/>
  <c r="E33" i="229"/>
  <c r="E32" i="229" s="1"/>
  <c r="E30" i="229" s="1"/>
  <c r="E11" i="229" s="1"/>
  <c r="E10" i="229" s="1"/>
  <c r="F33" i="229"/>
  <c r="G33" i="229"/>
  <c r="G32" i="229" s="1"/>
  <c r="G30" i="229" s="1"/>
  <c r="G11" i="229" s="1"/>
  <c r="G10" i="229" s="1"/>
  <c r="H33" i="229"/>
  <c r="I33" i="229"/>
  <c r="J33" i="229"/>
  <c r="K33" i="229"/>
  <c r="L33" i="229"/>
  <c r="M33" i="229"/>
  <c r="N33" i="229"/>
  <c r="C34" i="229"/>
  <c r="D34" i="229"/>
  <c r="E34" i="229"/>
  <c r="F34" i="229"/>
  <c r="G34" i="229"/>
  <c r="H34" i="229"/>
  <c r="I34" i="229"/>
  <c r="J34" i="229"/>
  <c r="K34" i="229"/>
  <c r="L34" i="229"/>
  <c r="M34" i="229"/>
  <c r="N34" i="229"/>
  <c r="C35" i="229"/>
  <c r="D35" i="229"/>
  <c r="E35" i="229"/>
  <c r="F35" i="229"/>
  <c r="G35" i="229"/>
  <c r="H35" i="229"/>
  <c r="I35" i="229"/>
  <c r="J35" i="229"/>
  <c r="K35" i="229"/>
  <c r="L35" i="229"/>
  <c r="M35" i="229"/>
  <c r="N35" i="229"/>
  <c r="C36" i="229"/>
  <c r="D36" i="229"/>
  <c r="E36" i="229"/>
  <c r="F36" i="229"/>
  <c r="G36" i="229"/>
  <c r="H36" i="229"/>
  <c r="I36" i="229"/>
  <c r="J36" i="229"/>
  <c r="K36" i="229"/>
  <c r="L36" i="229"/>
  <c r="M36" i="229"/>
  <c r="N36" i="229"/>
  <c r="C37" i="229"/>
  <c r="D37" i="229"/>
  <c r="E37" i="229"/>
  <c r="F37" i="229"/>
  <c r="G37" i="229"/>
  <c r="H37" i="229"/>
  <c r="I37" i="229"/>
  <c r="J37" i="229"/>
  <c r="K37" i="229"/>
  <c r="L37" i="229"/>
  <c r="M37" i="229"/>
  <c r="N37" i="229"/>
  <c r="C38" i="229"/>
  <c r="D38" i="229"/>
  <c r="E38" i="229"/>
  <c r="F38" i="229"/>
  <c r="G38" i="229"/>
  <c r="H38" i="229"/>
  <c r="I38" i="229"/>
  <c r="J38" i="229"/>
  <c r="K38" i="229"/>
  <c r="L38" i="229"/>
  <c r="L32" i="229" s="1"/>
  <c r="L30" i="229" s="1"/>
  <c r="L11" i="229" s="1"/>
  <c r="L10" i="229" s="1"/>
  <c r="M38" i="229"/>
  <c r="N38" i="229"/>
  <c r="C39" i="229"/>
  <c r="D39" i="229"/>
  <c r="E39" i="229"/>
  <c r="F39" i="229"/>
  <c r="F32" i="229" s="1"/>
  <c r="F30" i="229" s="1"/>
  <c r="F11" i="229" s="1"/>
  <c r="F10" i="229" s="1"/>
  <c r="G39" i="229"/>
  <c r="H39" i="229"/>
  <c r="I39" i="229"/>
  <c r="J39" i="229"/>
  <c r="K39" i="229"/>
  <c r="L39" i="229"/>
  <c r="M39" i="229"/>
  <c r="N39" i="229"/>
  <c r="C40" i="229"/>
  <c r="D40" i="229"/>
  <c r="E40" i="229"/>
  <c r="F40" i="229"/>
  <c r="G40" i="229"/>
  <c r="H40" i="229"/>
  <c r="I40" i="229"/>
  <c r="J40" i="229"/>
  <c r="K40" i="229"/>
  <c r="L40" i="229"/>
  <c r="M40" i="229"/>
  <c r="N40" i="229"/>
  <c r="C41" i="229"/>
  <c r="D41" i="229"/>
  <c r="E41" i="229"/>
  <c r="F41" i="229"/>
  <c r="G41" i="229"/>
  <c r="H41" i="229"/>
  <c r="I41" i="229"/>
  <c r="J41" i="229"/>
  <c r="K41" i="229"/>
  <c r="L41" i="229"/>
  <c r="M41" i="229"/>
  <c r="O41" i="229" s="1"/>
  <c r="N41" i="229"/>
  <c r="C49" i="229"/>
  <c r="D49" i="229"/>
  <c r="E49" i="229"/>
  <c r="F49" i="229"/>
  <c r="G49" i="229"/>
  <c r="H49" i="229"/>
  <c r="I49" i="229"/>
  <c r="J49" i="229"/>
  <c r="K49" i="229"/>
  <c r="L49" i="229"/>
  <c r="M49" i="229"/>
  <c r="N49" i="229"/>
  <c r="O49" i="229" s="1"/>
  <c r="O50" i="229"/>
  <c r="B1" i="228"/>
  <c r="B3" i="228"/>
  <c r="C4" i="228"/>
  <c r="D4" i="228" s="1"/>
  <c r="E4" i="228" s="1"/>
  <c r="F4" i="228" s="1"/>
  <c r="G4" i="228" s="1"/>
  <c r="H4" i="228" s="1"/>
  <c r="I4" i="228" s="1"/>
  <c r="J4" i="228" s="1"/>
  <c r="K4" i="228" s="1"/>
  <c r="L4" i="228" s="1"/>
  <c r="M4" i="228" s="1"/>
  <c r="N4" i="228" s="1"/>
  <c r="C5" i="228"/>
  <c r="F5" i="228" s="1"/>
  <c r="J5" i="228"/>
  <c r="K5" i="228"/>
  <c r="L5" i="228"/>
  <c r="H21" i="228"/>
  <c r="C23" i="228"/>
  <c r="D23" i="228"/>
  <c r="E23" i="228"/>
  <c r="F23" i="228"/>
  <c r="G23" i="228"/>
  <c r="H23" i="228"/>
  <c r="I23" i="228"/>
  <c r="J23" i="228"/>
  <c r="K23" i="228"/>
  <c r="L23" i="228"/>
  <c r="M23" i="228"/>
  <c r="N23" i="228"/>
  <c r="C24" i="228"/>
  <c r="D24" i="228"/>
  <c r="E24" i="228"/>
  <c r="F24" i="228"/>
  <c r="G24" i="228"/>
  <c r="H24" i="228"/>
  <c r="I24" i="228"/>
  <c r="J24" i="228"/>
  <c r="K24" i="228"/>
  <c r="L24" i="228"/>
  <c r="M24" i="228"/>
  <c r="N24" i="228"/>
  <c r="C26" i="228"/>
  <c r="D26" i="228"/>
  <c r="E26" i="228"/>
  <c r="F26" i="228"/>
  <c r="G26" i="228"/>
  <c r="H26" i="228"/>
  <c r="I26" i="228"/>
  <c r="J26" i="228"/>
  <c r="K26" i="228"/>
  <c r="L26" i="228"/>
  <c r="M26" i="228"/>
  <c r="N26" i="228"/>
  <c r="O27" i="228"/>
  <c r="O28" i="228"/>
  <c r="O29" i="228"/>
  <c r="Q29" i="228"/>
  <c r="C31" i="228"/>
  <c r="D31" i="228"/>
  <c r="E31" i="228"/>
  <c r="F31" i="228"/>
  <c r="G31" i="228"/>
  <c r="H31" i="228"/>
  <c r="I31" i="228"/>
  <c r="J31" i="228"/>
  <c r="K31" i="228"/>
  <c r="L31" i="228"/>
  <c r="M31" i="228"/>
  <c r="M21" i="228" s="1"/>
  <c r="N31" i="228"/>
  <c r="O32" i="228"/>
  <c r="O34" i="228"/>
  <c r="C36" i="228"/>
  <c r="D36" i="228"/>
  <c r="E36" i="228"/>
  <c r="F36" i="228"/>
  <c r="G36" i="228"/>
  <c r="H36" i="228"/>
  <c r="I36" i="228"/>
  <c r="J36" i="228"/>
  <c r="K36" i="228"/>
  <c r="L36" i="228"/>
  <c r="M36" i="228"/>
  <c r="N36" i="228"/>
  <c r="O37" i="228"/>
  <c r="Q37" i="228"/>
  <c r="O38" i="228"/>
  <c r="Q38" i="228"/>
  <c r="O39" i="228"/>
  <c r="C41" i="228"/>
  <c r="D41" i="228"/>
  <c r="E41" i="228"/>
  <c r="F41" i="228"/>
  <c r="G41" i="228"/>
  <c r="H41" i="228"/>
  <c r="I41" i="228"/>
  <c r="J41" i="228"/>
  <c r="K41" i="228"/>
  <c r="L41" i="228"/>
  <c r="M41" i="228"/>
  <c r="N41" i="228"/>
  <c r="O42" i="228"/>
  <c r="Q42" i="228"/>
  <c r="O43" i="228"/>
  <c r="O44" i="228"/>
  <c r="Q44" i="228" s="1"/>
  <c r="C46" i="228"/>
  <c r="D46" i="228"/>
  <c r="E46" i="228"/>
  <c r="F46" i="228"/>
  <c r="G46" i="228"/>
  <c r="H46" i="228"/>
  <c r="I46" i="228"/>
  <c r="J46" i="228"/>
  <c r="K46" i="228"/>
  <c r="L46" i="228"/>
  <c r="M46" i="228"/>
  <c r="Q46" i="228" s="1"/>
  <c r="N46" i="228"/>
  <c r="O47" i="228"/>
  <c r="O46" i="228" s="1"/>
  <c r="Q47" i="228"/>
  <c r="O48" i="228"/>
  <c r="O49" i="228"/>
  <c r="Q49" i="228"/>
  <c r="C51" i="228"/>
  <c r="D51" i="228"/>
  <c r="E51" i="228"/>
  <c r="F51" i="228"/>
  <c r="G51" i="228"/>
  <c r="H51" i="228"/>
  <c r="I51" i="228"/>
  <c r="J51" i="228"/>
  <c r="K51" i="228"/>
  <c r="L51" i="228"/>
  <c r="M51" i="228"/>
  <c r="N51" i="228"/>
  <c r="O52" i="228"/>
  <c r="O53" i="228"/>
  <c r="O54" i="228"/>
  <c r="Q54" i="228"/>
  <c r="C56" i="228"/>
  <c r="D56" i="228"/>
  <c r="E56" i="228"/>
  <c r="F56" i="228"/>
  <c r="G56" i="228"/>
  <c r="H56" i="228"/>
  <c r="I56" i="228"/>
  <c r="J56" i="228"/>
  <c r="K56" i="228"/>
  <c r="L56" i="228"/>
  <c r="M56" i="228"/>
  <c r="N56" i="228"/>
  <c r="O57" i="228"/>
  <c r="Q57" i="228" s="1"/>
  <c r="O58" i="228"/>
  <c r="O59" i="228"/>
  <c r="O56" i="228" s="1"/>
  <c r="C61" i="228"/>
  <c r="D61" i="228"/>
  <c r="E61" i="228"/>
  <c r="F61" i="228"/>
  <c r="G61" i="228"/>
  <c r="H61" i="228"/>
  <c r="I61" i="228"/>
  <c r="J61" i="228"/>
  <c r="K61" i="228"/>
  <c r="L61" i="228"/>
  <c r="M61" i="228"/>
  <c r="N61" i="228"/>
  <c r="O61" i="228"/>
  <c r="O62" i="228"/>
  <c r="Q62" i="228"/>
  <c r="O63" i="228"/>
  <c r="O64" i="228"/>
  <c r="Q64" i="228" s="1"/>
  <c r="C66" i="228"/>
  <c r="D66" i="228"/>
  <c r="E66" i="228"/>
  <c r="F66" i="228"/>
  <c r="G66" i="228"/>
  <c r="H66" i="228"/>
  <c r="I66" i="228"/>
  <c r="J66" i="228"/>
  <c r="K66" i="228"/>
  <c r="L66" i="228"/>
  <c r="M66" i="228"/>
  <c r="N66" i="228"/>
  <c r="O67" i="228"/>
  <c r="Q67" i="228"/>
  <c r="O68" i="228"/>
  <c r="O69" i="228"/>
  <c r="Q69" i="228"/>
  <c r="C71" i="228"/>
  <c r="D71" i="228"/>
  <c r="E71" i="228"/>
  <c r="F71" i="228"/>
  <c r="G71" i="228"/>
  <c r="H71" i="228"/>
  <c r="I71" i="228"/>
  <c r="J71" i="228"/>
  <c r="K71" i="228"/>
  <c r="L71" i="228"/>
  <c r="M71" i="228"/>
  <c r="N71" i="228"/>
  <c r="O72" i="228"/>
  <c r="O73" i="228"/>
  <c r="O74" i="228"/>
  <c r="Q74" i="228"/>
  <c r="C76" i="228"/>
  <c r="D76" i="228"/>
  <c r="E76" i="228"/>
  <c r="F76" i="228"/>
  <c r="G76" i="228"/>
  <c r="H76" i="228"/>
  <c r="I76" i="228"/>
  <c r="J76" i="228"/>
  <c r="K76" i="228"/>
  <c r="L76" i="228"/>
  <c r="M76" i="228"/>
  <c r="N76" i="228"/>
  <c r="O76" i="228"/>
  <c r="O77" i="228"/>
  <c r="O78" i="228"/>
  <c r="O79" i="228"/>
  <c r="O80" i="228"/>
  <c r="O81" i="228"/>
  <c r="O82" i="228"/>
  <c r="O83" i="228"/>
  <c r="Q83" i="228"/>
  <c r="O84" i="228"/>
  <c r="Q84" i="228"/>
  <c r="C86" i="228"/>
  <c r="D86" i="228"/>
  <c r="E86" i="228"/>
  <c r="F86" i="228"/>
  <c r="G86" i="228"/>
  <c r="H86" i="228"/>
  <c r="I86" i="228"/>
  <c r="J86" i="228"/>
  <c r="K86" i="228"/>
  <c r="L86" i="228"/>
  <c r="M86" i="228"/>
  <c r="N86" i="228"/>
  <c r="O87" i="228"/>
  <c r="Q87" i="228" s="1"/>
  <c r="O88" i="228"/>
  <c r="Q88" i="228"/>
  <c r="O89" i="228"/>
  <c r="Q89" i="228"/>
  <c r="O90" i="228"/>
  <c r="O91" i="228"/>
  <c r="Q91" i="228" s="1"/>
  <c r="C98" i="228"/>
  <c r="D98" i="228"/>
  <c r="E98" i="228"/>
  <c r="F98" i="228"/>
  <c r="G98" i="228"/>
  <c r="H98" i="228"/>
  <c r="I98" i="228"/>
  <c r="J98" i="228"/>
  <c r="K98" i="228"/>
  <c r="L98" i="228"/>
  <c r="M98" i="228"/>
  <c r="N98" i="228"/>
  <c r="O101" i="228"/>
  <c r="O102" i="228"/>
  <c r="Q102" i="228" s="1"/>
  <c r="O103" i="228"/>
  <c r="Q103" i="228"/>
  <c r="O104" i="228"/>
  <c r="Q104" i="228"/>
  <c r="O105" i="228"/>
  <c r="C106" i="228"/>
  <c r="D106" i="228"/>
  <c r="D107" i="228" s="1"/>
  <c r="E106" i="228"/>
  <c r="E107" i="228" s="1"/>
  <c r="F106" i="228"/>
  <c r="G106" i="228"/>
  <c r="H106" i="228"/>
  <c r="I106" i="228"/>
  <c r="I107" i="228" s="1"/>
  <c r="I100" i="228" s="1"/>
  <c r="J106" i="228"/>
  <c r="K106" i="228"/>
  <c r="L106" i="228"/>
  <c r="M106" i="228"/>
  <c r="M107" i="228" s="1"/>
  <c r="N106" i="228"/>
  <c r="N107" i="228" s="1"/>
  <c r="C108" i="228"/>
  <c r="C238" i="228" s="1"/>
  <c r="D108" i="228"/>
  <c r="D238" i="228" s="1"/>
  <c r="E108" i="228"/>
  <c r="E238" i="228" s="1"/>
  <c r="F108" i="228"/>
  <c r="G108" i="228"/>
  <c r="G238" i="228" s="1"/>
  <c r="H108" i="228"/>
  <c r="I108" i="228"/>
  <c r="I238" i="228" s="1"/>
  <c r="J108" i="228"/>
  <c r="J238" i="228" s="1"/>
  <c r="K108" i="228"/>
  <c r="L108" i="228"/>
  <c r="L238" i="228" s="1"/>
  <c r="M108" i="228"/>
  <c r="M238" i="228" s="1"/>
  <c r="N108" i="228"/>
  <c r="O111" i="228"/>
  <c r="Q111" i="228" s="1"/>
  <c r="O112" i="228"/>
  <c r="O113" i="228"/>
  <c r="O114" i="228"/>
  <c r="Q114" i="228" s="1"/>
  <c r="O115" i="228"/>
  <c r="Q115" i="228"/>
  <c r="C116" i="228"/>
  <c r="C117" i="228" s="1"/>
  <c r="C110" i="228" s="1"/>
  <c r="D116" i="228"/>
  <c r="D117" i="228" s="1"/>
  <c r="E116" i="228"/>
  <c r="F116" i="228"/>
  <c r="G116" i="228"/>
  <c r="G117" i="228" s="1"/>
  <c r="H116" i="228"/>
  <c r="H117" i="228" s="1"/>
  <c r="I116" i="228"/>
  <c r="J116" i="228"/>
  <c r="J117" i="228" s="1"/>
  <c r="K116" i="228"/>
  <c r="K117" i="228" s="1"/>
  <c r="K110" i="228" s="1"/>
  <c r="L116" i="228"/>
  <c r="M116" i="228"/>
  <c r="N116" i="228"/>
  <c r="F117" i="228"/>
  <c r="N117" i="228"/>
  <c r="C118" i="228"/>
  <c r="C245" i="228" s="1"/>
  <c r="D118" i="228"/>
  <c r="D245" i="228" s="1"/>
  <c r="E118" i="228"/>
  <c r="F118" i="228"/>
  <c r="F245" i="228" s="1"/>
  <c r="G118" i="228"/>
  <c r="H118" i="228"/>
  <c r="I118" i="228"/>
  <c r="J118" i="228"/>
  <c r="J245" i="228" s="1"/>
  <c r="K118" i="228"/>
  <c r="K245" i="228" s="1"/>
  <c r="L118" i="228"/>
  <c r="M118" i="228"/>
  <c r="N118" i="228"/>
  <c r="O121" i="228"/>
  <c r="Q121" i="228"/>
  <c r="O122" i="228"/>
  <c r="O123" i="228"/>
  <c r="O124" i="228"/>
  <c r="Q124" i="228"/>
  <c r="O125" i="228"/>
  <c r="Q125" i="228"/>
  <c r="C126" i="228"/>
  <c r="D126" i="228"/>
  <c r="E126" i="228"/>
  <c r="E127" i="228" s="1"/>
  <c r="F126" i="228"/>
  <c r="G126" i="228"/>
  <c r="G127" i="228" s="1"/>
  <c r="H126" i="228"/>
  <c r="I126" i="228"/>
  <c r="I127" i="228" s="1"/>
  <c r="J126" i="228"/>
  <c r="K126" i="228"/>
  <c r="L126" i="228"/>
  <c r="L127" i="228" s="1"/>
  <c r="M126" i="228"/>
  <c r="N126" i="228"/>
  <c r="D127" i="228"/>
  <c r="H127" i="228"/>
  <c r="C128" i="228"/>
  <c r="C252" i="228" s="1"/>
  <c r="D128" i="228"/>
  <c r="E128" i="228"/>
  <c r="F128" i="228"/>
  <c r="G128" i="228"/>
  <c r="G252" i="228" s="1"/>
  <c r="H128" i="228"/>
  <c r="H252" i="228" s="1"/>
  <c r="I128" i="228"/>
  <c r="I252" i="228" s="1"/>
  <c r="I247" i="228" s="1"/>
  <c r="J128" i="228"/>
  <c r="J252" i="228" s="1"/>
  <c r="K128" i="228"/>
  <c r="K252" i="228" s="1"/>
  <c r="L128" i="228"/>
  <c r="L252" i="228" s="1"/>
  <c r="M128" i="228"/>
  <c r="M252" i="228" s="1"/>
  <c r="N128" i="228"/>
  <c r="N252" i="228" s="1"/>
  <c r="O131" i="228"/>
  <c r="O132" i="228"/>
  <c r="O133" i="228"/>
  <c r="Q133" i="228"/>
  <c r="O134" i="228"/>
  <c r="O135" i="228"/>
  <c r="Q135" i="228" s="1"/>
  <c r="C136" i="228"/>
  <c r="C137" i="228" s="1"/>
  <c r="D136" i="228"/>
  <c r="E136" i="228"/>
  <c r="E137" i="228" s="1"/>
  <c r="E130" i="228" s="1"/>
  <c r="F136" i="228"/>
  <c r="F137" i="228" s="1"/>
  <c r="F130" i="228" s="1"/>
  <c r="G136" i="228"/>
  <c r="G137" i="228" s="1"/>
  <c r="H136" i="228"/>
  <c r="I136" i="228"/>
  <c r="I137" i="228" s="1"/>
  <c r="J136" i="228"/>
  <c r="K136" i="228"/>
  <c r="K137" i="228" s="1"/>
  <c r="L136" i="228"/>
  <c r="M136" i="228"/>
  <c r="M137" i="228" s="1"/>
  <c r="N136" i="228"/>
  <c r="N137" i="228" s="1"/>
  <c r="J137" i="228"/>
  <c r="C138" i="228"/>
  <c r="D138" i="228"/>
  <c r="D259" i="228" s="1"/>
  <c r="D254" i="228" s="1"/>
  <c r="E138" i="228"/>
  <c r="E259" i="228" s="1"/>
  <c r="E254" i="228" s="1"/>
  <c r="F138" i="228"/>
  <c r="G138" i="228"/>
  <c r="G259" i="228" s="1"/>
  <c r="H138" i="228"/>
  <c r="I138" i="228"/>
  <c r="I259" i="228" s="1"/>
  <c r="J138" i="228"/>
  <c r="J259" i="228" s="1"/>
  <c r="J254" i="228" s="1"/>
  <c r="K138" i="228"/>
  <c r="L138" i="228"/>
  <c r="L259" i="228" s="1"/>
  <c r="M138" i="228"/>
  <c r="M259" i="228" s="1"/>
  <c r="N138" i="228"/>
  <c r="N259" i="228" s="1"/>
  <c r="O141" i="228"/>
  <c r="Q141" i="228"/>
  <c r="O142" i="228"/>
  <c r="O143" i="228"/>
  <c r="O262" i="228" s="1"/>
  <c r="O144" i="228"/>
  <c r="Q144" i="228"/>
  <c r="O145" i="228"/>
  <c r="Q145" i="228"/>
  <c r="C146" i="228"/>
  <c r="D146" i="228"/>
  <c r="D147" i="228" s="1"/>
  <c r="E146" i="228"/>
  <c r="E147" i="228" s="1"/>
  <c r="F146" i="228"/>
  <c r="G146" i="228"/>
  <c r="G147" i="228" s="1"/>
  <c r="H146" i="228"/>
  <c r="H147" i="228" s="1"/>
  <c r="I146" i="228"/>
  <c r="I147" i="228" s="1"/>
  <c r="J146" i="228"/>
  <c r="K146" i="228"/>
  <c r="K147" i="228" s="1"/>
  <c r="L146" i="228"/>
  <c r="L147" i="228" s="1"/>
  <c r="M146" i="228"/>
  <c r="M147" i="228" s="1"/>
  <c r="N146" i="228"/>
  <c r="C148" i="228"/>
  <c r="C266" i="228" s="1"/>
  <c r="D148" i="228"/>
  <c r="D266" i="228" s="1"/>
  <c r="E148" i="228"/>
  <c r="F148" i="228"/>
  <c r="G148" i="228"/>
  <c r="G266" i="228" s="1"/>
  <c r="H148" i="228"/>
  <c r="H266" i="228" s="1"/>
  <c r="I148" i="228"/>
  <c r="I266" i="228" s="1"/>
  <c r="J148" i="228"/>
  <c r="K148" i="228"/>
  <c r="K266" i="228" s="1"/>
  <c r="L148" i="228"/>
  <c r="M148" i="228"/>
  <c r="M266" i="228" s="1"/>
  <c r="N148" i="228"/>
  <c r="N266" i="228" s="1"/>
  <c r="O151" i="228"/>
  <c r="O152" i="228"/>
  <c r="O153" i="228"/>
  <c r="Q153" i="228"/>
  <c r="O154" i="228"/>
  <c r="O155" i="228"/>
  <c r="Q155" i="228" s="1"/>
  <c r="C156" i="228"/>
  <c r="C157" i="228" s="1"/>
  <c r="D156" i="228"/>
  <c r="E156" i="228"/>
  <c r="E157" i="228" s="1"/>
  <c r="F156" i="228"/>
  <c r="F157" i="228" s="1"/>
  <c r="G156" i="228"/>
  <c r="H156" i="228"/>
  <c r="I156" i="228"/>
  <c r="I157" i="228" s="1"/>
  <c r="J156" i="228"/>
  <c r="J157" i="228" s="1"/>
  <c r="K156" i="228"/>
  <c r="K157" i="228" s="1"/>
  <c r="L156" i="228"/>
  <c r="M156" i="228"/>
  <c r="N156" i="228"/>
  <c r="N157" i="228" s="1"/>
  <c r="C158" i="228"/>
  <c r="D158" i="228"/>
  <c r="D273" i="228" s="1"/>
  <c r="E158" i="228"/>
  <c r="E273" i="228" s="1"/>
  <c r="F158" i="228"/>
  <c r="F273" i="228" s="1"/>
  <c r="G158" i="228"/>
  <c r="G273" i="228" s="1"/>
  <c r="G268" i="228" s="1"/>
  <c r="H158" i="228"/>
  <c r="H273" i="228" s="1"/>
  <c r="I158" i="228"/>
  <c r="J158" i="228"/>
  <c r="K158" i="228"/>
  <c r="L158" i="228"/>
  <c r="L273" i="228" s="1"/>
  <c r="M158" i="228"/>
  <c r="M273" i="228" s="1"/>
  <c r="N158" i="228"/>
  <c r="C161" i="228"/>
  <c r="D161" i="228"/>
  <c r="O161" i="228"/>
  <c r="O276" i="228" s="1"/>
  <c r="O162" i="228"/>
  <c r="O163" i="228"/>
  <c r="Q163" i="228"/>
  <c r="O164" i="228"/>
  <c r="O165" i="228"/>
  <c r="Q165" i="228" s="1"/>
  <c r="C166" i="228"/>
  <c r="C167" i="228" s="1"/>
  <c r="D166" i="228"/>
  <c r="D167" i="228" s="1"/>
  <c r="E166" i="228"/>
  <c r="E167" i="228" s="1"/>
  <c r="F166" i="228"/>
  <c r="F167" i="228" s="1"/>
  <c r="G166" i="228"/>
  <c r="G167" i="228" s="1"/>
  <c r="G160" i="228" s="1"/>
  <c r="H166" i="228"/>
  <c r="I166" i="228"/>
  <c r="I167" i="228" s="1"/>
  <c r="J166" i="228"/>
  <c r="J167" i="228" s="1"/>
  <c r="K166" i="228"/>
  <c r="K167" i="228" s="1"/>
  <c r="L166" i="228"/>
  <c r="L167" i="228" s="1"/>
  <c r="M166" i="228"/>
  <c r="M167" i="228" s="1"/>
  <c r="N166" i="228"/>
  <c r="N167" i="228" s="1"/>
  <c r="C168" i="228"/>
  <c r="C280" i="228" s="1"/>
  <c r="D168" i="228"/>
  <c r="D160" i="228" s="1"/>
  <c r="E168" i="228"/>
  <c r="F168" i="228"/>
  <c r="G168" i="228"/>
  <c r="G280" i="228" s="1"/>
  <c r="H168" i="228"/>
  <c r="H280" i="228" s="1"/>
  <c r="I168" i="228"/>
  <c r="J168" i="228"/>
  <c r="J280" i="228" s="1"/>
  <c r="K168" i="228"/>
  <c r="L168" i="228"/>
  <c r="L280" i="228" s="1"/>
  <c r="M168" i="228"/>
  <c r="N168" i="228"/>
  <c r="N280" i="228" s="1"/>
  <c r="O171" i="228"/>
  <c r="Q171" i="228"/>
  <c r="O172" i="228"/>
  <c r="O173" i="228"/>
  <c r="Q173" i="228"/>
  <c r="O174" i="228"/>
  <c r="Q174" i="228"/>
  <c r="O175" i="228"/>
  <c r="Q175" i="228"/>
  <c r="C176" i="228"/>
  <c r="C177" i="228" s="1"/>
  <c r="D176" i="228"/>
  <c r="D177" i="228" s="1"/>
  <c r="E176" i="228"/>
  <c r="F176" i="228"/>
  <c r="G176" i="228"/>
  <c r="H176" i="228"/>
  <c r="H177" i="228" s="1"/>
  <c r="I176" i="228"/>
  <c r="I177" i="228" s="1"/>
  <c r="J176" i="228"/>
  <c r="K176" i="228"/>
  <c r="K177" i="228" s="1"/>
  <c r="K170" i="228" s="1"/>
  <c r="L176" i="228"/>
  <c r="L177" i="228" s="1"/>
  <c r="M176" i="228"/>
  <c r="M177" i="228" s="1"/>
  <c r="N176" i="228"/>
  <c r="E177" i="228"/>
  <c r="C178" i="228"/>
  <c r="C287" i="228" s="1"/>
  <c r="C282" i="228" s="1"/>
  <c r="D178" i="228"/>
  <c r="E178" i="228"/>
  <c r="F178" i="228"/>
  <c r="F287" i="228" s="1"/>
  <c r="G178" i="228"/>
  <c r="G287" i="228" s="1"/>
  <c r="H178" i="228"/>
  <c r="H287" i="228" s="1"/>
  <c r="I178" i="228"/>
  <c r="I287" i="228" s="1"/>
  <c r="J178" i="228"/>
  <c r="K178" i="228"/>
  <c r="K287" i="228" s="1"/>
  <c r="K282" i="228" s="1"/>
  <c r="L178" i="228"/>
  <c r="M178" i="228"/>
  <c r="M287" i="228" s="1"/>
  <c r="N178" i="228"/>
  <c r="N287" i="228" s="1"/>
  <c r="O181" i="228"/>
  <c r="O290" i="228" s="1"/>
  <c r="O182" i="228"/>
  <c r="O183" i="228"/>
  <c r="Q183" i="228"/>
  <c r="O184" i="228"/>
  <c r="O185" i="228"/>
  <c r="O186" i="228"/>
  <c r="Q186" i="228"/>
  <c r="C187" i="228"/>
  <c r="C188" i="228" s="1"/>
  <c r="D187" i="228"/>
  <c r="D188" i="228" s="1"/>
  <c r="E187" i="228"/>
  <c r="E188" i="228" s="1"/>
  <c r="F187" i="228"/>
  <c r="F188" i="228" s="1"/>
  <c r="G187" i="228"/>
  <c r="G188" i="228" s="1"/>
  <c r="H187" i="228"/>
  <c r="I187" i="228"/>
  <c r="I188" i="228" s="1"/>
  <c r="J187" i="228"/>
  <c r="J188" i="228" s="1"/>
  <c r="K187" i="228"/>
  <c r="K188" i="228" s="1"/>
  <c r="L187" i="228"/>
  <c r="L188" i="228" s="1"/>
  <c r="M187" i="228"/>
  <c r="M188" i="228" s="1"/>
  <c r="N187" i="228"/>
  <c r="N188" i="228" s="1"/>
  <c r="H188" i="228"/>
  <c r="C189" i="228"/>
  <c r="C295" i="228" s="1"/>
  <c r="C289" i="228" s="1"/>
  <c r="D189" i="228"/>
  <c r="D295" i="228" s="1"/>
  <c r="E189" i="228"/>
  <c r="E295" i="228" s="1"/>
  <c r="F189" i="228"/>
  <c r="F295" i="228" s="1"/>
  <c r="G189" i="228"/>
  <c r="G295" i="228" s="1"/>
  <c r="H189" i="228"/>
  <c r="H295" i="228" s="1"/>
  <c r="I189" i="228"/>
  <c r="I295" i="228" s="1"/>
  <c r="J189" i="228"/>
  <c r="J295" i="228" s="1"/>
  <c r="K189" i="228"/>
  <c r="K295" i="228" s="1"/>
  <c r="L189" i="228"/>
  <c r="M189" i="228"/>
  <c r="M295" i="228" s="1"/>
  <c r="N189" i="228"/>
  <c r="O192" i="228"/>
  <c r="Q192" i="228" s="1"/>
  <c r="O193" i="228"/>
  <c r="O194" i="228"/>
  <c r="Q194" i="228" s="1"/>
  <c r="O195" i="228"/>
  <c r="Q195" i="228"/>
  <c r="O196" i="228"/>
  <c r="C197" i="228"/>
  <c r="D197" i="228"/>
  <c r="D198" i="228" s="1"/>
  <c r="E197" i="228"/>
  <c r="E198" i="228" s="1"/>
  <c r="F197" i="228"/>
  <c r="F198" i="228" s="1"/>
  <c r="G197" i="228"/>
  <c r="H197" i="228"/>
  <c r="H198" i="228" s="1"/>
  <c r="I197" i="228"/>
  <c r="I198" i="228" s="1"/>
  <c r="J197" i="228"/>
  <c r="J198" i="228" s="1"/>
  <c r="K197" i="228"/>
  <c r="L197" i="228"/>
  <c r="L198" i="228" s="1"/>
  <c r="M197" i="228"/>
  <c r="N197" i="228"/>
  <c r="O197" i="228" s="1"/>
  <c r="C199" i="228"/>
  <c r="D199" i="228"/>
  <c r="D302" i="228" s="1"/>
  <c r="E199" i="228"/>
  <c r="E302" i="228" s="1"/>
  <c r="F199" i="228"/>
  <c r="F302" i="228" s="1"/>
  <c r="G199" i="228"/>
  <c r="G302" i="228" s="1"/>
  <c r="H199" i="228"/>
  <c r="I199" i="228"/>
  <c r="J199" i="228"/>
  <c r="J302" i="228" s="1"/>
  <c r="K199" i="228"/>
  <c r="L199" i="228"/>
  <c r="L302" i="228" s="1"/>
  <c r="M199" i="228"/>
  <c r="M302" i="228" s="1"/>
  <c r="N199" i="228"/>
  <c r="N302" i="228" s="1"/>
  <c r="C201" i="228"/>
  <c r="D201" i="228"/>
  <c r="E201" i="228"/>
  <c r="F201" i="228"/>
  <c r="G201" i="228"/>
  <c r="H201" i="228"/>
  <c r="I201" i="228"/>
  <c r="J201" i="228"/>
  <c r="K201" i="228"/>
  <c r="L201" i="228"/>
  <c r="M201" i="228"/>
  <c r="N201" i="228"/>
  <c r="O202" i="228"/>
  <c r="Q202" i="228" s="1"/>
  <c r="O203" i="228"/>
  <c r="O204" i="228"/>
  <c r="O205" i="228"/>
  <c r="Q205" i="228"/>
  <c r="O206" i="228"/>
  <c r="Q206" i="228"/>
  <c r="O207" i="228"/>
  <c r="Q207" i="228" s="1"/>
  <c r="O208" i="228"/>
  <c r="Q208" i="228" s="1"/>
  <c r="O209" i="228"/>
  <c r="Q209" i="228" s="1"/>
  <c r="O210" i="228"/>
  <c r="Q210" i="228"/>
  <c r="O211" i="228"/>
  <c r="O212" i="228"/>
  <c r="O213" i="228"/>
  <c r="O308" i="228" s="1"/>
  <c r="Q213" i="228"/>
  <c r="C215" i="228"/>
  <c r="D215" i="228"/>
  <c r="E215" i="228"/>
  <c r="F215" i="228"/>
  <c r="G215" i="228"/>
  <c r="H215" i="228"/>
  <c r="I215" i="228"/>
  <c r="J215" i="228"/>
  <c r="K215" i="228"/>
  <c r="L215" i="228"/>
  <c r="M215" i="228"/>
  <c r="N215" i="228"/>
  <c r="O216" i="228"/>
  <c r="O217" i="228"/>
  <c r="Q217" i="228" s="1"/>
  <c r="O218" i="228"/>
  <c r="O219" i="228"/>
  <c r="O220" i="228"/>
  <c r="Q220" i="228" s="1"/>
  <c r="O221" i="228"/>
  <c r="Q221" i="228"/>
  <c r="O222" i="228"/>
  <c r="Q222" i="228"/>
  <c r="O223" i="228"/>
  <c r="Q223" i="228" s="1"/>
  <c r="O224" i="228"/>
  <c r="Q224" i="228" s="1"/>
  <c r="O225" i="228"/>
  <c r="Q225" i="228" s="1"/>
  <c r="C234" i="228"/>
  <c r="D234" i="228"/>
  <c r="E234" i="228"/>
  <c r="F234" i="228"/>
  <c r="G234" i="228"/>
  <c r="H234" i="228"/>
  <c r="I234" i="228"/>
  <c r="J234" i="228"/>
  <c r="K234" i="228"/>
  <c r="L234" i="228"/>
  <c r="M234" i="228"/>
  <c r="N234" i="228"/>
  <c r="O234" i="228"/>
  <c r="Q234" i="228"/>
  <c r="C235" i="228"/>
  <c r="D235" i="228"/>
  <c r="E235" i="228"/>
  <c r="F235" i="228"/>
  <c r="G235" i="228"/>
  <c r="H235" i="228"/>
  <c r="I235" i="228"/>
  <c r="J235" i="228"/>
  <c r="K235" i="228"/>
  <c r="L235" i="228"/>
  <c r="M235" i="228"/>
  <c r="N235" i="228"/>
  <c r="O235" i="228"/>
  <c r="Q235" i="228"/>
  <c r="C236" i="228"/>
  <c r="D236" i="228"/>
  <c r="E236" i="228"/>
  <c r="F236" i="228"/>
  <c r="G236" i="228"/>
  <c r="H236" i="228"/>
  <c r="I236" i="228"/>
  <c r="J236" i="228"/>
  <c r="K236" i="228"/>
  <c r="L236" i="228"/>
  <c r="M236" i="228"/>
  <c r="N236" i="228"/>
  <c r="O236" i="228"/>
  <c r="C237" i="228"/>
  <c r="D237" i="228"/>
  <c r="E237" i="228"/>
  <c r="F237" i="228"/>
  <c r="G237" i="228"/>
  <c r="H237" i="228"/>
  <c r="I237" i="228"/>
  <c r="J237" i="228"/>
  <c r="K237" i="228"/>
  <c r="L237" i="228"/>
  <c r="Q237" i="228" s="1"/>
  <c r="M237" i="228"/>
  <c r="N237" i="228"/>
  <c r="O237" i="228"/>
  <c r="F238" i="228"/>
  <c r="H238" i="228"/>
  <c r="H233" i="228" s="1"/>
  <c r="K238" i="228"/>
  <c r="K233" i="228" s="1"/>
  <c r="N238" i="228"/>
  <c r="C241" i="228"/>
  <c r="D241" i="228"/>
  <c r="E241" i="228"/>
  <c r="F241" i="228"/>
  <c r="G241" i="228"/>
  <c r="H241" i="228"/>
  <c r="I241" i="228"/>
  <c r="J241" i="228"/>
  <c r="K241" i="228"/>
  <c r="L241" i="228"/>
  <c r="M241" i="228"/>
  <c r="N241" i="228"/>
  <c r="C242" i="228"/>
  <c r="D242" i="228"/>
  <c r="E242" i="228"/>
  <c r="F242" i="228"/>
  <c r="G242" i="228"/>
  <c r="H242" i="228"/>
  <c r="I242" i="228"/>
  <c r="J242" i="228"/>
  <c r="K242" i="228"/>
  <c r="L242" i="228"/>
  <c r="M242" i="228"/>
  <c r="N242" i="228"/>
  <c r="O242" i="228"/>
  <c r="C243" i="228"/>
  <c r="D243" i="228"/>
  <c r="E243" i="228"/>
  <c r="F243" i="228"/>
  <c r="G243" i="228"/>
  <c r="H243" i="228"/>
  <c r="I243" i="228"/>
  <c r="J243" i="228"/>
  <c r="K243" i="228"/>
  <c r="L243" i="228"/>
  <c r="M243" i="228"/>
  <c r="N243" i="228"/>
  <c r="O243" i="228"/>
  <c r="Q243" i="228"/>
  <c r="C244" i="228"/>
  <c r="D244" i="228"/>
  <c r="E244" i="228"/>
  <c r="F244" i="228"/>
  <c r="G244" i="228"/>
  <c r="H244" i="228"/>
  <c r="I244" i="228"/>
  <c r="J244" i="228"/>
  <c r="Q244" i="228" s="1"/>
  <c r="K244" i="228"/>
  <c r="L244" i="228"/>
  <c r="M244" i="228"/>
  <c r="N244" i="228"/>
  <c r="O244" i="228"/>
  <c r="E245" i="228"/>
  <c r="E240" i="228" s="1"/>
  <c r="H245" i="228"/>
  <c r="I245" i="228"/>
  <c r="M245" i="228"/>
  <c r="M240" i="228" s="1"/>
  <c r="N245" i="228"/>
  <c r="C248" i="228"/>
  <c r="D248" i="228"/>
  <c r="E248" i="228"/>
  <c r="F248" i="228"/>
  <c r="G248" i="228"/>
  <c r="H248" i="228"/>
  <c r="I248" i="228"/>
  <c r="J248" i="228"/>
  <c r="K248" i="228"/>
  <c r="L248" i="228"/>
  <c r="M248" i="228"/>
  <c r="N248" i="228"/>
  <c r="C249" i="228"/>
  <c r="D249" i="228"/>
  <c r="E249" i="228"/>
  <c r="F249" i="228"/>
  <c r="G249" i="228"/>
  <c r="H249" i="228"/>
  <c r="I249" i="228"/>
  <c r="J249" i="228"/>
  <c r="K249" i="228"/>
  <c r="L249" i="228"/>
  <c r="M249" i="228"/>
  <c r="N249" i="228"/>
  <c r="C250" i="228"/>
  <c r="D250" i="228"/>
  <c r="E250" i="228"/>
  <c r="F250" i="228"/>
  <c r="G250" i="228"/>
  <c r="H250" i="228"/>
  <c r="I250" i="228"/>
  <c r="J250" i="228"/>
  <c r="K250" i="228"/>
  <c r="L250" i="228"/>
  <c r="M250" i="228"/>
  <c r="N250" i="228"/>
  <c r="O250" i="228"/>
  <c r="C251" i="228"/>
  <c r="D251" i="228"/>
  <c r="E251" i="228"/>
  <c r="F251" i="228"/>
  <c r="G251" i="228"/>
  <c r="H251" i="228"/>
  <c r="I251" i="228"/>
  <c r="J251" i="228"/>
  <c r="K251" i="228"/>
  <c r="L251" i="228"/>
  <c r="M251" i="228"/>
  <c r="N251" i="228"/>
  <c r="O251" i="228"/>
  <c r="D252" i="228"/>
  <c r="E252" i="228"/>
  <c r="F252" i="228"/>
  <c r="C255" i="228"/>
  <c r="D255" i="228"/>
  <c r="E255" i="228"/>
  <c r="F255" i="228"/>
  <c r="G255" i="228"/>
  <c r="H255" i="228"/>
  <c r="I255" i="228"/>
  <c r="J255" i="228"/>
  <c r="K255" i="228"/>
  <c r="L255" i="228"/>
  <c r="M255" i="228"/>
  <c r="N255" i="228"/>
  <c r="C256" i="228"/>
  <c r="D256" i="228"/>
  <c r="E256" i="228"/>
  <c r="F256" i="228"/>
  <c r="G256" i="228"/>
  <c r="H256" i="228"/>
  <c r="I256" i="228"/>
  <c r="J256" i="228"/>
  <c r="K256" i="228"/>
  <c r="L256" i="228"/>
  <c r="M256" i="228"/>
  <c r="N256" i="228"/>
  <c r="C257" i="228"/>
  <c r="D257" i="228"/>
  <c r="E257" i="228"/>
  <c r="F257" i="228"/>
  <c r="G257" i="228"/>
  <c r="H257" i="228"/>
  <c r="I257" i="228"/>
  <c r="J257" i="228"/>
  <c r="K257" i="228"/>
  <c r="L257" i="228"/>
  <c r="M257" i="228"/>
  <c r="N257" i="228"/>
  <c r="O257" i="228"/>
  <c r="C258" i="228"/>
  <c r="D258" i="228"/>
  <c r="E258" i="228"/>
  <c r="F258" i="228"/>
  <c r="G258" i="228"/>
  <c r="H258" i="228"/>
  <c r="I258" i="228"/>
  <c r="J258" i="228"/>
  <c r="K258" i="228"/>
  <c r="L258" i="228"/>
  <c r="M258" i="228"/>
  <c r="Q258" i="228" s="1"/>
  <c r="N258" i="228"/>
  <c r="O258" i="228"/>
  <c r="C259" i="228"/>
  <c r="F259" i="228"/>
  <c r="H259" i="228"/>
  <c r="K259" i="228"/>
  <c r="C262" i="228"/>
  <c r="D262" i="228"/>
  <c r="E262" i="228"/>
  <c r="F262" i="228"/>
  <c r="G262" i="228"/>
  <c r="H262" i="228"/>
  <c r="I262" i="228"/>
  <c r="J262" i="228"/>
  <c r="K262" i="228"/>
  <c r="L262" i="228"/>
  <c r="M262" i="228"/>
  <c r="N262" i="228"/>
  <c r="C263" i="228"/>
  <c r="D263" i="228"/>
  <c r="E263" i="228"/>
  <c r="F263" i="228"/>
  <c r="G263" i="228"/>
  <c r="H263" i="228"/>
  <c r="I263" i="228"/>
  <c r="J263" i="228"/>
  <c r="K263" i="228"/>
  <c r="L263" i="228"/>
  <c r="M263" i="228"/>
  <c r="N263" i="228"/>
  <c r="Q263" i="228" s="1"/>
  <c r="O263" i="228"/>
  <c r="C264" i="228"/>
  <c r="D264" i="228"/>
  <c r="E264" i="228"/>
  <c r="F264" i="228"/>
  <c r="G264" i="228"/>
  <c r="H264" i="228"/>
  <c r="I264" i="228"/>
  <c r="J264" i="228"/>
  <c r="K264" i="228"/>
  <c r="L264" i="228"/>
  <c r="M264" i="228"/>
  <c r="N264" i="228"/>
  <c r="O264" i="228"/>
  <c r="C265" i="228"/>
  <c r="D265" i="228"/>
  <c r="E265" i="228"/>
  <c r="F265" i="228"/>
  <c r="G265" i="228"/>
  <c r="H265" i="228"/>
  <c r="I265" i="228"/>
  <c r="J265" i="228"/>
  <c r="K265" i="228"/>
  <c r="L265" i="228"/>
  <c r="M265" i="228"/>
  <c r="N265" i="228"/>
  <c r="O265" i="228"/>
  <c r="E266" i="228"/>
  <c r="F266" i="228"/>
  <c r="F261" i="228" s="1"/>
  <c r="J266" i="228"/>
  <c r="J261" i="228" s="1"/>
  <c r="C269" i="228"/>
  <c r="D269" i="228"/>
  <c r="E269" i="228"/>
  <c r="F269" i="228"/>
  <c r="G269" i="228"/>
  <c r="H269" i="228"/>
  <c r="I269" i="228"/>
  <c r="J269" i="228"/>
  <c r="K269" i="228"/>
  <c r="L269" i="228"/>
  <c r="M269" i="228"/>
  <c r="N269" i="228"/>
  <c r="O269" i="228"/>
  <c r="C270" i="228"/>
  <c r="D270" i="228"/>
  <c r="E270" i="228"/>
  <c r="F270" i="228"/>
  <c r="G270" i="228"/>
  <c r="H270" i="228"/>
  <c r="I270" i="228"/>
  <c r="J270" i="228"/>
  <c r="K270" i="228"/>
  <c r="L270" i="228"/>
  <c r="Q270" i="228" s="1"/>
  <c r="M270" i="228"/>
  <c r="N270" i="228"/>
  <c r="O270" i="228"/>
  <c r="C271" i="228"/>
  <c r="D271" i="228"/>
  <c r="E271" i="228"/>
  <c r="F271" i="228"/>
  <c r="G271" i="228"/>
  <c r="H271" i="228"/>
  <c r="I271" i="228"/>
  <c r="J271" i="228"/>
  <c r="K271" i="228"/>
  <c r="L271" i="228"/>
  <c r="M271" i="228"/>
  <c r="N271" i="228"/>
  <c r="O271" i="228"/>
  <c r="C272" i="228"/>
  <c r="D272" i="228"/>
  <c r="E272" i="228"/>
  <c r="F272" i="228"/>
  <c r="G272" i="228"/>
  <c r="H272" i="228"/>
  <c r="I272" i="228"/>
  <c r="J272" i="228"/>
  <c r="K272" i="228"/>
  <c r="L272" i="228"/>
  <c r="M272" i="228"/>
  <c r="N272" i="228"/>
  <c r="O272" i="228"/>
  <c r="C273" i="228"/>
  <c r="I273" i="228"/>
  <c r="K273" i="228"/>
  <c r="N273" i="228"/>
  <c r="C276" i="228"/>
  <c r="E276" i="228"/>
  <c r="F276" i="228"/>
  <c r="G276" i="228"/>
  <c r="H276" i="228"/>
  <c r="I276" i="228"/>
  <c r="J276" i="228"/>
  <c r="K276" i="228"/>
  <c r="L276" i="228"/>
  <c r="M276" i="228"/>
  <c r="N276" i="228"/>
  <c r="C277" i="228"/>
  <c r="D277" i="228"/>
  <c r="E277" i="228"/>
  <c r="F277" i="228"/>
  <c r="G277" i="228"/>
  <c r="H277" i="228"/>
  <c r="I277" i="228"/>
  <c r="J277" i="228"/>
  <c r="K277" i="228"/>
  <c r="L277" i="228"/>
  <c r="M277" i="228"/>
  <c r="N277" i="228"/>
  <c r="O277" i="228"/>
  <c r="Q277" i="228"/>
  <c r="C278" i="228"/>
  <c r="D278" i="228"/>
  <c r="E278" i="228"/>
  <c r="F278" i="228"/>
  <c r="G278" i="228"/>
  <c r="H278" i="228"/>
  <c r="H275" i="228" s="1"/>
  <c r="I278" i="228"/>
  <c r="J278" i="228"/>
  <c r="K278" i="228"/>
  <c r="L278" i="228"/>
  <c r="M278" i="228"/>
  <c r="N278" i="228"/>
  <c r="O278" i="228"/>
  <c r="C279" i="228"/>
  <c r="D279" i="228"/>
  <c r="E279" i="228"/>
  <c r="F279" i="228"/>
  <c r="G279" i="228"/>
  <c r="H279" i="228"/>
  <c r="I279" i="228"/>
  <c r="J279" i="228"/>
  <c r="K279" i="228"/>
  <c r="L279" i="228"/>
  <c r="M279" i="228"/>
  <c r="N279" i="228"/>
  <c r="O279" i="228"/>
  <c r="E280" i="228"/>
  <c r="E275" i="228" s="1"/>
  <c r="F280" i="228"/>
  <c r="I280" i="228"/>
  <c r="K280" i="228"/>
  <c r="M280" i="228"/>
  <c r="M275" i="228" s="1"/>
  <c r="C283" i="228"/>
  <c r="D283" i="228"/>
  <c r="E283" i="228"/>
  <c r="F283" i="228"/>
  <c r="G283" i="228"/>
  <c r="H283" i="228"/>
  <c r="I283" i="228"/>
  <c r="J283" i="228"/>
  <c r="K283" i="228"/>
  <c r="L283" i="228"/>
  <c r="M283" i="228"/>
  <c r="N283" i="228"/>
  <c r="Q283" i="228" s="1"/>
  <c r="O283" i="228"/>
  <c r="C284" i="228"/>
  <c r="D284" i="228"/>
  <c r="E284" i="228"/>
  <c r="F284" i="228"/>
  <c r="G284" i="228"/>
  <c r="H284" i="228"/>
  <c r="I284" i="228"/>
  <c r="J284" i="228"/>
  <c r="K284" i="228"/>
  <c r="L284" i="228"/>
  <c r="M284" i="228"/>
  <c r="N284" i="228"/>
  <c r="O284" i="228"/>
  <c r="C285" i="228"/>
  <c r="D285" i="228"/>
  <c r="E285" i="228"/>
  <c r="F285" i="228"/>
  <c r="G285" i="228"/>
  <c r="H285" i="228"/>
  <c r="I285" i="228"/>
  <c r="J285" i="228"/>
  <c r="K285" i="228"/>
  <c r="L285" i="228"/>
  <c r="M285" i="228"/>
  <c r="N285" i="228"/>
  <c r="O285" i="228"/>
  <c r="Q285" i="228"/>
  <c r="C286" i="228"/>
  <c r="D286" i="228"/>
  <c r="E286" i="228"/>
  <c r="F286" i="228"/>
  <c r="G286" i="228"/>
  <c r="H286" i="228"/>
  <c r="I286" i="228"/>
  <c r="J286" i="228"/>
  <c r="K286" i="228"/>
  <c r="L286" i="228"/>
  <c r="M286" i="228"/>
  <c r="N286" i="228"/>
  <c r="O286" i="228"/>
  <c r="D287" i="228"/>
  <c r="E287" i="228"/>
  <c r="E282" i="228" s="1"/>
  <c r="J287" i="228"/>
  <c r="L287" i="228"/>
  <c r="C290" i="228"/>
  <c r="D290" i="228"/>
  <c r="D289" i="228" s="1"/>
  <c r="E290" i="228"/>
  <c r="F290" i="228"/>
  <c r="G290" i="228"/>
  <c r="H290" i="228"/>
  <c r="I290" i="228"/>
  <c r="J290" i="228"/>
  <c r="K290" i="228"/>
  <c r="L290" i="228"/>
  <c r="M290" i="228"/>
  <c r="N290" i="228"/>
  <c r="C291" i="228"/>
  <c r="D291" i="228"/>
  <c r="E291" i="228"/>
  <c r="F291" i="228"/>
  <c r="G291" i="228"/>
  <c r="H291" i="228"/>
  <c r="I291" i="228"/>
  <c r="J291" i="228"/>
  <c r="K291" i="228"/>
  <c r="L291" i="228"/>
  <c r="M291" i="228"/>
  <c r="N291" i="228"/>
  <c r="Q291" i="228" s="1"/>
  <c r="O291" i="228"/>
  <c r="C292" i="228"/>
  <c r="D292" i="228"/>
  <c r="E292" i="228"/>
  <c r="F292" i="228"/>
  <c r="G292" i="228"/>
  <c r="H292" i="228"/>
  <c r="I292" i="228"/>
  <c r="J292" i="228"/>
  <c r="K292" i="228"/>
  <c r="L292" i="228"/>
  <c r="M292" i="228"/>
  <c r="N292" i="228"/>
  <c r="O292" i="228"/>
  <c r="C293" i="228"/>
  <c r="D293" i="228"/>
  <c r="E293" i="228"/>
  <c r="F293" i="228"/>
  <c r="G293" i="228"/>
  <c r="H293" i="228"/>
  <c r="I293" i="228"/>
  <c r="J293" i="228"/>
  <c r="K293" i="228"/>
  <c r="L293" i="228"/>
  <c r="M293" i="228"/>
  <c r="Q293" i="228" s="1"/>
  <c r="N293" i="228"/>
  <c r="O293" i="228"/>
  <c r="C294" i="228"/>
  <c r="D294" i="228"/>
  <c r="E294" i="228"/>
  <c r="F294" i="228"/>
  <c r="G294" i="228"/>
  <c r="H294" i="228"/>
  <c r="I294" i="228"/>
  <c r="J294" i="228"/>
  <c r="K294" i="228"/>
  <c r="L294" i="228"/>
  <c r="M294" i="228"/>
  <c r="N294" i="228"/>
  <c r="Q294" i="228" s="1"/>
  <c r="O294" i="228"/>
  <c r="N295" i="228"/>
  <c r="C298" i="228"/>
  <c r="D298" i="228"/>
  <c r="E298" i="228"/>
  <c r="F298" i="228"/>
  <c r="G298" i="228"/>
  <c r="H298" i="228"/>
  <c r="I298" i="228"/>
  <c r="J298" i="228"/>
  <c r="K298" i="228"/>
  <c r="L298" i="228"/>
  <c r="M298" i="228"/>
  <c r="N298" i="228"/>
  <c r="O298" i="228"/>
  <c r="C299" i="228"/>
  <c r="D299" i="228"/>
  <c r="E299" i="228"/>
  <c r="F299" i="228"/>
  <c r="G299" i="228"/>
  <c r="H299" i="228"/>
  <c r="I299" i="228"/>
  <c r="J299" i="228"/>
  <c r="K299" i="228"/>
  <c r="L299" i="228"/>
  <c r="M299" i="228"/>
  <c r="N299" i="228"/>
  <c r="O299" i="228"/>
  <c r="Q299" i="228"/>
  <c r="C300" i="228"/>
  <c r="D300" i="228"/>
  <c r="E300" i="228"/>
  <c r="F300" i="228"/>
  <c r="G300" i="228"/>
  <c r="H300" i="228"/>
  <c r="I300" i="228"/>
  <c r="J300" i="228"/>
  <c r="K300" i="228"/>
  <c r="L300" i="228"/>
  <c r="M300" i="228"/>
  <c r="N300" i="228"/>
  <c r="O300" i="228"/>
  <c r="C301" i="228"/>
  <c r="D301" i="228"/>
  <c r="E301" i="228"/>
  <c r="F301" i="228"/>
  <c r="G301" i="228"/>
  <c r="H301" i="228"/>
  <c r="I301" i="228"/>
  <c r="J301" i="228"/>
  <c r="K301" i="228"/>
  <c r="L301" i="228"/>
  <c r="M301" i="228"/>
  <c r="N301" i="228"/>
  <c r="O301" i="228"/>
  <c r="C302" i="228"/>
  <c r="H302" i="228"/>
  <c r="H297" i="228" s="1"/>
  <c r="K302" i="228"/>
  <c r="E304" i="228"/>
  <c r="H304" i="228"/>
  <c r="N304" i="228"/>
  <c r="C305" i="228"/>
  <c r="C304" i="228" s="1"/>
  <c r="D305" i="228"/>
  <c r="E305" i="228"/>
  <c r="F305" i="228"/>
  <c r="F304" i="228" s="1"/>
  <c r="G305" i="228"/>
  <c r="H305" i="228"/>
  <c r="I305" i="228"/>
  <c r="I304" i="228" s="1"/>
  <c r="J305" i="228"/>
  <c r="J304" i="228" s="1"/>
  <c r="K305" i="228"/>
  <c r="K304" i="228" s="1"/>
  <c r="L305" i="228"/>
  <c r="M305" i="228"/>
  <c r="N305" i="228"/>
  <c r="O305" i="228"/>
  <c r="C306" i="228"/>
  <c r="D306" i="228"/>
  <c r="E306" i="228"/>
  <c r="F306" i="228"/>
  <c r="G306" i="228"/>
  <c r="H306" i="228"/>
  <c r="I306" i="228"/>
  <c r="J306" i="228"/>
  <c r="K306" i="228"/>
  <c r="L306" i="228"/>
  <c r="M306" i="228"/>
  <c r="N306" i="228"/>
  <c r="O306" i="228"/>
  <c r="C307" i="228"/>
  <c r="D307" i="228"/>
  <c r="E307" i="228"/>
  <c r="F307" i="228"/>
  <c r="G307" i="228"/>
  <c r="H307" i="228"/>
  <c r="I307" i="228"/>
  <c r="J307" i="228"/>
  <c r="K307" i="228"/>
  <c r="L307" i="228"/>
  <c r="M307" i="228"/>
  <c r="N307" i="228"/>
  <c r="C308" i="228"/>
  <c r="D308" i="228"/>
  <c r="E308" i="228"/>
  <c r="F308" i="228"/>
  <c r="G308" i="228"/>
  <c r="H308" i="228"/>
  <c r="I308" i="228"/>
  <c r="Q308" i="228" s="1"/>
  <c r="J308" i="228"/>
  <c r="K308" i="228"/>
  <c r="L308" i="228"/>
  <c r="M308" i="228"/>
  <c r="M304" i="228" s="1"/>
  <c r="N308" i="228"/>
  <c r="C310" i="228"/>
  <c r="E310" i="228"/>
  <c r="M310" i="228"/>
  <c r="C311" i="228"/>
  <c r="D311" i="228"/>
  <c r="D310" i="228" s="1"/>
  <c r="E311" i="228"/>
  <c r="F311" i="228"/>
  <c r="F310" i="228" s="1"/>
  <c r="G311" i="228"/>
  <c r="H311" i="228"/>
  <c r="I311" i="228"/>
  <c r="J311" i="228"/>
  <c r="K311" i="228"/>
  <c r="K310" i="228" s="1"/>
  <c r="L311" i="228"/>
  <c r="L310" i="228" s="1"/>
  <c r="M311" i="228"/>
  <c r="N311" i="228"/>
  <c r="O311" i="228"/>
  <c r="C312" i="228"/>
  <c r="D312" i="228"/>
  <c r="E312" i="228"/>
  <c r="F312" i="228"/>
  <c r="G312" i="228"/>
  <c r="H312" i="228"/>
  <c r="I312" i="228"/>
  <c r="J312" i="228"/>
  <c r="K312" i="228"/>
  <c r="L312" i="228"/>
  <c r="M312" i="228"/>
  <c r="N312" i="228"/>
  <c r="O312" i="228"/>
  <c r="C313" i="228"/>
  <c r="D313" i="228"/>
  <c r="E313" i="228"/>
  <c r="F313" i="228"/>
  <c r="G313" i="228"/>
  <c r="H313" i="228"/>
  <c r="I313" i="228"/>
  <c r="Q313" i="228" s="1"/>
  <c r="J313" i="228"/>
  <c r="K313" i="228"/>
  <c r="L313" i="228"/>
  <c r="M313" i="228"/>
  <c r="N313" i="228"/>
  <c r="N310" i="228" s="1"/>
  <c r="O313" i="228"/>
  <c r="C314" i="228"/>
  <c r="D314" i="228"/>
  <c r="E314" i="228"/>
  <c r="F314" i="228"/>
  <c r="G314" i="228"/>
  <c r="H314" i="228"/>
  <c r="I314" i="228"/>
  <c r="J314" i="228"/>
  <c r="J310" i="228" s="1"/>
  <c r="K314" i="228"/>
  <c r="L314" i="228"/>
  <c r="M314" i="228"/>
  <c r="N314" i="228"/>
  <c r="O314" i="228"/>
  <c r="C315" i="228"/>
  <c r="D315" i="228"/>
  <c r="E315" i="228"/>
  <c r="F315" i="228"/>
  <c r="G315" i="228"/>
  <c r="H315" i="228"/>
  <c r="I315" i="228"/>
  <c r="J315" i="228"/>
  <c r="K315" i="228"/>
  <c r="L315" i="228"/>
  <c r="M315" i="228"/>
  <c r="N315" i="228"/>
  <c r="O315" i="228"/>
  <c r="H322" i="228"/>
  <c r="M322" i="228"/>
  <c r="K240" i="228" l="1"/>
  <c r="C268" i="228"/>
  <c r="O126" i="228"/>
  <c r="H140" i="228"/>
  <c r="O146" i="228"/>
  <c r="M5" i="228"/>
  <c r="N198" i="228"/>
  <c r="N191" i="228" s="1"/>
  <c r="F282" i="228"/>
  <c r="J247" i="228"/>
  <c r="L170" i="228"/>
  <c r="C170" i="228"/>
  <c r="E5" i="229"/>
  <c r="N297" i="228"/>
  <c r="L275" i="228"/>
  <c r="G180" i="228"/>
  <c r="M297" i="228"/>
  <c r="E297" i="228"/>
  <c r="G254" i="228"/>
  <c r="E233" i="228"/>
  <c r="L140" i="228"/>
  <c r="I130" i="228"/>
  <c r="O5" i="229"/>
  <c r="J130" i="228"/>
  <c r="M5" i="229"/>
  <c r="K297" i="228"/>
  <c r="C297" i="228"/>
  <c r="D280" i="228"/>
  <c r="N261" i="228"/>
  <c r="I233" i="228"/>
  <c r="L5" i="229"/>
  <c r="K268" i="228"/>
  <c r="O138" i="228"/>
  <c r="O259" i="228" s="1"/>
  <c r="I120" i="228"/>
  <c r="N100" i="228"/>
  <c r="K5" i="229"/>
  <c r="H120" i="228"/>
  <c r="J5" i="229"/>
  <c r="C240" i="228"/>
  <c r="I170" i="228"/>
  <c r="G150" i="228"/>
  <c r="M127" i="228"/>
  <c r="M120" i="228" s="1"/>
  <c r="F44" i="230"/>
  <c r="O158" i="228"/>
  <c r="O273" i="228" s="1"/>
  <c r="O268" i="228" s="1"/>
  <c r="O118" i="228"/>
  <c r="Q118" i="228" s="1"/>
  <c r="J297" i="228"/>
  <c r="F240" i="228"/>
  <c r="M233" i="228"/>
  <c r="I289" i="228"/>
  <c r="K247" i="228"/>
  <c r="H268" i="228"/>
  <c r="K261" i="228"/>
  <c r="F254" i="228"/>
  <c r="G247" i="228"/>
  <c r="D240" i="228"/>
  <c r="L191" i="228"/>
  <c r="H191" i="228"/>
  <c r="J180" i="228"/>
  <c r="L160" i="228"/>
  <c r="K140" i="228"/>
  <c r="M130" i="228"/>
  <c r="E5" i="228"/>
  <c r="G5" i="229"/>
  <c r="L282" i="228"/>
  <c r="D282" i="228"/>
  <c r="N275" i="228"/>
  <c r="F275" i="228"/>
  <c r="H261" i="228"/>
  <c r="I254" i="228"/>
  <c r="M254" i="228"/>
  <c r="O189" i="228"/>
  <c r="O295" i="228" s="1"/>
  <c r="O289" i="228" s="1"/>
  <c r="F150" i="228"/>
  <c r="G140" i="228"/>
  <c r="N110" i="228"/>
  <c r="J107" i="228"/>
  <c r="J100" i="228" s="1"/>
  <c r="D5" i="228"/>
  <c r="F5" i="229"/>
  <c r="N240" i="228"/>
  <c r="J273" i="228"/>
  <c r="J268" i="228" s="1"/>
  <c r="I268" i="228"/>
  <c r="E261" i="228"/>
  <c r="L254" i="228"/>
  <c r="I240" i="228"/>
  <c r="N233" i="228"/>
  <c r="F233" i="228"/>
  <c r="J191" i="228"/>
  <c r="E170" i="228"/>
  <c r="K160" i="228"/>
  <c r="C160" i="228"/>
  <c r="C247" i="228"/>
  <c r="G297" i="228"/>
  <c r="J282" i="228"/>
  <c r="F268" i="228"/>
  <c r="K254" i="228"/>
  <c r="K231" i="228" s="1"/>
  <c r="K229" i="228" s="1"/>
  <c r="C254" i="228"/>
  <c r="L247" i="228"/>
  <c r="D247" i="228"/>
  <c r="G233" i="228"/>
  <c r="G157" i="228"/>
  <c r="E120" i="228"/>
  <c r="F107" i="228"/>
  <c r="F100" i="228" s="1"/>
  <c r="N5" i="229"/>
  <c r="D5" i="229"/>
  <c r="F297" i="228"/>
  <c r="K289" i="228"/>
  <c r="G275" i="228"/>
  <c r="L268" i="228"/>
  <c r="D268" i="228"/>
  <c r="C261" i="228"/>
  <c r="C233" i="228"/>
  <c r="O199" i="228"/>
  <c r="O302" i="228" s="1"/>
  <c r="O297" i="228" s="1"/>
  <c r="D191" i="228"/>
  <c r="F180" i="228"/>
  <c r="N160" i="228"/>
  <c r="F160" i="228"/>
  <c r="D120" i="228"/>
  <c r="E100" i="228"/>
  <c r="D385" i="230"/>
  <c r="E377" i="230" s="1"/>
  <c r="E385" i="230" s="1"/>
  <c r="F377" i="230" s="1"/>
  <c r="F385" i="230" s="1"/>
  <c r="G377" i="230" s="1"/>
  <c r="G385" i="230" s="1"/>
  <c r="H377" i="230" s="1"/>
  <c r="H385" i="230" s="1"/>
  <c r="I377" i="230" s="1"/>
  <c r="I385" i="230" s="1"/>
  <c r="J377" i="230" s="1"/>
  <c r="J385" i="230" s="1"/>
  <c r="K377" i="230" s="1"/>
  <c r="K385" i="230" s="1"/>
  <c r="L377" i="230" s="1"/>
  <c r="L385" i="230" s="1"/>
  <c r="M377" i="230" s="1"/>
  <c r="M385" i="230" s="1"/>
  <c r="N377" i="230" s="1"/>
  <c r="N385" i="230" s="1"/>
  <c r="O377" i="230" s="1"/>
  <c r="O385" i="230" s="1"/>
  <c r="C275" i="228"/>
  <c r="Q314" i="228"/>
  <c r="Q312" i="228"/>
  <c r="Q305" i="228"/>
  <c r="L297" i="228"/>
  <c r="D297" i="228"/>
  <c r="K275" i="228"/>
  <c r="Q271" i="228"/>
  <c r="Q265" i="228"/>
  <c r="J289" i="228"/>
  <c r="G304" i="228"/>
  <c r="Q300" i="228"/>
  <c r="Q292" i="228"/>
  <c r="G289" i="228"/>
  <c r="Q286" i="228"/>
  <c r="Q284" i="228"/>
  <c r="N282" i="228"/>
  <c r="J275" i="228"/>
  <c r="O245" i="228"/>
  <c r="H310" i="228"/>
  <c r="H289" i="228"/>
  <c r="N289" i="228"/>
  <c r="F289" i="228"/>
  <c r="I282" i="228"/>
  <c r="M282" i="228"/>
  <c r="Q279" i="228"/>
  <c r="Q278" i="228"/>
  <c r="I275" i="228"/>
  <c r="Q272" i="228"/>
  <c r="N268" i="228"/>
  <c r="G310" i="228"/>
  <c r="E289" i="228"/>
  <c r="H282" i="228"/>
  <c r="Q269" i="228"/>
  <c r="O310" i="228"/>
  <c r="Q298" i="228"/>
  <c r="Q290" i="228"/>
  <c r="M289" i="228"/>
  <c r="Q315" i="228"/>
  <c r="I310" i="228"/>
  <c r="Q310" i="228" s="1"/>
  <c r="Q311" i="228"/>
  <c r="Q306" i="228"/>
  <c r="L304" i="228"/>
  <c r="D304" i="228"/>
  <c r="Q301" i="228"/>
  <c r="G282" i="228"/>
  <c r="M268" i="228"/>
  <c r="E268" i="228"/>
  <c r="Q264" i="228"/>
  <c r="G261" i="228"/>
  <c r="Q259" i="228"/>
  <c r="Q249" i="228"/>
  <c r="Q71" i="228"/>
  <c r="M261" i="228"/>
  <c r="Q262" i="228"/>
  <c r="N254" i="228"/>
  <c r="L295" i="228"/>
  <c r="H254" i="228"/>
  <c r="L233" i="228"/>
  <c r="D233" i="228"/>
  <c r="O188" i="228"/>
  <c r="Q188" i="228" s="1"/>
  <c r="N180" i="228"/>
  <c r="M180" i="228"/>
  <c r="G177" i="228"/>
  <c r="G170" i="228" s="1"/>
  <c r="J177" i="228"/>
  <c r="J170" i="228" s="1"/>
  <c r="I150" i="228"/>
  <c r="N150" i="228"/>
  <c r="G130" i="228"/>
  <c r="Q122" i="228"/>
  <c r="O249" i="228"/>
  <c r="G110" i="228"/>
  <c r="G245" i="228"/>
  <c r="G240" i="228" s="1"/>
  <c r="Q81" i="228"/>
  <c r="Q37" i="229"/>
  <c r="I70" i="230"/>
  <c r="I41" i="230"/>
  <c r="I60" i="230"/>
  <c r="I302" i="228"/>
  <c r="N247" i="228"/>
  <c r="F247" i="228"/>
  <c r="H240" i="228"/>
  <c r="Q236" i="228"/>
  <c r="K198" i="228"/>
  <c r="K191" i="228" s="1"/>
  <c r="C198" i="228"/>
  <c r="C191" i="228" s="1"/>
  <c r="Q184" i="228"/>
  <c r="D170" i="228"/>
  <c r="H167" i="228"/>
  <c r="H160" i="228" s="1"/>
  <c r="Q164" i="228"/>
  <c r="J150" i="228"/>
  <c r="Q146" i="228"/>
  <c r="N147" i="228"/>
  <c r="F147" i="228"/>
  <c r="F140" i="228" s="1"/>
  <c r="K127" i="228"/>
  <c r="K120" i="228" s="1"/>
  <c r="C127" i="228"/>
  <c r="C120" i="228" s="1"/>
  <c r="H11" i="228"/>
  <c r="H10" i="228" s="1"/>
  <c r="H8" i="228"/>
  <c r="O40" i="229"/>
  <c r="I19" i="230"/>
  <c r="I21" i="230" s="1"/>
  <c r="I30" i="230"/>
  <c r="O201" i="228"/>
  <c r="Q196" i="228"/>
  <c r="I180" i="228"/>
  <c r="Q143" i="228"/>
  <c r="Q39" i="228"/>
  <c r="O36" i="228"/>
  <c r="O248" i="228"/>
  <c r="Q242" i="228"/>
  <c r="J233" i="228"/>
  <c r="I191" i="228"/>
  <c r="K180" i="228"/>
  <c r="C180" i="228"/>
  <c r="O176" i="228"/>
  <c r="Q176" i="228" s="1"/>
  <c r="L137" i="228"/>
  <c r="L130" i="228" s="1"/>
  <c r="D137" i="228"/>
  <c r="D130" i="228" s="1"/>
  <c r="L245" i="228"/>
  <c r="L240" i="228" s="1"/>
  <c r="I117" i="228"/>
  <c r="I110" i="228" s="1"/>
  <c r="D261" i="228"/>
  <c r="O256" i="228"/>
  <c r="Q256" i="228" s="1"/>
  <c r="Q250" i="228"/>
  <c r="H247" i="228"/>
  <c r="J240" i="228"/>
  <c r="Q216" i="228"/>
  <c r="O215" i="228"/>
  <c r="E180" i="228"/>
  <c r="N177" i="228"/>
  <c r="N170" i="228" s="1"/>
  <c r="F177" i="228"/>
  <c r="F170" i="228"/>
  <c r="O168" i="228"/>
  <c r="M157" i="228"/>
  <c r="M150" i="228" s="1"/>
  <c r="E150" i="228"/>
  <c r="O148" i="228"/>
  <c r="J110" i="228"/>
  <c r="M100" i="228"/>
  <c r="Q77" i="228"/>
  <c r="Q211" i="228"/>
  <c r="G198" i="228"/>
  <c r="G191" i="228" s="1"/>
  <c r="Q181" i="228"/>
  <c r="M170" i="228"/>
  <c r="J147" i="228"/>
  <c r="J140" i="228" s="1"/>
  <c r="G120" i="228"/>
  <c r="Q116" i="228"/>
  <c r="F191" i="228"/>
  <c r="H180" i="228"/>
  <c r="Q161" i="228"/>
  <c r="F110" i="228"/>
  <c r="M11" i="228"/>
  <c r="M10" i="228" s="1"/>
  <c r="M8" i="228"/>
  <c r="M32" i="229"/>
  <c r="M30" i="229" s="1"/>
  <c r="M11" i="229" s="1"/>
  <c r="M10" i="229" s="1"/>
  <c r="O33" i="229"/>
  <c r="I261" i="228"/>
  <c r="Q219" i="228"/>
  <c r="O307" i="228"/>
  <c r="O304" i="228" s="1"/>
  <c r="D276" i="228"/>
  <c r="D275" i="228" s="1"/>
  <c r="L266" i="228"/>
  <c r="L261" i="228" s="1"/>
  <c r="Q257" i="228"/>
  <c r="Q251" i="228"/>
  <c r="M247" i="228"/>
  <c r="Q248" i="228"/>
  <c r="E247" i="228"/>
  <c r="O241" i="228"/>
  <c r="Q218" i="228"/>
  <c r="Q197" i="228"/>
  <c r="M198" i="228"/>
  <c r="M191" i="228" s="1"/>
  <c r="E191" i="228"/>
  <c r="O187" i="228"/>
  <c r="Q185" i="228"/>
  <c r="O178" i="228"/>
  <c r="H170" i="228"/>
  <c r="J160" i="228"/>
  <c r="D140" i="228"/>
  <c r="L120" i="228"/>
  <c r="Q123" i="228"/>
  <c r="M117" i="228"/>
  <c r="E117" i="228"/>
  <c r="Q113" i="228"/>
  <c r="H107" i="228"/>
  <c r="H100" i="228" s="1"/>
  <c r="Q82" i="228"/>
  <c r="O255" i="228"/>
  <c r="Q158" i="228"/>
  <c r="O156" i="228"/>
  <c r="Q156" i="228" s="1"/>
  <c r="K130" i="228"/>
  <c r="C130" i="228"/>
  <c r="Q131" i="228"/>
  <c r="O116" i="228"/>
  <c r="Q61" i="228"/>
  <c r="E21" i="228"/>
  <c r="J32" i="229"/>
  <c r="J30" i="229" s="1"/>
  <c r="J11" i="229" s="1"/>
  <c r="J10" i="229" s="1"/>
  <c r="O35" i="229"/>
  <c r="Q35" i="229"/>
  <c r="J70" i="230"/>
  <c r="D100" i="228"/>
  <c r="Q90" i="228"/>
  <c r="O86" i="228"/>
  <c r="K373" i="230"/>
  <c r="K36" i="230" s="1"/>
  <c r="O373" i="230"/>
  <c r="O36" i="230" s="1"/>
  <c r="O38" i="230" s="1"/>
  <c r="G373" i="230"/>
  <c r="G36" i="230" s="1"/>
  <c r="G38" i="230" s="1"/>
  <c r="E72" i="230"/>
  <c r="E77" i="230" s="1"/>
  <c r="L180" i="228"/>
  <c r="D180" i="228"/>
  <c r="M160" i="228"/>
  <c r="E160" i="228"/>
  <c r="L157" i="228"/>
  <c r="L150" i="228" s="1"/>
  <c r="D157" i="228"/>
  <c r="D150" i="228" s="1"/>
  <c r="I140" i="228"/>
  <c r="N130" i="228"/>
  <c r="O128" i="228"/>
  <c r="N127" i="228"/>
  <c r="N120" i="228" s="1"/>
  <c r="Q126" i="228"/>
  <c r="F127" i="228"/>
  <c r="F120" i="228"/>
  <c r="D110" i="228"/>
  <c r="K107" i="228"/>
  <c r="K100" i="228" s="1"/>
  <c r="K97" i="228" s="1"/>
  <c r="K95" i="228" s="1"/>
  <c r="K14" i="228" s="1"/>
  <c r="K13" i="228" s="1"/>
  <c r="C107" i="228"/>
  <c r="C100" i="228" s="1"/>
  <c r="Q86" i="228"/>
  <c r="Q56" i="228"/>
  <c r="O51" i="228"/>
  <c r="Q52" i="228"/>
  <c r="O41" i="228"/>
  <c r="Q34" i="228"/>
  <c r="O24" i="228"/>
  <c r="K21" i="228"/>
  <c r="C21" i="228"/>
  <c r="Q15" i="229"/>
  <c r="N8" i="229"/>
  <c r="K150" i="228"/>
  <c r="C150" i="228"/>
  <c r="Q151" i="228"/>
  <c r="C147" i="228"/>
  <c r="C140" i="228" s="1"/>
  <c r="H137" i="228"/>
  <c r="H130" i="228" s="1"/>
  <c r="Q134" i="228"/>
  <c r="Q105" i="228"/>
  <c r="Q101" i="228"/>
  <c r="O98" i="228"/>
  <c r="Q28" i="228"/>
  <c r="J21" i="228"/>
  <c r="O39" i="229"/>
  <c r="Q39" i="229"/>
  <c r="N32" i="229"/>
  <c r="F49" i="230"/>
  <c r="Q59" i="228"/>
  <c r="Q32" i="228"/>
  <c r="O31" i="228"/>
  <c r="G21" i="228"/>
  <c r="F82" i="230"/>
  <c r="Q41" i="228"/>
  <c r="E81" i="230"/>
  <c r="E82" i="230" s="1"/>
  <c r="E83" i="230" s="1"/>
  <c r="I160" i="228"/>
  <c r="H157" i="228"/>
  <c r="H150" i="228" s="1"/>
  <c r="Q154" i="228"/>
  <c r="M140" i="228"/>
  <c r="E140" i="228"/>
  <c r="O136" i="228"/>
  <c r="J127" i="228"/>
  <c r="J120" i="228" s="1"/>
  <c r="H110" i="228"/>
  <c r="O108" i="228"/>
  <c r="L107" i="228"/>
  <c r="O106" i="228"/>
  <c r="G107" i="228"/>
  <c r="G100" i="228" s="1"/>
  <c r="Q76" i="228"/>
  <c r="Q72" i="228"/>
  <c r="O71" i="228"/>
  <c r="Q33" i="229"/>
  <c r="Q18" i="229"/>
  <c r="O166" i="228"/>
  <c r="O66" i="228"/>
  <c r="Q66" i="228" s="1"/>
  <c r="O36" i="229"/>
  <c r="H32" i="229"/>
  <c r="H30" i="229" s="1"/>
  <c r="H11" i="229" s="1"/>
  <c r="H10" i="229" s="1"/>
  <c r="N596" i="230"/>
  <c r="N37" i="230" s="1"/>
  <c r="F596" i="230"/>
  <c r="F37" i="230" s="1"/>
  <c r="N91" i="230"/>
  <c r="N81" i="230"/>
  <c r="N82" i="230" s="1"/>
  <c r="N83" i="230"/>
  <c r="F81" i="230"/>
  <c r="F83" i="230"/>
  <c r="L117" i="228"/>
  <c r="L110" i="228" s="1"/>
  <c r="L21" i="228"/>
  <c r="D21" i="228"/>
  <c r="Q41" i="229"/>
  <c r="I32" i="229"/>
  <c r="I30" i="229" s="1"/>
  <c r="I11" i="229" s="1"/>
  <c r="I10" i="229" s="1"/>
  <c r="M596" i="230"/>
  <c r="M37" i="230" s="1"/>
  <c r="E596" i="230"/>
  <c r="E37" i="230" s="1"/>
  <c r="D50" i="230"/>
  <c r="N19" i="230"/>
  <c r="N21" i="230" s="1"/>
  <c r="N30" i="230"/>
  <c r="F19" i="230"/>
  <c r="F21" i="230" s="1"/>
  <c r="F30" i="230"/>
  <c r="K596" i="230"/>
  <c r="K37" i="230" s="1"/>
  <c r="N373" i="230"/>
  <c r="N36" i="230" s="1"/>
  <c r="N38" i="230" s="1"/>
  <c r="F373" i="230"/>
  <c r="F36" i="230" s="1"/>
  <c r="H41" i="230"/>
  <c r="H60" i="230"/>
  <c r="O23" i="228"/>
  <c r="Q27" i="228"/>
  <c r="O26" i="228"/>
  <c r="I21" i="228"/>
  <c r="O34" i="229"/>
  <c r="M373" i="230"/>
  <c r="M36" i="230" s="1"/>
  <c r="M38" i="230" s="1"/>
  <c r="E373" i="230"/>
  <c r="E36" i="230" s="1"/>
  <c r="O37" i="229"/>
  <c r="K32" i="229"/>
  <c r="K30" i="229" s="1"/>
  <c r="K11" i="229" s="1"/>
  <c r="K10" i="229" s="1"/>
  <c r="C32" i="229"/>
  <c r="C30" i="229" s="1"/>
  <c r="C11" i="229" s="1"/>
  <c r="C10" i="229" s="1"/>
  <c r="L38" i="230"/>
  <c r="D38" i="230"/>
  <c r="D78" i="230" s="1"/>
  <c r="I81" i="230"/>
  <c r="I82" i="230" s="1"/>
  <c r="I83" i="230"/>
  <c r="D174" i="230"/>
  <c r="D376" i="230" s="1"/>
  <c r="E3" i="230"/>
  <c r="N21" i="228"/>
  <c r="F21" i="228"/>
  <c r="O38" i="229"/>
  <c r="Q38" i="229" s="1"/>
  <c r="Q21" i="229"/>
  <c r="H19" i="230"/>
  <c r="H21" i="230" s="1"/>
  <c r="H30" i="230"/>
  <c r="I5" i="228"/>
  <c r="O83" i="230"/>
  <c r="G83" i="230"/>
  <c r="H5" i="228"/>
  <c r="O5" i="228"/>
  <c r="G5" i="228"/>
  <c r="I5" i="229"/>
  <c r="O30" i="230"/>
  <c r="G30" i="230"/>
  <c r="N5" i="228"/>
  <c r="L83" i="230"/>
  <c r="D83" i="230"/>
  <c r="Q138" i="228" l="1"/>
  <c r="Q199" i="228"/>
  <c r="F231" i="228"/>
  <c r="F229" i="228" s="1"/>
  <c r="O167" i="228"/>
  <c r="Q167" i="228" s="1"/>
  <c r="H231" i="228"/>
  <c r="H229" i="228" s="1"/>
  <c r="Q295" i="228"/>
  <c r="O157" i="228"/>
  <c r="Q157" i="228" s="1"/>
  <c r="J97" i="228"/>
  <c r="J95" i="228" s="1"/>
  <c r="J14" i="228" s="1"/>
  <c r="J13" i="228" s="1"/>
  <c r="O107" i="228"/>
  <c r="Q107" i="228" s="1"/>
  <c r="L100" i="228"/>
  <c r="I97" i="228"/>
  <c r="I95" i="228" s="1"/>
  <c r="I14" i="228" s="1"/>
  <c r="I13" i="228" s="1"/>
  <c r="C231" i="228"/>
  <c r="C229" i="228" s="1"/>
  <c r="C322" i="228" s="1"/>
  <c r="Q189" i="228"/>
  <c r="O198" i="228"/>
  <c r="L289" i="228"/>
  <c r="L231" i="228" s="1"/>
  <c r="L229" i="228" s="1"/>
  <c r="L319" i="228" s="1"/>
  <c r="Q273" i="228"/>
  <c r="H97" i="228"/>
  <c r="H95" i="228" s="1"/>
  <c r="H14" i="228" s="1"/>
  <c r="H13" i="228" s="1"/>
  <c r="G231" i="228"/>
  <c r="G229" i="228" s="1"/>
  <c r="E231" i="228"/>
  <c r="E229" i="228" s="1"/>
  <c r="Q302" i="228"/>
  <c r="M231" i="228"/>
  <c r="M229" i="228" s="1"/>
  <c r="O117" i="228"/>
  <c r="Q117" i="228" s="1"/>
  <c r="Q304" i="228"/>
  <c r="G97" i="228"/>
  <c r="G95" i="228" s="1"/>
  <c r="G14" i="228" s="1"/>
  <c r="G13" i="228" s="1"/>
  <c r="O100" i="228"/>
  <c r="Q32" i="229"/>
  <c r="N30" i="229"/>
  <c r="O32" i="229"/>
  <c r="O147" i="228"/>
  <c r="Q147" i="228" s="1"/>
  <c r="O240" i="228"/>
  <c r="Q240" i="228" s="1"/>
  <c r="O252" i="228"/>
  <c r="O247" i="228" s="1"/>
  <c r="O130" i="228"/>
  <c r="Q130" i="228" s="1"/>
  <c r="K319" i="228"/>
  <c r="O160" i="228"/>
  <c r="Q160" i="228" s="1"/>
  <c r="O150" i="228"/>
  <c r="Q150" i="228" s="1"/>
  <c r="E38" i="230"/>
  <c r="L11" i="228"/>
  <c r="L10" i="228" s="1"/>
  <c r="L8" i="228"/>
  <c r="L322" i="228"/>
  <c r="Q31" i="228"/>
  <c r="O254" i="228"/>
  <c r="Q254" i="228" s="1"/>
  <c r="E110" i="228"/>
  <c r="E97" i="228" s="1"/>
  <c r="E95" i="228" s="1"/>
  <c r="E14" i="228" s="1"/>
  <c r="E13" i="228" s="1"/>
  <c r="O266" i="228"/>
  <c r="Q266" i="228" s="1"/>
  <c r="J231" i="228"/>
  <c r="J229" i="228" s="1"/>
  <c r="Q201" i="228"/>
  <c r="N231" i="228"/>
  <c r="O41" i="230"/>
  <c r="O60" i="230"/>
  <c r="O70" i="230"/>
  <c r="O191" i="228"/>
  <c r="Q191" i="228" s="1"/>
  <c r="F11" i="228"/>
  <c r="F10" i="228" s="1"/>
  <c r="F8" i="228"/>
  <c r="F322" i="228"/>
  <c r="J8" i="228"/>
  <c r="J11" i="228"/>
  <c r="J10" i="228" s="1"/>
  <c r="J322" i="228"/>
  <c r="M70" i="230"/>
  <c r="M41" i="230"/>
  <c r="M60" i="230"/>
  <c r="O238" i="228"/>
  <c r="Q108" i="228"/>
  <c r="C97" i="228"/>
  <c r="C95" i="228" s="1"/>
  <c r="C14" i="228" s="1"/>
  <c r="C13" i="228" s="1"/>
  <c r="Q276" i="228"/>
  <c r="Q268" i="228"/>
  <c r="L70" i="230"/>
  <c r="L41" i="230"/>
  <c r="L60" i="230"/>
  <c r="L97" i="228"/>
  <c r="L95" i="228" s="1"/>
  <c r="L14" i="228" s="1"/>
  <c r="L13" i="228" s="1"/>
  <c r="F3" i="230"/>
  <c r="E174" i="230"/>
  <c r="E376" i="230" s="1"/>
  <c r="D11" i="228"/>
  <c r="D10" i="228" s="1"/>
  <c r="D8" i="228"/>
  <c r="F38" i="230"/>
  <c r="G44" i="230"/>
  <c r="G49" i="230" s="1"/>
  <c r="F50" i="230"/>
  <c r="O120" i="228"/>
  <c r="Q120" i="228"/>
  <c r="E78" i="230"/>
  <c r="F72" i="230"/>
  <c r="F77" i="230" s="1"/>
  <c r="S79" i="230"/>
  <c r="E11" i="228"/>
  <c r="E10" i="228" s="1"/>
  <c r="E8" i="228"/>
  <c r="E322" i="228"/>
  <c r="M110" i="228"/>
  <c r="O287" i="228"/>
  <c r="Q178" i="228"/>
  <c r="Q187" i="228"/>
  <c r="Q24" i="228"/>
  <c r="O170" i="228"/>
  <c r="Q170" i="228" s="1"/>
  <c r="Q136" i="228"/>
  <c r="Q245" i="228"/>
  <c r="D231" i="228"/>
  <c r="D229" i="228" s="1"/>
  <c r="D322" i="228" s="1"/>
  <c r="Q255" i="228"/>
  <c r="Q289" i="228"/>
  <c r="O21" i="228"/>
  <c r="O280" i="228"/>
  <c r="Q51" i="228"/>
  <c r="Q128" i="228"/>
  <c r="H7" i="228"/>
  <c r="Q34" i="229"/>
  <c r="D70" i="230"/>
  <c r="D41" i="230"/>
  <c r="D60" i="230"/>
  <c r="I11" i="228"/>
  <c r="I10" i="228" s="1"/>
  <c r="I8" i="228"/>
  <c r="I322" i="228"/>
  <c r="N41" i="230"/>
  <c r="N60" i="230"/>
  <c r="N70" i="230"/>
  <c r="Q36" i="229"/>
  <c r="Q8" i="229"/>
  <c r="N7" i="229"/>
  <c r="O8" i="229"/>
  <c r="O127" i="228"/>
  <c r="G41" i="230"/>
  <c r="G60" i="230"/>
  <c r="G70" i="230"/>
  <c r="D97" i="228"/>
  <c r="D95" i="228" s="1"/>
  <c r="D14" i="228" s="1"/>
  <c r="D13" i="228" s="1"/>
  <c r="Q36" i="228"/>
  <c r="M7" i="228"/>
  <c r="Q26" i="228"/>
  <c r="Q106" i="228"/>
  <c r="O177" i="228"/>
  <c r="Q177" i="228" s="1"/>
  <c r="I297" i="228"/>
  <c r="Q198" i="228"/>
  <c r="Q241" i="228"/>
  <c r="Q307" i="228"/>
  <c r="K38" i="230"/>
  <c r="G8" i="228"/>
  <c r="G11" i="228"/>
  <c r="G10" i="228" s="1"/>
  <c r="G322" i="228"/>
  <c r="Q166" i="228"/>
  <c r="C8" i="228"/>
  <c r="C11" i="228"/>
  <c r="C10" i="228" s="1"/>
  <c r="F97" i="228"/>
  <c r="F95" i="228" s="1"/>
  <c r="F14" i="228" s="1"/>
  <c r="F13" i="228" s="1"/>
  <c r="M97" i="228"/>
  <c r="M95" i="228" s="1"/>
  <c r="M14" i="228" s="1"/>
  <c r="M13" i="228" s="1"/>
  <c r="Q100" i="228"/>
  <c r="Q21" i="228"/>
  <c r="N11" i="228"/>
  <c r="N8" i="228"/>
  <c r="N322" i="228"/>
  <c r="Q23" i="228"/>
  <c r="K8" i="228"/>
  <c r="K11" i="228"/>
  <c r="K10" i="228" s="1"/>
  <c r="K322" i="228"/>
  <c r="O137" i="228"/>
  <c r="Q137" i="228" s="1"/>
  <c r="Q148" i="228"/>
  <c r="Q215" i="228"/>
  <c r="Q168" i="228"/>
  <c r="Q40" i="229"/>
  <c r="N140" i="228"/>
  <c r="O180" i="228"/>
  <c r="Q180" i="228" s="1"/>
  <c r="J319" i="228" l="1"/>
  <c r="H319" i="228"/>
  <c r="H17" i="228"/>
  <c r="H16" i="228" s="1"/>
  <c r="C7" i="228"/>
  <c r="C17" i="228"/>
  <c r="C16" i="228" s="1"/>
  <c r="K7" i="228"/>
  <c r="K17" i="228"/>
  <c r="K16" i="228" s="1"/>
  <c r="O140" i="228"/>
  <c r="Q140" i="228" s="1"/>
  <c r="N7" i="228"/>
  <c r="O8" i="228"/>
  <c r="Q8" i="228"/>
  <c r="K41" i="230"/>
  <c r="K60" i="230"/>
  <c r="K70" i="230"/>
  <c r="O7" i="229"/>
  <c r="Q7" i="229"/>
  <c r="F319" i="228"/>
  <c r="N10" i="228"/>
  <c r="O11" i="228"/>
  <c r="Q11" i="228" s="1"/>
  <c r="E17" i="228"/>
  <c r="E16" i="228" s="1"/>
  <c r="E7" i="228"/>
  <c r="O233" i="228"/>
  <c r="Q238" i="228"/>
  <c r="E319" i="228"/>
  <c r="G50" i="230"/>
  <c r="H44" i="230"/>
  <c r="H49" i="230" s="1"/>
  <c r="G3" i="230"/>
  <c r="F174" i="230"/>
  <c r="F376" i="230" s="1"/>
  <c r="J7" i="228"/>
  <c r="J17" i="228"/>
  <c r="J16" i="228" s="1"/>
  <c r="Q247" i="228"/>
  <c r="M319" i="228"/>
  <c r="Q280" i="228"/>
  <c r="O275" i="228"/>
  <c r="D319" i="228"/>
  <c r="F78" i="230"/>
  <c r="G72" i="230"/>
  <c r="G77" i="230" s="1"/>
  <c r="F41" i="230"/>
  <c r="F60" i="230"/>
  <c r="F70" i="230"/>
  <c r="Q252" i="228"/>
  <c r="N97" i="228"/>
  <c r="O282" i="228"/>
  <c r="Q287" i="228"/>
  <c r="O261" i="228"/>
  <c r="L7" i="228"/>
  <c r="L17" i="228"/>
  <c r="L16" i="228" s="1"/>
  <c r="N11" i="229"/>
  <c r="O30" i="229"/>
  <c r="Q30" i="229" s="1"/>
  <c r="Q127" i="228"/>
  <c r="F7" i="228"/>
  <c r="F17" i="228"/>
  <c r="F16" i="228" s="1"/>
  <c r="C319" i="228"/>
  <c r="G7" i="228"/>
  <c r="G17" i="228"/>
  <c r="G16" i="228" s="1"/>
  <c r="Q297" i="228"/>
  <c r="I231" i="228"/>
  <c r="I229" i="228" s="1"/>
  <c r="I319" i="228" s="1"/>
  <c r="M17" i="228"/>
  <c r="M16" i="228" s="1"/>
  <c r="I7" i="228"/>
  <c r="I17" i="228"/>
  <c r="I16" i="228" s="1"/>
  <c r="O110" i="228"/>
  <c r="Q110" i="228"/>
  <c r="D7" i="228"/>
  <c r="D17" i="228"/>
  <c r="D16" i="228" s="1"/>
  <c r="N229" i="228"/>
  <c r="E70" i="230"/>
  <c r="E41" i="230"/>
  <c r="E60" i="230"/>
  <c r="G319" i="228"/>
  <c r="O231" i="228" l="1"/>
  <c r="Q233" i="228"/>
  <c r="N10" i="229"/>
  <c r="O11" i="229"/>
  <c r="Q11" i="229"/>
  <c r="O10" i="228"/>
  <c r="Q10" i="228" s="1"/>
  <c r="Q261" i="228"/>
  <c r="P110" i="228"/>
  <c r="P275" i="228"/>
  <c r="Q275" i="228"/>
  <c r="G174" i="230"/>
  <c r="G376" i="230" s="1"/>
  <c r="H3" i="230"/>
  <c r="H50" i="230"/>
  <c r="I44" i="230"/>
  <c r="I49" i="230" s="1"/>
  <c r="P282" i="228"/>
  <c r="Q282" i="228"/>
  <c r="O97" i="228"/>
  <c r="Q97" i="228" s="1"/>
  <c r="N95" i="228"/>
  <c r="N319" i="228" s="1"/>
  <c r="H72" i="230"/>
  <c r="H77" i="230" s="1"/>
  <c r="G78" i="230"/>
  <c r="P11" i="228"/>
  <c r="O7" i="228"/>
  <c r="P7" i="228" s="1"/>
  <c r="I72" i="230" l="1"/>
  <c r="I77" i="230" s="1"/>
  <c r="H78" i="230"/>
  <c r="P10" i="228"/>
  <c r="P29" i="228"/>
  <c r="P37" i="228"/>
  <c r="P42" i="228"/>
  <c r="P104" i="228"/>
  <c r="P80" i="228"/>
  <c r="P58" i="228"/>
  <c r="P27" i="228"/>
  <c r="P44" i="228"/>
  <c r="P33" i="228"/>
  <c r="P112" i="228"/>
  <c r="P141" i="228"/>
  <c r="P162" i="228"/>
  <c r="P172" i="228"/>
  <c r="P175" i="228"/>
  <c r="P206" i="228"/>
  <c r="P222" i="228"/>
  <c r="P49" i="228"/>
  <c r="P78" i="228"/>
  <c r="P83" i="228"/>
  <c r="P102" i="228"/>
  <c r="P165" i="228"/>
  <c r="P236" i="228"/>
  <c r="P258" i="228"/>
  <c r="P271" i="228"/>
  <c r="P299" i="228"/>
  <c r="P270" i="228"/>
  <c r="P46" i="228"/>
  <c r="P69" i="228"/>
  <c r="P87" i="228"/>
  <c r="P91" i="228"/>
  <c r="P114" i="228"/>
  <c r="P124" i="228"/>
  <c r="P135" i="228"/>
  <c r="P186" i="228"/>
  <c r="P194" i="228"/>
  <c r="P203" i="228"/>
  <c r="P223" i="228"/>
  <c r="P103" i="228"/>
  <c r="P152" i="228"/>
  <c r="P207" i="228"/>
  <c r="P234" i="228"/>
  <c r="P243" i="228"/>
  <c r="P88" i="228"/>
  <c r="P115" i="228"/>
  <c r="P174" i="228"/>
  <c r="P204" i="228"/>
  <c r="P216" i="228"/>
  <c r="P224" i="228"/>
  <c r="P57" i="228"/>
  <c r="P208" i="228"/>
  <c r="P221" i="228"/>
  <c r="P62" i="228"/>
  <c r="P171" i="228"/>
  <c r="P205" i="228"/>
  <c r="P217" i="228"/>
  <c r="P225" i="228"/>
  <c r="P279" i="228"/>
  <c r="P144" i="228"/>
  <c r="P209" i="228"/>
  <c r="P302" i="228"/>
  <c r="P284" i="228"/>
  <c r="P312" i="228"/>
  <c r="P265" i="228"/>
  <c r="P257" i="228"/>
  <c r="P294" i="228"/>
  <c r="P298" i="228"/>
  <c r="P313" i="228"/>
  <c r="P251" i="228"/>
  <c r="P269" i="228"/>
  <c r="P278" i="228"/>
  <c r="P285" i="228"/>
  <c r="P315" i="228"/>
  <c r="P306" i="228"/>
  <c r="P118" i="228"/>
  <c r="P259" i="228"/>
  <c r="P184" i="228"/>
  <c r="P196" i="228"/>
  <c r="P132" i="228"/>
  <c r="P213" i="228"/>
  <c r="P163" i="228"/>
  <c r="P125" i="228"/>
  <c r="P195" i="228"/>
  <c r="P244" i="228"/>
  <c r="P193" i="228"/>
  <c r="P113" i="228"/>
  <c r="P79" i="228"/>
  <c r="P38" i="228"/>
  <c r="P293" i="228"/>
  <c r="P264" i="228"/>
  <c r="P73" i="228"/>
  <c r="P185" i="228"/>
  <c r="P56" i="228"/>
  <c r="P142" i="228"/>
  <c r="P52" i="228"/>
  <c r="P268" i="228"/>
  <c r="P292" i="228"/>
  <c r="P272" i="228"/>
  <c r="P295" i="228"/>
  <c r="P242" i="228"/>
  <c r="P277" i="228"/>
  <c r="P197" i="228"/>
  <c r="P311" i="228"/>
  <c r="P283" i="228"/>
  <c r="P291" i="228"/>
  <c r="P250" i="228"/>
  <c r="P211" i="228"/>
  <c r="P123" i="228"/>
  <c r="P134" i="228"/>
  <c r="P74" i="228"/>
  <c r="P72" i="228"/>
  <c r="P47" i="228"/>
  <c r="P64" i="228"/>
  <c r="P111" i="228"/>
  <c r="P76" i="228"/>
  <c r="P276" i="228"/>
  <c r="P301" i="228"/>
  <c r="P53" i="228"/>
  <c r="P183" i="228"/>
  <c r="P84" i="228"/>
  <c r="P210" i="228"/>
  <c r="P82" i="228"/>
  <c r="P90" i="228"/>
  <c r="P48" i="228"/>
  <c r="P145" i="228"/>
  <c r="P101" i="228"/>
  <c r="P32" i="228"/>
  <c r="P122" i="228"/>
  <c r="P189" i="228"/>
  <c r="P161" i="228"/>
  <c r="P89" i="228"/>
  <c r="P290" i="228"/>
  <c r="P314" i="228"/>
  <c r="P146" i="228"/>
  <c r="P218" i="228"/>
  <c r="P164" i="228"/>
  <c r="P133" i="228"/>
  <c r="P54" i="228"/>
  <c r="P237" i="228"/>
  <c r="P39" i="228"/>
  <c r="P126" i="228"/>
  <c r="P202" i="228"/>
  <c r="P68" i="228"/>
  <c r="P131" i="228"/>
  <c r="P34" i="228"/>
  <c r="P105" i="228"/>
  <c r="P59" i="228"/>
  <c r="P154" i="228"/>
  <c r="P199" i="228"/>
  <c r="P61" i="228"/>
  <c r="P155" i="228"/>
  <c r="P63" i="228"/>
  <c r="P121" i="228"/>
  <c r="P153" i="228"/>
  <c r="P220" i="228"/>
  <c r="P158" i="228"/>
  <c r="P286" i="228"/>
  <c r="P273" i="228"/>
  <c r="P262" i="228"/>
  <c r="P143" i="228"/>
  <c r="P77" i="228"/>
  <c r="P235" i="228"/>
  <c r="P173" i="228"/>
  <c r="P151" i="228"/>
  <c r="P28" i="228"/>
  <c r="P43" i="228"/>
  <c r="P300" i="228"/>
  <c r="P263" i="228"/>
  <c r="P305" i="228"/>
  <c r="P308" i="228"/>
  <c r="P192" i="228"/>
  <c r="P181" i="228"/>
  <c r="P67" i="228"/>
  <c r="P182" i="228"/>
  <c r="P81" i="228"/>
  <c r="P138" i="228"/>
  <c r="P212" i="228"/>
  <c r="P219" i="228"/>
  <c r="P255" i="228"/>
  <c r="P116" i="228"/>
  <c r="P26" i="228"/>
  <c r="P245" i="228"/>
  <c r="P241" i="228"/>
  <c r="P24" i="228"/>
  <c r="P297" i="228"/>
  <c r="P178" i="228"/>
  <c r="P198" i="228"/>
  <c r="P23" i="228"/>
  <c r="P248" i="228"/>
  <c r="P157" i="228"/>
  <c r="P107" i="228"/>
  <c r="P66" i="228"/>
  <c r="P176" i="228"/>
  <c r="P167" i="228"/>
  <c r="P188" i="228"/>
  <c r="P168" i="228"/>
  <c r="P304" i="228"/>
  <c r="P201" i="228"/>
  <c r="P148" i="228"/>
  <c r="P136" i="228"/>
  <c r="P51" i="228"/>
  <c r="P166" i="228"/>
  <c r="P187" i="228"/>
  <c r="P128" i="228"/>
  <c r="P215" i="228"/>
  <c r="P106" i="228"/>
  <c r="P71" i="228"/>
  <c r="P307" i="228"/>
  <c r="P31" i="228"/>
  <c r="P86" i="228"/>
  <c r="P108" i="228"/>
  <c r="P289" i="228"/>
  <c r="P249" i="228"/>
  <c r="P117" i="228"/>
  <c r="P41" i="228"/>
  <c r="P36" i="228"/>
  <c r="P156" i="228"/>
  <c r="P256" i="228"/>
  <c r="P310" i="228"/>
  <c r="P130" i="228"/>
  <c r="P150" i="228"/>
  <c r="P160" i="228"/>
  <c r="P21" i="228"/>
  <c r="P170" i="228"/>
  <c r="P177" i="228"/>
  <c r="P252" i="228"/>
  <c r="P254" i="228"/>
  <c r="P280" i="228"/>
  <c r="P180" i="228"/>
  <c r="P238" i="228"/>
  <c r="P266" i="228"/>
  <c r="P120" i="228"/>
  <c r="P240" i="228"/>
  <c r="P287" i="228"/>
  <c r="P247" i="228"/>
  <c r="P147" i="228"/>
  <c r="P137" i="228"/>
  <c r="P191" i="228"/>
  <c r="P127" i="228"/>
  <c r="P100" i="228"/>
  <c r="N14" i="228"/>
  <c r="P140" i="228"/>
  <c r="O10" i="229"/>
  <c r="Q10" i="229"/>
  <c r="O95" i="228"/>
  <c r="P95" i="228" s="1"/>
  <c r="P97" i="228"/>
  <c r="J44" i="230"/>
  <c r="J49" i="230" s="1"/>
  <c r="I50" i="230"/>
  <c r="P261" i="228"/>
  <c r="P233" i="228"/>
  <c r="Q7" i="228"/>
  <c r="P8" i="228"/>
  <c r="H174" i="230"/>
  <c r="H376" i="230" s="1"/>
  <c r="I3" i="230"/>
  <c r="O229" i="228"/>
  <c r="P231" i="228"/>
  <c r="Q231" i="228"/>
  <c r="K44" i="230" l="1"/>
  <c r="K49" i="230" s="1"/>
  <c r="J50" i="230"/>
  <c r="J3" i="230"/>
  <c r="I174" i="230"/>
  <c r="I376" i="230" s="1"/>
  <c r="Q95" i="228"/>
  <c r="P229" i="228"/>
  <c r="O319" i="228"/>
  <c r="O322" i="228"/>
  <c r="Q229" i="228"/>
  <c r="N13" i="228"/>
  <c r="O14" i="228"/>
  <c r="Q14" i="228" s="1"/>
  <c r="N17" i="228"/>
  <c r="I78" i="230"/>
  <c r="J72" i="230"/>
  <c r="J77" i="230" s="1"/>
  <c r="N16" i="228" l="1"/>
  <c r="K72" i="230"/>
  <c r="K77" i="230" s="1"/>
  <c r="J78" i="230"/>
  <c r="J174" i="230"/>
  <c r="J376" i="230" s="1"/>
  <c r="K3" i="230"/>
  <c r="P14" i="228"/>
  <c r="O17" i="228"/>
  <c r="P17" i="228" s="1"/>
  <c r="O13" i="228"/>
  <c r="P13" i="228" s="1"/>
  <c r="L44" i="230"/>
  <c r="L49" i="230" s="1"/>
  <c r="K50" i="230"/>
  <c r="Q13" i="228" l="1"/>
  <c r="Q17" i="228"/>
  <c r="M44" i="230"/>
  <c r="M49" i="230" s="1"/>
  <c r="L50" i="230"/>
  <c r="O16" i="228"/>
  <c r="P16" i="228" s="1"/>
  <c r="L72" i="230"/>
  <c r="L77" i="230" s="1"/>
  <c r="K78" i="230"/>
  <c r="K174" i="230"/>
  <c r="K376" i="230" s="1"/>
  <c r="L3" i="230"/>
  <c r="L174" i="230" l="1"/>
  <c r="L376" i="230" s="1"/>
  <c r="M3" i="230"/>
  <c r="M72" i="230"/>
  <c r="M77" i="230" s="1"/>
  <c r="L78" i="230"/>
  <c r="Q16" i="228"/>
  <c r="M50" i="230"/>
  <c r="N44" i="230"/>
  <c r="N49" i="230" s="1"/>
  <c r="O44" i="230" l="1"/>
  <c r="O49" i="230" s="1"/>
  <c r="O50" i="230" s="1"/>
  <c r="N50" i="230"/>
  <c r="M78" i="230"/>
  <c r="N72" i="230"/>
  <c r="N77" i="230" s="1"/>
  <c r="N3" i="230"/>
  <c r="M174" i="230"/>
  <c r="M376" i="230" s="1"/>
  <c r="O3" i="230" l="1"/>
  <c r="O174" i="230" s="1"/>
  <c r="O376" i="230" s="1"/>
  <c r="N174" i="230"/>
  <c r="N376" i="230" s="1"/>
  <c r="N78" i="230"/>
  <c r="O72" i="230"/>
  <c r="O77" i="230" s="1"/>
  <c r="O78" i="230" s="1"/>
  <c r="P15" i="229" l="1"/>
  <c r="P24" i="229"/>
  <c r="P19" i="229"/>
  <c r="P27" i="229"/>
  <c r="P23" i="229"/>
  <c r="P26" i="229"/>
  <c r="P25" i="229"/>
  <c r="P22" i="229"/>
  <c r="P41" i="229"/>
  <c r="P21" i="229"/>
  <c r="P18" i="229"/>
  <c r="P20" i="229"/>
  <c r="P39" i="229"/>
  <c r="P33" i="229"/>
  <c r="P40" i="229"/>
  <c r="P37" i="229"/>
  <c r="P34" i="229"/>
  <c r="P38" i="229"/>
  <c r="P36" i="229"/>
  <c r="P35" i="229"/>
  <c r="P8" i="229"/>
  <c r="P32" i="229"/>
  <c r="P7" i="229"/>
  <c r="P30" i="229"/>
  <c r="P11" i="229"/>
  <c r="P10" i="229"/>
  <c r="O595" i="227" l="1"/>
  <c r="N595" i="227"/>
  <c r="M595" i="227"/>
  <c r="L595" i="227"/>
  <c r="K595" i="227"/>
  <c r="J595" i="227"/>
  <c r="I595" i="227"/>
  <c r="H595" i="227"/>
  <c r="G595" i="227"/>
  <c r="F595" i="227"/>
  <c r="E595" i="227"/>
  <c r="D595" i="227"/>
  <c r="O582" i="227"/>
  <c r="N582" i="227"/>
  <c r="M582" i="227"/>
  <c r="L582" i="227"/>
  <c r="K582" i="227"/>
  <c r="J582" i="227"/>
  <c r="I582" i="227"/>
  <c r="H582" i="227"/>
  <c r="G582" i="227"/>
  <c r="F582" i="227"/>
  <c r="E582" i="227"/>
  <c r="D582" i="227"/>
  <c r="O569" i="227"/>
  <c r="N569" i="227"/>
  <c r="M569" i="227"/>
  <c r="L569" i="227"/>
  <c r="K569" i="227"/>
  <c r="J569" i="227"/>
  <c r="I569" i="227"/>
  <c r="H569" i="227"/>
  <c r="G569" i="227"/>
  <c r="F569" i="227"/>
  <c r="E569" i="227"/>
  <c r="D569" i="227"/>
  <c r="O483" i="227"/>
  <c r="O596" i="227" s="1"/>
  <c r="O37" i="227" s="1"/>
  <c r="N483" i="227"/>
  <c r="N596" i="227" s="1"/>
  <c r="N37" i="227" s="1"/>
  <c r="M483" i="227"/>
  <c r="L483" i="227"/>
  <c r="L596" i="227" s="1"/>
  <c r="L37" i="227" s="1"/>
  <c r="L38" i="227" s="1"/>
  <c r="K483" i="227"/>
  <c r="K596" i="227" s="1"/>
  <c r="K37" i="227" s="1"/>
  <c r="J483" i="227"/>
  <c r="J596" i="227" s="1"/>
  <c r="J37" i="227" s="1"/>
  <c r="I483" i="227"/>
  <c r="I596" i="227" s="1"/>
  <c r="I37" i="227" s="1"/>
  <c r="H483" i="227"/>
  <c r="H596" i="227" s="1"/>
  <c r="G483" i="227"/>
  <c r="G596" i="227" s="1"/>
  <c r="G37" i="227" s="1"/>
  <c r="F483" i="227"/>
  <c r="F596" i="227" s="1"/>
  <c r="F37" i="227" s="1"/>
  <c r="E483" i="227"/>
  <c r="D483" i="227"/>
  <c r="D596" i="227" s="1"/>
  <c r="D37" i="227" s="1"/>
  <c r="O392" i="227"/>
  <c r="N392" i="227"/>
  <c r="M392" i="227"/>
  <c r="L392" i="227"/>
  <c r="K392" i="227"/>
  <c r="J392" i="227"/>
  <c r="I392" i="227"/>
  <c r="H392" i="227"/>
  <c r="G392" i="227"/>
  <c r="F392" i="227"/>
  <c r="E392" i="227"/>
  <c r="D392" i="227"/>
  <c r="O380" i="227"/>
  <c r="N380" i="227"/>
  <c r="M380" i="227"/>
  <c r="L380" i="227"/>
  <c r="K380" i="227"/>
  <c r="J380" i="227"/>
  <c r="I380" i="227"/>
  <c r="H380" i="227"/>
  <c r="G380" i="227"/>
  <c r="F380" i="227"/>
  <c r="E380" i="227"/>
  <c r="D380" i="227"/>
  <c r="D377" i="227"/>
  <c r="D385" i="227" s="1"/>
  <c r="E377" i="227" s="1"/>
  <c r="E385" i="227" s="1"/>
  <c r="F377" i="227" s="1"/>
  <c r="F385" i="227" s="1"/>
  <c r="G377" i="227" s="1"/>
  <c r="G385" i="227" s="1"/>
  <c r="H377" i="227" s="1"/>
  <c r="H385" i="227" s="1"/>
  <c r="I377" i="227" s="1"/>
  <c r="I385" i="227" s="1"/>
  <c r="J377" i="227" s="1"/>
  <c r="J385" i="227" s="1"/>
  <c r="K377" i="227" s="1"/>
  <c r="K385" i="227" s="1"/>
  <c r="L377" i="227" s="1"/>
  <c r="L385" i="227" s="1"/>
  <c r="M377" i="227" s="1"/>
  <c r="M385" i="227" s="1"/>
  <c r="N377" i="227" s="1"/>
  <c r="N385" i="227" s="1"/>
  <c r="O377" i="227" s="1"/>
  <c r="O385" i="227" s="1"/>
  <c r="O372" i="227"/>
  <c r="N372" i="227"/>
  <c r="M372" i="227"/>
  <c r="L372" i="227"/>
  <c r="K372" i="227"/>
  <c r="J372" i="227"/>
  <c r="I372" i="227"/>
  <c r="H372" i="227"/>
  <c r="G372" i="227"/>
  <c r="F372" i="227"/>
  <c r="E372" i="227"/>
  <c r="D372" i="227"/>
  <c r="O359" i="227"/>
  <c r="N359" i="227"/>
  <c r="M359" i="227"/>
  <c r="L359" i="227"/>
  <c r="K359" i="227"/>
  <c r="J359" i="227"/>
  <c r="I359" i="227"/>
  <c r="H359" i="227"/>
  <c r="G359" i="227"/>
  <c r="F359" i="227"/>
  <c r="E359" i="227"/>
  <c r="D359" i="227"/>
  <c r="O346" i="227"/>
  <c r="N346" i="227"/>
  <c r="M346" i="227"/>
  <c r="L346" i="227"/>
  <c r="K346" i="227"/>
  <c r="J346" i="227"/>
  <c r="I346" i="227"/>
  <c r="H346" i="227"/>
  <c r="H373" i="227" s="1"/>
  <c r="H36" i="227" s="1"/>
  <c r="G346" i="227"/>
  <c r="F346" i="227"/>
  <c r="E346" i="227"/>
  <c r="D346" i="227"/>
  <c r="O260" i="227"/>
  <c r="O373" i="227" s="1"/>
  <c r="O36" i="227" s="1"/>
  <c r="O38" i="227" s="1"/>
  <c r="N260" i="227"/>
  <c r="N373" i="227" s="1"/>
  <c r="N36" i="227" s="1"/>
  <c r="N38" i="227" s="1"/>
  <c r="M260" i="227"/>
  <c r="L260" i="227"/>
  <c r="L373" i="227" s="1"/>
  <c r="L36" i="227" s="1"/>
  <c r="K260" i="227"/>
  <c r="K373" i="227" s="1"/>
  <c r="K36" i="227" s="1"/>
  <c r="K38" i="227" s="1"/>
  <c r="J260" i="227"/>
  <c r="J373" i="227" s="1"/>
  <c r="J36" i="227" s="1"/>
  <c r="I260" i="227"/>
  <c r="I373" i="227" s="1"/>
  <c r="I36" i="227" s="1"/>
  <c r="H260" i="227"/>
  <c r="G260" i="227"/>
  <c r="G373" i="227" s="1"/>
  <c r="G36" i="227" s="1"/>
  <c r="G38" i="227" s="1"/>
  <c r="F260" i="227"/>
  <c r="F373" i="227" s="1"/>
  <c r="F36" i="227" s="1"/>
  <c r="F38" i="227" s="1"/>
  <c r="E260" i="227"/>
  <c r="D260" i="227"/>
  <c r="D373" i="227" s="1"/>
  <c r="D36" i="227" s="1"/>
  <c r="O170" i="227"/>
  <c r="N170" i="227"/>
  <c r="M170" i="227"/>
  <c r="L170" i="227"/>
  <c r="K170" i="227"/>
  <c r="J170" i="227"/>
  <c r="I170" i="227"/>
  <c r="H170" i="227"/>
  <c r="G170" i="227"/>
  <c r="F170" i="227"/>
  <c r="E170" i="227"/>
  <c r="D170" i="227"/>
  <c r="O164" i="227"/>
  <c r="N164" i="227"/>
  <c r="M164" i="227"/>
  <c r="L164" i="227"/>
  <c r="K164" i="227"/>
  <c r="J164" i="227"/>
  <c r="I164" i="227"/>
  <c r="H164" i="227"/>
  <c r="G164" i="227"/>
  <c r="F164" i="227"/>
  <c r="E164" i="227"/>
  <c r="D164" i="227"/>
  <c r="O134" i="227"/>
  <c r="N134" i="227"/>
  <c r="M134" i="227"/>
  <c r="L134" i="227"/>
  <c r="K134" i="227"/>
  <c r="J134" i="227"/>
  <c r="I134" i="227"/>
  <c r="H134" i="227"/>
  <c r="G134" i="227"/>
  <c r="F134" i="227"/>
  <c r="E134" i="227"/>
  <c r="D134" i="227"/>
  <c r="O104" i="227"/>
  <c r="N104" i="227"/>
  <c r="M104" i="227"/>
  <c r="L104" i="227"/>
  <c r="K104" i="227"/>
  <c r="J104" i="227"/>
  <c r="I104" i="227"/>
  <c r="H104" i="227"/>
  <c r="G104" i="227"/>
  <c r="F104" i="227"/>
  <c r="E104" i="227"/>
  <c r="D104" i="227"/>
  <c r="L91" i="227"/>
  <c r="O90" i="227"/>
  <c r="N90" i="227"/>
  <c r="M90" i="227"/>
  <c r="L90" i="227"/>
  <c r="K90" i="227"/>
  <c r="J90" i="227"/>
  <c r="I90" i="227"/>
  <c r="H90" i="227"/>
  <c r="G90" i="227"/>
  <c r="F90" i="227"/>
  <c r="E90" i="227"/>
  <c r="D90" i="227"/>
  <c r="M82" i="227"/>
  <c r="M83" i="227" s="1"/>
  <c r="I82" i="227"/>
  <c r="I83" i="227" s="1"/>
  <c r="E82" i="227"/>
  <c r="E83" i="227" s="1"/>
  <c r="M81" i="227"/>
  <c r="I81" i="227"/>
  <c r="F80" i="227"/>
  <c r="E80" i="227"/>
  <c r="E81" i="227" s="1"/>
  <c r="D80" i="227"/>
  <c r="O73" i="227"/>
  <c r="O91" i="227" s="1"/>
  <c r="N73" i="227"/>
  <c r="M73" i="227"/>
  <c r="L73" i="227"/>
  <c r="K73" i="227"/>
  <c r="K91" i="227" s="1"/>
  <c r="J73" i="227"/>
  <c r="I73" i="227"/>
  <c r="H73" i="227"/>
  <c r="G73" i="227"/>
  <c r="F73" i="227"/>
  <c r="E73" i="227"/>
  <c r="D73" i="227"/>
  <c r="D72" i="227"/>
  <c r="D77" i="227" s="1"/>
  <c r="O69" i="227"/>
  <c r="N69" i="227"/>
  <c r="M69" i="227"/>
  <c r="L69" i="227"/>
  <c r="K69" i="227"/>
  <c r="J69" i="227"/>
  <c r="I69" i="227"/>
  <c r="H69" i="227"/>
  <c r="G69" i="227"/>
  <c r="F69" i="227"/>
  <c r="E69" i="227"/>
  <c r="D69" i="227"/>
  <c r="D62" i="227"/>
  <c r="O59" i="227"/>
  <c r="N59" i="227"/>
  <c r="N60" i="227" s="1"/>
  <c r="M59" i="227"/>
  <c r="L59" i="227"/>
  <c r="K59" i="227"/>
  <c r="J59" i="227"/>
  <c r="I59" i="227"/>
  <c r="H59" i="227"/>
  <c r="G59" i="227"/>
  <c r="F59" i="227"/>
  <c r="F60" i="227" s="1"/>
  <c r="E59" i="227"/>
  <c r="E52" i="227"/>
  <c r="D52" i="227"/>
  <c r="D59" i="227" s="1"/>
  <c r="D44" i="227"/>
  <c r="D49" i="227" s="1"/>
  <c r="H37" i="227"/>
  <c r="L30" i="227"/>
  <c r="I30" i="227"/>
  <c r="D30" i="227"/>
  <c r="O29" i="227"/>
  <c r="N29" i="227"/>
  <c r="M29" i="227"/>
  <c r="L29" i="227"/>
  <c r="K29" i="227"/>
  <c r="J29" i="227"/>
  <c r="I29" i="227"/>
  <c r="H29" i="227"/>
  <c r="G29" i="227"/>
  <c r="F29" i="227"/>
  <c r="E29" i="227"/>
  <c r="D29" i="227"/>
  <c r="L21" i="227"/>
  <c r="I21" i="227"/>
  <c r="D21" i="227"/>
  <c r="O20" i="227"/>
  <c r="N20" i="227"/>
  <c r="M20" i="227"/>
  <c r="L20" i="227"/>
  <c r="K20" i="227"/>
  <c r="J20" i="227"/>
  <c r="I20" i="227"/>
  <c r="H20" i="227"/>
  <c r="G20" i="227"/>
  <c r="F20" i="227"/>
  <c r="E20" i="227"/>
  <c r="D20" i="227"/>
  <c r="L19" i="227"/>
  <c r="I19" i="227"/>
  <c r="D19" i="227"/>
  <c r="O15" i="227"/>
  <c r="O30" i="227" s="1"/>
  <c r="N15" i="227"/>
  <c r="N30" i="227" s="1"/>
  <c r="M15" i="227"/>
  <c r="L15" i="227"/>
  <c r="K15" i="227"/>
  <c r="K30" i="227" s="1"/>
  <c r="J15" i="227"/>
  <c r="J30" i="227" s="1"/>
  <c r="I15" i="227"/>
  <c r="H15" i="227"/>
  <c r="G15" i="227"/>
  <c r="G30" i="227" s="1"/>
  <c r="E15" i="227"/>
  <c r="D15" i="227"/>
  <c r="F13" i="227"/>
  <c r="F15" i="227" s="1"/>
  <c r="E13" i="227"/>
  <c r="D13" i="227"/>
  <c r="O4" i="227"/>
  <c r="N4" i="227"/>
  <c r="M4" i="227"/>
  <c r="L4" i="227"/>
  <c r="K4" i="227"/>
  <c r="J4" i="227"/>
  <c r="I4" i="227"/>
  <c r="H4" i="227"/>
  <c r="G4" i="227"/>
  <c r="F4" i="227"/>
  <c r="E4" i="227"/>
  <c r="D4" i="227"/>
  <c r="D3" i="227"/>
  <c r="E3" i="227" s="1"/>
  <c r="F3" i="227" s="1"/>
  <c r="F174" i="227" s="1"/>
  <c r="F376" i="227" s="1"/>
  <c r="A3" i="227"/>
  <c r="A1" i="227"/>
  <c r="O50" i="226"/>
  <c r="N49" i="226"/>
  <c r="O49" i="226" s="1"/>
  <c r="M49" i="226"/>
  <c r="L49" i="226"/>
  <c r="K49" i="226"/>
  <c r="J49" i="226"/>
  <c r="I49" i="226"/>
  <c r="H49" i="226"/>
  <c r="G49" i="226"/>
  <c r="F49" i="226"/>
  <c r="E49" i="226"/>
  <c r="D49" i="226"/>
  <c r="C49" i="226"/>
  <c r="N41" i="226"/>
  <c r="M41" i="226"/>
  <c r="L41" i="226"/>
  <c r="K41" i="226"/>
  <c r="J41" i="226"/>
  <c r="I41" i="226"/>
  <c r="H41" i="226"/>
  <c r="G41" i="226"/>
  <c r="F41" i="226"/>
  <c r="E41" i="226"/>
  <c r="D41" i="226"/>
  <c r="C41" i="226"/>
  <c r="N40" i="226"/>
  <c r="M40" i="226"/>
  <c r="L40" i="226"/>
  <c r="K40" i="226"/>
  <c r="J40" i="226"/>
  <c r="I40" i="226"/>
  <c r="H40" i="226"/>
  <c r="G40" i="226"/>
  <c r="F40" i="226"/>
  <c r="E40" i="226"/>
  <c r="D40" i="226"/>
  <c r="C40" i="226"/>
  <c r="N39" i="226"/>
  <c r="M39" i="226"/>
  <c r="L39" i="226"/>
  <c r="K39" i="226"/>
  <c r="J39" i="226"/>
  <c r="I39" i="226"/>
  <c r="H39" i="226"/>
  <c r="G39" i="226"/>
  <c r="F39" i="226"/>
  <c r="E39" i="226"/>
  <c r="D39" i="226"/>
  <c r="C39" i="226"/>
  <c r="N38" i="226"/>
  <c r="M38" i="226"/>
  <c r="L38" i="226"/>
  <c r="K38" i="226"/>
  <c r="J38" i="226"/>
  <c r="I38" i="226"/>
  <c r="H38" i="226"/>
  <c r="G38" i="226"/>
  <c r="F38" i="226"/>
  <c r="E38" i="226"/>
  <c r="D38" i="226"/>
  <c r="C38" i="226"/>
  <c r="N37" i="226"/>
  <c r="M37" i="226"/>
  <c r="L37" i="226"/>
  <c r="K37" i="226"/>
  <c r="J37" i="226"/>
  <c r="I37" i="226"/>
  <c r="H37" i="226"/>
  <c r="G37" i="226"/>
  <c r="F37" i="226"/>
  <c r="E37" i="226"/>
  <c r="E32" i="226" s="1"/>
  <c r="E30" i="226" s="1"/>
  <c r="E11" i="226" s="1"/>
  <c r="E10" i="226" s="1"/>
  <c r="D37" i="226"/>
  <c r="C37" i="226"/>
  <c r="N36" i="226"/>
  <c r="M36" i="226"/>
  <c r="L36" i="226"/>
  <c r="K36" i="226"/>
  <c r="J36" i="226"/>
  <c r="I36" i="226"/>
  <c r="H36" i="226"/>
  <c r="G36" i="226"/>
  <c r="F36" i="226"/>
  <c r="E36" i="226"/>
  <c r="D36" i="226"/>
  <c r="C36" i="226"/>
  <c r="N35" i="226"/>
  <c r="M35" i="226"/>
  <c r="L35" i="226"/>
  <c r="K35" i="226"/>
  <c r="J35" i="226"/>
  <c r="I35" i="226"/>
  <c r="H35" i="226"/>
  <c r="G35" i="226"/>
  <c r="F35" i="226"/>
  <c r="E35" i="226"/>
  <c r="D35" i="226"/>
  <c r="C35" i="226"/>
  <c r="N34" i="226"/>
  <c r="M34" i="226"/>
  <c r="L34" i="226"/>
  <c r="K34" i="226"/>
  <c r="J34" i="226"/>
  <c r="I34" i="226"/>
  <c r="H34" i="226"/>
  <c r="G34" i="226"/>
  <c r="F34" i="226"/>
  <c r="E34" i="226"/>
  <c r="D34" i="226"/>
  <c r="C34" i="226"/>
  <c r="N33" i="226"/>
  <c r="M33" i="226"/>
  <c r="L33" i="226"/>
  <c r="K33" i="226"/>
  <c r="J33" i="226"/>
  <c r="I33" i="226"/>
  <c r="H33" i="226"/>
  <c r="G33" i="226"/>
  <c r="F33" i="226"/>
  <c r="E33" i="226"/>
  <c r="D33" i="226"/>
  <c r="C33" i="226"/>
  <c r="Q27" i="226"/>
  <c r="O27" i="226"/>
  <c r="P27" i="226" s="1"/>
  <c r="Q26" i="226"/>
  <c r="O26" i="226"/>
  <c r="P26" i="226" s="1"/>
  <c r="Q25" i="226"/>
  <c r="P25" i="226"/>
  <c r="O25" i="226"/>
  <c r="O24" i="226"/>
  <c r="O23" i="226"/>
  <c r="Q22" i="226"/>
  <c r="P22" i="226"/>
  <c r="O22" i="226"/>
  <c r="Q21" i="226"/>
  <c r="P21" i="226"/>
  <c r="O21" i="226"/>
  <c r="O20" i="226"/>
  <c r="Q20" i="226" s="1"/>
  <c r="Q19" i="226"/>
  <c r="O19" i="226"/>
  <c r="P19" i="226" s="1"/>
  <c r="N18" i="226"/>
  <c r="M18" i="226"/>
  <c r="M15" i="226" s="1"/>
  <c r="M8" i="226" s="1"/>
  <c r="M7" i="226" s="1"/>
  <c r="L18" i="226"/>
  <c r="K18" i="226"/>
  <c r="J18" i="226"/>
  <c r="I18" i="226"/>
  <c r="I15" i="226" s="1"/>
  <c r="H18" i="226"/>
  <c r="G18" i="226"/>
  <c r="F18" i="226"/>
  <c r="F15" i="226" s="1"/>
  <c r="F8" i="226" s="1"/>
  <c r="F7" i="226" s="1"/>
  <c r="E18" i="226"/>
  <c r="E15" i="226" s="1"/>
  <c r="E8" i="226" s="1"/>
  <c r="E7" i="226" s="1"/>
  <c r="D18" i="226"/>
  <c r="C18" i="226"/>
  <c r="P15" i="226"/>
  <c r="L15" i="226"/>
  <c r="K15" i="226"/>
  <c r="K8" i="226" s="1"/>
  <c r="J15" i="226"/>
  <c r="J8" i="226" s="1"/>
  <c r="J7" i="226" s="1"/>
  <c r="H15" i="226"/>
  <c r="G15" i="226"/>
  <c r="G8" i="226" s="1"/>
  <c r="D15" i="226"/>
  <c r="D8" i="226" s="1"/>
  <c r="D7" i="226" s="1"/>
  <c r="C15" i="226"/>
  <c r="C8" i="226" s="1"/>
  <c r="C7" i="226" s="1"/>
  <c r="L8" i="226"/>
  <c r="L7" i="226" s="1"/>
  <c r="I8" i="226"/>
  <c r="I7" i="226" s="1"/>
  <c r="H8" i="226"/>
  <c r="K7" i="226"/>
  <c r="H7" i="226"/>
  <c r="G7" i="226"/>
  <c r="C5" i="226"/>
  <c r="K5" i="226" s="1"/>
  <c r="C4" i="226"/>
  <c r="D4" i="226" s="1"/>
  <c r="E4" i="226" s="1"/>
  <c r="F4" i="226" s="1"/>
  <c r="G4" i="226" s="1"/>
  <c r="H4" i="226" s="1"/>
  <c r="I4" i="226" s="1"/>
  <c r="J4" i="226" s="1"/>
  <c r="K4" i="226" s="1"/>
  <c r="L4" i="226" s="1"/>
  <c r="M4" i="226" s="1"/>
  <c r="N4" i="226" s="1"/>
  <c r="B3" i="226"/>
  <c r="B1" i="226"/>
  <c r="N315" i="225"/>
  <c r="M315" i="225"/>
  <c r="L315" i="225"/>
  <c r="K315" i="225"/>
  <c r="J315" i="225"/>
  <c r="I315" i="225"/>
  <c r="H315" i="225"/>
  <c r="G315" i="225"/>
  <c r="F315" i="225"/>
  <c r="E315" i="225"/>
  <c r="D315" i="225"/>
  <c r="C315" i="225"/>
  <c r="N314" i="225"/>
  <c r="M314" i="225"/>
  <c r="L314" i="225"/>
  <c r="K314" i="225"/>
  <c r="J314" i="225"/>
  <c r="J310" i="225" s="1"/>
  <c r="I314" i="225"/>
  <c r="H314" i="225"/>
  <c r="G314" i="225"/>
  <c r="F314" i="225"/>
  <c r="E314" i="225"/>
  <c r="D314" i="225"/>
  <c r="C314" i="225"/>
  <c r="N313" i="225"/>
  <c r="M313" i="225"/>
  <c r="M310" i="225" s="1"/>
  <c r="L313" i="225"/>
  <c r="K313" i="225"/>
  <c r="J313" i="225"/>
  <c r="I313" i="225"/>
  <c r="H313" i="225"/>
  <c r="G313" i="225"/>
  <c r="F313" i="225"/>
  <c r="E313" i="225"/>
  <c r="E310" i="225" s="1"/>
  <c r="D313" i="225"/>
  <c r="C313" i="225"/>
  <c r="N312" i="225"/>
  <c r="M312" i="225"/>
  <c r="L312" i="225"/>
  <c r="L310" i="225" s="1"/>
  <c r="K312" i="225"/>
  <c r="J312" i="225"/>
  <c r="I312" i="225"/>
  <c r="H312" i="225"/>
  <c r="G312" i="225"/>
  <c r="F312" i="225"/>
  <c r="E312" i="225"/>
  <c r="D312" i="225"/>
  <c r="D310" i="225" s="1"/>
  <c r="C312" i="225"/>
  <c r="N311" i="225"/>
  <c r="M311" i="225"/>
  <c r="L311" i="225"/>
  <c r="K311" i="225"/>
  <c r="J311" i="225"/>
  <c r="I311" i="225"/>
  <c r="H311" i="225"/>
  <c r="G311" i="225"/>
  <c r="F311" i="225"/>
  <c r="E311" i="225"/>
  <c r="D311" i="225"/>
  <c r="C311" i="225"/>
  <c r="G310" i="225"/>
  <c r="F310" i="225"/>
  <c r="N308" i="225"/>
  <c r="M308" i="225"/>
  <c r="L308" i="225"/>
  <c r="K308" i="225"/>
  <c r="J308" i="225"/>
  <c r="I308" i="225"/>
  <c r="H308" i="225"/>
  <c r="G308" i="225"/>
  <c r="F308" i="225"/>
  <c r="E308" i="225"/>
  <c r="D308" i="225"/>
  <c r="C308" i="225"/>
  <c r="N307" i="225"/>
  <c r="M307" i="225"/>
  <c r="L307" i="225"/>
  <c r="K307" i="225"/>
  <c r="J307" i="225"/>
  <c r="I307" i="225"/>
  <c r="H307" i="225"/>
  <c r="G307" i="225"/>
  <c r="F307" i="225"/>
  <c r="E307" i="225"/>
  <c r="D307" i="225"/>
  <c r="C307" i="225"/>
  <c r="N306" i="225"/>
  <c r="M306" i="225"/>
  <c r="L306" i="225"/>
  <c r="L304" i="225" s="1"/>
  <c r="K306" i="225"/>
  <c r="J306" i="225"/>
  <c r="I306" i="225"/>
  <c r="H306" i="225"/>
  <c r="G306" i="225"/>
  <c r="G304" i="225" s="1"/>
  <c r="F306" i="225"/>
  <c r="E306" i="225"/>
  <c r="D306" i="225"/>
  <c r="D304" i="225" s="1"/>
  <c r="C306" i="225"/>
  <c r="N305" i="225"/>
  <c r="M305" i="225"/>
  <c r="L305" i="225"/>
  <c r="K305" i="225"/>
  <c r="J305" i="225"/>
  <c r="J304" i="225" s="1"/>
  <c r="I305" i="225"/>
  <c r="I304" i="225" s="1"/>
  <c r="H305" i="225"/>
  <c r="G305" i="225"/>
  <c r="F305" i="225"/>
  <c r="F304" i="225" s="1"/>
  <c r="E305" i="225"/>
  <c r="D305" i="225"/>
  <c r="C305" i="225"/>
  <c r="M304" i="225"/>
  <c r="H304" i="225"/>
  <c r="E304" i="225"/>
  <c r="N301" i="225"/>
  <c r="M301" i="225"/>
  <c r="L301" i="225"/>
  <c r="K301" i="225"/>
  <c r="J301" i="225"/>
  <c r="I301" i="225"/>
  <c r="H301" i="225"/>
  <c r="G301" i="225"/>
  <c r="F301" i="225"/>
  <c r="E301" i="225"/>
  <c r="D301" i="225"/>
  <c r="C301" i="225"/>
  <c r="N300" i="225"/>
  <c r="M300" i="225"/>
  <c r="L300" i="225"/>
  <c r="K300" i="225"/>
  <c r="J300" i="225"/>
  <c r="I300" i="225"/>
  <c r="H300" i="225"/>
  <c r="G300" i="225"/>
  <c r="F300" i="225"/>
  <c r="E300" i="225"/>
  <c r="D300" i="225"/>
  <c r="C300" i="225"/>
  <c r="N299" i="225"/>
  <c r="M299" i="225"/>
  <c r="L299" i="225"/>
  <c r="K299" i="225"/>
  <c r="J299" i="225"/>
  <c r="I299" i="225"/>
  <c r="H299" i="225"/>
  <c r="G299" i="225"/>
  <c r="F299" i="225"/>
  <c r="E299" i="225"/>
  <c r="D299" i="225"/>
  <c r="C299" i="225"/>
  <c r="N298" i="225"/>
  <c r="M298" i="225"/>
  <c r="L298" i="225"/>
  <c r="K298" i="225"/>
  <c r="J298" i="225"/>
  <c r="I298" i="225"/>
  <c r="H298" i="225"/>
  <c r="G298" i="225"/>
  <c r="F298" i="225"/>
  <c r="E298" i="225"/>
  <c r="D298" i="225"/>
  <c r="C298" i="225"/>
  <c r="Q294" i="225"/>
  <c r="N294" i="225"/>
  <c r="M294" i="225"/>
  <c r="L294" i="225"/>
  <c r="K294" i="225"/>
  <c r="J294" i="225"/>
  <c r="I294" i="225"/>
  <c r="H294" i="225"/>
  <c r="G294" i="225"/>
  <c r="F294" i="225"/>
  <c r="E294" i="225"/>
  <c r="D294" i="225"/>
  <c r="C294" i="225"/>
  <c r="N293" i="225"/>
  <c r="M293" i="225"/>
  <c r="L293" i="225"/>
  <c r="K293" i="225"/>
  <c r="J293" i="225"/>
  <c r="I293" i="225"/>
  <c r="H293" i="225"/>
  <c r="G293" i="225"/>
  <c r="F293" i="225"/>
  <c r="E293" i="225"/>
  <c r="D293" i="225"/>
  <c r="C293" i="225"/>
  <c r="N292" i="225"/>
  <c r="M292" i="225"/>
  <c r="L292" i="225"/>
  <c r="K292" i="225"/>
  <c r="J292" i="225"/>
  <c r="I292" i="225"/>
  <c r="H292" i="225"/>
  <c r="G292" i="225"/>
  <c r="F292" i="225"/>
  <c r="E292" i="225"/>
  <c r="D292" i="225"/>
  <c r="C292" i="225"/>
  <c r="N291" i="225"/>
  <c r="M291" i="225"/>
  <c r="L291" i="225"/>
  <c r="K291" i="225"/>
  <c r="J291" i="225"/>
  <c r="I291" i="225"/>
  <c r="H291" i="225"/>
  <c r="G291" i="225"/>
  <c r="F291" i="225"/>
  <c r="E291" i="225"/>
  <c r="D291" i="225"/>
  <c r="C291" i="225"/>
  <c r="N290" i="225"/>
  <c r="M290" i="225"/>
  <c r="L290" i="225"/>
  <c r="K290" i="225"/>
  <c r="J290" i="225"/>
  <c r="I290" i="225"/>
  <c r="H290" i="225"/>
  <c r="G290" i="225"/>
  <c r="F290" i="225"/>
  <c r="E290" i="225"/>
  <c r="D290" i="225"/>
  <c r="C290" i="225"/>
  <c r="N286" i="225"/>
  <c r="M286" i="225"/>
  <c r="L286" i="225"/>
  <c r="K286" i="225"/>
  <c r="J286" i="225"/>
  <c r="I286" i="225"/>
  <c r="H286" i="225"/>
  <c r="G286" i="225"/>
  <c r="F286" i="225"/>
  <c r="E286" i="225"/>
  <c r="Q286" i="225" s="1"/>
  <c r="D286" i="225"/>
  <c r="C286" i="225"/>
  <c r="N285" i="225"/>
  <c r="M285" i="225"/>
  <c r="L285" i="225"/>
  <c r="K285" i="225"/>
  <c r="J285" i="225"/>
  <c r="I285" i="225"/>
  <c r="H285" i="225"/>
  <c r="G285" i="225"/>
  <c r="F285" i="225"/>
  <c r="E285" i="225"/>
  <c r="D285" i="225"/>
  <c r="C285" i="225"/>
  <c r="N284" i="225"/>
  <c r="M284" i="225"/>
  <c r="L284" i="225"/>
  <c r="K284" i="225"/>
  <c r="J284" i="225"/>
  <c r="I284" i="225"/>
  <c r="H284" i="225"/>
  <c r="G284" i="225"/>
  <c r="F284" i="225"/>
  <c r="E284" i="225"/>
  <c r="D284" i="225"/>
  <c r="C284" i="225"/>
  <c r="N283" i="225"/>
  <c r="M283" i="225"/>
  <c r="L283" i="225"/>
  <c r="K283" i="225"/>
  <c r="J283" i="225"/>
  <c r="I283" i="225"/>
  <c r="H283" i="225"/>
  <c r="G283" i="225"/>
  <c r="F283" i="225"/>
  <c r="E283" i="225"/>
  <c r="D283" i="225"/>
  <c r="C283" i="225"/>
  <c r="N279" i="225"/>
  <c r="M279" i="225"/>
  <c r="L279" i="225"/>
  <c r="K279" i="225"/>
  <c r="J279" i="225"/>
  <c r="I279" i="225"/>
  <c r="H279" i="225"/>
  <c r="G279" i="225"/>
  <c r="F279" i="225"/>
  <c r="E279" i="225"/>
  <c r="D279" i="225"/>
  <c r="C279" i="225"/>
  <c r="N278" i="225"/>
  <c r="M278" i="225"/>
  <c r="L278" i="225"/>
  <c r="K278" i="225"/>
  <c r="J278" i="225"/>
  <c r="I278" i="225"/>
  <c r="H278" i="225"/>
  <c r="G278" i="225"/>
  <c r="F278" i="225"/>
  <c r="E278" i="225"/>
  <c r="D278" i="225"/>
  <c r="C278" i="225"/>
  <c r="N277" i="225"/>
  <c r="M277" i="225"/>
  <c r="L277" i="225"/>
  <c r="K277" i="225"/>
  <c r="J277" i="225"/>
  <c r="I277" i="225"/>
  <c r="H277" i="225"/>
  <c r="G277" i="225"/>
  <c r="F277" i="225"/>
  <c r="E277" i="225"/>
  <c r="D277" i="225"/>
  <c r="C277" i="225"/>
  <c r="N276" i="225"/>
  <c r="M276" i="225"/>
  <c r="L276" i="225"/>
  <c r="K276" i="225"/>
  <c r="J276" i="225"/>
  <c r="I276" i="225"/>
  <c r="H276" i="225"/>
  <c r="G276" i="225"/>
  <c r="F276" i="225"/>
  <c r="Q272" i="225"/>
  <c r="N272" i="225"/>
  <c r="M272" i="225"/>
  <c r="L272" i="225"/>
  <c r="K272" i="225"/>
  <c r="J272" i="225"/>
  <c r="I272" i="225"/>
  <c r="H272" i="225"/>
  <c r="G272" i="225"/>
  <c r="F272" i="225"/>
  <c r="E272" i="225"/>
  <c r="D272" i="225"/>
  <c r="C272" i="225"/>
  <c r="O271" i="225"/>
  <c r="N271" i="225"/>
  <c r="M271" i="225"/>
  <c r="L271" i="225"/>
  <c r="K271" i="225"/>
  <c r="J271" i="225"/>
  <c r="I271" i="225"/>
  <c r="H271" i="225"/>
  <c r="G271" i="225"/>
  <c r="F271" i="225"/>
  <c r="E271" i="225"/>
  <c r="D271" i="225"/>
  <c r="C271" i="225"/>
  <c r="N270" i="225"/>
  <c r="M270" i="225"/>
  <c r="L270" i="225"/>
  <c r="K270" i="225"/>
  <c r="J270" i="225"/>
  <c r="I270" i="225"/>
  <c r="H270" i="225"/>
  <c r="G270" i="225"/>
  <c r="F270" i="225"/>
  <c r="E270" i="225"/>
  <c r="D270" i="225"/>
  <c r="C270" i="225"/>
  <c r="N269" i="225"/>
  <c r="M269" i="225"/>
  <c r="L269" i="225"/>
  <c r="K269" i="225"/>
  <c r="J269" i="225"/>
  <c r="I269" i="225"/>
  <c r="H269" i="225"/>
  <c r="G269" i="225"/>
  <c r="F269" i="225"/>
  <c r="E269" i="225"/>
  <c r="D269" i="225"/>
  <c r="C269" i="225"/>
  <c r="N265" i="225"/>
  <c r="M265" i="225"/>
  <c r="L265" i="225"/>
  <c r="K265" i="225"/>
  <c r="J265" i="225"/>
  <c r="I265" i="225"/>
  <c r="H265" i="225"/>
  <c r="G265" i="225"/>
  <c r="F265" i="225"/>
  <c r="E265" i="225"/>
  <c r="D265" i="225"/>
  <c r="C265" i="225"/>
  <c r="N264" i="225"/>
  <c r="M264" i="225"/>
  <c r="L264" i="225"/>
  <c r="K264" i="225"/>
  <c r="J264" i="225"/>
  <c r="I264" i="225"/>
  <c r="H264" i="225"/>
  <c r="G264" i="225"/>
  <c r="F264" i="225"/>
  <c r="E264" i="225"/>
  <c r="D264" i="225"/>
  <c r="C264" i="225"/>
  <c r="N263" i="225"/>
  <c r="M263" i="225"/>
  <c r="L263" i="225"/>
  <c r="K263" i="225"/>
  <c r="J263" i="225"/>
  <c r="I263" i="225"/>
  <c r="H263" i="225"/>
  <c r="G263" i="225"/>
  <c r="F263" i="225"/>
  <c r="E263" i="225"/>
  <c r="D263" i="225"/>
  <c r="C263" i="225"/>
  <c r="N262" i="225"/>
  <c r="M262" i="225"/>
  <c r="L262" i="225"/>
  <c r="K262" i="225"/>
  <c r="J262" i="225"/>
  <c r="I262" i="225"/>
  <c r="H262" i="225"/>
  <c r="G262" i="225"/>
  <c r="F262" i="225"/>
  <c r="E262" i="225"/>
  <c r="D262" i="225"/>
  <c r="C262" i="225"/>
  <c r="N258" i="225"/>
  <c r="M258" i="225"/>
  <c r="L258" i="225"/>
  <c r="K258" i="225"/>
  <c r="J258" i="225"/>
  <c r="I258" i="225"/>
  <c r="H258" i="225"/>
  <c r="G258" i="225"/>
  <c r="F258" i="225"/>
  <c r="E258" i="225"/>
  <c r="D258" i="225"/>
  <c r="C258" i="225"/>
  <c r="N257" i="225"/>
  <c r="M257" i="225"/>
  <c r="L257" i="225"/>
  <c r="K257" i="225"/>
  <c r="J257" i="225"/>
  <c r="I257" i="225"/>
  <c r="H257" i="225"/>
  <c r="G257" i="225"/>
  <c r="F257" i="225"/>
  <c r="E257" i="225"/>
  <c r="D257" i="225"/>
  <c r="C257" i="225"/>
  <c r="N256" i="225"/>
  <c r="M256" i="225"/>
  <c r="L256" i="225"/>
  <c r="K256" i="225"/>
  <c r="J256" i="225"/>
  <c r="I256" i="225"/>
  <c r="H256" i="225"/>
  <c r="G256" i="225"/>
  <c r="F256" i="225"/>
  <c r="E256" i="225"/>
  <c r="D256" i="225"/>
  <c r="C256" i="225"/>
  <c r="N255" i="225"/>
  <c r="M255" i="225"/>
  <c r="L255" i="225"/>
  <c r="K255" i="225"/>
  <c r="J255" i="225"/>
  <c r="I255" i="225"/>
  <c r="H255" i="225"/>
  <c r="G255" i="225"/>
  <c r="F255" i="225"/>
  <c r="E255" i="225"/>
  <c r="D255" i="225"/>
  <c r="C255" i="225"/>
  <c r="N251" i="225"/>
  <c r="M251" i="225"/>
  <c r="L251" i="225"/>
  <c r="K251" i="225"/>
  <c r="J251" i="225"/>
  <c r="I251" i="225"/>
  <c r="H251" i="225"/>
  <c r="G251" i="225"/>
  <c r="F251" i="225"/>
  <c r="E251" i="225"/>
  <c r="D251" i="225"/>
  <c r="C251" i="225"/>
  <c r="N250" i="225"/>
  <c r="M250" i="225"/>
  <c r="L250" i="225"/>
  <c r="K250" i="225"/>
  <c r="J250" i="225"/>
  <c r="I250" i="225"/>
  <c r="H250" i="225"/>
  <c r="G250" i="225"/>
  <c r="F250" i="225"/>
  <c r="E250" i="225"/>
  <c r="D250" i="225"/>
  <c r="C250" i="225"/>
  <c r="N249" i="225"/>
  <c r="M249" i="225"/>
  <c r="L249" i="225"/>
  <c r="K249" i="225"/>
  <c r="J249" i="225"/>
  <c r="I249" i="225"/>
  <c r="H249" i="225"/>
  <c r="G249" i="225"/>
  <c r="F249" i="225"/>
  <c r="E249" i="225"/>
  <c r="D249" i="225"/>
  <c r="C249" i="225"/>
  <c r="N248" i="225"/>
  <c r="M248" i="225"/>
  <c r="L248" i="225"/>
  <c r="K248" i="225"/>
  <c r="J248" i="225"/>
  <c r="I248" i="225"/>
  <c r="H248" i="225"/>
  <c r="G248" i="225"/>
  <c r="F248" i="225"/>
  <c r="E248" i="225"/>
  <c r="D248" i="225"/>
  <c r="C248" i="225"/>
  <c r="N244" i="225"/>
  <c r="M244" i="225"/>
  <c r="L244" i="225"/>
  <c r="K244" i="225"/>
  <c r="J244" i="225"/>
  <c r="I244" i="225"/>
  <c r="H244" i="225"/>
  <c r="G244" i="225"/>
  <c r="F244" i="225"/>
  <c r="E244" i="225"/>
  <c r="D244" i="225"/>
  <c r="C244" i="225"/>
  <c r="N243" i="225"/>
  <c r="M243" i="225"/>
  <c r="L243" i="225"/>
  <c r="K243" i="225"/>
  <c r="J243" i="225"/>
  <c r="I243" i="225"/>
  <c r="H243" i="225"/>
  <c r="G243" i="225"/>
  <c r="F243" i="225"/>
  <c r="E243" i="225"/>
  <c r="D243" i="225"/>
  <c r="C243" i="225"/>
  <c r="N242" i="225"/>
  <c r="M242" i="225"/>
  <c r="L242" i="225"/>
  <c r="K242" i="225"/>
  <c r="J242" i="225"/>
  <c r="I242" i="225"/>
  <c r="H242" i="225"/>
  <c r="G242" i="225"/>
  <c r="F242" i="225"/>
  <c r="E242" i="225"/>
  <c r="D242" i="225"/>
  <c r="C242" i="225"/>
  <c r="N241" i="225"/>
  <c r="M241" i="225"/>
  <c r="L241" i="225"/>
  <c r="K241" i="225"/>
  <c r="J241" i="225"/>
  <c r="I241" i="225"/>
  <c r="H241" i="225"/>
  <c r="G241" i="225"/>
  <c r="F241" i="225"/>
  <c r="E241" i="225"/>
  <c r="D241" i="225"/>
  <c r="C241" i="225"/>
  <c r="N237" i="225"/>
  <c r="M237" i="225"/>
  <c r="L237" i="225"/>
  <c r="K237" i="225"/>
  <c r="J237" i="225"/>
  <c r="I237" i="225"/>
  <c r="H237" i="225"/>
  <c r="G237" i="225"/>
  <c r="F237" i="225"/>
  <c r="E237" i="225"/>
  <c r="D237" i="225"/>
  <c r="C237" i="225"/>
  <c r="N236" i="225"/>
  <c r="M236" i="225"/>
  <c r="L236" i="225"/>
  <c r="K236" i="225"/>
  <c r="J236" i="225"/>
  <c r="I236" i="225"/>
  <c r="H236" i="225"/>
  <c r="G236" i="225"/>
  <c r="F236" i="225"/>
  <c r="E236" i="225"/>
  <c r="D236" i="225"/>
  <c r="C236" i="225"/>
  <c r="N235" i="225"/>
  <c r="M235" i="225"/>
  <c r="L235" i="225"/>
  <c r="K235" i="225"/>
  <c r="J235" i="225"/>
  <c r="I235" i="225"/>
  <c r="H235" i="225"/>
  <c r="G235" i="225"/>
  <c r="F235" i="225"/>
  <c r="E235" i="225"/>
  <c r="D235" i="225"/>
  <c r="C235" i="225"/>
  <c r="N234" i="225"/>
  <c r="M234" i="225"/>
  <c r="L234" i="225"/>
  <c r="K234" i="225"/>
  <c r="J234" i="225"/>
  <c r="I234" i="225"/>
  <c r="H234" i="225"/>
  <c r="G234" i="225"/>
  <c r="F234" i="225"/>
  <c r="E234" i="225"/>
  <c r="D234" i="225"/>
  <c r="C234" i="225"/>
  <c r="O225" i="225"/>
  <c r="Q224" i="225"/>
  <c r="O224" i="225"/>
  <c r="O223" i="225"/>
  <c r="Q223" i="225" s="1"/>
  <c r="Q222" i="225"/>
  <c r="O222" i="225"/>
  <c r="O221" i="225"/>
  <c r="Q221" i="225" s="1"/>
  <c r="Q220" i="225"/>
  <c r="O220" i="225"/>
  <c r="Q219" i="225"/>
  <c r="O219" i="225"/>
  <c r="O218" i="225"/>
  <c r="O217" i="225"/>
  <c r="Q216" i="225"/>
  <c r="O216" i="225"/>
  <c r="N215" i="225"/>
  <c r="M215" i="225"/>
  <c r="L215" i="225"/>
  <c r="K215" i="225"/>
  <c r="J215" i="225"/>
  <c r="I215" i="225"/>
  <c r="H215" i="225"/>
  <c r="G215" i="225"/>
  <c r="F215" i="225"/>
  <c r="E215" i="225"/>
  <c r="D215" i="225"/>
  <c r="C215" i="225"/>
  <c r="O213" i="225"/>
  <c r="O212" i="225"/>
  <c r="Q211" i="225"/>
  <c r="O211" i="225"/>
  <c r="O210" i="225"/>
  <c r="Q209" i="225"/>
  <c r="O209" i="225"/>
  <c r="Q208" i="225"/>
  <c r="O208" i="225"/>
  <c r="O207" i="225"/>
  <c r="Q207" i="225" s="1"/>
  <c r="Q206" i="225"/>
  <c r="O206" i="225"/>
  <c r="O205" i="225"/>
  <c r="Q205" i="225" s="1"/>
  <c r="O204" i="225"/>
  <c r="O203" i="225"/>
  <c r="Q202" i="225"/>
  <c r="O202" i="225"/>
  <c r="N201" i="225"/>
  <c r="M201" i="225"/>
  <c r="L201" i="225"/>
  <c r="K201" i="225"/>
  <c r="J201" i="225"/>
  <c r="I201" i="225"/>
  <c r="H201" i="225"/>
  <c r="G201" i="225"/>
  <c r="F201" i="225"/>
  <c r="E201" i="225"/>
  <c r="D201" i="225"/>
  <c r="C201" i="225"/>
  <c r="N199" i="225"/>
  <c r="M199" i="225"/>
  <c r="M302" i="225" s="1"/>
  <c r="L199" i="225"/>
  <c r="L302" i="225" s="1"/>
  <c r="K199" i="225"/>
  <c r="K302" i="225" s="1"/>
  <c r="K297" i="225" s="1"/>
  <c r="J199" i="225"/>
  <c r="J302" i="225" s="1"/>
  <c r="I199" i="225"/>
  <c r="I302" i="225" s="1"/>
  <c r="H199" i="225"/>
  <c r="H302" i="225" s="1"/>
  <c r="G199" i="225"/>
  <c r="G302" i="225" s="1"/>
  <c r="G297" i="225" s="1"/>
  <c r="F199" i="225"/>
  <c r="E199" i="225"/>
  <c r="E302" i="225" s="1"/>
  <c r="D199" i="225"/>
  <c r="D302" i="225" s="1"/>
  <c r="C199" i="225"/>
  <c r="C302" i="225" s="1"/>
  <c r="N197" i="225"/>
  <c r="N198" i="225" s="1"/>
  <c r="M197" i="225"/>
  <c r="L197" i="225"/>
  <c r="K197" i="225"/>
  <c r="J197" i="225"/>
  <c r="J198" i="225" s="1"/>
  <c r="I197" i="225"/>
  <c r="I198" i="225" s="1"/>
  <c r="H197" i="225"/>
  <c r="H198" i="225" s="1"/>
  <c r="H191" i="225" s="1"/>
  <c r="G197" i="225"/>
  <c r="G198" i="225" s="1"/>
  <c r="G191" i="225" s="1"/>
  <c r="F197" i="225"/>
  <c r="F198" i="225" s="1"/>
  <c r="E197" i="225"/>
  <c r="D197" i="225"/>
  <c r="C197" i="225"/>
  <c r="C198" i="225" s="1"/>
  <c r="Q196" i="225"/>
  <c r="O196" i="225"/>
  <c r="O301" i="225" s="1"/>
  <c r="O195" i="225"/>
  <c r="O194" i="225"/>
  <c r="Q194" i="225" s="1"/>
  <c r="O193" i="225"/>
  <c r="O192" i="225"/>
  <c r="N189" i="225"/>
  <c r="M189" i="225"/>
  <c r="M295" i="225" s="1"/>
  <c r="L189" i="225"/>
  <c r="L295" i="225" s="1"/>
  <c r="L289" i="225" s="1"/>
  <c r="K189" i="225"/>
  <c r="K295" i="225" s="1"/>
  <c r="K289" i="225" s="1"/>
  <c r="J189" i="225"/>
  <c r="J295" i="225" s="1"/>
  <c r="I189" i="225"/>
  <c r="I295" i="225" s="1"/>
  <c r="H189" i="225"/>
  <c r="H295" i="225" s="1"/>
  <c r="G189" i="225"/>
  <c r="G295" i="225" s="1"/>
  <c r="F189" i="225"/>
  <c r="F295" i="225" s="1"/>
  <c r="E189" i="225"/>
  <c r="E295" i="225" s="1"/>
  <c r="E289" i="225" s="1"/>
  <c r="D189" i="225"/>
  <c r="D295" i="225" s="1"/>
  <c r="D289" i="225" s="1"/>
  <c r="C189" i="225"/>
  <c r="C295" i="225" s="1"/>
  <c r="C289" i="225" s="1"/>
  <c r="N187" i="225"/>
  <c r="M187" i="225"/>
  <c r="M188" i="225" s="1"/>
  <c r="L187" i="225"/>
  <c r="L188" i="225" s="1"/>
  <c r="L180" i="225" s="1"/>
  <c r="K187" i="225"/>
  <c r="K188" i="225" s="1"/>
  <c r="J187" i="225"/>
  <c r="J188" i="225" s="1"/>
  <c r="I187" i="225"/>
  <c r="I188" i="225" s="1"/>
  <c r="H187" i="225"/>
  <c r="H188" i="225" s="1"/>
  <c r="H180" i="225" s="1"/>
  <c r="G187" i="225"/>
  <c r="F187" i="225"/>
  <c r="F188" i="225" s="1"/>
  <c r="E187" i="225"/>
  <c r="E188" i="225" s="1"/>
  <c r="E180" i="225" s="1"/>
  <c r="D187" i="225"/>
  <c r="D188" i="225" s="1"/>
  <c r="C187" i="225"/>
  <c r="C188" i="225" s="1"/>
  <c r="O186" i="225"/>
  <c r="O294" i="225" s="1"/>
  <c r="O185" i="225"/>
  <c r="Q184" i="225"/>
  <c r="O184" i="225"/>
  <c r="O292" i="225" s="1"/>
  <c r="O183" i="225"/>
  <c r="O182" i="225"/>
  <c r="Q181" i="225"/>
  <c r="O181" i="225"/>
  <c r="N178" i="225"/>
  <c r="M178" i="225"/>
  <c r="M287" i="225" s="1"/>
  <c r="L178" i="225"/>
  <c r="L287" i="225" s="1"/>
  <c r="K178" i="225"/>
  <c r="K287" i="225" s="1"/>
  <c r="J178" i="225"/>
  <c r="J287" i="225" s="1"/>
  <c r="I178" i="225"/>
  <c r="I287" i="225" s="1"/>
  <c r="H178" i="225"/>
  <c r="H287" i="225" s="1"/>
  <c r="G178" i="225"/>
  <c r="G287" i="225" s="1"/>
  <c r="G282" i="225" s="1"/>
  <c r="F178" i="225"/>
  <c r="F287" i="225" s="1"/>
  <c r="F282" i="225" s="1"/>
  <c r="E178" i="225"/>
  <c r="E287" i="225" s="1"/>
  <c r="D178" i="225"/>
  <c r="D287" i="225" s="1"/>
  <c r="D282" i="225" s="1"/>
  <c r="C178" i="225"/>
  <c r="C287" i="225" s="1"/>
  <c r="N176" i="225"/>
  <c r="N177" i="225" s="1"/>
  <c r="M176" i="225"/>
  <c r="M177" i="225" s="1"/>
  <c r="L176" i="225"/>
  <c r="K176" i="225"/>
  <c r="J176" i="225"/>
  <c r="J177" i="225" s="1"/>
  <c r="I176" i="225"/>
  <c r="I177" i="225" s="1"/>
  <c r="H176" i="225"/>
  <c r="H177" i="225" s="1"/>
  <c r="H170" i="225" s="1"/>
  <c r="G176" i="225"/>
  <c r="G177" i="225" s="1"/>
  <c r="F176" i="225"/>
  <c r="F177" i="225" s="1"/>
  <c r="E176" i="225"/>
  <c r="E177" i="225" s="1"/>
  <c r="E170" i="225" s="1"/>
  <c r="D176" i="225"/>
  <c r="C176" i="225"/>
  <c r="Q175" i="225"/>
  <c r="O175" i="225"/>
  <c r="O286" i="225" s="1"/>
  <c r="Q174" i="225"/>
  <c r="O174" i="225"/>
  <c r="O285" i="225" s="1"/>
  <c r="O173" i="225"/>
  <c r="Q173" i="225" s="1"/>
  <c r="O172" i="225"/>
  <c r="Q171" i="225"/>
  <c r="O171" i="225"/>
  <c r="N168" i="225"/>
  <c r="M168" i="225"/>
  <c r="M280" i="225" s="1"/>
  <c r="L168" i="225"/>
  <c r="L280" i="225" s="1"/>
  <c r="K168" i="225"/>
  <c r="K280" i="225" s="1"/>
  <c r="J168" i="225"/>
  <c r="J280" i="225" s="1"/>
  <c r="I168" i="225"/>
  <c r="I280" i="225" s="1"/>
  <c r="H168" i="225"/>
  <c r="H280" i="225" s="1"/>
  <c r="G168" i="225"/>
  <c r="G280" i="225" s="1"/>
  <c r="F168" i="225"/>
  <c r="F280" i="225" s="1"/>
  <c r="E168" i="225"/>
  <c r="E280" i="225" s="1"/>
  <c r="D168" i="225"/>
  <c r="D280" i="225" s="1"/>
  <c r="C168" i="225"/>
  <c r="C280" i="225" s="1"/>
  <c r="N166" i="225"/>
  <c r="N167" i="225" s="1"/>
  <c r="M166" i="225"/>
  <c r="M167" i="225" s="1"/>
  <c r="L166" i="225"/>
  <c r="K166" i="225"/>
  <c r="K167" i="225" s="1"/>
  <c r="K160" i="225" s="1"/>
  <c r="J166" i="225"/>
  <c r="I166" i="225"/>
  <c r="H166" i="225"/>
  <c r="H167" i="225" s="1"/>
  <c r="G166" i="225"/>
  <c r="G167" i="225" s="1"/>
  <c r="G160" i="225" s="1"/>
  <c r="F166" i="225"/>
  <c r="F167" i="225" s="1"/>
  <c r="E166" i="225"/>
  <c r="E167" i="225" s="1"/>
  <c r="D166" i="225"/>
  <c r="D167" i="225" s="1"/>
  <c r="C166" i="225"/>
  <c r="C167" i="225" s="1"/>
  <c r="C160" i="225" s="1"/>
  <c r="Q165" i="225"/>
  <c r="O165" i="225"/>
  <c r="O279" i="225" s="1"/>
  <c r="O164" i="225"/>
  <c r="Q163" i="225"/>
  <c r="O163" i="225"/>
  <c r="O162" i="225"/>
  <c r="E161" i="225"/>
  <c r="D161" i="225"/>
  <c r="D276" i="225" s="1"/>
  <c r="C161" i="225"/>
  <c r="C276" i="225" s="1"/>
  <c r="C275" i="225" s="1"/>
  <c r="N158" i="225"/>
  <c r="N273" i="225" s="1"/>
  <c r="M158" i="225"/>
  <c r="M273" i="225" s="1"/>
  <c r="M268" i="225" s="1"/>
  <c r="L158" i="225"/>
  <c r="L273" i="225" s="1"/>
  <c r="K158" i="225"/>
  <c r="K273" i="225" s="1"/>
  <c r="J158" i="225"/>
  <c r="J273" i="225" s="1"/>
  <c r="J268" i="225" s="1"/>
  <c r="I158" i="225"/>
  <c r="I273" i="225" s="1"/>
  <c r="H158" i="225"/>
  <c r="H273" i="225" s="1"/>
  <c r="G158" i="225"/>
  <c r="G273" i="225" s="1"/>
  <c r="F158" i="225"/>
  <c r="F273" i="225" s="1"/>
  <c r="E158" i="225"/>
  <c r="E273" i="225" s="1"/>
  <c r="E268" i="225" s="1"/>
  <c r="D158" i="225"/>
  <c r="D273" i="225" s="1"/>
  <c r="C158" i="225"/>
  <c r="C273" i="225" s="1"/>
  <c r="N156" i="225"/>
  <c r="N157" i="225" s="1"/>
  <c r="M156" i="225"/>
  <c r="M157" i="225" s="1"/>
  <c r="L156" i="225"/>
  <c r="L157" i="225" s="1"/>
  <c r="K156" i="225"/>
  <c r="J156" i="225"/>
  <c r="J157" i="225" s="1"/>
  <c r="I156" i="225"/>
  <c r="I157" i="225" s="1"/>
  <c r="H156" i="225"/>
  <c r="H157" i="225" s="1"/>
  <c r="H150" i="225" s="1"/>
  <c r="G156" i="225"/>
  <c r="G157" i="225" s="1"/>
  <c r="F156" i="225"/>
  <c r="F157" i="225" s="1"/>
  <c r="E156" i="225"/>
  <c r="E157" i="225" s="1"/>
  <c r="D156" i="225"/>
  <c r="D157" i="225" s="1"/>
  <c r="D150" i="225" s="1"/>
  <c r="C156" i="225"/>
  <c r="Q155" i="225"/>
  <c r="O155" i="225"/>
  <c r="O272" i="225" s="1"/>
  <c r="Q154" i="225"/>
  <c r="O154" i="225"/>
  <c r="O153" i="225"/>
  <c r="Q153" i="225" s="1"/>
  <c r="O152" i="225"/>
  <c r="Q151" i="225"/>
  <c r="O151" i="225"/>
  <c r="N150" i="225"/>
  <c r="N148" i="225"/>
  <c r="M148" i="225"/>
  <c r="M266" i="225" s="1"/>
  <c r="L148" i="225"/>
  <c r="L266" i="225" s="1"/>
  <c r="L261" i="225" s="1"/>
  <c r="K148" i="225"/>
  <c r="K266" i="225" s="1"/>
  <c r="J148" i="225"/>
  <c r="J266" i="225" s="1"/>
  <c r="I148" i="225"/>
  <c r="I266" i="225" s="1"/>
  <c r="H148" i="225"/>
  <c r="H266" i="225" s="1"/>
  <c r="G148" i="225"/>
  <c r="G266" i="225" s="1"/>
  <c r="G261" i="225" s="1"/>
  <c r="F148" i="225"/>
  <c r="F266" i="225" s="1"/>
  <c r="E148" i="225"/>
  <c r="E266" i="225" s="1"/>
  <c r="D148" i="225"/>
  <c r="D266" i="225" s="1"/>
  <c r="D261" i="225" s="1"/>
  <c r="C148" i="225"/>
  <c r="C266" i="225" s="1"/>
  <c r="N146" i="225"/>
  <c r="N147" i="225" s="1"/>
  <c r="M146" i="225"/>
  <c r="M147" i="225" s="1"/>
  <c r="M140" i="225" s="1"/>
  <c r="L146" i="225"/>
  <c r="K146" i="225"/>
  <c r="J146" i="225"/>
  <c r="J147" i="225" s="1"/>
  <c r="I146" i="225"/>
  <c r="I147" i="225" s="1"/>
  <c r="I140" i="225" s="1"/>
  <c r="H146" i="225"/>
  <c r="H147" i="225" s="1"/>
  <c r="G146" i="225"/>
  <c r="G147" i="225" s="1"/>
  <c r="F146" i="225"/>
  <c r="E146" i="225"/>
  <c r="E147" i="225" s="1"/>
  <c r="E140" i="225" s="1"/>
  <c r="D146" i="225"/>
  <c r="C146" i="225"/>
  <c r="Q145" i="225"/>
  <c r="O145" i="225"/>
  <c r="O265" i="225" s="1"/>
  <c r="Q144" i="225"/>
  <c r="O144" i="225"/>
  <c r="O264" i="225" s="1"/>
  <c r="Q143" i="225"/>
  <c r="O143" i="225"/>
  <c r="O142" i="225"/>
  <c r="Q141" i="225"/>
  <c r="O141" i="225"/>
  <c r="N138" i="225"/>
  <c r="N259" i="225" s="1"/>
  <c r="M138" i="225"/>
  <c r="M259" i="225" s="1"/>
  <c r="L138" i="225"/>
  <c r="L259" i="225" s="1"/>
  <c r="K138" i="225"/>
  <c r="K259" i="225" s="1"/>
  <c r="J138" i="225"/>
  <c r="J259" i="225" s="1"/>
  <c r="I138" i="225"/>
  <c r="I259" i="225" s="1"/>
  <c r="H138" i="225"/>
  <c r="H259" i="225" s="1"/>
  <c r="G138" i="225"/>
  <c r="G259" i="225" s="1"/>
  <c r="G254" i="225" s="1"/>
  <c r="F138" i="225"/>
  <c r="F259" i="225" s="1"/>
  <c r="F254" i="225" s="1"/>
  <c r="E138" i="225"/>
  <c r="E259" i="225" s="1"/>
  <c r="D138" i="225"/>
  <c r="D259" i="225" s="1"/>
  <c r="D254" i="225" s="1"/>
  <c r="C138" i="225"/>
  <c r="C259" i="225" s="1"/>
  <c r="N136" i="225"/>
  <c r="N137" i="225" s="1"/>
  <c r="M136" i="225"/>
  <c r="L136" i="225"/>
  <c r="K136" i="225"/>
  <c r="K137" i="225" s="1"/>
  <c r="J136" i="225"/>
  <c r="J137" i="225" s="1"/>
  <c r="J130" i="225" s="1"/>
  <c r="I136" i="225"/>
  <c r="I137" i="225" s="1"/>
  <c r="H136" i="225"/>
  <c r="H137" i="225" s="1"/>
  <c r="G136" i="225"/>
  <c r="G137" i="225" s="1"/>
  <c r="F136" i="225"/>
  <c r="E136" i="225"/>
  <c r="D136" i="225"/>
  <c r="C136" i="225"/>
  <c r="C137" i="225" s="1"/>
  <c r="C130" i="225" s="1"/>
  <c r="O135" i="225"/>
  <c r="O258" i="225" s="1"/>
  <c r="O134" i="225"/>
  <c r="Q133" i="225"/>
  <c r="O133" i="225"/>
  <c r="O132" i="225"/>
  <c r="O131" i="225"/>
  <c r="Q131" i="225" s="1"/>
  <c r="K130" i="225"/>
  <c r="N128" i="225"/>
  <c r="N252" i="225" s="1"/>
  <c r="M128" i="225"/>
  <c r="M252" i="225" s="1"/>
  <c r="L128" i="225"/>
  <c r="L252" i="225" s="1"/>
  <c r="K128" i="225"/>
  <c r="K252" i="225" s="1"/>
  <c r="J128" i="225"/>
  <c r="J252" i="225" s="1"/>
  <c r="I128" i="225"/>
  <c r="I252" i="225" s="1"/>
  <c r="H128" i="225"/>
  <c r="H252" i="225" s="1"/>
  <c r="H247" i="225" s="1"/>
  <c r="G128" i="225"/>
  <c r="G252" i="225" s="1"/>
  <c r="F128" i="225"/>
  <c r="F252" i="225" s="1"/>
  <c r="E128" i="225"/>
  <c r="E252" i="225" s="1"/>
  <c r="D128" i="225"/>
  <c r="D252" i="225" s="1"/>
  <c r="C128" i="225"/>
  <c r="C252" i="225" s="1"/>
  <c r="N126" i="225"/>
  <c r="M126" i="225"/>
  <c r="M127" i="225" s="1"/>
  <c r="L126" i="225"/>
  <c r="L127" i="225" s="1"/>
  <c r="K126" i="225"/>
  <c r="J126" i="225"/>
  <c r="I126" i="225"/>
  <c r="I127" i="225" s="1"/>
  <c r="H126" i="225"/>
  <c r="G126" i="225"/>
  <c r="F126" i="225"/>
  <c r="F127" i="225" s="1"/>
  <c r="E126" i="225"/>
  <c r="E127" i="225" s="1"/>
  <c r="D126" i="225"/>
  <c r="D127" i="225" s="1"/>
  <c r="C126" i="225"/>
  <c r="O125" i="225"/>
  <c r="Q124" i="225"/>
  <c r="O124" i="225"/>
  <c r="O250" i="225" s="1"/>
  <c r="O123" i="225"/>
  <c r="Q123" i="225" s="1"/>
  <c r="O122" i="225"/>
  <c r="Q122" i="225" s="1"/>
  <c r="Q121" i="225"/>
  <c r="O121" i="225"/>
  <c r="M120" i="225"/>
  <c r="F120" i="225"/>
  <c r="E120" i="225"/>
  <c r="N118" i="225"/>
  <c r="N245" i="225" s="1"/>
  <c r="M118" i="225"/>
  <c r="L118" i="225"/>
  <c r="L245" i="225" s="1"/>
  <c r="K118" i="225"/>
  <c r="K245" i="225" s="1"/>
  <c r="J118" i="225"/>
  <c r="J245" i="225" s="1"/>
  <c r="I118" i="225"/>
  <c r="I245" i="225" s="1"/>
  <c r="H118" i="225"/>
  <c r="H245" i="225" s="1"/>
  <c r="H240" i="225" s="1"/>
  <c r="G118" i="225"/>
  <c r="G245" i="225" s="1"/>
  <c r="F118" i="225"/>
  <c r="F245" i="225" s="1"/>
  <c r="E118" i="225"/>
  <c r="E245" i="225" s="1"/>
  <c r="D118" i="225"/>
  <c r="D245" i="225" s="1"/>
  <c r="C118" i="225"/>
  <c r="C245" i="225" s="1"/>
  <c r="C240" i="225" s="1"/>
  <c r="L117" i="225"/>
  <c r="L110" i="225" s="1"/>
  <c r="N116" i="225"/>
  <c r="N117" i="225" s="1"/>
  <c r="M116" i="225"/>
  <c r="M117" i="225" s="1"/>
  <c r="L116" i="225"/>
  <c r="K116" i="225"/>
  <c r="J116" i="225"/>
  <c r="J117" i="225" s="1"/>
  <c r="I116" i="225"/>
  <c r="I117" i="225" s="1"/>
  <c r="H116" i="225"/>
  <c r="H117" i="225" s="1"/>
  <c r="G116" i="225"/>
  <c r="G117" i="225" s="1"/>
  <c r="G110" i="225" s="1"/>
  <c r="F116" i="225"/>
  <c r="F117" i="225" s="1"/>
  <c r="E116" i="225"/>
  <c r="E117" i="225" s="1"/>
  <c r="D116" i="225"/>
  <c r="D117" i="225" s="1"/>
  <c r="D110" i="225" s="1"/>
  <c r="C116" i="225"/>
  <c r="Q115" i="225"/>
  <c r="O115" i="225"/>
  <c r="O244" i="225" s="1"/>
  <c r="O114" i="225"/>
  <c r="O243" i="225" s="1"/>
  <c r="O113" i="225"/>
  <c r="Q113" i="225" s="1"/>
  <c r="O112" i="225"/>
  <c r="O242" i="225" s="1"/>
  <c r="O111" i="225"/>
  <c r="H110" i="225"/>
  <c r="N108" i="225"/>
  <c r="N238" i="225" s="1"/>
  <c r="M108" i="225"/>
  <c r="M238" i="225" s="1"/>
  <c r="M233" i="225" s="1"/>
  <c r="L108" i="225"/>
  <c r="L238" i="225" s="1"/>
  <c r="L233" i="225" s="1"/>
  <c r="K108" i="225"/>
  <c r="K238" i="225" s="1"/>
  <c r="J108" i="225"/>
  <c r="J238" i="225" s="1"/>
  <c r="J233" i="225" s="1"/>
  <c r="I108" i="225"/>
  <c r="I238" i="225" s="1"/>
  <c r="H108" i="225"/>
  <c r="H238" i="225" s="1"/>
  <c r="G108" i="225"/>
  <c r="G238" i="225" s="1"/>
  <c r="F108" i="225"/>
  <c r="F238" i="225" s="1"/>
  <c r="E108" i="225"/>
  <c r="E238" i="225" s="1"/>
  <c r="D108" i="225"/>
  <c r="D238" i="225" s="1"/>
  <c r="D233" i="225" s="1"/>
  <c r="C108" i="225"/>
  <c r="C238" i="225" s="1"/>
  <c r="N106" i="225"/>
  <c r="N107" i="225" s="1"/>
  <c r="M106" i="225"/>
  <c r="M107" i="225" s="1"/>
  <c r="M100" i="225" s="1"/>
  <c r="L106" i="225"/>
  <c r="K106" i="225"/>
  <c r="K107" i="225" s="1"/>
  <c r="K100" i="225" s="1"/>
  <c r="J106" i="225"/>
  <c r="J107" i="225" s="1"/>
  <c r="I106" i="225"/>
  <c r="I107" i="225" s="1"/>
  <c r="H106" i="225"/>
  <c r="G106" i="225"/>
  <c r="F106" i="225"/>
  <c r="F107" i="225" s="1"/>
  <c r="E106" i="225"/>
  <c r="E107" i="225" s="1"/>
  <c r="E100" i="225" s="1"/>
  <c r="D106" i="225"/>
  <c r="C106" i="225"/>
  <c r="C107" i="225" s="1"/>
  <c r="C100" i="225" s="1"/>
  <c r="O105" i="225"/>
  <c r="O237" i="225" s="1"/>
  <c r="Q104" i="225"/>
  <c r="O104" i="225"/>
  <c r="Q103" i="225"/>
  <c r="O103" i="225"/>
  <c r="O102" i="225"/>
  <c r="O101" i="225"/>
  <c r="Q101" i="225" s="1"/>
  <c r="N98" i="225"/>
  <c r="M98" i="225"/>
  <c r="L98" i="225"/>
  <c r="K98" i="225"/>
  <c r="J98" i="225"/>
  <c r="I98" i="225"/>
  <c r="H98" i="225"/>
  <c r="G98" i="225"/>
  <c r="F98" i="225"/>
  <c r="E98" i="225"/>
  <c r="D98" i="225"/>
  <c r="C98" i="225"/>
  <c r="O91" i="225"/>
  <c r="O90" i="225"/>
  <c r="Q89" i="225"/>
  <c r="O89" i="225"/>
  <c r="O313" i="225" s="1"/>
  <c r="Q88" i="225"/>
  <c r="O88" i="225"/>
  <c r="Q87" i="225"/>
  <c r="O87" i="225"/>
  <c r="O311" i="225" s="1"/>
  <c r="N86" i="225"/>
  <c r="M86" i="225"/>
  <c r="L86" i="225"/>
  <c r="K86" i="225"/>
  <c r="J86" i="225"/>
  <c r="I86" i="225"/>
  <c r="H86" i="225"/>
  <c r="G86" i="225"/>
  <c r="F86" i="225"/>
  <c r="E86" i="225"/>
  <c r="D86" i="225"/>
  <c r="C86" i="225"/>
  <c r="Q84" i="225"/>
  <c r="O84" i="225"/>
  <c r="Q83" i="225"/>
  <c r="O83" i="225"/>
  <c r="Q82" i="225"/>
  <c r="O82" i="225"/>
  <c r="O81" i="225"/>
  <c r="O80" i="225"/>
  <c r="O308" i="225" s="1"/>
  <c r="O79" i="225"/>
  <c r="O307" i="225" s="1"/>
  <c r="O78" i="225"/>
  <c r="O77" i="225"/>
  <c r="N76" i="225"/>
  <c r="M76" i="225"/>
  <c r="L76" i="225"/>
  <c r="K76" i="225"/>
  <c r="J76" i="225"/>
  <c r="I76" i="225"/>
  <c r="H76" i="225"/>
  <c r="G76" i="225"/>
  <c r="F76" i="225"/>
  <c r="E76" i="225"/>
  <c r="D76" i="225"/>
  <c r="C76" i="225"/>
  <c r="O74" i="225"/>
  <c r="O73" i="225"/>
  <c r="O299" i="225" s="1"/>
  <c r="O72" i="225"/>
  <c r="O71" i="225" s="1"/>
  <c r="N71" i="225"/>
  <c r="M71" i="225"/>
  <c r="L71" i="225"/>
  <c r="K71" i="225"/>
  <c r="J71" i="225"/>
  <c r="I71" i="225"/>
  <c r="H71" i="225"/>
  <c r="G71" i="225"/>
  <c r="F71" i="225"/>
  <c r="E71" i="225"/>
  <c r="D71" i="225"/>
  <c r="C71" i="225"/>
  <c r="Q69" i="225"/>
  <c r="O69" i="225"/>
  <c r="O68" i="225"/>
  <c r="O291" i="225" s="1"/>
  <c r="Q67" i="225"/>
  <c r="O67" i="225"/>
  <c r="O290" i="225" s="1"/>
  <c r="N66" i="225"/>
  <c r="M66" i="225"/>
  <c r="L66" i="225"/>
  <c r="K66" i="225"/>
  <c r="J66" i="225"/>
  <c r="I66" i="225"/>
  <c r="H66" i="225"/>
  <c r="G66" i="225"/>
  <c r="F66" i="225"/>
  <c r="E66" i="225"/>
  <c r="D66" i="225"/>
  <c r="C66" i="225"/>
  <c r="Q64" i="225"/>
  <c r="O64" i="225"/>
  <c r="O63" i="225"/>
  <c r="O284" i="225" s="1"/>
  <c r="Q62" i="225"/>
  <c r="O62" i="225"/>
  <c r="O283" i="225" s="1"/>
  <c r="N61" i="225"/>
  <c r="M61" i="225"/>
  <c r="L61" i="225"/>
  <c r="K61" i="225"/>
  <c r="J61" i="225"/>
  <c r="I61" i="225"/>
  <c r="H61" i="225"/>
  <c r="G61" i="225"/>
  <c r="F61" i="225"/>
  <c r="E61" i="225"/>
  <c r="D61" i="225"/>
  <c r="C61" i="225"/>
  <c r="O59" i="225"/>
  <c r="Q59" i="225" s="1"/>
  <c r="O58" i="225"/>
  <c r="O277" i="225" s="1"/>
  <c r="O57" i="225"/>
  <c r="N56" i="225"/>
  <c r="M56" i="225"/>
  <c r="L56" i="225"/>
  <c r="K56" i="225"/>
  <c r="J56" i="225"/>
  <c r="I56" i="225"/>
  <c r="H56" i="225"/>
  <c r="G56" i="225"/>
  <c r="F56" i="225"/>
  <c r="E56" i="225"/>
  <c r="D56" i="225"/>
  <c r="C56" i="225"/>
  <c r="Q54" i="225"/>
  <c r="O54" i="225"/>
  <c r="O53" i="225"/>
  <c r="O270" i="225" s="1"/>
  <c r="O52" i="225"/>
  <c r="Q51" i="225"/>
  <c r="O51" i="225"/>
  <c r="N51" i="225"/>
  <c r="M51" i="225"/>
  <c r="L51" i="225"/>
  <c r="K51" i="225"/>
  <c r="J51" i="225"/>
  <c r="I51" i="225"/>
  <c r="H51" i="225"/>
  <c r="G51" i="225"/>
  <c r="F51" i="225"/>
  <c r="E51" i="225"/>
  <c r="D51" i="225"/>
  <c r="C51" i="225"/>
  <c r="Q49" i="225"/>
  <c r="O49" i="225"/>
  <c r="O48" i="225"/>
  <c r="O263" i="225" s="1"/>
  <c r="Q263" i="225" s="1"/>
  <c r="O47" i="225"/>
  <c r="N46" i="225"/>
  <c r="M46" i="225"/>
  <c r="L46" i="225"/>
  <c r="K46" i="225"/>
  <c r="J46" i="225"/>
  <c r="I46" i="225"/>
  <c r="I21" i="225" s="1"/>
  <c r="H46" i="225"/>
  <c r="H21" i="225" s="1"/>
  <c r="G46" i="225"/>
  <c r="F46" i="225"/>
  <c r="E46" i="225"/>
  <c r="D46" i="225"/>
  <c r="C46" i="225"/>
  <c r="O44" i="225"/>
  <c r="O41" i="225" s="1"/>
  <c r="O43" i="225"/>
  <c r="O256" i="225" s="1"/>
  <c r="Q42" i="225"/>
  <c r="O42" i="225"/>
  <c r="N41" i="225"/>
  <c r="M41" i="225"/>
  <c r="L41" i="225"/>
  <c r="K41" i="225"/>
  <c r="J41" i="225"/>
  <c r="I41" i="225"/>
  <c r="H41" i="225"/>
  <c r="G41" i="225"/>
  <c r="F41" i="225"/>
  <c r="E41" i="225"/>
  <c r="D41" i="225"/>
  <c r="C41" i="225"/>
  <c r="O39" i="225"/>
  <c r="Q39" i="225" s="1"/>
  <c r="Q38" i="225"/>
  <c r="O38" i="225"/>
  <c r="O249" i="225" s="1"/>
  <c r="Q37" i="225"/>
  <c r="O37" i="225"/>
  <c r="O36" i="225"/>
  <c r="N36" i="225"/>
  <c r="Q36" i="225" s="1"/>
  <c r="M36" i="225"/>
  <c r="L36" i="225"/>
  <c r="L21" i="225" s="1"/>
  <c r="K36" i="225"/>
  <c r="J36" i="225"/>
  <c r="I36" i="225"/>
  <c r="H36" i="225"/>
  <c r="G36" i="225"/>
  <c r="G21" i="225" s="1"/>
  <c r="F36" i="225"/>
  <c r="E36" i="225"/>
  <c r="D36" i="225"/>
  <c r="D21" i="225" s="1"/>
  <c r="C36" i="225"/>
  <c r="O34" i="225"/>
  <c r="Q34" i="225" s="1"/>
  <c r="O32" i="225"/>
  <c r="O31" i="225" s="1"/>
  <c r="N31" i="225"/>
  <c r="M31" i="225"/>
  <c r="L31" i="225"/>
  <c r="K31" i="225"/>
  <c r="J31" i="225"/>
  <c r="I31" i="225"/>
  <c r="H31" i="225"/>
  <c r="G31" i="225"/>
  <c r="F31" i="225"/>
  <c r="E31" i="225"/>
  <c r="D31" i="225"/>
  <c r="C31" i="225"/>
  <c r="Q29" i="225"/>
  <c r="O29" i="225"/>
  <c r="O28" i="225"/>
  <c r="O235" i="225" s="1"/>
  <c r="O27" i="225"/>
  <c r="O23" i="225" s="1"/>
  <c r="N26" i="225"/>
  <c r="M26" i="225"/>
  <c r="M21" i="225" s="1"/>
  <c r="L26" i="225"/>
  <c r="K26" i="225"/>
  <c r="K21" i="225" s="1"/>
  <c r="J26" i="225"/>
  <c r="I26" i="225"/>
  <c r="H26" i="225"/>
  <c r="G26" i="225"/>
  <c r="F26" i="225"/>
  <c r="F21" i="225" s="1"/>
  <c r="E26" i="225"/>
  <c r="E21" i="225" s="1"/>
  <c r="D26" i="225"/>
  <c r="C26" i="225"/>
  <c r="C21" i="225" s="1"/>
  <c r="N24" i="225"/>
  <c r="M24" i="225"/>
  <c r="L24" i="225"/>
  <c r="K24" i="225"/>
  <c r="J24" i="225"/>
  <c r="I24" i="225"/>
  <c r="H24" i="225"/>
  <c r="G24" i="225"/>
  <c r="F24" i="225"/>
  <c r="E24" i="225"/>
  <c r="D24" i="225"/>
  <c r="C24" i="225"/>
  <c r="N23" i="225"/>
  <c r="M23" i="225"/>
  <c r="L23" i="225"/>
  <c r="K23" i="225"/>
  <c r="J23" i="225"/>
  <c r="I23" i="225"/>
  <c r="H23" i="225"/>
  <c r="G23" i="225"/>
  <c r="F23" i="225"/>
  <c r="E23" i="225"/>
  <c r="D23" i="225"/>
  <c r="C23" i="225"/>
  <c r="J21" i="225"/>
  <c r="J322" i="225" s="1"/>
  <c r="C5" i="225"/>
  <c r="K5" i="225" s="1"/>
  <c r="C4" i="225"/>
  <c r="D4" i="225" s="1"/>
  <c r="E4" i="225" s="1"/>
  <c r="F4" i="225" s="1"/>
  <c r="G4" i="225" s="1"/>
  <c r="H4" i="225" s="1"/>
  <c r="I4" i="225" s="1"/>
  <c r="J4" i="225" s="1"/>
  <c r="K4" i="225" s="1"/>
  <c r="L4" i="225" s="1"/>
  <c r="M4" i="225" s="1"/>
  <c r="N4" i="225" s="1"/>
  <c r="B3" i="225"/>
  <c r="B1" i="225"/>
  <c r="I110" i="225" l="1"/>
  <c r="G170" i="225"/>
  <c r="I100" i="225"/>
  <c r="D160" i="225"/>
  <c r="N170" i="225"/>
  <c r="I180" i="225"/>
  <c r="J191" i="225"/>
  <c r="M160" i="225"/>
  <c r="F180" i="225"/>
  <c r="J180" i="225"/>
  <c r="G150" i="225"/>
  <c r="F160" i="225"/>
  <c r="I191" i="225"/>
  <c r="H140" i="225"/>
  <c r="J100" i="225"/>
  <c r="C180" i="225"/>
  <c r="K180" i="225"/>
  <c r="F100" i="225"/>
  <c r="D120" i="225"/>
  <c r="L120" i="225"/>
  <c r="E150" i="225"/>
  <c r="H160" i="225"/>
  <c r="F170" i="225"/>
  <c r="H5" i="225"/>
  <c r="L268" i="225"/>
  <c r="M5" i="226"/>
  <c r="L5" i="225"/>
  <c r="H127" i="225"/>
  <c r="H120" i="225" s="1"/>
  <c r="E261" i="225"/>
  <c r="M261" i="225"/>
  <c r="G3" i="227"/>
  <c r="M5" i="225"/>
  <c r="F261" i="225"/>
  <c r="C297" i="225"/>
  <c r="O5" i="225"/>
  <c r="K127" i="225"/>
  <c r="K120" i="225" s="1"/>
  <c r="N140" i="225"/>
  <c r="H107" i="225"/>
  <c r="H100" i="225" s="1"/>
  <c r="D268" i="225"/>
  <c r="H282" i="225"/>
  <c r="D5" i="226"/>
  <c r="D5" i="225"/>
  <c r="F147" i="225"/>
  <c r="F140" i="225" s="1"/>
  <c r="H233" i="225"/>
  <c r="J240" i="225"/>
  <c r="I275" i="225"/>
  <c r="J297" i="225"/>
  <c r="E5" i="226"/>
  <c r="E5" i="225"/>
  <c r="L254" i="225"/>
  <c r="J275" i="225"/>
  <c r="H5" i="226"/>
  <c r="D174" i="227"/>
  <c r="D376" i="227" s="1"/>
  <c r="G5" i="225"/>
  <c r="F110" i="225"/>
  <c r="O116" i="225"/>
  <c r="C127" i="225"/>
  <c r="C120" i="225" s="1"/>
  <c r="I130" i="225"/>
  <c r="D177" i="225"/>
  <c r="D170" i="225" s="1"/>
  <c r="F247" i="225"/>
  <c r="L5" i="226"/>
  <c r="F322" i="225"/>
  <c r="F8" i="225"/>
  <c r="F11" i="225"/>
  <c r="F10" i="225" s="1"/>
  <c r="Q26" i="225"/>
  <c r="Q31" i="225"/>
  <c r="Q41" i="225"/>
  <c r="Q46" i="225"/>
  <c r="Q66" i="225"/>
  <c r="I322" i="225"/>
  <c r="I11" i="225"/>
  <c r="I10" i="225" s="1"/>
  <c r="I8" i="225"/>
  <c r="Q71" i="225"/>
  <c r="D8" i="225"/>
  <c r="D11" i="225"/>
  <c r="D10" i="225" s="1"/>
  <c r="H322" i="225"/>
  <c r="H8" i="225"/>
  <c r="H11" i="225"/>
  <c r="H10" i="225" s="1"/>
  <c r="L322" i="225"/>
  <c r="L8" i="225"/>
  <c r="L11" i="225"/>
  <c r="L10" i="225" s="1"/>
  <c r="Q23" i="225"/>
  <c r="C8" i="225"/>
  <c r="C11" i="225"/>
  <c r="C10" i="225" s="1"/>
  <c r="K322" i="225"/>
  <c r="K8" i="225"/>
  <c r="K11" i="225"/>
  <c r="K10" i="225" s="1"/>
  <c r="E8" i="225"/>
  <c r="E11" i="225"/>
  <c r="E10" i="225" s="1"/>
  <c r="M322" i="225"/>
  <c r="M11" i="225"/>
  <c r="M10" i="225" s="1"/>
  <c r="M8" i="225"/>
  <c r="G322" i="225"/>
  <c r="G8" i="225"/>
  <c r="G11" i="225"/>
  <c r="G10" i="225" s="1"/>
  <c r="D147" i="225"/>
  <c r="D140" i="225" s="1"/>
  <c r="L147" i="225"/>
  <c r="I167" i="225"/>
  <c r="I160" i="225" s="1"/>
  <c r="O176" i="225"/>
  <c r="Q176" i="225" s="1"/>
  <c r="L177" i="225"/>
  <c r="N295" i="225"/>
  <c r="O215" i="225"/>
  <c r="Q217" i="225"/>
  <c r="I233" i="225"/>
  <c r="J81" i="227"/>
  <c r="J82" i="227" s="1"/>
  <c r="J83" i="227" s="1"/>
  <c r="Q290" i="225"/>
  <c r="Q299" i="225"/>
  <c r="K117" i="225"/>
  <c r="F5" i="225"/>
  <c r="N5" i="225"/>
  <c r="J8" i="225"/>
  <c r="Q27" i="225"/>
  <c r="Q32" i="225"/>
  <c r="O46" i="225"/>
  <c r="O76" i="225"/>
  <c r="O314" i="225"/>
  <c r="O86" i="225"/>
  <c r="Q90" i="225"/>
  <c r="Q111" i="225"/>
  <c r="E160" i="225"/>
  <c r="J167" i="225"/>
  <c r="J160" i="225" s="1"/>
  <c r="O293" i="225"/>
  <c r="Q185" i="225"/>
  <c r="O189" i="225"/>
  <c r="F302" i="225"/>
  <c r="F191" i="225"/>
  <c r="N302" i="225"/>
  <c r="N297" i="225" s="1"/>
  <c r="O199" i="225"/>
  <c r="Q199" i="225" s="1"/>
  <c r="Q264" i="225"/>
  <c r="J261" i="225"/>
  <c r="O108" i="225"/>
  <c r="Q108" i="225" s="1"/>
  <c r="N247" i="225"/>
  <c r="Q250" i="225"/>
  <c r="O269" i="225"/>
  <c r="L107" i="225"/>
  <c r="L100" i="225" s="1"/>
  <c r="E137" i="225"/>
  <c r="E130" i="225" s="1"/>
  <c r="C157" i="225"/>
  <c r="C150" i="225" s="1"/>
  <c r="I5" i="225"/>
  <c r="O26" i="225"/>
  <c r="Q28" i="225"/>
  <c r="Q44" i="225"/>
  <c r="O262" i="225"/>
  <c r="Q57" i="225"/>
  <c r="Q74" i="225"/>
  <c r="O305" i="225"/>
  <c r="Q77" i="225"/>
  <c r="O98" i="225"/>
  <c r="Q102" i="225"/>
  <c r="N100" i="225"/>
  <c r="C117" i="225"/>
  <c r="C110" i="225" s="1"/>
  <c r="I120" i="225"/>
  <c r="Q136" i="225"/>
  <c r="N130" i="225"/>
  <c r="O136" i="225"/>
  <c r="J282" i="225"/>
  <c r="Q283" i="225"/>
  <c r="O315" i="225"/>
  <c r="Q91" i="225"/>
  <c r="M137" i="225"/>
  <c r="M130" i="225" s="1"/>
  <c r="K157" i="225"/>
  <c r="J5" i="225"/>
  <c r="O24" i="225"/>
  <c r="Q24" i="225" s="1"/>
  <c r="O248" i="225"/>
  <c r="O255" i="225"/>
  <c r="Q52" i="225"/>
  <c r="O66" i="225"/>
  <c r="M245" i="225"/>
  <c r="M240" i="225" s="1"/>
  <c r="O118" i="225"/>
  <c r="Q118" i="225" s="1"/>
  <c r="F137" i="225"/>
  <c r="F130" i="225" s="1"/>
  <c r="I170" i="225"/>
  <c r="M180" i="225"/>
  <c r="N191" i="225"/>
  <c r="Q225" i="225"/>
  <c r="O251" i="225"/>
  <c r="Q125" i="225"/>
  <c r="D107" i="225"/>
  <c r="D100" i="225" s="1"/>
  <c r="N21" i="225"/>
  <c r="Q47" i="225"/>
  <c r="O61" i="225"/>
  <c r="G107" i="225"/>
  <c r="G100" i="225" s="1"/>
  <c r="O106" i="225"/>
  <c r="J110" i="225"/>
  <c r="Q126" i="225"/>
  <c r="O257" i="225"/>
  <c r="Q134" i="225"/>
  <c r="G130" i="225"/>
  <c r="N254" i="225"/>
  <c r="J140" i="225"/>
  <c r="N160" i="225"/>
  <c r="N188" i="225"/>
  <c r="N180" i="225" s="1"/>
  <c r="D198" i="225"/>
  <c r="D191" i="225" s="1"/>
  <c r="L198" i="225"/>
  <c r="L191" i="225" s="1"/>
  <c r="J11" i="225"/>
  <c r="J10" i="225" s="1"/>
  <c r="O234" i="225"/>
  <c r="O241" i="225"/>
  <c r="O56" i="225"/>
  <c r="Q56" i="225" s="1"/>
  <c r="O298" i="225"/>
  <c r="Q72" i="225"/>
  <c r="O236" i="225"/>
  <c r="G127" i="225"/>
  <c r="G120" i="225" s="1"/>
  <c r="O126" i="225"/>
  <c r="O138" i="225"/>
  <c r="C147" i="225"/>
  <c r="C140" i="225" s="1"/>
  <c r="K147" i="225"/>
  <c r="K140" i="225" s="1"/>
  <c r="C177" i="225"/>
  <c r="C170" i="225" s="1"/>
  <c r="K177" i="225"/>
  <c r="K170" i="225" s="1"/>
  <c r="G188" i="225"/>
  <c r="G180" i="225" s="1"/>
  <c r="O187" i="225"/>
  <c r="Q187" i="225" s="1"/>
  <c r="E191" i="225"/>
  <c r="E198" i="225"/>
  <c r="O197" i="225"/>
  <c r="Q197" i="225" s="1"/>
  <c r="M198" i="225"/>
  <c r="E240" i="225"/>
  <c r="Q313" i="225"/>
  <c r="O306" i="225"/>
  <c r="Q81" i="225"/>
  <c r="Q105" i="225"/>
  <c r="E110" i="225"/>
  <c r="M110" i="225"/>
  <c r="N127" i="225"/>
  <c r="O128" i="225"/>
  <c r="H130" i="225"/>
  <c r="D137" i="225"/>
  <c r="D130" i="225" s="1"/>
  <c r="L137" i="225"/>
  <c r="L130" i="225" s="1"/>
  <c r="O148" i="225"/>
  <c r="Q148" i="225" s="1"/>
  <c r="L150" i="225"/>
  <c r="I150" i="225"/>
  <c r="O161" i="225"/>
  <c r="O276" i="225" s="1"/>
  <c r="L167" i="225"/>
  <c r="L160" i="225" s="1"/>
  <c r="O168" i="225"/>
  <c r="Q201" i="225"/>
  <c r="F233" i="225"/>
  <c r="Q235" i="225"/>
  <c r="D240" i="225"/>
  <c r="L240" i="225"/>
  <c r="C247" i="225"/>
  <c r="K247" i="225"/>
  <c r="C254" i="225"/>
  <c r="K254" i="225"/>
  <c r="Q265" i="225"/>
  <c r="Q270" i="225"/>
  <c r="F275" i="225"/>
  <c r="Q284" i="225"/>
  <c r="Q35" i="226"/>
  <c r="L70" i="227"/>
  <c r="L60" i="227"/>
  <c r="L41" i="227"/>
  <c r="N110" i="225"/>
  <c r="Q116" i="225"/>
  <c r="G140" i="225"/>
  <c r="M150" i="225"/>
  <c r="J150" i="225"/>
  <c r="M170" i="225"/>
  <c r="J170" i="225"/>
  <c r="D180" i="225"/>
  <c r="C191" i="225"/>
  <c r="O201" i="225"/>
  <c r="Q213" i="225"/>
  <c r="G233" i="225"/>
  <c r="Q241" i="225"/>
  <c r="D247" i="225"/>
  <c r="L247" i="225"/>
  <c r="C268" i="225"/>
  <c r="K268" i="225"/>
  <c r="I282" i="225"/>
  <c r="O312" i="225"/>
  <c r="O310" i="225" s="1"/>
  <c r="J127" i="225"/>
  <c r="J120" i="225" s="1"/>
  <c r="F150" i="225"/>
  <c r="K198" i="225"/>
  <c r="K191" i="225" s="1"/>
  <c r="Q210" i="225"/>
  <c r="N233" i="225"/>
  <c r="Q308" i="225"/>
  <c r="O146" i="225"/>
  <c r="O300" i="225"/>
  <c r="Q300" i="225" s="1"/>
  <c r="Q195" i="225"/>
  <c r="Q215" i="225"/>
  <c r="Q218" i="225"/>
  <c r="H254" i="225"/>
  <c r="Q256" i="225"/>
  <c r="K275" i="225"/>
  <c r="L282" i="225"/>
  <c r="Q307" i="225"/>
  <c r="Q40" i="226"/>
  <c r="O156" i="225"/>
  <c r="D275" i="225"/>
  <c r="Q244" i="225"/>
  <c r="I247" i="225"/>
  <c r="I254" i="225"/>
  <c r="H268" i="225"/>
  <c r="H275" i="225"/>
  <c r="Q301" i="225"/>
  <c r="Q114" i="225"/>
  <c r="Q135" i="225"/>
  <c r="Q146" i="225"/>
  <c r="N266" i="225"/>
  <c r="N261" i="225" s="1"/>
  <c r="E276" i="225"/>
  <c r="E275" i="225" s="1"/>
  <c r="O278" i="225"/>
  <c r="Q278" i="225" s="1"/>
  <c r="Q164" i="225"/>
  <c r="O166" i="225"/>
  <c r="Q166" i="225" s="1"/>
  <c r="N280" i="225"/>
  <c r="N287" i="225"/>
  <c r="O178" i="225"/>
  <c r="Q178" i="225" s="1"/>
  <c r="Q183" i="225"/>
  <c r="Q192" i="225"/>
  <c r="E233" i="225"/>
  <c r="Q237" i="225"/>
  <c r="K240" i="225"/>
  <c r="J247" i="225"/>
  <c r="Q249" i="225"/>
  <c r="J254" i="225"/>
  <c r="Q258" i="225"/>
  <c r="I268" i="225"/>
  <c r="D297" i="225"/>
  <c r="O39" i="226"/>
  <c r="P39" i="226" s="1"/>
  <c r="L32" i="226"/>
  <c r="L30" i="226" s="1"/>
  <c r="L11" i="226" s="1"/>
  <c r="L10" i="226" s="1"/>
  <c r="D38" i="227"/>
  <c r="D78" i="227" s="1"/>
  <c r="Q242" i="225"/>
  <c r="Q262" i="225"/>
  <c r="C310" i="225"/>
  <c r="K310" i="225"/>
  <c r="I38" i="227"/>
  <c r="H261" i="225"/>
  <c r="L275" i="225"/>
  <c r="Q277" i="225"/>
  <c r="C282" i="225"/>
  <c r="K282" i="225"/>
  <c r="Q291" i="225"/>
  <c r="L297" i="225"/>
  <c r="Q314" i="225"/>
  <c r="M32" i="226"/>
  <c r="M30" i="226" s="1"/>
  <c r="M11" i="226" s="1"/>
  <c r="M10" i="226" s="1"/>
  <c r="H30" i="227"/>
  <c r="H19" i="227"/>
  <c r="H21" i="227" s="1"/>
  <c r="K41" i="227"/>
  <c r="K70" i="227"/>
  <c r="F240" i="225"/>
  <c r="N240" i="225"/>
  <c r="E247" i="225"/>
  <c r="M247" i="225"/>
  <c r="I261" i="225"/>
  <c r="M275" i="225"/>
  <c r="E297" i="225"/>
  <c r="M297" i="225"/>
  <c r="Q311" i="225"/>
  <c r="N310" i="225"/>
  <c r="H32" i="226"/>
  <c r="H30" i="226" s="1"/>
  <c r="H11" i="226" s="1"/>
  <c r="H10" i="226" s="1"/>
  <c r="O35" i="226"/>
  <c r="P35" i="226" s="1"/>
  <c r="H38" i="227"/>
  <c r="O158" i="225"/>
  <c r="C233" i="225"/>
  <c r="K233" i="225"/>
  <c r="G240" i="225"/>
  <c r="Q251" i="225"/>
  <c r="E254" i="225"/>
  <c r="M254" i="225"/>
  <c r="Q257" i="225"/>
  <c r="F268" i="225"/>
  <c r="N268" i="225"/>
  <c r="Q279" i="225"/>
  <c r="E282" i="225"/>
  <c r="M282" i="225"/>
  <c r="Q285" i="225"/>
  <c r="M289" i="225"/>
  <c r="H289" i="225"/>
  <c r="D32" i="226"/>
  <c r="D30" i="226" s="1"/>
  <c r="D11" i="226" s="1"/>
  <c r="D10" i="226" s="1"/>
  <c r="D50" i="227"/>
  <c r="E44" i="227"/>
  <c r="E49" i="227" s="1"/>
  <c r="G81" i="227"/>
  <c r="G82" i="227" s="1"/>
  <c r="G83" i="227" s="1"/>
  <c r="O83" i="227"/>
  <c r="O81" i="227"/>
  <c r="O82" i="227" s="1"/>
  <c r="Q186" i="225"/>
  <c r="Q243" i="225"/>
  <c r="G247" i="225"/>
  <c r="C261" i="225"/>
  <c r="K261" i="225"/>
  <c r="G268" i="225"/>
  <c r="Q269" i="225"/>
  <c r="G275" i="225"/>
  <c r="N15" i="226"/>
  <c r="O18" i="226"/>
  <c r="Q34" i="226"/>
  <c r="O34" i="226"/>
  <c r="P34" i="226" s="1"/>
  <c r="I240" i="225"/>
  <c r="Q271" i="225"/>
  <c r="J289" i="225"/>
  <c r="Q292" i="225"/>
  <c r="H297" i="225"/>
  <c r="N304" i="225"/>
  <c r="Q305" i="225"/>
  <c r="Q315" i="225"/>
  <c r="K60" i="227"/>
  <c r="E72" i="227"/>
  <c r="E77" i="227" s="1"/>
  <c r="F289" i="225"/>
  <c r="N289" i="225"/>
  <c r="F297" i="225"/>
  <c r="I32" i="226"/>
  <c r="I30" i="226" s="1"/>
  <c r="I11" i="226" s="1"/>
  <c r="I10" i="226" s="1"/>
  <c r="O38" i="226"/>
  <c r="P38" i="226" s="1"/>
  <c r="O40" i="226"/>
  <c r="P40" i="226" s="1"/>
  <c r="D82" i="227"/>
  <c r="D83" i="227" s="1"/>
  <c r="J38" i="227"/>
  <c r="I289" i="225"/>
  <c r="Q298" i="225"/>
  <c r="I297" i="225"/>
  <c r="I310" i="225"/>
  <c r="G32" i="226"/>
  <c r="G30" i="226" s="1"/>
  <c r="G11" i="226" s="1"/>
  <c r="G10" i="226" s="1"/>
  <c r="O37" i="226"/>
  <c r="P37" i="226" s="1"/>
  <c r="F30" i="227"/>
  <c r="F19" i="227"/>
  <c r="F21" i="227" s="1"/>
  <c r="D81" i="227"/>
  <c r="K83" i="227"/>
  <c r="E373" i="227"/>
  <c r="E36" i="227" s="1"/>
  <c r="E38" i="227" s="1"/>
  <c r="M373" i="227"/>
  <c r="M36" i="227" s="1"/>
  <c r="C304" i="225"/>
  <c r="K304" i="225"/>
  <c r="Q306" i="225"/>
  <c r="H310" i="225"/>
  <c r="C32" i="226"/>
  <c r="C30" i="226" s="1"/>
  <c r="C11" i="226" s="1"/>
  <c r="C10" i="226" s="1"/>
  <c r="K32" i="226"/>
  <c r="K30" i="226" s="1"/>
  <c r="K11" i="226" s="1"/>
  <c r="K10" i="226" s="1"/>
  <c r="Q39" i="226"/>
  <c r="M30" i="227"/>
  <c r="M19" i="227"/>
  <c r="M21" i="227" s="1"/>
  <c r="L83" i="227"/>
  <c r="M91" i="227"/>
  <c r="F41" i="227"/>
  <c r="F70" i="227"/>
  <c r="N41" i="227"/>
  <c r="N70" i="227"/>
  <c r="E596" i="227"/>
  <c r="E37" i="227" s="1"/>
  <c r="M596" i="227"/>
  <c r="M37" i="227" s="1"/>
  <c r="Q23" i="226"/>
  <c r="P23" i="226"/>
  <c r="F32" i="226"/>
  <c r="F30" i="226" s="1"/>
  <c r="F11" i="226" s="1"/>
  <c r="F10" i="226" s="1"/>
  <c r="O33" i="226"/>
  <c r="P33" i="226" s="1"/>
  <c r="N32" i="226"/>
  <c r="O36" i="226"/>
  <c r="E30" i="227"/>
  <c r="E19" i="227"/>
  <c r="E21" i="227" s="1"/>
  <c r="N91" i="227"/>
  <c r="G41" i="227"/>
  <c r="G70" i="227"/>
  <c r="G60" i="227"/>
  <c r="O41" i="227"/>
  <c r="O70" i="227"/>
  <c r="O60" i="227"/>
  <c r="G289" i="225"/>
  <c r="P20" i="226"/>
  <c r="Q24" i="226"/>
  <c r="P24" i="226"/>
  <c r="Q33" i="226"/>
  <c r="J32" i="226"/>
  <c r="J30" i="226" s="1"/>
  <c r="J11" i="226" s="1"/>
  <c r="J10" i="226" s="1"/>
  <c r="O41" i="226"/>
  <c r="P41" i="226" s="1"/>
  <c r="F81" i="227"/>
  <c r="F82" i="227" s="1"/>
  <c r="F83" i="227" s="1"/>
  <c r="N83" i="227"/>
  <c r="N81" i="227"/>
  <c r="N82" i="227" s="1"/>
  <c r="E174" i="227"/>
  <c r="E376" i="227" s="1"/>
  <c r="F5" i="226"/>
  <c r="N5" i="226"/>
  <c r="J19" i="227"/>
  <c r="J21" i="227" s="1"/>
  <c r="K81" i="227"/>
  <c r="K82" i="227" s="1"/>
  <c r="G5" i="226"/>
  <c r="O5" i="226"/>
  <c r="K19" i="227"/>
  <c r="K21" i="227" s="1"/>
  <c r="L81" i="227"/>
  <c r="L82" i="227" s="1"/>
  <c r="I5" i="226"/>
  <c r="J5" i="226"/>
  <c r="N19" i="227"/>
  <c r="N21" i="227" s="1"/>
  <c r="G19" i="227"/>
  <c r="G21" i="227" s="1"/>
  <c r="O19" i="227"/>
  <c r="O21" i="227" s="1"/>
  <c r="H81" i="227"/>
  <c r="H82" i="227" s="1"/>
  <c r="H83" i="227" s="1"/>
  <c r="L231" i="225" l="1"/>
  <c r="L229" i="225" s="1"/>
  <c r="M231" i="225"/>
  <c r="M229" i="225" s="1"/>
  <c r="H97" i="225"/>
  <c r="H95" i="225" s="1"/>
  <c r="H14" i="225" s="1"/>
  <c r="H13" i="225" s="1"/>
  <c r="H231" i="225"/>
  <c r="H229" i="225" s="1"/>
  <c r="H319" i="225" s="1"/>
  <c r="E97" i="225"/>
  <c r="E95" i="225" s="1"/>
  <c r="E14" i="225" s="1"/>
  <c r="E13" i="225" s="1"/>
  <c r="J231" i="225"/>
  <c r="J229" i="225" s="1"/>
  <c r="D231" i="225"/>
  <c r="D229" i="225" s="1"/>
  <c r="J97" i="225"/>
  <c r="J95" i="225" s="1"/>
  <c r="J14" i="225" s="1"/>
  <c r="J13" i="225" s="1"/>
  <c r="F97" i="225"/>
  <c r="F95" i="225" s="1"/>
  <c r="F14" i="225" s="1"/>
  <c r="F13" i="225" s="1"/>
  <c r="O147" i="225"/>
  <c r="G174" i="227"/>
  <c r="G376" i="227" s="1"/>
  <c r="H3" i="227"/>
  <c r="Q276" i="225"/>
  <c r="D322" i="225"/>
  <c r="D97" i="225"/>
  <c r="D95" i="225" s="1"/>
  <c r="D14" i="225" s="1"/>
  <c r="D13" i="225" s="1"/>
  <c r="I97" i="225"/>
  <c r="I95" i="225" s="1"/>
  <c r="I14" i="225" s="1"/>
  <c r="I13" i="225" s="1"/>
  <c r="C97" i="225"/>
  <c r="C95" i="225" s="1"/>
  <c r="C14" i="225" s="1"/>
  <c r="C13" i="225" s="1"/>
  <c r="J7" i="225"/>
  <c r="L7" i="225"/>
  <c r="D7" i="225"/>
  <c r="M38" i="227"/>
  <c r="N8" i="226"/>
  <c r="Q15" i="226"/>
  <c r="Q37" i="226"/>
  <c r="G231" i="225"/>
  <c r="G229" i="225" s="1"/>
  <c r="O137" i="225"/>
  <c r="L140" i="225"/>
  <c r="G7" i="225"/>
  <c r="K7" i="225"/>
  <c r="N275" i="225"/>
  <c r="P36" i="226"/>
  <c r="Q36" i="226"/>
  <c r="E41" i="227"/>
  <c r="E60" i="227"/>
  <c r="E70" i="227"/>
  <c r="Q312" i="225"/>
  <c r="F44" i="227"/>
  <c r="F49" i="227" s="1"/>
  <c r="E50" i="227"/>
  <c r="K231" i="225"/>
  <c r="K229" i="225" s="1"/>
  <c r="I60" i="227"/>
  <c r="I41" i="227"/>
  <c r="I70" i="227"/>
  <c r="Q236" i="225"/>
  <c r="O180" i="225"/>
  <c r="Q180" i="225" s="1"/>
  <c r="G97" i="225"/>
  <c r="G95" i="225" s="1"/>
  <c r="G14" i="225" s="1"/>
  <c r="G13" i="225" s="1"/>
  <c r="Q106" i="225"/>
  <c r="I231" i="225"/>
  <c r="I229" i="225" s="1"/>
  <c r="O167" i="225"/>
  <c r="Q167" i="225" s="1"/>
  <c r="O252" i="225"/>
  <c r="O247" i="225" s="1"/>
  <c r="Q247" i="225" s="1"/>
  <c r="O259" i="225"/>
  <c r="O188" i="225"/>
  <c r="Q188" i="225" s="1"/>
  <c r="O107" i="225"/>
  <c r="O304" i="225"/>
  <c r="M7" i="225"/>
  <c r="Q61" i="225"/>
  <c r="H17" i="225"/>
  <c r="H16" i="225" s="1"/>
  <c r="H7" i="225"/>
  <c r="P18" i="226"/>
  <c r="Q18" i="226"/>
  <c r="O32" i="226"/>
  <c r="P32" i="226" s="1"/>
  <c r="N30" i="226"/>
  <c r="C231" i="225"/>
  <c r="C229" i="225" s="1"/>
  <c r="E231" i="225"/>
  <c r="E229" i="225" s="1"/>
  <c r="Q38" i="226"/>
  <c r="O273" i="225"/>
  <c r="O268" i="225" s="1"/>
  <c r="Q161" i="225"/>
  <c r="O177" i="225"/>
  <c r="Q248" i="225"/>
  <c r="Q158" i="225"/>
  <c r="Q234" i="225"/>
  <c r="Q156" i="225"/>
  <c r="O127" i="225"/>
  <c r="Q127" i="225" s="1"/>
  <c r="N120" i="225"/>
  <c r="N97" i="225" s="1"/>
  <c r="O100" i="225"/>
  <c r="Q100" i="225" s="1"/>
  <c r="K110" i="225"/>
  <c r="C7" i="225"/>
  <c r="Q310" i="225"/>
  <c r="O280" i="225"/>
  <c r="Q280" i="225" s="1"/>
  <c r="R76" i="227"/>
  <c r="E78" i="227"/>
  <c r="F72" i="227"/>
  <c r="F77" i="227" s="1"/>
  <c r="O287" i="225"/>
  <c r="Q287" i="225" s="1"/>
  <c r="H70" i="227"/>
  <c r="H60" i="227"/>
  <c r="H41" i="227"/>
  <c r="Q255" i="225"/>
  <c r="O198" i="225"/>
  <c r="N282" i="225"/>
  <c r="F231" i="225"/>
  <c r="F229" i="225" s="1"/>
  <c r="F319" i="225" s="1"/>
  <c r="M191" i="225"/>
  <c r="O191" i="225" s="1"/>
  <c r="O160" i="225"/>
  <c r="Q160" i="225"/>
  <c r="O130" i="225"/>
  <c r="Q130" i="225" s="1"/>
  <c r="O238" i="225"/>
  <c r="O233" i="225" s="1"/>
  <c r="Q233" i="225" s="1"/>
  <c r="O295" i="225"/>
  <c r="Q295" i="225" s="1"/>
  <c r="Q147" i="225"/>
  <c r="Q189" i="225"/>
  <c r="O117" i="225"/>
  <c r="Q117" i="225" s="1"/>
  <c r="I7" i="225"/>
  <c r="F17" i="225"/>
  <c r="F16" i="225" s="1"/>
  <c r="F7" i="225"/>
  <c r="Q293" i="225"/>
  <c r="Q138" i="225"/>
  <c r="O157" i="225"/>
  <c r="Q128" i="225"/>
  <c r="O21" i="225"/>
  <c r="Q86" i="225"/>
  <c r="J41" i="227"/>
  <c r="J70" i="227"/>
  <c r="J60" i="227"/>
  <c r="Q304" i="225"/>
  <c r="D70" i="227"/>
  <c r="D60" i="227"/>
  <c r="D41" i="227"/>
  <c r="Q168" i="225"/>
  <c r="Q41" i="226"/>
  <c r="O266" i="225"/>
  <c r="Q266" i="225" s="1"/>
  <c r="N322" i="225"/>
  <c r="N11" i="225"/>
  <c r="N8" i="225"/>
  <c r="O245" i="225"/>
  <c r="O240" i="225" s="1"/>
  <c r="Q240" i="225" s="1"/>
  <c r="K150" i="225"/>
  <c r="O150" i="225" s="1"/>
  <c r="O302" i="225"/>
  <c r="Q302" i="225" s="1"/>
  <c r="L170" i="225"/>
  <c r="O170" i="225" s="1"/>
  <c r="E17" i="225"/>
  <c r="E16" i="225" s="1"/>
  <c r="E7" i="225"/>
  <c r="Q76" i="225"/>
  <c r="J319" i="225" l="1"/>
  <c r="D17" i="225"/>
  <c r="D16" i="225" s="1"/>
  <c r="I3" i="227"/>
  <c r="H174" i="227"/>
  <c r="H376" i="227" s="1"/>
  <c r="I319" i="225"/>
  <c r="I17" i="225"/>
  <c r="I16" i="225" s="1"/>
  <c r="C17" i="225"/>
  <c r="C16" i="225" s="1"/>
  <c r="D319" i="225"/>
  <c r="Q150" i="225"/>
  <c r="J17" i="225"/>
  <c r="J16" i="225" s="1"/>
  <c r="Q268" i="225"/>
  <c r="K97" i="225"/>
  <c r="K95" i="225" s="1"/>
  <c r="K14" i="225" s="1"/>
  <c r="C319" i="225"/>
  <c r="C322" i="225"/>
  <c r="Q191" i="225"/>
  <c r="Q259" i="225"/>
  <c r="Q11" i="225"/>
  <c r="O11" i="225"/>
  <c r="N10" i="225"/>
  <c r="Q30" i="226"/>
  <c r="N11" i="226"/>
  <c r="O30" i="226"/>
  <c r="P30" i="226" s="1"/>
  <c r="Q170" i="225"/>
  <c r="O140" i="225"/>
  <c r="Q140" i="225" s="1"/>
  <c r="Q32" i="226"/>
  <c r="O254" i="225"/>
  <c r="G44" i="227"/>
  <c r="G49" i="227" s="1"/>
  <c r="F50" i="227"/>
  <c r="L97" i="225"/>
  <c r="L95" i="225" s="1"/>
  <c r="Q245" i="225"/>
  <c r="Q21" i="225"/>
  <c r="O297" i="225"/>
  <c r="F78" i="227"/>
  <c r="G72" i="227"/>
  <c r="G77" i="227" s="1"/>
  <c r="O120" i="225"/>
  <c r="Q252" i="225"/>
  <c r="O110" i="225"/>
  <c r="Q110" i="225" s="1"/>
  <c r="O282" i="225"/>
  <c r="Q282" i="225" s="1"/>
  <c r="Q177" i="225"/>
  <c r="O275" i="225"/>
  <c r="Q275" i="225" s="1"/>
  <c r="N95" i="225"/>
  <c r="Q273" i="225"/>
  <c r="Q107" i="225"/>
  <c r="O289" i="225"/>
  <c r="O8" i="225"/>
  <c r="N7" i="225"/>
  <c r="Q8" i="225"/>
  <c r="Q238" i="225"/>
  <c r="G319" i="225"/>
  <c r="O8" i="226"/>
  <c r="P8" i="226" s="1"/>
  <c r="N7" i="226"/>
  <c r="M97" i="225"/>
  <c r="M95" i="225" s="1"/>
  <c r="Q137" i="225"/>
  <c r="Q157" i="225"/>
  <c r="E319" i="225"/>
  <c r="E322" i="225"/>
  <c r="G17" i="225"/>
  <c r="G16" i="225" s="1"/>
  <c r="O261" i="225"/>
  <c r="N231" i="225"/>
  <c r="M41" i="227"/>
  <c r="M60" i="227"/>
  <c r="M70" i="227"/>
  <c r="Q198" i="225"/>
  <c r="J3" i="227" l="1"/>
  <c r="I174" i="227"/>
  <c r="I376" i="227" s="1"/>
  <c r="O7" i="226"/>
  <c r="P7" i="226" s="1"/>
  <c r="N229" i="225"/>
  <c r="P275" i="225"/>
  <c r="P110" i="225"/>
  <c r="Q297" i="225"/>
  <c r="K13" i="225"/>
  <c r="K17" i="225"/>
  <c r="K16" i="225" s="1"/>
  <c r="Q261" i="225"/>
  <c r="O231" i="225"/>
  <c r="Q231" i="225" s="1"/>
  <c r="P8" i="225"/>
  <c r="L14" i="225"/>
  <c r="L319" i="225"/>
  <c r="O7" i="225"/>
  <c r="Q7" i="225"/>
  <c r="P120" i="225"/>
  <c r="P140" i="225"/>
  <c r="M14" i="225"/>
  <c r="M319" i="225"/>
  <c r="O97" i="225"/>
  <c r="Q97" i="225" s="1"/>
  <c r="P289" i="225"/>
  <c r="Q289" i="225"/>
  <c r="N14" i="225"/>
  <c r="P282" i="225"/>
  <c r="Q120" i="225"/>
  <c r="G50" i="227"/>
  <c r="H44" i="227"/>
  <c r="H49" i="227" s="1"/>
  <c r="K319" i="225"/>
  <c r="O10" i="225"/>
  <c r="P297" i="225" s="1"/>
  <c r="O11" i="226"/>
  <c r="P11" i="226" s="1"/>
  <c r="N10" i="226"/>
  <c r="Q8" i="226"/>
  <c r="G78" i="227"/>
  <c r="H72" i="227"/>
  <c r="H77" i="227" s="1"/>
  <c r="P254" i="225"/>
  <c r="Q254" i="225"/>
  <c r="P11" i="225"/>
  <c r="K3" i="227" l="1"/>
  <c r="J174" i="227"/>
  <c r="J376" i="227" s="1"/>
  <c r="O10" i="226"/>
  <c r="P10" i="226" s="1"/>
  <c r="Q10" i="226"/>
  <c r="M13" i="225"/>
  <c r="M17" i="225"/>
  <c r="M16" i="225" s="1"/>
  <c r="Q11" i="226"/>
  <c r="P219" i="225"/>
  <c r="P211" i="225"/>
  <c r="P221" i="225"/>
  <c r="P205" i="225"/>
  <c r="P186" i="225"/>
  <c r="P174" i="225"/>
  <c r="P171" i="225"/>
  <c r="P196" i="225"/>
  <c r="P151" i="225"/>
  <c r="P222" i="225"/>
  <c r="P163" i="225"/>
  <c r="P154" i="225"/>
  <c r="P144" i="225"/>
  <c r="P141" i="225"/>
  <c r="P193" i="225"/>
  <c r="P184" i="225"/>
  <c r="P124" i="225"/>
  <c r="P115" i="225"/>
  <c r="P112" i="225"/>
  <c r="P223" i="225"/>
  <c r="P212" i="225"/>
  <c r="P204" i="225"/>
  <c r="P175" i="225"/>
  <c r="P164" i="225"/>
  <c r="P155" i="225"/>
  <c r="P145" i="225"/>
  <c r="P142" i="225"/>
  <c r="P133" i="225"/>
  <c r="P121" i="225"/>
  <c r="P89" i="225"/>
  <c r="P134" i="225"/>
  <c r="P78" i="225"/>
  <c r="P64" i="225"/>
  <c r="P53" i="225"/>
  <c r="P49" i="225"/>
  <c r="P33" i="225"/>
  <c r="P153" i="225"/>
  <c r="P122" i="225"/>
  <c r="P82" i="225"/>
  <c r="P69" i="225"/>
  <c r="P58" i="225"/>
  <c r="P42" i="225"/>
  <c r="P10" i="225"/>
  <c r="P90" i="225"/>
  <c r="P206" i="225"/>
  <c r="P88" i="225"/>
  <c r="P162" i="225"/>
  <c r="P173" i="225"/>
  <c r="P131" i="225"/>
  <c r="P181" i="225"/>
  <c r="P80" i="225"/>
  <c r="P87" i="225"/>
  <c r="P62" i="225"/>
  <c r="P209" i="225"/>
  <c r="P143" i="225"/>
  <c r="P83" i="225"/>
  <c r="P59" i="225"/>
  <c r="P48" i="225"/>
  <c r="P32" i="225"/>
  <c r="P27" i="225"/>
  <c r="P165" i="225"/>
  <c r="P54" i="225"/>
  <c r="P36" i="225"/>
  <c r="P242" i="225"/>
  <c r="P307" i="225"/>
  <c r="P73" i="225"/>
  <c r="P111" i="225"/>
  <c r="P101" i="225"/>
  <c r="P277" i="225"/>
  <c r="P220" i="225"/>
  <c r="P28" i="225"/>
  <c r="P244" i="225"/>
  <c r="P272" i="225"/>
  <c r="P192" i="225"/>
  <c r="P74" i="225"/>
  <c r="P41" i="225"/>
  <c r="P249" i="225"/>
  <c r="P185" i="225"/>
  <c r="P203" i="225"/>
  <c r="P284" i="225"/>
  <c r="P102" i="225"/>
  <c r="P291" i="225"/>
  <c r="P63" i="225"/>
  <c r="P44" i="225"/>
  <c r="P37" i="225"/>
  <c r="P216" i="225"/>
  <c r="P218" i="225"/>
  <c r="P237" i="225"/>
  <c r="P286" i="225"/>
  <c r="P23" i="225"/>
  <c r="P71" i="225"/>
  <c r="P256" i="225"/>
  <c r="P38" i="225"/>
  <c r="P79" i="225"/>
  <c r="P217" i="225"/>
  <c r="P68" i="225"/>
  <c r="P225" i="225"/>
  <c r="P84" i="225"/>
  <c r="P72" i="225"/>
  <c r="P250" i="225"/>
  <c r="P285" i="225"/>
  <c r="P114" i="225"/>
  <c r="P292" i="225"/>
  <c r="P271" i="225"/>
  <c r="P135" i="225"/>
  <c r="P265" i="225"/>
  <c r="P294" i="225"/>
  <c r="P301" i="225"/>
  <c r="P105" i="225"/>
  <c r="P31" i="225"/>
  <c r="P258" i="225"/>
  <c r="P290" i="225"/>
  <c r="P43" i="225"/>
  <c r="P194" i="225"/>
  <c r="P34" i="225"/>
  <c r="P77" i="225"/>
  <c r="P235" i="225"/>
  <c r="P270" i="225"/>
  <c r="P123" i="225"/>
  <c r="P208" i="225"/>
  <c r="P207" i="225"/>
  <c r="P51" i="225"/>
  <c r="P172" i="225"/>
  <c r="P39" i="225"/>
  <c r="P152" i="225"/>
  <c r="P91" i="225"/>
  <c r="P103" i="225"/>
  <c r="P308" i="225"/>
  <c r="P279" i="225"/>
  <c r="P213" i="225"/>
  <c r="P283" i="225"/>
  <c r="P113" i="225"/>
  <c r="P182" i="225"/>
  <c r="P116" i="225"/>
  <c r="P311" i="225"/>
  <c r="P224" i="225"/>
  <c r="P210" i="225"/>
  <c r="P299" i="225"/>
  <c r="P81" i="225"/>
  <c r="P47" i="225"/>
  <c r="P243" i="225"/>
  <c r="P132" i="225"/>
  <c r="P104" i="225"/>
  <c r="P202" i="225"/>
  <c r="P195" i="225"/>
  <c r="P313" i="225"/>
  <c r="P183" i="225"/>
  <c r="P29" i="225"/>
  <c r="P67" i="225"/>
  <c r="P57" i="225"/>
  <c r="P52" i="225"/>
  <c r="P125" i="225"/>
  <c r="P264" i="225"/>
  <c r="P263" i="225"/>
  <c r="P176" i="225"/>
  <c r="P24" i="225"/>
  <c r="P215" i="225"/>
  <c r="P300" i="225"/>
  <c r="P201" i="225"/>
  <c r="P146" i="225"/>
  <c r="P199" i="225"/>
  <c r="P61" i="225"/>
  <c r="P306" i="225"/>
  <c r="P293" i="225"/>
  <c r="P262" i="225"/>
  <c r="P136" i="225"/>
  <c r="P76" i="225"/>
  <c r="P298" i="225"/>
  <c r="P312" i="225"/>
  <c r="P147" i="225"/>
  <c r="P269" i="225"/>
  <c r="P156" i="225"/>
  <c r="P251" i="225"/>
  <c r="P161" i="225"/>
  <c r="P248" i="225"/>
  <c r="P86" i="225"/>
  <c r="P305" i="225"/>
  <c r="P197" i="225"/>
  <c r="P236" i="225"/>
  <c r="P46" i="225"/>
  <c r="P158" i="225"/>
  <c r="P108" i="225"/>
  <c r="P276" i="225"/>
  <c r="P241" i="225"/>
  <c r="P128" i="225"/>
  <c r="P255" i="225"/>
  <c r="P118" i="225"/>
  <c r="P106" i="225"/>
  <c r="P234" i="225"/>
  <c r="P138" i="225"/>
  <c r="P126" i="225"/>
  <c r="P314" i="225"/>
  <c r="P168" i="225"/>
  <c r="P178" i="225"/>
  <c r="P66" i="225"/>
  <c r="P148" i="225"/>
  <c r="P310" i="225"/>
  <c r="P257" i="225"/>
  <c r="P187" i="225"/>
  <c r="P278" i="225"/>
  <c r="P315" i="225"/>
  <c r="P26" i="225"/>
  <c r="P56" i="225"/>
  <c r="P166" i="225"/>
  <c r="P189" i="225"/>
  <c r="P191" i="225"/>
  <c r="P287" i="225"/>
  <c r="P160" i="225"/>
  <c r="P100" i="225"/>
  <c r="P170" i="225"/>
  <c r="P137" i="225"/>
  <c r="P117" i="225"/>
  <c r="P268" i="225"/>
  <c r="P280" i="225"/>
  <c r="P273" i="225"/>
  <c r="P266" i="225"/>
  <c r="P188" i="225"/>
  <c r="P177" i="225"/>
  <c r="P167" i="225"/>
  <c r="P259" i="225"/>
  <c r="P21" i="225"/>
  <c r="P247" i="225"/>
  <c r="P233" i="225"/>
  <c r="P157" i="225"/>
  <c r="P180" i="225"/>
  <c r="P302" i="225"/>
  <c r="P252" i="225"/>
  <c r="P245" i="225"/>
  <c r="P127" i="225"/>
  <c r="P150" i="225"/>
  <c r="P238" i="225"/>
  <c r="P130" i="225"/>
  <c r="P304" i="225"/>
  <c r="P107" i="225"/>
  <c r="P198" i="225"/>
  <c r="P295" i="225"/>
  <c r="P240" i="225"/>
  <c r="O14" i="225"/>
  <c r="P14" i="225" s="1"/>
  <c r="N13" i="225"/>
  <c r="N17" i="225"/>
  <c r="P231" i="225"/>
  <c r="O229" i="225"/>
  <c r="H78" i="227"/>
  <c r="I72" i="227"/>
  <c r="I77" i="227" s="1"/>
  <c r="Q10" i="225"/>
  <c r="P7" i="225"/>
  <c r="P261" i="225"/>
  <c r="N319" i="225"/>
  <c r="I44" i="227"/>
  <c r="I49" i="227" s="1"/>
  <c r="H50" i="227"/>
  <c r="P97" i="225"/>
  <c r="O95" i="225"/>
  <c r="L13" i="225"/>
  <c r="L17" i="225"/>
  <c r="L16" i="225" s="1"/>
  <c r="Q7" i="226"/>
  <c r="K174" i="227" l="1"/>
  <c r="K376" i="227" s="1"/>
  <c r="L3" i="227"/>
  <c r="O17" i="225"/>
  <c r="P17" i="225" s="1"/>
  <c r="N16" i="225"/>
  <c r="J44" i="227"/>
  <c r="J49" i="227" s="1"/>
  <c r="I50" i="227"/>
  <c r="Q14" i="225"/>
  <c r="J72" i="227"/>
  <c r="J77" i="227" s="1"/>
  <c r="I78" i="227"/>
  <c r="P95" i="225"/>
  <c r="Q95" i="225"/>
  <c r="O13" i="225"/>
  <c r="P13" i="225" s="1"/>
  <c r="Q13" i="225"/>
  <c r="O319" i="225"/>
  <c r="P229" i="225"/>
  <c r="O322" i="225"/>
  <c r="Q229" i="225"/>
  <c r="L174" i="227" l="1"/>
  <c r="L376" i="227" s="1"/>
  <c r="M3" i="227"/>
  <c r="K44" i="227"/>
  <c r="K49" i="227" s="1"/>
  <c r="J50" i="227"/>
  <c r="Q17" i="225"/>
  <c r="O16" i="225"/>
  <c r="P16" i="225" s="1"/>
  <c r="K72" i="227"/>
  <c r="K77" i="227" s="1"/>
  <c r="J78" i="227"/>
  <c r="M174" i="227" l="1"/>
  <c r="M376" i="227" s="1"/>
  <c r="N3" i="227"/>
  <c r="K50" i="227"/>
  <c r="L44" i="227"/>
  <c r="L49" i="227" s="1"/>
  <c r="L72" i="227"/>
  <c r="L77" i="227" s="1"/>
  <c r="K78" i="227"/>
  <c r="Q16" i="225"/>
  <c r="O3" i="227" l="1"/>
  <c r="O174" i="227" s="1"/>
  <c r="O376" i="227" s="1"/>
  <c r="N174" i="227"/>
  <c r="N376" i="227" s="1"/>
  <c r="L50" i="227"/>
  <c r="M44" i="227"/>
  <c r="M49" i="227" s="1"/>
  <c r="M72" i="227"/>
  <c r="M77" i="227" s="1"/>
  <c r="L78" i="227"/>
  <c r="N44" i="227" l="1"/>
  <c r="N49" i="227" s="1"/>
  <c r="M50" i="227"/>
  <c r="M78" i="227"/>
  <c r="N72" i="227"/>
  <c r="N77" i="227" s="1"/>
  <c r="N78" i="227" l="1"/>
  <c r="O72" i="227"/>
  <c r="O77" i="227" s="1"/>
  <c r="O78" i="227" s="1"/>
  <c r="O44" i="227"/>
  <c r="O49" i="227" s="1"/>
  <c r="O50" i="227" s="1"/>
  <c r="N50" i="227"/>
  <c r="O595" i="224" l="1"/>
  <c r="N595" i="224"/>
  <c r="M595" i="224"/>
  <c r="L595" i="224"/>
  <c r="K595" i="224"/>
  <c r="J595" i="224"/>
  <c r="I595" i="224"/>
  <c r="H595" i="224"/>
  <c r="G595" i="224"/>
  <c r="F595" i="224"/>
  <c r="E595" i="224"/>
  <c r="D595" i="224"/>
  <c r="O582" i="224"/>
  <c r="N582" i="224"/>
  <c r="M582" i="224"/>
  <c r="L582" i="224"/>
  <c r="K582" i="224"/>
  <c r="J582" i="224"/>
  <c r="I582" i="224"/>
  <c r="H582" i="224"/>
  <c r="G582" i="224"/>
  <c r="F582" i="224"/>
  <c r="E582" i="224"/>
  <c r="D582" i="224"/>
  <c r="O569" i="224"/>
  <c r="N569" i="224"/>
  <c r="M569" i="224"/>
  <c r="L569" i="224"/>
  <c r="K569" i="224"/>
  <c r="J569" i="224"/>
  <c r="I569" i="224"/>
  <c r="H569" i="224"/>
  <c r="G569" i="224"/>
  <c r="F569" i="224"/>
  <c r="E569" i="224"/>
  <c r="D569" i="224"/>
  <c r="O483" i="224"/>
  <c r="O596" i="224" s="1"/>
  <c r="O37" i="224" s="1"/>
  <c r="N483" i="224"/>
  <c r="N596" i="224" s="1"/>
  <c r="N37" i="224" s="1"/>
  <c r="M483" i="224"/>
  <c r="M596" i="224" s="1"/>
  <c r="M37" i="224" s="1"/>
  <c r="L483" i="224"/>
  <c r="K483" i="224"/>
  <c r="K596" i="224" s="1"/>
  <c r="J483" i="224"/>
  <c r="J596" i="224" s="1"/>
  <c r="I483" i="224"/>
  <c r="I596" i="224" s="1"/>
  <c r="I37" i="224" s="1"/>
  <c r="H483" i="224"/>
  <c r="H596" i="224" s="1"/>
  <c r="H37" i="224" s="1"/>
  <c r="G483" i="224"/>
  <c r="G596" i="224" s="1"/>
  <c r="G37" i="224" s="1"/>
  <c r="F483" i="224"/>
  <c r="F596" i="224" s="1"/>
  <c r="F37" i="224" s="1"/>
  <c r="F38" i="224" s="1"/>
  <c r="E483" i="224"/>
  <c r="E596" i="224" s="1"/>
  <c r="E37" i="224" s="1"/>
  <c r="D483" i="224"/>
  <c r="O392" i="224"/>
  <c r="N392" i="224"/>
  <c r="M392" i="224"/>
  <c r="L392" i="224"/>
  <c r="K392" i="224"/>
  <c r="J392" i="224"/>
  <c r="I392" i="224"/>
  <c r="H392" i="224"/>
  <c r="G392" i="224"/>
  <c r="F392" i="224"/>
  <c r="E392" i="224"/>
  <c r="D392" i="224"/>
  <c r="O380" i="224"/>
  <c r="N380" i="224"/>
  <c r="M380" i="224"/>
  <c r="L380" i="224"/>
  <c r="K380" i="224"/>
  <c r="J380" i="224"/>
  <c r="I380" i="224"/>
  <c r="H380" i="224"/>
  <c r="G380" i="224"/>
  <c r="F380" i="224"/>
  <c r="E380" i="224"/>
  <c r="D380" i="224"/>
  <c r="D377" i="224"/>
  <c r="D385" i="224" s="1"/>
  <c r="E377" i="224" s="1"/>
  <c r="E385" i="224" s="1"/>
  <c r="F377" i="224" s="1"/>
  <c r="F385" i="224" s="1"/>
  <c r="G377" i="224" s="1"/>
  <c r="G385" i="224" s="1"/>
  <c r="H377" i="224" s="1"/>
  <c r="H385" i="224" s="1"/>
  <c r="I377" i="224" s="1"/>
  <c r="I385" i="224" s="1"/>
  <c r="J377" i="224" s="1"/>
  <c r="J385" i="224" s="1"/>
  <c r="K377" i="224" s="1"/>
  <c r="K385" i="224" s="1"/>
  <c r="L377" i="224" s="1"/>
  <c r="L385" i="224" s="1"/>
  <c r="M377" i="224" s="1"/>
  <c r="M385" i="224" s="1"/>
  <c r="N377" i="224" s="1"/>
  <c r="N385" i="224" s="1"/>
  <c r="O377" i="224" s="1"/>
  <c r="O385" i="224" s="1"/>
  <c r="H373" i="224"/>
  <c r="H36" i="224" s="1"/>
  <c r="O372" i="224"/>
  <c r="N372" i="224"/>
  <c r="M372" i="224"/>
  <c r="L372" i="224"/>
  <c r="K372" i="224"/>
  <c r="J372" i="224"/>
  <c r="I372" i="224"/>
  <c r="H372" i="224"/>
  <c r="G372" i="224"/>
  <c r="F372" i="224"/>
  <c r="E372" i="224"/>
  <c r="D372" i="224"/>
  <c r="O359" i="224"/>
  <c r="N359" i="224"/>
  <c r="M359" i="224"/>
  <c r="L359" i="224"/>
  <c r="K359" i="224"/>
  <c r="J359" i="224"/>
  <c r="I359" i="224"/>
  <c r="H359" i="224"/>
  <c r="G359" i="224"/>
  <c r="F359" i="224"/>
  <c r="E359" i="224"/>
  <c r="D359" i="224"/>
  <c r="O346" i="224"/>
  <c r="N346" i="224"/>
  <c r="M346" i="224"/>
  <c r="L346" i="224"/>
  <c r="K346" i="224"/>
  <c r="J346" i="224"/>
  <c r="I346" i="224"/>
  <c r="H346" i="224"/>
  <c r="G346" i="224"/>
  <c r="F346" i="224"/>
  <c r="E346" i="224"/>
  <c r="D346" i="224"/>
  <c r="O260" i="224"/>
  <c r="O373" i="224" s="1"/>
  <c r="O36" i="224" s="1"/>
  <c r="O38" i="224" s="1"/>
  <c r="N260" i="224"/>
  <c r="N373" i="224" s="1"/>
  <c r="M260" i="224"/>
  <c r="M373" i="224" s="1"/>
  <c r="M36" i="224" s="1"/>
  <c r="L260" i="224"/>
  <c r="L373" i="224" s="1"/>
  <c r="L36" i="224" s="1"/>
  <c r="K260" i="224"/>
  <c r="K373" i="224" s="1"/>
  <c r="K36" i="224" s="1"/>
  <c r="K38" i="224" s="1"/>
  <c r="J260" i="224"/>
  <c r="J373" i="224" s="1"/>
  <c r="J36" i="224" s="1"/>
  <c r="I260" i="224"/>
  <c r="I373" i="224" s="1"/>
  <c r="I36" i="224" s="1"/>
  <c r="H260" i="224"/>
  <c r="G260" i="224"/>
  <c r="G373" i="224" s="1"/>
  <c r="G36" i="224" s="1"/>
  <c r="G38" i="224" s="1"/>
  <c r="F260" i="224"/>
  <c r="F373" i="224" s="1"/>
  <c r="E260" i="224"/>
  <c r="E373" i="224" s="1"/>
  <c r="E36" i="224" s="1"/>
  <c r="D260" i="224"/>
  <c r="D373" i="224" s="1"/>
  <c r="D36" i="224" s="1"/>
  <c r="O170" i="224"/>
  <c r="N170" i="224"/>
  <c r="M170" i="224"/>
  <c r="L170" i="224"/>
  <c r="K170" i="224"/>
  <c r="J170" i="224"/>
  <c r="I170" i="224"/>
  <c r="H170" i="224"/>
  <c r="G170" i="224"/>
  <c r="F170" i="224"/>
  <c r="E170" i="224"/>
  <c r="D170" i="224"/>
  <c r="O164" i="224"/>
  <c r="N164" i="224"/>
  <c r="M164" i="224"/>
  <c r="L164" i="224"/>
  <c r="K164" i="224"/>
  <c r="J164" i="224"/>
  <c r="I164" i="224"/>
  <c r="H164" i="224"/>
  <c r="G164" i="224"/>
  <c r="F164" i="224"/>
  <c r="E164" i="224"/>
  <c r="D164" i="224"/>
  <c r="O134" i="224"/>
  <c r="N134" i="224"/>
  <c r="M134" i="224"/>
  <c r="L134" i="224"/>
  <c r="K134" i="224"/>
  <c r="J134" i="224"/>
  <c r="I134" i="224"/>
  <c r="H134" i="224"/>
  <c r="G134" i="224"/>
  <c r="F134" i="224"/>
  <c r="E134" i="224"/>
  <c r="D134" i="224"/>
  <c r="O104" i="224"/>
  <c r="N104" i="224"/>
  <c r="M104" i="224"/>
  <c r="L104" i="224"/>
  <c r="K104" i="224"/>
  <c r="J104" i="224"/>
  <c r="I104" i="224"/>
  <c r="H104" i="224"/>
  <c r="G104" i="224"/>
  <c r="F104" i="224"/>
  <c r="E104" i="224"/>
  <c r="D104" i="224"/>
  <c r="O90" i="224"/>
  <c r="N90" i="224"/>
  <c r="M90" i="224"/>
  <c r="L90" i="224"/>
  <c r="K90" i="224"/>
  <c r="J90" i="224"/>
  <c r="I90" i="224"/>
  <c r="H90" i="224"/>
  <c r="G90" i="224"/>
  <c r="F90" i="224"/>
  <c r="E90" i="224"/>
  <c r="D90" i="224"/>
  <c r="N82" i="224"/>
  <c r="N83" i="224" s="1"/>
  <c r="F82" i="224"/>
  <c r="F83" i="224" s="1"/>
  <c r="N81" i="224"/>
  <c r="I81" i="224"/>
  <c r="I82" i="224" s="1"/>
  <c r="I83" i="224" s="1"/>
  <c r="H81" i="224"/>
  <c r="H82" i="224" s="1"/>
  <c r="H83" i="224" s="1"/>
  <c r="F81" i="224"/>
  <c r="D80" i="224"/>
  <c r="O73" i="224"/>
  <c r="O91" i="224" s="1"/>
  <c r="N73" i="224"/>
  <c r="N91" i="224" s="1"/>
  <c r="M73" i="224"/>
  <c r="L73" i="224"/>
  <c r="L91" i="224" s="1"/>
  <c r="K73" i="224"/>
  <c r="K91" i="224" s="1"/>
  <c r="J73" i="224"/>
  <c r="I73" i="224"/>
  <c r="H73" i="224"/>
  <c r="G73" i="224"/>
  <c r="F73" i="224"/>
  <c r="E73" i="224"/>
  <c r="D73" i="224"/>
  <c r="D72" i="224"/>
  <c r="D77" i="224" s="1"/>
  <c r="O69" i="224"/>
  <c r="N69" i="224"/>
  <c r="M69" i="224"/>
  <c r="L69" i="224"/>
  <c r="K69" i="224"/>
  <c r="J69" i="224"/>
  <c r="I69" i="224"/>
  <c r="H69" i="224"/>
  <c r="G69" i="224"/>
  <c r="F69" i="224"/>
  <c r="E69" i="224"/>
  <c r="D69" i="224"/>
  <c r="O59" i="224"/>
  <c r="N59" i="224"/>
  <c r="M59" i="224"/>
  <c r="L59" i="224"/>
  <c r="K59" i="224"/>
  <c r="J59" i="224"/>
  <c r="I59" i="224"/>
  <c r="H59" i="224"/>
  <c r="G59" i="224"/>
  <c r="F59" i="224"/>
  <c r="E59" i="224"/>
  <c r="D59" i="224"/>
  <c r="D44" i="224"/>
  <c r="D49" i="224" s="1"/>
  <c r="K41" i="224"/>
  <c r="K37" i="224"/>
  <c r="J37" i="224"/>
  <c r="N36" i="224"/>
  <c r="F36" i="224"/>
  <c r="E34" i="224"/>
  <c r="L30" i="224"/>
  <c r="K30" i="224"/>
  <c r="J30" i="224"/>
  <c r="D30" i="224"/>
  <c r="O29" i="224"/>
  <c r="N29" i="224"/>
  <c r="M29" i="224"/>
  <c r="L29" i="224"/>
  <c r="K29" i="224"/>
  <c r="J29" i="224"/>
  <c r="I29" i="224"/>
  <c r="H29" i="224"/>
  <c r="G29" i="224"/>
  <c r="F29" i="224"/>
  <c r="E29" i="224"/>
  <c r="D29" i="224"/>
  <c r="O20" i="224"/>
  <c r="N20" i="224"/>
  <c r="M20" i="224"/>
  <c r="L20" i="224"/>
  <c r="K20" i="224"/>
  <c r="J20" i="224"/>
  <c r="I20" i="224"/>
  <c r="H20" i="224"/>
  <c r="G20" i="224"/>
  <c r="F20" i="224"/>
  <c r="E20" i="224"/>
  <c r="D20" i="224"/>
  <c r="L19" i="224"/>
  <c r="L21" i="224" s="1"/>
  <c r="K19" i="224"/>
  <c r="K21" i="224" s="1"/>
  <c r="J19" i="224"/>
  <c r="J21" i="224" s="1"/>
  <c r="D19" i="224"/>
  <c r="D21" i="224" s="1"/>
  <c r="O15" i="224"/>
  <c r="N15" i="224"/>
  <c r="N30" i="224" s="1"/>
  <c r="M15" i="224"/>
  <c r="M30" i="224" s="1"/>
  <c r="L15" i="224"/>
  <c r="K15" i="224"/>
  <c r="J15" i="224"/>
  <c r="I15" i="224"/>
  <c r="I30" i="224" s="1"/>
  <c r="H15" i="224"/>
  <c r="G15" i="224"/>
  <c r="F15" i="224"/>
  <c r="F30" i="224" s="1"/>
  <c r="E15" i="224"/>
  <c r="E30" i="224" s="1"/>
  <c r="D15" i="224"/>
  <c r="O4" i="224"/>
  <c r="N4" i="224"/>
  <c r="M4" i="224"/>
  <c r="L4" i="224"/>
  <c r="K4" i="224"/>
  <c r="J4" i="224"/>
  <c r="I4" i="224"/>
  <c r="H4" i="224"/>
  <c r="G4" i="224"/>
  <c r="F4" i="224"/>
  <c r="E4" i="224"/>
  <c r="D4" i="224"/>
  <c r="D3" i="224"/>
  <c r="E3" i="224" s="1"/>
  <c r="A3" i="224"/>
  <c r="A1" i="224"/>
  <c r="O50" i="223"/>
  <c r="N49" i="223"/>
  <c r="M49" i="223"/>
  <c r="L49" i="223"/>
  <c r="K49" i="223"/>
  <c r="J49" i="223"/>
  <c r="I49" i="223"/>
  <c r="H49" i="223"/>
  <c r="G49" i="223"/>
  <c r="O49" i="223" s="1"/>
  <c r="F49" i="223"/>
  <c r="E49" i="223"/>
  <c r="D49" i="223"/>
  <c r="C49" i="223"/>
  <c r="N41" i="223"/>
  <c r="M41" i="223"/>
  <c r="L41" i="223"/>
  <c r="K41" i="223"/>
  <c r="J41" i="223"/>
  <c r="I41" i="223"/>
  <c r="H41" i="223"/>
  <c r="G41" i="223"/>
  <c r="F41" i="223"/>
  <c r="E41" i="223"/>
  <c r="D41" i="223"/>
  <c r="C41" i="223"/>
  <c r="N40" i="223"/>
  <c r="M40" i="223"/>
  <c r="M32" i="223" s="1"/>
  <c r="M30" i="223" s="1"/>
  <c r="M11" i="223" s="1"/>
  <c r="M10" i="223" s="1"/>
  <c r="L40" i="223"/>
  <c r="K40" i="223"/>
  <c r="J40" i="223"/>
  <c r="I40" i="223"/>
  <c r="H40" i="223"/>
  <c r="G40" i="223"/>
  <c r="F40" i="223"/>
  <c r="E40" i="223"/>
  <c r="D40" i="223"/>
  <c r="C40" i="223"/>
  <c r="N39" i="223"/>
  <c r="M39" i="223"/>
  <c r="L39" i="223"/>
  <c r="K39" i="223"/>
  <c r="J39" i="223"/>
  <c r="I39" i="223"/>
  <c r="H39" i="223"/>
  <c r="G39" i="223"/>
  <c r="F39" i="223"/>
  <c r="E39" i="223"/>
  <c r="D39" i="223"/>
  <c r="C39" i="223"/>
  <c r="N38" i="223"/>
  <c r="M38" i="223"/>
  <c r="L38" i="223"/>
  <c r="K38" i="223"/>
  <c r="J38" i="223"/>
  <c r="I38" i="223"/>
  <c r="H38" i="223"/>
  <c r="G38" i="223"/>
  <c r="F38" i="223"/>
  <c r="E38" i="223"/>
  <c r="D38" i="223"/>
  <c r="C38" i="223"/>
  <c r="N37" i="223"/>
  <c r="M37" i="223"/>
  <c r="L37" i="223"/>
  <c r="K37" i="223"/>
  <c r="J37" i="223"/>
  <c r="I37" i="223"/>
  <c r="H37" i="223"/>
  <c r="G37" i="223"/>
  <c r="F37" i="223"/>
  <c r="E37" i="223"/>
  <c r="D37" i="223"/>
  <c r="C37" i="223"/>
  <c r="N36" i="223"/>
  <c r="M36" i="223"/>
  <c r="L36" i="223"/>
  <c r="K36" i="223"/>
  <c r="J36" i="223"/>
  <c r="I36" i="223"/>
  <c r="H36" i="223"/>
  <c r="G36" i="223"/>
  <c r="F36" i="223"/>
  <c r="E36" i="223"/>
  <c r="D36" i="223"/>
  <c r="C36" i="223"/>
  <c r="N35" i="223"/>
  <c r="M35" i="223"/>
  <c r="L35" i="223"/>
  <c r="K35" i="223"/>
  <c r="J35" i="223"/>
  <c r="I35" i="223"/>
  <c r="H35" i="223"/>
  <c r="G35" i="223"/>
  <c r="O35" i="223" s="1"/>
  <c r="P35" i="223" s="1"/>
  <c r="F35" i="223"/>
  <c r="E35" i="223"/>
  <c r="D35" i="223"/>
  <c r="C35" i="223"/>
  <c r="N34" i="223"/>
  <c r="M34" i="223"/>
  <c r="L34" i="223"/>
  <c r="K34" i="223"/>
  <c r="J34" i="223"/>
  <c r="I34" i="223"/>
  <c r="H34" i="223"/>
  <c r="G34" i="223"/>
  <c r="F34" i="223"/>
  <c r="E34" i="223"/>
  <c r="D34" i="223"/>
  <c r="C34" i="223"/>
  <c r="N33" i="223"/>
  <c r="M33" i="223"/>
  <c r="L33" i="223"/>
  <c r="K33" i="223"/>
  <c r="J33" i="223"/>
  <c r="I33" i="223"/>
  <c r="H33" i="223"/>
  <c r="H32" i="223" s="1"/>
  <c r="H30" i="223" s="1"/>
  <c r="H11" i="223" s="1"/>
  <c r="H10" i="223" s="1"/>
  <c r="G33" i="223"/>
  <c r="F33" i="223"/>
  <c r="E33" i="223"/>
  <c r="D33" i="223"/>
  <c r="C33" i="223"/>
  <c r="L32" i="223"/>
  <c r="L30" i="223" s="1"/>
  <c r="L11" i="223" s="1"/>
  <c r="L10" i="223" s="1"/>
  <c r="E32" i="223"/>
  <c r="E30" i="223" s="1"/>
  <c r="E11" i="223" s="1"/>
  <c r="E10" i="223" s="1"/>
  <c r="D32" i="223"/>
  <c r="D30" i="223"/>
  <c r="D11" i="223" s="1"/>
  <c r="D10" i="223" s="1"/>
  <c r="Q27" i="223"/>
  <c r="O27" i="223"/>
  <c r="P27" i="223" s="1"/>
  <c r="O26" i="223"/>
  <c r="Q26" i="223" s="1"/>
  <c r="Q25" i="223"/>
  <c r="P25" i="223"/>
  <c r="O25" i="223"/>
  <c r="Q24" i="223"/>
  <c r="P24" i="223"/>
  <c r="O24" i="223"/>
  <c r="O23" i="223"/>
  <c r="Q22" i="223"/>
  <c r="P22" i="223"/>
  <c r="O22" i="223"/>
  <c r="Q21" i="223"/>
  <c r="O21" i="223"/>
  <c r="P21" i="223" s="1"/>
  <c r="P20" i="223"/>
  <c r="O20" i="223"/>
  <c r="Q20" i="223" s="1"/>
  <c r="Q19" i="223"/>
  <c r="O19" i="223"/>
  <c r="P19" i="223" s="1"/>
  <c r="N18" i="223"/>
  <c r="M18" i="223"/>
  <c r="M15" i="223" s="1"/>
  <c r="M8" i="223" s="1"/>
  <c r="M7" i="223" s="1"/>
  <c r="L18" i="223"/>
  <c r="K18" i="223"/>
  <c r="J18" i="223"/>
  <c r="I18" i="223"/>
  <c r="H18" i="223"/>
  <c r="G18" i="223"/>
  <c r="F18" i="223"/>
  <c r="F15" i="223" s="1"/>
  <c r="F8" i="223" s="1"/>
  <c r="F7" i="223" s="1"/>
  <c r="E18" i="223"/>
  <c r="E15" i="223" s="1"/>
  <c r="E8" i="223" s="1"/>
  <c r="E7" i="223" s="1"/>
  <c r="D18" i="223"/>
  <c r="C18" i="223"/>
  <c r="P15" i="223"/>
  <c r="L15" i="223"/>
  <c r="L8" i="223" s="1"/>
  <c r="L7" i="223" s="1"/>
  <c r="K15" i="223"/>
  <c r="K8" i="223" s="1"/>
  <c r="K7" i="223" s="1"/>
  <c r="J15" i="223"/>
  <c r="J8" i="223" s="1"/>
  <c r="J7" i="223" s="1"/>
  <c r="I15" i="223"/>
  <c r="H15" i="223"/>
  <c r="G15" i="223"/>
  <c r="D15" i="223"/>
  <c r="D8" i="223" s="1"/>
  <c r="D7" i="223" s="1"/>
  <c r="C15" i="223"/>
  <c r="C8" i="223" s="1"/>
  <c r="C7" i="223" s="1"/>
  <c r="I8" i="223"/>
  <c r="I7" i="223" s="1"/>
  <c r="H8" i="223"/>
  <c r="H7" i="223" s="1"/>
  <c r="G8" i="223"/>
  <c r="G7" i="223"/>
  <c r="M5" i="223"/>
  <c r="C5" i="223"/>
  <c r="K5" i="223" s="1"/>
  <c r="C4" i="223"/>
  <c r="D4" i="223" s="1"/>
  <c r="E4" i="223" s="1"/>
  <c r="F4" i="223" s="1"/>
  <c r="G4" i="223" s="1"/>
  <c r="H4" i="223" s="1"/>
  <c r="I4" i="223" s="1"/>
  <c r="J4" i="223" s="1"/>
  <c r="K4" i="223" s="1"/>
  <c r="L4" i="223" s="1"/>
  <c r="M4" i="223" s="1"/>
  <c r="N4" i="223" s="1"/>
  <c r="B3" i="223"/>
  <c r="B1" i="223"/>
  <c r="N315" i="222"/>
  <c r="M315" i="222"/>
  <c r="L315" i="222"/>
  <c r="K315" i="222"/>
  <c r="K310" i="222" s="1"/>
  <c r="J315" i="222"/>
  <c r="I315" i="222"/>
  <c r="H315" i="222"/>
  <c r="G315" i="222"/>
  <c r="F315" i="222"/>
  <c r="E315" i="222"/>
  <c r="D315" i="222"/>
  <c r="C315" i="222"/>
  <c r="C310" i="222" s="1"/>
  <c r="N314" i="222"/>
  <c r="M314" i="222"/>
  <c r="L314" i="222"/>
  <c r="K314" i="222"/>
  <c r="J314" i="222"/>
  <c r="I314" i="222"/>
  <c r="H314" i="222"/>
  <c r="G314" i="222"/>
  <c r="F314" i="222"/>
  <c r="E314" i="222"/>
  <c r="D314" i="222"/>
  <c r="C314" i="222"/>
  <c r="N313" i="222"/>
  <c r="M313" i="222"/>
  <c r="L313" i="222"/>
  <c r="K313" i="222"/>
  <c r="J313" i="222"/>
  <c r="I313" i="222"/>
  <c r="H313" i="222"/>
  <c r="G313" i="222"/>
  <c r="F313" i="222"/>
  <c r="E313" i="222"/>
  <c r="D313" i="222"/>
  <c r="C313" i="222"/>
  <c r="N312" i="222"/>
  <c r="M312" i="222"/>
  <c r="L312" i="222"/>
  <c r="K312" i="222"/>
  <c r="J312" i="222"/>
  <c r="I312" i="222"/>
  <c r="H312" i="222"/>
  <c r="G312" i="222"/>
  <c r="G310" i="222" s="1"/>
  <c r="F312" i="222"/>
  <c r="E312" i="222"/>
  <c r="D312" i="222"/>
  <c r="C312" i="222"/>
  <c r="N311" i="222"/>
  <c r="M311" i="222"/>
  <c r="L311" i="222"/>
  <c r="K311" i="222"/>
  <c r="J311" i="222"/>
  <c r="I311" i="222"/>
  <c r="H311" i="222"/>
  <c r="H310" i="222" s="1"/>
  <c r="G311" i="222"/>
  <c r="F311" i="222"/>
  <c r="E311" i="222"/>
  <c r="D311" i="222"/>
  <c r="C311" i="222"/>
  <c r="M310" i="222"/>
  <c r="F310" i="222"/>
  <c r="E310" i="222"/>
  <c r="N308" i="222"/>
  <c r="M308" i="222"/>
  <c r="L308" i="222"/>
  <c r="K308" i="222"/>
  <c r="J308" i="222"/>
  <c r="I308" i="222"/>
  <c r="H308" i="222"/>
  <c r="G308" i="222"/>
  <c r="F308" i="222"/>
  <c r="E308" i="222"/>
  <c r="D308" i="222"/>
  <c r="C308" i="222"/>
  <c r="N307" i="222"/>
  <c r="M307" i="222"/>
  <c r="L307" i="222"/>
  <c r="K307" i="222"/>
  <c r="J307" i="222"/>
  <c r="I307" i="222"/>
  <c r="H307" i="222"/>
  <c r="G307" i="222"/>
  <c r="F307" i="222"/>
  <c r="E307" i="222"/>
  <c r="E304" i="222" s="1"/>
  <c r="D307" i="222"/>
  <c r="C307" i="222"/>
  <c r="N306" i="222"/>
  <c r="M306" i="222"/>
  <c r="L306" i="222"/>
  <c r="K306" i="222"/>
  <c r="J306" i="222"/>
  <c r="I306" i="222"/>
  <c r="H306" i="222"/>
  <c r="G306" i="222"/>
  <c r="F306" i="222"/>
  <c r="E306" i="222"/>
  <c r="D306" i="222"/>
  <c r="D304" i="222" s="1"/>
  <c r="C306" i="222"/>
  <c r="N305" i="222"/>
  <c r="M305" i="222"/>
  <c r="L305" i="222"/>
  <c r="K305" i="222"/>
  <c r="J305" i="222"/>
  <c r="J304" i="222" s="1"/>
  <c r="I305" i="222"/>
  <c r="I304" i="222" s="1"/>
  <c r="H305" i="222"/>
  <c r="G305" i="222"/>
  <c r="F305" i="222"/>
  <c r="E305" i="222"/>
  <c r="D305" i="222"/>
  <c r="C305" i="222"/>
  <c r="C304" i="222" s="1"/>
  <c r="N304" i="222"/>
  <c r="H304" i="222"/>
  <c r="G304" i="222"/>
  <c r="F304" i="222"/>
  <c r="N301" i="222"/>
  <c r="M301" i="222"/>
  <c r="L301" i="222"/>
  <c r="K301" i="222"/>
  <c r="J301" i="222"/>
  <c r="I301" i="222"/>
  <c r="H301" i="222"/>
  <c r="G301" i="222"/>
  <c r="F301" i="222"/>
  <c r="E301" i="222"/>
  <c r="D301" i="222"/>
  <c r="C301" i="222"/>
  <c r="N300" i="222"/>
  <c r="M300" i="222"/>
  <c r="L300" i="222"/>
  <c r="K300" i="222"/>
  <c r="J300" i="222"/>
  <c r="I300" i="222"/>
  <c r="H300" i="222"/>
  <c r="G300" i="222"/>
  <c r="F300" i="222"/>
  <c r="E300" i="222"/>
  <c r="D300" i="222"/>
  <c r="C300" i="222"/>
  <c r="N299" i="222"/>
  <c r="M299" i="222"/>
  <c r="L299" i="222"/>
  <c r="K299" i="222"/>
  <c r="J299" i="222"/>
  <c r="I299" i="222"/>
  <c r="H299" i="222"/>
  <c r="G299" i="222"/>
  <c r="F299" i="222"/>
  <c r="E299" i="222"/>
  <c r="D299" i="222"/>
  <c r="C299" i="222"/>
  <c r="N298" i="222"/>
  <c r="M298" i="222"/>
  <c r="L298" i="222"/>
  <c r="K298" i="222"/>
  <c r="J298" i="222"/>
  <c r="I298" i="222"/>
  <c r="H298" i="222"/>
  <c r="G298" i="222"/>
  <c r="F298" i="222"/>
  <c r="E298" i="222"/>
  <c r="D298" i="222"/>
  <c r="C298" i="222"/>
  <c r="N294" i="222"/>
  <c r="M294" i="222"/>
  <c r="L294" i="222"/>
  <c r="K294" i="222"/>
  <c r="J294" i="222"/>
  <c r="I294" i="222"/>
  <c r="H294" i="222"/>
  <c r="G294" i="222"/>
  <c r="F294" i="222"/>
  <c r="E294" i="222"/>
  <c r="D294" i="222"/>
  <c r="C294" i="222"/>
  <c r="N293" i="222"/>
  <c r="M293" i="222"/>
  <c r="L293" i="222"/>
  <c r="K293" i="222"/>
  <c r="J293" i="222"/>
  <c r="I293" i="222"/>
  <c r="H293" i="222"/>
  <c r="G293" i="222"/>
  <c r="F293" i="222"/>
  <c r="E293" i="222"/>
  <c r="D293" i="222"/>
  <c r="C293" i="222"/>
  <c r="N292" i="222"/>
  <c r="M292" i="222"/>
  <c r="L292" i="222"/>
  <c r="K292" i="222"/>
  <c r="J292" i="222"/>
  <c r="I292" i="222"/>
  <c r="H292" i="222"/>
  <c r="G292" i="222"/>
  <c r="F292" i="222"/>
  <c r="E292" i="222"/>
  <c r="D292" i="222"/>
  <c r="C292" i="222"/>
  <c r="N291" i="222"/>
  <c r="M291" i="222"/>
  <c r="L291" i="222"/>
  <c r="K291" i="222"/>
  <c r="J291" i="222"/>
  <c r="I291" i="222"/>
  <c r="H291" i="222"/>
  <c r="G291" i="222"/>
  <c r="F291" i="222"/>
  <c r="E291" i="222"/>
  <c r="D291" i="222"/>
  <c r="C291" i="222"/>
  <c r="N290" i="222"/>
  <c r="M290" i="222"/>
  <c r="L290" i="222"/>
  <c r="K290" i="222"/>
  <c r="J290" i="222"/>
  <c r="I290" i="222"/>
  <c r="H290" i="222"/>
  <c r="G290" i="222"/>
  <c r="F290" i="222"/>
  <c r="E290" i="222"/>
  <c r="D290" i="222"/>
  <c r="C290" i="222"/>
  <c r="N286" i="222"/>
  <c r="M286" i="222"/>
  <c r="L286" i="222"/>
  <c r="K286" i="222"/>
  <c r="J286" i="222"/>
  <c r="I286" i="222"/>
  <c r="H286" i="222"/>
  <c r="G286" i="222"/>
  <c r="F286" i="222"/>
  <c r="E286" i="222"/>
  <c r="D286" i="222"/>
  <c r="C286" i="222"/>
  <c r="O285" i="222"/>
  <c r="N285" i="222"/>
  <c r="M285" i="222"/>
  <c r="L285" i="222"/>
  <c r="K285" i="222"/>
  <c r="J285" i="222"/>
  <c r="I285" i="222"/>
  <c r="H285" i="222"/>
  <c r="G285" i="222"/>
  <c r="F285" i="222"/>
  <c r="E285" i="222"/>
  <c r="D285" i="222"/>
  <c r="C285" i="222"/>
  <c r="N284" i="222"/>
  <c r="M284" i="222"/>
  <c r="L284" i="222"/>
  <c r="K284" i="222"/>
  <c r="J284" i="222"/>
  <c r="I284" i="222"/>
  <c r="H284" i="222"/>
  <c r="G284" i="222"/>
  <c r="F284" i="222"/>
  <c r="E284" i="222"/>
  <c r="D284" i="222"/>
  <c r="C284" i="222"/>
  <c r="N283" i="222"/>
  <c r="M283" i="222"/>
  <c r="L283" i="222"/>
  <c r="K283" i="222"/>
  <c r="J283" i="222"/>
  <c r="I283" i="222"/>
  <c r="H283" i="222"/>
  <c r="G283" i="222"/>
  <c r="F283" i="222"/>
  <c r="E283" i="222"/>
  <c r="D283" i="222"/>
  <c r="C283" i="222"/>
  <c r="N279" i="222"/>
  <c r="M279" i="222"/>
  <c r="L279" i="222"/>
  <c r="K279" i="222"/>
  <c r="J279" i="222"/>
  <c r="I279" i="222"/>
  <c r="H279" i="222"/>
  <c r="G279" i="222"/>
  <c r="F279" i="222"/>
  <c r="E279" i="222"/>
  <c r="D279" i="222"/>
  <c r="C279" i="222"/>
  <c r="N278" i="222"/>
  <c r="M278" i="222"/>
  <c r="L278" i="222"/>
  <c r="K278" i="222"/>
  <c r="J278" i="222"/>
  <c r="I278" i="222"/>
  <c r="H278" i="222"/>
  <c r="G278" i="222"/>
  <c r="F278" i="222"/>
  <c r="E278" i="222"/>
  <c r="D278" i="222"/>
  <c r="C278" i="222"/>
  <c r="N277" i="222"/>
  <c r="M277" i="222"/>
  <c r="L277" i="222"/>
  <c r="K277" i="222"/>
  <c r="J277" i="222"/>
  <c r="I277" i="222"/>
  <c r="H277" i="222"/>
  <c r="Q277" i="222" s="1"/>
  <c r="G277" i="222"/>
  <c r="F277" i="222"/>
  <c r="E277" i="222"/>
  <c r="D277" i="222"/>
  <c r="C277" i="222"/>
  <c r="N276" i="222"/>
  <c r="M276" i="222"/>
  <c r="L276" i="222"/>
  <c r="K276" i="222"/>
  <c r="J276" i="222"/>
  <c r="I276" i="222"/>
  <c r="H276" i="222"/>
  <c r="G276" i="222"/>
  <c r="F276" i="222"/>
  <c r="E276" i="222"/>
  <c r="D276" i="222"/>
  <c r="C276" i="222"/>
  <c r="N272" i="222"/>
  <c r="M272" i="222"/>
  <c r="L272" i="222"/>
  <c r="K272" i="222"/>
  <c r="J272" i="222"/>
  <c r="I272" i="222"/>
  <c r="H272" i="222"/>
  <c r="G272" i="222"/>
  <c r="F272" i="222"/>
  <c r="E272" i="222"/>
  <c r="D272" i="222"/>
  <c r="C272" i="222"/>
  <c r="N271" i="222"/>
  <c r="M271" i="222"/>
  <c r="L271" i="222"/>
  <c r="K271" i="222"/>
  <c r="J271" i="222"/>
  <c r="I271" i="222"/>
  <c r="H271" i="222"/>
  <c r="G271" i="222"/>
  <c r="F271" i="222"/>
  <c r="E271" i="222"/>
  <c r="D271" i="222"/>
  <c r="C271" i="222"/>
  <c r="N270" i="222"/>
  <c r="M270" i="222"/>
  <c r="L270" i="222"/>
  <c r="K270" i="222"/>
  <c r="J270" i="222"/>
  <c r="I270" i="222"/>
  <c r="H270" i="222"/>
  <c r="G270" i="222"/>
  <c r="F270" i="222"/>
  <c r="E270" i="222"/>
  <c r="D270" i="222"/>
  <c r="C270" i="222"/>
  <c r="N269" i="222"/>
  <c r="M269" i="222"/>
  <c r="L269" i="222"/>
  <c r="K269" i="222"/>
  <c r="J269" i="222"/>
  <c r="I269" i="222"/>
  <c r="H269" i="222"/>
  <c r="G269" i="222"/>
  <c r="F269" i="222"/>
  <c r="E269" i="222"/>
  <c r="D269" i="222"/>
  <c r="C269" i="222"/>
  <c r="N265" i="222"/>
  <c r="M265" i="222"/>
  <c r="L265" i="222"/>
  <c r="K265" i="222"/>
  <c r="J265" i="222"/>
  <c r="I265" i="222"/>
  <c r="H265" i="222"/>
  <c r="G265" i="222"/>
  <c r="F265" i="222"/>
  <c r="E265" i="222"/>
  <c r="D265" i="222"/>
  <c r="C265" i="222"/>
  <c r="N264" i="222"/>
  <c r="Q264" i="222" s="1"/>
  <c r="M264" i="222"/>
  <c r="L264" i="222"/>
  <c r="K264" i="222"/>
  <c r="J264" i="222"/>
  <c r="I264" i="222"/>
  <c r="H264" i="222"/>
  <c r="G264" i="222"/>
  <c r="F264" i="222"/>
  <c r="E264" i="222"/>
  <c r="D264" i="222"/>
  <c r="C264" i="222"/>
  <c r="N263" i="222"/>
  <c r="M263" i="222"/>
  <c r="L263" i="222"/>
  <c r="K263" i="222"/>
  <c r="J263" i="222"/>
  <c r="I263" i="222"/>
  <c r="H263" i="222"/>
  <c r="G263" i="222"/>
  <c r="F263" i="222"/>
  <c r="E263" i="222"/>
  <c r="D263" i="222"/>
  <c r="C263" i="222"/>
  <c r="N262" i="222"/>
  <c r="M262" i="222"/>
  <c r="L262" i="222"/>
  <c r="K262" i="222"/>
  <c r="J262" i="222"/>
  <c r="I262" i="222"/>
  <c r="H262" i="222"/>
  <c r="G262" i="222"/>
  <c r="F262" i="222"/>
  <c r="E262" i="222"/>
  <c r="D262" i="222"/>
  <c r="C262" i="222"/>
  <c r="N258" i="222"/>
  <c r="M258" i="222"/>
  <c r="L258" i="222"/>
  <c r="K258" i="222"/>
  <c r="J258" i="222"/>
  <c r="I258" i="222"/>
  <c r="H258" i="222"/>
  <c r="G258" i="222"/>
  <c r="F258" i="222"/>
  <c r="E258" i="222"/>
  <c r="D258" i="222"/>
  <c r="C258" i="222"/>
  <c r="N257" i="222"/>
  <c r="M257" i="222"/>
  <c r="L257" i="222"/>
  <c r="K257" i="222"/>
  <c r="J257" i="222"/>
  <c r="I257" i="222"/>
  <c r="H257" i="222"/>
  <c r="G257" i="222"/>
  <c r="F257" i="222"/>
  <c r="E257" i="222"/>
  <c r="D257" i="222"/>
  <c r="C257" i="222"/>
  <c r="O256" i="222"/>
  <c r="N256" i="222"/>
  <c r="Q256" i="222" s="1"/>
  <c r="M256" i="222"/>
  <c r="L256" i="222"/>
  <c r="K256" i="222"/>
  <c r="J256" i="222"/>
  <c r="I256" i="222"/>
  <c r="H256" i="222"/>
  <c r="G256" i="222"/>
  <c r="F256" i="222"/>
  <c r="E256" i="222"/>
  <c r="D256" i="222"/>
  <c r="C256" i="222"/>
  <c r="N255" i="222"/>
  <c r="M255" i="222"/>
  <c r="L255" i="222"/>
  <c r="K255" i="222"/>
  <c r="J255" i="222"/>
  <c r="I255" i="222"/>
  <c r="H255" i="222"/>
  <c r="G255" i="222"/>
  <c r="F255" i="222"/>
  <c r="E255" i="222"/>
  <c r="D255" i="222"/>
  <c r="C255" i="222"/>
  <c r="Q251" i="222"/>
  <c r="N251" i="222"/>
  <c r="M251" i="222"/>
  <c r="L251" i="222"/>
  <c r="K251" i="222"/>
  <c r="J251" i="222"/>
  <c r="I251" i="222"/>
  <c r="H251" i="222"/>
  <c r="G251" i="222"/>
  <c r="F251" i="222"/>
  <c r="E251" i="222"/>
  <c r="D251" i="222"/>
  <c r="C251" i="222"/>
  <c r="N250" i="222"/>
  <c r="M250" i="222"/>
  <c r="L250" i="222"/>
  <c r="K250" i="222"/>
  <c r="J250" i="222"/>
  <c r="I250" i="222"/>
  <c r="H250" i="222"/>
  <c r="Q250" i="222" s="1"/>
  <c r="G250" i="222"/>
  <c r="F250" i="222"/>
  <c r="E250" i="222"/>
  <c r="D250" i="222"/>
  <c r="C250" i="222"/>
  <c r="N249" i="222"/>
  <c r="M249" i="222"/>
  <c r="L249" i="222"/>
  <c r="K249" i="222"/>
  <c r="J249" i="222"/>
  <c r="I249" i="222"/>
  <c r="H249" i="222"/>
  <c r="G249" i="222"/>
  <c r="F249" i="222"/>
  <c r="E249" i="222"/>
  <c r="D249" i="222"/>
  <c r="C249" i="222"/>
  <c r="N248" i="222"/>
  <c r="M248" i="222"/>
  <c r="L248" i="222"/>
  <c r="K248" i="222"/>
  <c r="J248" i="222"/>
  <c r="I248" i="222"/>
  <c r="H248" i="222"/>
  <c r="G248" i="222"/>
  <c r="F248" i="222"/>
  <c r="E248" i="222"/>
  <c r="D248" i="222"/>
  <c r="C248" i="222"/>
  <c r="N244" i="222"/>
  <c r="M244" i="222"/>
  <c r="L244" i="222"/>
  <c r="K244" i="222"/>
  <c r="J244" i="222"/>
  <c r="I244" i="222"/>
  <c r="H244" i="222"/>
  <c r="G244" i="222"/>
  <c r="F244" i="222"/>
  <c r="E244" i="222"/>
  <c r="D244" i="222"/>
  <c r="C244" i="222"/>
  <c r="N243" i="222"/>
  <c r="M243" i="222"/>
  <c r="L243" i="222"/>
  <c r="K243" i="222"/>
  <c r="J243" i="222"/>
  <c r="I243" i="222"/>
  <c r="H243" i="222"/>
  <c r="G243" i="222"/>
  <c r="F243" i="222"/>
  <c r="E243" i="222"/>
  <c r="D243" i="222"/>
  <c r="C243" i="222"/>
  <c r="N242" i="222"/>
  <c r="M242" i="222"/>
  <c r="L242" i="222"/>
  <c r="K242" i="222"/>
  <c r="J242" i="222"/>
  <c r="I242" i="222"/>
  <c r="H242" i="222"/>
  <c r="G242" i="222"/>
  <c r="F242" i="222"/>
  <c r="E242" i="222"/>
  <c r="D242" i="222"/>
  <c r="C242" i="222"/>
  <c r="N241" i="222"/>
  <c r="M241" i="222"/>
  <c r="L241" i="222"/>
  <c r="K241" i="222"/>
  <c r="J241" i="222"/>
  <c r="I241" i="222"/>
  <c r="H241" i="222"/>
  <c r="G241" i="222"/>
  <c r="F241" i="222"/>
  <c r="E241" i="222"/>
  <c r="D241" i="222"/>
  <c r="C241" i="222"/>
  <c r="N237" i="222"/>
  <c r="M237" i="222"/>
  <c r="L237" i="222"/>
  <c r="K237" i="222"/>
  <c r="J237" i="222"/>
  <c r="I237" i="222"/>
  <c r="H237" i="222"/>
  <c r="G237" i="222"/>
  <c r="F237" i="222"/>
  <c r="E237" i="222"/>
  <c r="D237" i="222"/>
  <c r="C237" i="222"/>
  <c r="N236" i="222"/>
  <c r="M236" i="222"/>
  <c r="L236" i="222"/>
  <c r="K236" i="222"/>
  <c r="J236" i="222"/>
  <c r="I236" i="222"/>
  <c r="H236" i="222"/>
  <c r="G236" i="222"/>
  <c r="F236" i="222"/>
  <c r="E236" i="222"/>
  <c r="D236" i="222"/>
  <c r="C236" i="222"/>
  <c r="N235" i="222"/>
  <c r="M235" i="222"/>
  <c r="L235" i="222"/>
  <c r="K235" i="222"/>
  <c r="J235" i="222"/>
  <c r="I235" i="222"/>
  <c r="H235" i="222"/>
  <c r="G235" i="222"/>
  <c r="F235" i="222"/>
  <c r="E235" i="222"/>
  <c r="D235" i="222"/>
  <c r="C235" i="222"/>
  <c r="N234" i="222"/>
  <c r="M234" i="222"/>
  <c r="L234" i="222"/>
  <c r="K234" i="222"/>
  <c r="J234" i="222"/>
  <c r="I234" i="222"/>
  <c r="H234" i="222"/>
  <c r="G234" i="222"/>
  <c r="F234" i="222"/>
  <c r="E234" i="222"/>
  <c r="D234" i="222"/>
  <c r="C234" i="222"/>
  <c r="O225" i="222"/>
  <c r="Q225" i="222" s="1"/>
  <c r="Q224" i="222"/>
  <c r="O224" i="222"/>
  <c r="O223" i="222"/>
  <c r="Q223" i="222" s="1"/>
  <c r="O222" i="222"/>
  <c r="O221" i="222"/>
  <c r="Q221" i="222" s="1"/>
  <c r="Q220" i="222"/>
  <c r="O220" i="222"/>
  <c r="Q219" i="222"/>
  <c r="O219" i="222"/>
  <c r="O218" i="222"/>
  <c r="O217" i="222"/>
  <c r="Q217" i="222" s="1"/>
  <c r="Q216" i="222"/>
  <c r="O216" i="222"/>
  <c r="N215" i="222"/>
  <c r="M215" i="222"/>
  <c r="L215" i="222"/>
  <c r="K215" i="222"/>
  <c r="J215" i="222"/>
  <c r="I215" i="222"/>
  <c r="H215" i="222"/>
  <c r="G215" i="222"/>
  <c r="F215" i="222"/>
  <c r="E215" i="222"/>
  <c r="D215" i="222"/>
  <c r="C215" i="222"/>
  <c r="O213" i="222"/>
  <c r="O212" i="222"/>
  <c r="Q211" i="222"/>
  <c r="O211" i="222"/>
  <c r="O210" i="222"/>
  <c r="O209" i="222"/>
  <c r="Q208" i="222"/>
  <c r="O208" i="222"/>
  <c r="O207" i="222"/>
  <c r="Q207" i="222" s="1"/>
  <c r="Q206" i="222"/>
  <c r="O206" i="222"/>
  <c r="O205" i="222"/>
  <c r="Q205" i="222" s="1"/>
  <c r="O204" i="222"/>
  <c r="O203" i="222"/>
  <c r="Q202" i="222"/>
  <c r="O202" i="222"/>
  <c r="N201" i="222"/>
  <c r="M201" i="222"/>
  <c r="L201" i="222"/>
  <c r="K201" i="222"/>
  <c r="J201" i="222"/>
  <c r="I201" i="222"/>
  <c r="H201" i="222"/>
  <c r="G201" i="222"/>
  <c r="F201" i="222"/>
  <c r="E201" i="222"/>
  <c r="D201" i="222"/>
  <c r="C201" i="222"/>
  <c r="N199" i="222"/>
  <c r="M199" i="222"/>
  <c r="M302" i="222" s="1"/>
  <c r="L199" i="222"/>
  <c r="L302" i="222" s="1"/>
  <c r="K199" i="222"/>
  <c r="K302" i="222" s="1"/>
  <c r="J199" i="222"/>
  <c r="J302" i="222" s="1"/>
  <c r="I199" i="222"/>
  <c r="I302" i="222" s="1"/>
  <c r="H199" i="222"/>
  <c r="H302" i="222" s="1"/>
  <c r="G199" i="222"/>
  <c r="G302" i="222" s="1"/>
  <c r="G297" i="222" s="1"/>
  <c r="F199" i="222"/>
  <c r="F302" i="222" s="1"/>
  <c r="E199" i="222"/>
  <c r="E302" i="222" s="1"/>
  <c r="D199" i="222"/>
  <c r="D302" i="222" s="1"/>
  <c r="C199" i="222"/>
  <c r="C302" i="222" s="1"/>
  <c r="N197" i="222"/>
  <c r="N198" i="222" s="1"/>
  <c r="M197" i="222"/>
  <c r="M198" i="222" s="1"/>
  <c r="M191" i="222" s="1"/>
  <c r="L197" i="222"/>
  <c r="L198" i="222" s="1"/>
  <c r="L191" i="222" s="1"/>
  <c r="K197" i="222"/>
  <c r="J197" i="222"/>
  <c r="I197" i="222"/>
  <c r="H197" i="222"/>
  <c r="H198" i="222" s="1"/>
  <c r="G197" i="222"/>
  <c r="G198" i="222" s="1"/>
  <c r="F197" i="222"/>
  <c r="F198" i="222" s="1"/>
  <c r="E197" i="222"/>
  <c r="E198" i="222" s="1"/>
  <c r="E191" i="222" s="1"/>
  <c r="D197" i="222"/>
  <c r="D198" i="222" s="1"/>
  <c r="D191" i="222" s="1"/>
  <c r="C197" i="222"/>
  <c r="C198" i="222" s="1"/>
  <c r="Q196" i="222"/>
  <c r="O196" i="222"/>
  <c r="O301" i="222" s="1"/>
  <c r="O195" i="222"/>
  <c r="O300" i="222" s="1"/>
  <c r="O194" i="222"/>
  <c r="Q194" i="222" s="1"/>
  <c r="O193" i="222"/>
  <c r="O192" i="222"/>
  <c r="Q192" i="222" s="1"/>
  <c r="H191" i="222"/>
  <c r="G191" i="222"/>
  <c r="N189" i="222"/>
  <c r="M189" i="222"/>
  <c r="M295" i="222" s="1"/>
  <c r="L189" i="222"/>
  <c r="K189" i="222"/>
  <c r="K295" i="222" s="1"/>
  <c r="K289" i="222" s="1"/>
  <c r="J189" i="222"/>
  <c r="J295" i="222" s="1"/>
  <c r="I189" i="222"/>
  <c r="I295" i="222" s="1"/>
  <c r="I289" i="222" s="1"/>
  <c r="H189" i="222"/>
  <c r="H295" i="222" s="1"/>
  <c r="H289" i="222" s="1"/>
  <c r="G189" i="222"/>
  <c r="G295" i="222" s="1"/>
  <c r="F189" i="222"/>
  <c r="F295" i="222" s="1"/>
  <c r="E189" i="222"/>
  <c r="E295" i="222" s="1"/>
  <c r="E289" i="222" s="1"/>
  <c r="D189" i="222"/>
  <c r="D295" i="222" s="1"/>
  <c r="C189" i="222"/>
  <c r="C295" i="222" s="1"/>
  <c r="N187" i="222"/>
  <c r="N188" i="222" s="1"/>
  <c r="M187" i="222"/>
  <c r="M188" i="222" s="1"/>
  <c r="M180" i="222" s="1"/>
  <c r="L187" i="222"/>
  <c r="K187" i="222"/>
  <c r="K188" i="222" s="1"/>
  <c r="K180" i="222" s="1"/>
  <c r="J187" i="222"/>
  <c r="J188" i="222" s="1"/>
  <c r="I187" i="222"/>
  <c r="I188" i="222" s="1"/>
  <c r="I180" i="222" s="1"/>
  <c r="H187" i="222"/>
  <c r="H188" i="222" s="1"/>
  <c r="H180" i="222" s="1"/>
  <c r="G187" i="222"/>
  <c r="G188" i="222" s="1"/>
  <c r="F187" i="222"/>
  <c r="F188" i="222" s="1"/>
  <c r="E187" i="222"/>
  <c r="E188" i="222" s="1"/>
  <c r="D187" i="222"/>
  <c r="C187" i="222"/>
  <c r="C188" i="222" s="1"/>
  <c r="C180" i="222" s="1"/>
  <c r="Q186" i="222"/>
  <c r="O186" i="222"/>
  <c r="O185" i="222"/>
  <c r="Q184" i="222"/>
  <c r="O184" i="222"/>
  <c r="O292" i="222" s="1"/>
  <c r="O183" i="222"/>
  <c r="Q183" i="222" s="1"/>
  <c r="O182" i="222"/>
  <c r="O181" i="222"/>
  <c r="Q181" i="222" s="1"/>
  <c r="N178" i="222"/>
  <c r="N287" i="222" s="1"/>
  <c r="M178" i="222"/>
  <c r="M287" i="222" s="1"/>
  <c r="M282" i="222" s="1"/>
  <c r="L178" i="222"/>
  <c r="K178" i="222"/>
  <c r="K287" i="222" s="1"/>
  <c r="K282" i="222" s="1"/>
  <c r="J178" i="222"/>
  <c r="J287" i="222" s="1"/>
  <c r="I178" i="222"/>
  <c r="I287" i="222" s="1"/>
  <c r="H178" i="222"/>
  <c r="H287" i="222" s="1"/>
  <c r="G178" i="222"/>
  <c r="G287" i="222" s="1"/>
  <c r="F178" i="222"/>
  <c r="F287" i="222" s="1"/>
  <c r="E178" i="222"/>
  <c r="E287" i="222" s="1"/>
  <c r="D178" i="222"/>
  <c r="D287" i="222" s="1"/>
  <c r="D282" i="222" s="1"/>
  <c r="C178" i="222"/>
  <c r="C287" i="222" s="1"/>
  <c r="C282" i="222" s="1"/>
  <c r="N176" i="222"/>
  <c r="N177" i="222" s="1"/>
  <c r="N170" i="222" s="1"/>
  <c r="M176" i="222"/>
  <c r="M177" i="222" s="1"/>
  <c r="L176" i="222"/>
  <c r="L177" i="222" s="1"/>
  <c r="K176" i="222"/>
  <c r="K177" i="222" s="1"/>
  <c r="J176" i="222"/>
  <c r="J177" i="222" s="1"/>
  <c r="I176" i="222"/>
  <c r="H176" i="222"/>
  <c r="G176" i="222"/>
  <c r="F176" i="222"/>
  <c r="F177" i="222" s="1"/>
  <c r="F170" i="222" s="1"/>
  <c r="E176" i="222"/>
  <c r="E177" i="222" s="1"/>
  <c r="E170" i="222" s="1"/>
  <c r="D176" i="222"/>
  <c r="D177" i="222" s="1"/>
  <c r="C176" i="222"/>
  <c r="C177" i="222" s="1"/>
  <c r="O175" i="222"/>
  <c r="Q174" i="222"/>
  <c r="O174" i="222"/>
  <c r="O173" i="222"/>
  <c r="O172" i="222"/>
  <c r="Q171" i="222"/>
  <c r="O171" i="222"/>
  <c r="M170" i="222"/>
  <c r="N168" i="222"/>
  <c r="M168" i="222"/>
  <c r="M280" i="222" s="1"/>
  <c r="L168" i="222"/>
  <c r="L280" i="222" s="1"/>
  <c r="K168" i="222"/>
  <c r="K280" i="222" s="1"/>
  <c r="J168" i="222"/>
  <c r="J280" i="222" s="1"/>
  <c r="I168" i="222"/>
  <c r="I280" i="222" s="1"/>
  <c r="H168" i="222"/>
  <c r="H280" i="222" s="1"/>
  <c r="G168" i="222"/>
  <c r="G280" i="222" s="1"/>
  <c r="F168" i="222"/>
  <c r="F280" i="222" s="1"/>
  <c r="E168" i="222"/>
  <c r="E280" i="222" s="1"/>
  <c r="D168" i="222"/>
  <c r="D280" i="222" s="1"/>
  <c r="C168" i="222"/>
  <c r="C280" i="222" s="1"/>
  <c r="N166" i="222"/>
  <c r="N167" i="222" s="1"/>
  <c r="M166" i="222"/>
  <c r="M167" i="222" s="1"/>
  <c r="L166" i="222"/>
  <c r="L167" i="222" s="1"/>
  <c r="K166" i="222"/>
  <c r="J166" i="222"/>
  <c r="I166" i="222"/>
  <c r="I167" i="222" s="1"/>
  <c r="H166" i="222"/>
  <c r="H167" i="222" s="1"/>
  <c r="H160" i="222" s="1"/>
  <c r="G166" i="222"/>
  <c r="G167" i="222" s="1"/>
  <c r="F166" i="222"/>
  <c r="F167" i="222" s="1"/>
  <c r="E166" i="222"/>
  <c r="E167" i="222" s="1"/>
  <c r="E160" i="222" s="1"/>
  <c r="D166" i="222"/>
  <c r="D167" i="222" s="1"/>
  <c r="C166" i="222"/>
  <c r="Q165" i="222"/>
  <c r="O165" i="222"/>
  <c r="O279" i="222" s="1"/>
  <c r="Q164" i="222"/>
  <c r="O164" i="222"/>
  <c r="O278" i="222" s="1"/>
  <c r="O163" i="222"/>
  <c r="O162" i="222"/>
  <c r="Q161" i="222"/>
  <c r="O161" i="222"/>
  <c r="N160" i="222"/>
  <c r="N158" i="222"/>
  <c r="M158" i="222"/>
  <c r="M273" i="222" s="1"/>
  <c r="L158" i="222"/>
  <c r="L273" i="222" s="1"/>
  <c r="K158" i="222"/>
  <c r="K273" i="222" s="1"/>
  <c r="J158" i="222"/>
  <c r="J273" i="222" s="1"/>
  <c r="I158" i="222"/>
  <c r="I273" i="222" s="1"/>
  <c r="I268" i="222" s="1"/>
  <c r="H158" i="222"/>
  <c r="H273" i="222" s="1"/>
  <c r="H268" i="222" s="1"/>
  <c r="G158" i="222"/>
  <c r="G273" i="222" s="1"/>
  <c r="G268" i="222" s="1"/>
  <c r="F158" i="222"/>
  <c r="F273" i="222" s="1"/>
  <c r="E158" i="222"/>
  <c r="E273" i="222" s="1"/>
  <c r="D158" i="222"/>
  <c r="D273" i="222" s="1"/>
  <c r="C158" i="222"/>
  <c r="C273" i="222" s="1"/>
  <c r="C268" i="222" s="1"/>
  <c r="N156" i="222"/>
  <c r="M156" i="222"/>
  <c r="M157" i="222" s="1"/>
  <c r="L156" i="222"/>
  <c r="K156" i="222"/>
  <c r="K157" i="222" s="1"/>
  <c r="J156" i="222"/>
  <c r="J157" i="222" s="1"/>
  <c r="I156" i="222"/>
  <c r="I157" i="222" s="1"/>
  <c r="H156" i="222"/>
  <c r="H157" i="222" s="1"/>
  <c r="H150" i="222" s="1"/>
  <c r="G156" i="222"/>
  <c r="G157" i="222" s="1"/>
  <c r="G150" i="222" s="1"/>
  <c r="F156" i="222"/>
  <c r="E156" i="222"/>
  <c r="E157" i="222" s="1"/>
  <c r="D156" i="222"/>
  <c r="C156" i="222"/>
  <c r="C157" i="222" s="1"/>
  <c r="Q155" i="222"/>
  <c r="O155" i="222"/>
  <c r="O272" i="222" s="1"/>
  <c r="O154" i="222"/>
  <c r="Q153" i="222"/>
  <c r="O153" i="222"/>
  <c r="O152" i="222"/>
  <c r="O151" i="222"/>
  <c r="Q151" i="222" s="1"/>
  <c r="C150" i="222"/>
  <c r="N148" i="222"/>
  <c r="N266" i="222" s="1"/>
  <c r="M148" i="222"/>
  <c r="M266" i="222" s="1"/>
  <c r="L148" i="222"/>
  <c r="L266" i="222" s="1"/>
  <c r="K148" i="222"/>
  <c r="K266" i="222" s="1"/>
  <c r="J148" i="222"/>
  <c r="I148" i="222"/>
  <c r="I266" i="222" s="1"/>
  <c r="H148" i="222"/>
  <c r="H266" i="222" s="1"/>
  <c r="G148" i="222"/>
  <c r="G266" i="222" s="1"/>
  <c r="F148" i="222"/>
  <c r="F266" i="222" s="1"/>
  <c r="E148" i="222"/>
  <c r="E266" i="222" s="1"/>
  <c r="E261" i="222" s="1"/>
  <c r="D148" i="222"/>
  <c r="D266" i="222" s="1"/>
  <c r="C148" i="222"/>
  <c r="C266" i="222" s="1"/>
  <c r="N146" i="222"/>
  <c r="M146" i="222"/>
  <c r="M147" i="222" s="1"/>
  <c r="L146" i="222"/>
  <c r="L147" i="222" s="1"/>
  <c r="L140" i="222" s="1"/>
  <c r="K146" i="222"/>
  <c r="J146" i="222"/>
  <c r="J147" i="222" s="1"/>
  <c r="J140" i="222" s="1"/>
  <c r="I146" i="222"/>
  <c r="I147" i="222" s="1"/>
  <c r="H146" i="222"/>
  <c r="H147" i="222" s="1"/>
  <c r="H140" i="222" s="1"/>
  <c r="G146" i="222"/>
  <c r="G147" i="222" s="1"/>
  <c r="F146" i="222"/>
  <c r="E146" i="222"/>
  <c r="E147" i="222" s="1"/>
  <c r="D146" i="222"/>
  <c r="D147" i="222" s="1"/>
  <c r="D140" i="222" s="1"/>
  <c r="C146" i="222"/>
  <c r="O145" i="222"/>
  <c r="Q144" i="222"/>
  <c r="O144" i="222"/>
  <c r="O264" i="222" s="1"/>
  <c r="O143" i="222"/>
  <c r="Q143" i="222" s="1"/>
  <c r="O142" i="222"/>
  <c r="O141" i="222"/>
  <c r="M140" i="222"/>
  <c r="E140" i="222"/>
  <c r="N138" i="222"/>
  <c r="N259" i="222" s="1"/>
  <c r="M138" i="222"/>
  <c r="M259" i="222" s="1"/>
  <c r="L138" i="222"/>
  <c r="K138" i="222"/>
  <c r="K259" i="222" s="1"/>
  <c r="J138" i="222"/>
  <c r="J259" i="222" s="1"/>
  <c r="I138" i="222"/>
  <c r="I259" i="222" s="1"/>
  <c r="H138" i="222"/>
  <c r="H259" i="222" s="1"/>
  <c r="G138" i="222"/>
  <c r="G259" i="222" s="1"/>
  <c r="G254" i="222" s="1"/>
  <c r="F138" i="222"/>
  <c r="F259" i="222" s="1"/>
  <c r="E138" i="222"/>
  <c r="E259" i="222" s="1"/>
  <c r="E254" i="222" s="1"/>
  <c r="D138" i="222"/>
  <c r="D259" i="222" s="1"/>
  <c r="C138" i="222"/>
  <c r="C259" i="222" s="1"/>
  <c r="N136" i="222"/>
  <c r="N137" i="222" s="1"/>
  <c r="N130" i="222" s="1"/>
  <c r="M136" i="222"/>
  <c r="M137" i="222" s="1"/>
  <c r="L136" i="222"/>
  <c r="L137" i="222" s="1"/>
  <c r="L130" i="222" s="1"/>
  <c r="K136" i="222"/>
  <c r="K137" i="222" s="1"/>
  <c r="J136" i="222"/>
  <c r="J137" i="222" s="1"/>
  <c r="I136" i="222"/>
  <c r="I137" i="222" s="1"/>
  <c r="I130" i="222" s="1"/>
  <c r="H136" i="222"/>
  <c r="H137" i="222" s="1"/>
  <c r="G136" i="222"/>
  <c r="G137" i="222" s="1"/>
  <c r="F136" i="222"/>
  <c r="F137" i="222" s="1"/>
  <c r="F130" i="222" s="1"/>
  <c r="E136" i="222"/>
  <c r="E137" i="222" s="1"/>
  <c r="D136" i="222"/>
  <c r="D137" i="222" s="1"/>
  <c r="C136" i="222"/>
  <c r="C137" i="222" s="1"/>
  <c r="Q135" i="222"/>
  <c r="O135" i="222"/>
  <c r="O258" i="222" s="1"/>
  <c r="Q134" i="222"/>
  <c r="O134" i="222"/>
  <c r="O133" i="222"/>
  <c r="O132" i="222"/>
  <c r="Q131" i="222"/>
  <c r="O131" i="222"/>
  <c r="N128" i="222"/>
  <c r="M128" i="222"/>
  <c r="M252" i="222" s="1"/>
  <c r="L128" i="222"/>
  <c r="L252" i="222" s="1"/>
  <c r="K128" i="222"/>
  <c r="K252" i="222" s="1"/>
  <c r="J128" i="222"/>
  <c r="J252" i="222" s="1"/>
  <c r="I128" i="222"/>
  <c r="I252" i="222" s="1"/>
  <c r="H128" i="222"/>
  <c r="H252" i="222" s="1"/>
  <c r="G128" i="222"/>
  <c r="G252" i="222" s="1"/>
  <c r="G247" i="222" s="1"/>
  <c r="F128" i="222"/>
  <c r="F252" i="222" s="1"/>
  <c r="F247" i="222" s="1"/>
  <c r="E128" i="222"/>
  <c r="E252" i="222" s="1"/>
  <c r="E247" i="222" s="1"/>
  <c r="D128" i="222"/>
  <c r="D252" i="222" s="1"/>
  <c r="C128" i="222"/>
  <c r="C252" i="222" s="1"/>
  <c r="N126" i="222"/>
  <c r="N127" i="222" s="1"/>
  <c r="M126" i="222"/>
  <c r="M127" i="222" s="1"/>
  <c r="L126" i="222"/>
  <c r="K126" i="222"/>
  <c r="K127" i="222" s="1"/>
  <c r="J126" i="222"/>
  <c r="J127" i="222" s="1"/>
  <c r="I126" i="222"/>
  <c r="I127" i="222" s="1"/>
  <c r="H126" i="222"/>
  <c r="H127" i="222" s="1"/>
  <c r="H120" i="222" s="1"/>
  <c r="G126" i="222"/>
  <c r="F126" i="222"/>
  <c r="F127" i="222" s="1"/>
  <c r="F120" i="222" s="1"/>
  <c r="E126" i="222"/>
  <c r="E127" i="222" s="1"/>
  <c r="E120" i="222" s="1"/>
  <c r="D126" i="222"/>
  <c r="C126" i="222"/>
  <c r="C127" i="222" s="1"/>
  <c r="Q125" i="222"/>
  <c r="O125" i="222"/>
  <c r="O251" i="222" s="1"/>
  <c r="Q124" i="222"/>
  <c r="O124" i="222"/>
  <c r="O250" i="222" s="1"/>
  <c r="O123" i="222"/>
  <c r="Q123" i="222" s="1"/>
  <c r="O122" i="222"/>
  <c r="O121" i="222"/>
  <c r="N118" i="222"/>
  <c r="N245" i="222" s="1"/>
  <c r="M118" i="222"/>
  <c r="M245" i="222" s="1"/>
  <c r="L118" i="222"/>
  <c r="L245" i="222" s="1"/>
  <c r="K118" i="222"/>
  <c r="K245" i="222" s="1"/>
  <c r="K240" i="222" s="1"/>
  <c r="J118" i="222"/>
  <c r="J245" i="222" s="1"/>
  <c r="I118" i="222"/>
  <c r="I245" i="222" s="1"/>
  <c r="H118" i="222"/>
  <c r="H245" i="222" s="1"/>
  <c r="G118" i="222"/>
  <c r="G245" i="222" s="1"/>
  <c r="F118" i="222"/>
  <c r="F245" i="222" s="1"/>
  <c r="E118" i="222"/>
  <c r="E245" i="222" s="1"/>
  <c r="D118" i="222"/>
  <c r="D245" i="222" s="1"/>
  <c r="C118" i="222"/>
  <c r="C245" i="222" s="1"/>
  <c r="N116" i="222"/>
  <c r="M116" i="222"/>
  <c r="L116" i="222"/>
  <c r="L117" i="222" s="1"/>
  <c r="K116" i="222"/>
  <c r="K117" i="222" s="1"/>
  <c r="K110" i="222" s="1"/>
  <c r="J116" i="222"/>
  <c r="J117" i="222" s="1"/>
  <c r="I116" i="222"/>
  <c r="I117" i="222" s="1"/>
  <c r="H116" i="222"/>
  <c r="G116" i="222"/>
  <c r="F116" i="222"/>
  <c r="F117" i="222" s="1"/>
  <c r="E116" i="222"/>
  <c r="D116" i="222"/>
  <c r="D117" i="222" s="1"/>
  <c r="D110" i="222" s="1"/>
  <c r="C116" i="222"/>
  <c r="C117" i="222" s="1"/>
  <c r="C110" i="222" s="1"/>
  <c r="Q115" i="222"/>
  <c r="O115" i="222"/>
  <c r="O244" i="222" s="1"/>
  <c r="Q114" i="222"/>
  <c r="O114" i="222"/>
  <c r="O243" i="222" s="1"/>
  <c r="O113" i="222"/>
  <c r="O112" i="222"/>
  <c r="O242" i="222" s="1"/>
  <c r="O111" i="222"/>
  <c r="Q111" i="222" s="1"/>
  <c r="L110" i="222"/>
  <c r="J110" i="222"/>
  <c r="N108" i="222"/>
  <c r="M108" i="222"/>
  <c r="M238" i="222" s="1"/>
  <c r="M233" i="222" s="1"/>
  <c r="L108" i="222"/>
  <c r="L238" i="222" s="1"/>
  <c r="K108" i="222"/>
  <c r="K238" i="222" s="1"/>
  <c r="J108" i="222"/>
  <c r="J238" i="222" s="1"/>
  <c r="I108" i="222"/>
  <c r="I238" i="222" s="1"/>
  <c r="H108" i="222"/>
  <c r="H238" i="222" s="1"/>
  <c r="G108" i="222"/>
  <c r="G238" i="222" s="1"/>
  <c r="F108" i="222"/>
  <c r="F238" i="222" s="1"/>
  <c r="E108" i="222"/>
  <c r="E238" i="222" s="1"/>
  <c r="D108" i="222"/>
  <c r="D238" i="222" s="1"/>
  <c r="C108" i="222"/>
  <c r="C238" i="222" s="1"/>
  <c r="C233" i="222" s="1"/>
  <c r="N106" i="222"/>
  <c r="N107" i="222" s="1"/>
  <c r="M106" i="222"/>
  <c r="M107" i="222" s="1"/>
  <c r="M100" i="222" s="1"/>
  <c r="L106" i="222"/>
  <c r="K106" i="222"/>
  <c r="K107" i="222" s="1"/>
  <c r="K100" i="222" s="1"/>
  <c r="J106" i="222"/>
  <c r="J107" i="222" s="1"/>
  <c r="J100" i="222" s="1"/>
  <c r="I106" i="222"/>
  <c r="I107" i="222" s="1"/>
  <c r="H106" i="222"/>
  <c r="G106" i="222"/>
  <c r="G107" i="222" s="1"/>
  <c r="F106" i="222"/>
  <c r="F107" i="222" s="1"/>
  <c r="F100" i="222" s="1"/>
  <c r="E106" i="222"/>
  <c r="E107" i="222" s="1"/>
  <c r="E100" i="222" s="1"/>
  <c r="D106" i="222"/>
  <c r="C106" i="222"/>
  <c r="C107" i="222" s="1"/>
  <c r="O105" i="222"/>
  <c r="Q104" i="222"/>
  <c r="O104" i="222"/>
  <c r="O236" i="222" s="1"/>
  <c r="Q103" i="222"/>
  <c r="O103" i="222"/>
  <c r="Q102" i="222"/>
  <c r="O102" i="222"/>
  <c r="O101" i="222"/>
  <c r="N98" i="222"/>
  <c r="M98" i="222"/>
  <c r="L98" i="222"/>
  <c r="K98" i="222"/>
  <c r="J98" i="222"/>
  <c r="I98" i="222"/>
  <c r="H98" i="222"/>
  <c r="G98" i="222"/>
  <c r="F98" i="222"/>
  <c r="E98" i="222"/>
  <c r="D98" i="222"/>
  <c r="C98" i="222"/>
  <c r="Q91" i="222"/>
  <c r="O91" i="222"/>
  <c r="O315" i="222" s="1"/>
  <c r="O90" i="222"/>
  <c r="O86" i="222" s="1"/>
  <c r="O89" i="222"/>
  <c r="Q88" i="222"/>
  <c r="O88" i="222"/>
  <c r="O312" i="222" s="1"/>
  <c r="Q87" i="222"/>
  <c r="O87" i="222"/>
  <c r="O311" i="222" s="1"/>
  <c r="N86" i="222"/>
  <c r="M86" i="222"/>
  <c r="L86" i="222"/>
  <c r="K86" i="222"/>
  <c r="J86" i="222"/>
  <c r="I86" i="222"/>
  <c r="H86" i="222"/>
  <c r="G86" i="222"/>
  <c r="F86" i="222"/>
  <c r="E86" i="222"/>
  <c r="D86" i="222"/>
  <c r="C86" i="222"/>
  <c r="O84" i="222"/>
  <c r="Q83" i="222"/>
  <c r="O83" i="222"/>
  <c r="Q82" i="222"/>
  <c r="O82" i="222"/>
  <c r="O81" i="222"/>
  <c r="Q81" i="222" s="1"/>
  <c r="O80" i="222"/>
  <c r="O79" i="222"/>
  <c r="O78" i="222"/>
  <c r="O306" i="222" s="1"/>
  <c r="O77" i="222"/>
  <c r="Q77" i="222" s="1"/>
  <c r="N76" i="222"/>
  <c r="M76" i="222"/>
  <c r="L76" i="222"/>
  <c r="K76" i="222"/>
  <c r="J76" i="222"/>
  <c r="I76" i="222"/>
  <c r="H76" i="222"/>
  <c r="G76" i="222"/>
  <c r="F76" i="222"/>
  <c r="E76" i="222"/>
  <c r="D76" i="222"/>
  <c r="C76" i="222"/>
  <c r="Q74" i="222"/>
  <c r="O74" i="222"/>
  <c r="O73" i="222"/>
  <c r="O299" i="222" s="1"/>
  <c r="O72" i="222"/>
  <c r="N71" i="222"/>
  <c r="M71" i="222"/>
  <c r="L71" i="222"/>
  <c r="K71" i="222"/>
  <c r="K21" i="222" s="1"/>
  <c r="J71" i="222"/>
  <c r="I71" i="222"/>
  <c r="H71" i="222"/>
  <c r="G71" i="222"/>
  <c r="F71" i="222"/>
  <c r="E71" i="222"/>
  <c r="D71" i="222"/>
  <c r="C71" i="222"/>
  <c r="Q69" i="222"/>
  <c r="O69" i="222"/>
  <c r="O68" i="222"/>
  <c r="O67" i="222"/>
  <c r="N66" i="222"/>
  <c r="M66" i="222"/>
  <c r="L66" i="222"/>
  <c r="K66" i="222"/>
  <c r="J66" i="222"/>
  <c r="I66" i="222"/>
  <c r="H66" i="222"/>
  <c r="G66" i="222"/>
  <c r="F66" i="222"/>
  <c r="E66" i="222"/>
  <c r="D66" i="222"/>
  <c r="C66" i="222"/>
  <c r="O64" i="222"/>
  <c r="Q64" i="222" s="1"/>
  <c r="O63" i="222"/>
  <c r="Q62" i="222"/>
  <c r="O62" i="222"/>
  <c r="N61" i="222"/>
  <c r="M61" i="222"/>
  <c r="L61" i="222"/>
  <c r="K61" i="222"/>
  <c r="J61" i="222"/>
  <c r="I61" i="222"/>
  <c r="H61" i="222"/>
  <c r="G61" i="222"/>
  <c r="F61" i="222"/>
  <c r="E61" i="222"/>
  <c r="D61" i="222"/>
  <c r="C61" i="222"/>
  <c r="O59" i="222"/>
  <c r="Q59" i="222" s="1"/>
  <c r="O58" i="222"/>
  <c r="O277" i="222" s="1"/>
  <c r="Q57" i="222"/>
  <c r="O57" i="222"/>
  <c r="O276" i="222" s="1"/>
  <c r="O56" i="222"/>
  <c r="N56" i="222"/>
  <c r="M56" i="222"/>
  <c r="L56" i="222"/>
  <c r="K56" i="222"/>
  <c r="J56" i="222"/>
  <c r="I56" i="222"/>
  <c r="H56" i="222"/>
  <c r="G56" i="222"/>
  <c r="G21" i="222" s="1"/>
  <c r="F56" i="222"/>
  <c r="E56" i="222"/>
  <c r="D56" i="222"/>
  <c r="C56" i="222"/>
  <c r="O54" i="222"/>
  <c r="O53" i="222"/>
  <c r="O270" i="222" s="1"/>
  <c r="O52" i="222"/>
  <c r="N51" i="222"/>
  <c r="M51" i="222"/>
  <c r="L51" i="222"/>
  <c r="K51" i="222"/>
  <c r="J51" i="222"/>
  <c r="I51" i="222"/>
  <c r="H51" i="222"/>
  <c r="G51" i="222"/>
  <c r="F51" i="222"/>
  <c r="E51" i="222"/>
  <c r="D51" i="222"/>
  <c r="C51" i="222"/>
  <c r="Q49" i="222"/>
  <c r="O49" i="222"/>
  <c r="O48" i="222"/>
  <c r="O263" i="222" s="1"/>
  <c r="Q47" i="222"/>
  <c r="O47" i="222"/>
  <c r="N46" i="222"/>
  <c r="M46" i="222"/>
  <c r="L46" i="222"/>
  <c r="K46" i="222"/>
  <c r="J46" i="222"/>
  <c r="I46" i="222"/>
  <c r="H46" i="222"/>
  <c r="G46" i="222"/>
  <c r="F46" i="222"/>
  <c r="E46" i="222"/>
  <c r="D46" i="222"/>
  <c r="C46" i="222"/>
  <c r="Q44" i="222"/>
  <c r="O44" i="222"/>
  <c r="O43" i="222"/>
  <c r="Q42" i="222"/>
  <c r="O42" i="222"/>
  <c r="O255" i="222" s="1"/>
  <c r="N41" i="222"/>
  <c r="M41" i="222"/>
  <c r="L41" i="222"/>
  <c r="K41" i="222"/>
  <c r="J41" i="222"/>
  <c r="I41" i="222"/>
  <c r="H41" i="222"/>
  <c r="G41" i="222"/>
  <c r="F41" i="222"/>
  <c r="E41" i="222"/>
  <c r="D41" i="222"/>
  <c r="C41" i="222"/>
  <c r="C21" i="222" s="1"/>
  <c r="O39" i="222"/>
  <c r="O24" i="222" s="1"/>
  <c r="O38" i="222"/>
  <c r="Q37" i="222"/>
  <c r="O37" i="222"/>
  <c r="N36" i="222"/>
  <c r="M36" i="222"/>
  <c r="M21" i="222" s="1"/>
  <c r="L36" i="222"/>
  <c r="K36" i="222"/>
  <c r="J36" i="222"/>
  <c r="I36" i="222"/>
  <c r="H36" i="222"/>
  <c r="G36" i="222"/>
  <c r="F36" i="222"/>
  <c r="E36" i="222"/>
  <c r="E21" i="222" s="1"/>
  <c r="D36" i="222"/>
  <c r="C36" i="222"/>
  <c r="O34" i="222"/>
  <c r="O32" i="222"/>
  <c r="N31" i="222"/>
  <c r="M31" i="222"/>
  <c r="L31" i="222"/>
  <c r="K31" i="222"/>
  <c r="J31" i="222"/>
  <c r="I31" i="222"/>
  <c r="H31" i="222"/>
  <c r="G31" i="222"/>
  <c r="F31" i="222"/>
  <c r="E31" i="222"/>
  <c r="D31" i="222"/>
  <c r="C31" i="222"/>
  <c r="O29" i="222"/>
  <c r="Q29" i="222" s="1"/>
  <c r="Q28" i="222"/>
  <c r="O28" i="222"/>
  <c r="O235" i="222" s="1"/>
  <c r="Q27" i="222"/>
  <c r="O27" i="222"/>
  <c r="N26" i="222"/>
  <c r="N21" i="222" s="1"/>
  <c r="M26" i="222"/>
  <c r="L26" i="222"/>
  <c r="L21" i="222" s="1"/>
  <c r="K26" i="222"/>
  <c r="J26" i="222"/>
  <c r="I26" i="222"/>
  <c r="H26" i="222"/>
  <c r="G26" i="222"/>
  <c r="F26" i="222"/>
  <c r="F21" i="222" s="1"/>
  <c r="E26" i="222"/>
  <c r="D26" i="222"/>
  <c r="D21" i="222" s="1"/>
  <c r="C26" i="222"/>
  <c r="N24" i="222"/>
  <c r="M24" i="222"/>
  <c r="Q24" i="222" s="1"/>
  <c r="L24" i="222"/>
  <c r="K24" i="222"/>
  <c r="J24" i="222"/>
  <c r="I24" i="222"/>
  <c r="H24" i="222"/>
  <c r="G24" i="222"/>
  <c r="F24" i="222"/>
  <c r="E24" i="222"/>
  <c r="D24" i="222"/>
  <c r="C24" i="222"/>
  <c r="N23" i="222"/>
  <c r="M23" i="222"/>
  <c r="L23" i="222"/>
  <c r="K23" i="222"/>
  <c r="J23" i="222"/>
  <c r="I23" i="222"/>
  <c r="H23" i="222"/>
  <c r="G23" i="222"/>
  <c r="F23" i="222"/>
  <c r="E23" i="222"/>
  <c r="D23" i="222"/>
  <c r="C23" i="222"/>
  <c r="I21" i="222"/>
  <c r="I322" i="222" s="1"/>
  <c r="H21" i="222"/>
  <c r="H322" i="222" s="1"/>
  <c r="C5" i="222"/>
  <c r="H5" i="222" s="1"/>
  <c r="C4" i="222"/>
  <c r="D4" i="222" s="1"/>
  <c r="E4" i="222" s="1"/>
  <c r="F4" i="222" s="1"/>
  <c r="G4" i="222" s="1"/>
  <c r="H4" i="222" s="1"/>
  <c r="I4" i="222" s="1"/>
  <c r="J4" i="222" s="1"/>
  <c r="K4" i="222" s="1"/>
  <c r="L4" i="222" s="1"/>
  <c r="M4" i="222" s="1"/>
  <c r="N4" i="222" s="1"/>
  <c r="B3" i="222"/>
  <c r="B1" i="222"/>
  <c r="L170" i="222" l="1"/>
  <c r="F191" i="222"/>
  <c r="D5" i="223"/>
  <c r="D170" i="222"/>
  <c r="G180" i="222"/>
  <c r="G160" i="222"/>
  <c r="I5" i="222"/>
  <c r="C297" i="222"/>
  <c r="J180" i="222"/>
  <c r="F180" i="222"/>
  <c r="J5" i="222"/>
  <c r="O116" i="222"/>
  <c r="J150" i="222"/>
  <c r="D297" i="222"/>
  <c r="G275" i="222"/>
  <c r="I297" i="222"/>
  <c r="H117" i="222"/>
  <c r="H110" i="222" s="1"/>
  <c r="O126" i="222"/>
  <c r="Q126" i="222" s="1"/>
  <c r="H233" i="222"/>
  <c r="C240" i="222"/>
  <c r="M261" i="222"/>
  <c r="I261" i="222"/>
  <c r="E233" i="222"/>
  <c r="K268" i="222"/>
  <c r="I275" i="222"/>
  <c r="D174" i="224"/>
  <c r="D376" i="224" s="1"/>
  <c r="J233" i="222"/>
  <c r="K261" i="222"/>
  <c r="H282" i="222"/>
  <c r="O176" i="222"/>
  <c r="Q176" i="222" s="1"/>
  <c r="D254" i="222"/>
  <c r="E282" i="222"/>
  <c r="F289" i="222"/>
  <c r="E5" i="223"/>
  <c r="D130" i="222"/>
  <c r="I150" i="222"/>
  <c r="M254" i="222"/>
  <c r="L5" i="223"/>
  <c r="C8" i="222"/>
  <c r="C11" i="222"/>
  <c r="C10" i="222" s="1"/>
  <c r="K322" i="222"/>
  <c r="K8" i="222"/>
  <c r="K11" i="222"/>
  <c r="K10" i="222" s="1"/>
  <c r="Q241" i="222"/>
  <c r="D322" i="222"/>
  <c r="D8" i="222"/>
  <c r="D11" i="222"/>
  <c r="D10" i="222" s="1"/>
  <c r="M322" i="222"/>
  <c r="M11" i="222"/>
  <c r="M10" i="222" s="1"/>
  <c r="M8" i="222"/>
  <c r="G322" i="222"/>
  <c r="G8" i="222"/>
  <c r="G11" i="222"/>
  <c r="G10" i="222" s="1"/>
  <c r="L322" i="222"/>
  <c r="L8" i="222"/>
  <c r="L11" i="222"/>
  <c r="L10" i="222" s="1"/>
  <c r="E322" i="222"/>
  <c r="E11" i="222"/>
  <c r="E10" i="222" s="1"/>
  <c r="E8" i="222"/>
  <c r="F322" i="222"/>
  <c r="F11" i="222"/>
  <c r="F10" i="222" s="1"/>
  <c r="F8" i="222"/>
  <c r="N322" i="222"/>
  <c r="N11" i="222"/>
  <c r="N8" i="222"/>
  <c r="O269" i="222"/>
  <c r="Q52" i="222"/>
  <c r="Q84" i="222"/>
  <c r="Q145" i="222"/>
  <c r="O265" i="222"/>
  <c r="Q249" i="222"/>
  <c r="Q285" i="222"/>
  <c r="G41" i="224"/>
  <c r="G70" i="224"/>
  <c r="G60" i="224"/>
  <c r="Q122" i="222"/>
  <c r="K5" i="222"/>
  <c r="N100" i="222"/>
  <c r="O106" i="222"/>
  <c r="Q106" i="222" s="1"/>
  <c r="Q141" i="222"/>
  <c r="N261" i="222"/>
  <c r="F41" i="224"/>
  <c r="F70" i="224"/>
  <c r="F60" i="224"/>
  <c r="D5" i="222"/>
  <c r="L5" i="222"/>
  <c r="H8" i="222"/>
  <c r="O241" i="222"/>
  <c r="O31" i="222"/>
  <c r="Q31" i="222" s="1"/>
  <c r="O46" i="222"/>
  <c r="Q54" i="222"/>
  <c r="G117" i="222"/>
  <c r="G110" i="222" s="1"/>
  <c r="I120" i="222"/>
  <c r="N252" i="222"/>
  <c r="O128" i="222"/>
  <c r="Q128" i="222" s="1"/>
  <c r="K130" i="222"/>
  <c r="F157" i="222"/>
  <c r="F150" i="222" s="1"/>
  <c r="J167" i="222"/>
  <c r="H177" i="222"/>
  <c r="H170" i="222" s="1"/>
  <c r="L188" i="222"/>
  <c r="L180" i="222" s="1"/>
  <c r="H11" i="222"/>
  <c r="H10" i="222" s="1"/>
  <c r="N238" i="222"/>
  <c r="O108" i="222"/>
  <c r="Q108" i="222" s="1"/>
  <c r="K120" i="222"/>
  <c r="O156" i="222"/>
  <c r="N157" i="222"/>
  <c r="E5" i="222"/>
  <c r="O290" i="222"/>
  <c r="O66" i="222"/>
  <c r="Q67" i="222"/>
  <c r="Q86" i="222"/>
  <c r="O98" i="222"/>
  <c r="Q101" i="222"/>
  <c r="O237" i="222"/>
  <c r="Q105" i="222"/>
  <c r="I100" i="222"/>
  <c r="J120" i="222"/>
  <c r="L127" i="222"/>
  <c r="L120" i="222" s="1"/>
  <c r="Q146" i="222"/>
  <c r="N147" i="222"/>
  <c r="N140" i="222" s="1"/>
  <c r="O146" i="222"/>
  <c r="J266" i="222"/>
  <c r="J261" i="222" s="1"/>
  <c r="O148" i="222"/>
  <c r="C167" i="222"/>
  <c r="C160" i="222" s="1"/>
  <c r="K167" i="222"/>
  <c r="K160" i="222" s="1"/>
  <c r="E180" i="222"/>
  <c r="N191" i="222"/>
  <c r="Q201" i="222"/>
  <c r="O201" i="222"/>
  <c r="Q235" i="222"/>
  <c r="M247" i="222"/>
  <c r="E38" i="224"/>
  <c r="Q39" i="222"/>
  <c r="C147" i="222"/>
  <c r="C140" i="222" s="1"/>
  <c r="O36" i="222"/>
  <c r="F5" i="222"/>
  <c r="N5" i="222"/>
  <c r="O23" i="222"/>
  <c r="O234" i="222"/>
  <c r="O26" i="222"/>
  <c r="Q32" i="222"/>
  <c r="O61" i="222"/>
  <c r="O291" i="222"/>
  <c r="O307" i="222"/>
  <c r="O313" i="222"/>
  <c r="Q89" i="222"/>
  <c r="C100" i="222"/>
  <c r="I110" i="222"/>
  <c r="M120" i="222"/>
  <c r="G127" i="222"/>
  <c r="G130" i="222"/>
  <c r="K150" i="222"/>
  <c r="O286" i="222"/>
  <c r="Q175" i="222"/>
  <c r="N180" i="222"/>
  <c r="I240" i="222"/>
  <c r="H240" i="222"/>
  <c r="F240" i="222"/>
  <c r="Q243" i="222"/>
  <c r="N240" i="222"/>
  <c r="D268" i="222"/>
  <c r="L268" i="222"/>
  <c r="Q269" i="222"/>
  <c r="Q290" i="222"/>
  <c r="Q294" i="222"/>
  <c r="O5" i="222"/>
  <c r="J21" i="222"/>
  <c r="Q34" i="222"/>
  <c r="O298" i="222"/>
  <c r="Q298" i="222" s="1"/>
  <c r="O71" i="222"/>
  <c r="Q72" i="222"/>
  <c r="Q76" i="222"/>
  <c r="O314" i="222"/>
  <c r="Q90" i="222"/>
  <c r="Q113" i="222"/>
  <c r="E117" i="222"/>
  <c r="E110" i="222" s="1"/>
  <c r="M117" i="222"/>
  <c r="M110" i="222" s="1"/>
  <c r="O118" i="222"/>
  <c r="Q118" i="222" s="1"/>
  <c r="O136" i="222"/>
  <c r="Q136" i="222" s="1"/>
  <c r="F147" i="222"/>
  <c r="F140" i="222" s="1"/>
  <c r="Q163" i="222"/>
  <c r="E275" i="222"/>
  <c r="Q279" i="222"/>
  <c r="M275" i="222"/>
  <c r="O76" i="222"/>
  <c r="Q121" i="222"/>
  <c r="O168" i="222"/>
  <c r="Q168" i="222" s="1"/>
  <c r="N280" i="222"/>
  <c r="N275" i="222" s="1"/>
  <c r="O41" i="224"/>
  <c r="O70" i="224"/>
  <c r="O60" i="224"/>
  <c r="O305" i="222"/>
  <c r="C120" i="222"/>
  <c r="K147" i="222"/>
  <c r="K140" i="222"/>
  <c r="K304" i="222"/>
  <c r="I11" i="222"/>
  <c r="I10" i="222" s="1"/>
  <c r="Q36" i="222"/>
  <c r="O138" i="222"/>
  <c r="Q138" i="222" s="1"/>
  <c r="G177" i="222"/>
  <c r="G170" i="222" s="1"/>
  <c r="F261" i="222"/>
  <c r="Q265" i="222"/>
  <c r="M5" i="222"/>
  <c r="I8" i="222"/>
  <c r="G5" i="222"/>
  <c r="O249" i="222"/>
  <c r="Q38" i="222"/>
  <c r="O51" i="222"/>
  <c r="Q51" i="222" s="1"/>
  <c r="Q56" i="222"/>
  <c r="G100" i="222"/>
  <c r="D107" i="222"/>
  <c r="L107" i="222"/>
  <c r="L100" i="222" s="1"/>
  <c r="H107" i="222"/>
  <c r="H100" i="222" s="1"/>
  <c r="F110" i="222"/>
  <c r="Q116" i="222"/>
  <c r="N117" i="222"/>
  <c r="D127" i="222"/>
  <c r="D120" i="222" s="1"/>
  <c r="J130" i="222"/>
  <c r="C130" i="222"/>
  <c r="L259" i="222"/>
  <c r="L254" i="222" s="1"/>
  <c r="I160" i="222"/>
  <c r="F160" i="222"/>
  <c r="K170" i="222"/>
  <c r="O293" i="222"/>
  <c r="Q185" i="222"/>
  <c r="D188" i="222"/>
  <c r="D180" i="222" s="1"/>
  <c r="L295" i="222"/>
  <c r="O189" i="222"/>
  <c r="Q189" i="222" s="1"/>
  <c r="C254" i="222"/>
  <c r="Q258" i="222"/>
  <c r="K254" i="222"/>
  <c r="O283" i="222"/>
  <c r="Q133" i="222"/>
  <c r="D160" i="222"/>
  <c r="O166" i="222"/>
  <c r="Q166" i="222" s="1"/>
  <c r="L160" i="222"/>
  <c r="Q222" i="222"/>
  <c r="K233" i="222"/>
  <c r="G233" i="222"/>
  <c r="Q237" i="222"/>
  <c r="J254" i="222"/>
  <c r="N273" i="222"/>
  <c r="F275" i="222"/>
  <c r="Q276" i="222"/>
  <c r="Q284" i="222"/>
  <c r="Q23" i="223"/>
  <c r="P23" i="223"/>
  <c r="E72" i="224"/>
  <c r="E77" i="224" s="1"/>
  <c r="O41" i="222"/>
  <c r="M130" i="222"/>
  <c r="O257" i="222"/>
  <c r="I140" i="222"/>
  <c r="E150" i="222"/>
  <c r="M150" i="222"/>
  <c r="L157" i="222"/>
  <c r="L150" i="222" s="1"/>
  <c r="O158" i="222"/>
  <c r="Q158" i="222" s="1"/>
  <c r="J170" i="222"/>
  <c r="C170" i="222"/>
  <c r="N295" i="222"/>
  <c r="N289" i="222" s="1"/>
  <c r="O199" i="222"/>
  <c r="Q199" i="222" s="1"/>
  <c r="Q213" i="222"/>
  <c r="D233" i="222"/>
  <c r="L233" i="222"/>
  <c r="I247" i="222"/>
  <c r="I254" i="222"/>
  <c r="Q299" i="222"/>
  <c r="L297" i="222"/>
  <c r="I198" i="222"/>
  <c r="I191" i="222" s="1"/>
  <c r="F254" i="222"/>
  <c r="Q255" i="222"/>
  <c r="N254" i="222"/>
  <c r="C261" i="222"/>
  <c r="E268" i="222"/>
  <c r="M268" i="222"/>
  <c r="H275" i="222"/>
  <c r="D275" i="222"/>
  <c r="L275" i="222"/>
  <c r="Q278" i="222"/>
  <c r="G282" i="222"/>
  <c r="O262" i="222"/>
  <c r="Q262" i="222" s="1"/>
  <c r="O284" i="222"/>
  <c r="N120" i="222"/>
  <c r="E130" i="222"/>
  <c r="H130" i="222"/>
  <c r="O137" i="222"/>
  <c r="Q137" i="222" s="1"/>
  <c r="G140" i="222"/>
  <c r="O271" i="222"/>
  <c r="Q154" i="222"/>
  <c r="D157" i="222"/>
  <c r="D150" i="222" s="1"/>
  <c r="M160" i="222"/>
  <c r="L287" i="222"/>
  <c r="L282" i="222" s="1"/>
  <c r="O178" i="222"/>
  <c r="O187" i="222"/>
  <c r="Q187" i="222" s="1"/>
  <c r="J198" i="222"/>
  <c r="J191" i="222" s="1"/>
  <c r="I233" i="222"/>
  <c r="G240" i="222"/>
  <c r="J247" i="222"/>
  <c r="J268" i="222"/>
  <c r="Q272" i="222"/>
  <c r="C275" i="222"/>
  <c r="K275" i="222"/>
  <c r="J297" i="222"/>
  <c r="Q301" i="222"/>
  <c r="Q315" i="222"/>
  <c r="G30" i="224"/>
  <c r="G19" i="224"/>
  <c r="G21" i="224" s="1"/>
  <c r="O30" i="224"/>
  <c r="O19" i="224"/>
  <c r="O21" i="224" s="1"/>
  <c r="O248" i="222"/>
  <c r="O308" i="222"/>
  <c r="Q173" i="222"/>
  <c r="I177" i="222"/>
  <c r="C191" i="222"/>
  <c r="K198" i="222"/>
  <c r="Q209" i="222"/>
  <c r="Q270" i="222"/>
  <c r="K297" i="222"/>
  <c r="H30" i="224"/>
  <c r="H19" i="224"/>
  <c r="H21" i="224" s="1"/>
  <c r="E44" i="224"/>
  <c r="E49" i="224" s="1"/>
  <c r="D50" i="224"/>
  <c r="Q218" i="222"/>
  <c r="J240" i="222"/>
  <c r="Q248" i="222"/>
  <c r="H261" i="222"/>
  <c r="J275" i="222"/>
  <c r="M289" i="222"/>
  <c r="O294" i="222"/>
  <c r="O36" i="223"/>
  <c r="P36" i="223" s="1"/>
  <c r="I32" i="223"/>
  <c r="I30" i="223" s="1"/>
  <c r="I11" i="223" s="1"/>
  <c r="I10" i="223" s="1"/>
  <c r="Q36" i="223"/>
  <c r="N38" i="224"/>
  <c r="K70" i="224"/>
  <c r="K60" i="224"/>
  <c r="Q210" i="222"/>
  <c r="F233" i="222"/>
  <c r="E240" i="222"/>
  <c r="M240" i="222"/>
  <c r="H254" i="222"/>
  <c r="Q263" i="222"/>
  <c r="J289" i="222"/>
  <c r="Q291" i="222"/>
  <c r="M304" i="222"/>
  <c r="Q307" i="222"/>
  <c r="Q312" i="222"/>
  <c r="Q314" i="222"/>
  <c r="L38" i="224"/>
  <c r="H38" i="224"/>
  <c r="Q236" i="222"/>
  <c r="D240" i="222"/>
  <c r="L240" i="222"/>
  <c r="Q244" i="222"/>
  <c r="H247" i="222"/>
  <c r="Q257" i="222"/>
  <c r="G261" i="222"/>
  <c r="J282" i="222"/>
  <c r="C289" i="222"/>
  <c r="G289" i="222"/>
  <c r="H297" i="222"/>
  <c r="Q41" i="223"/>
  <c r="O41" i="223"/>
  <c r="P41" i="223" s="1"/>
  <c r="D83" i="224"/>
  <c r="L83" i="224"/>
  <c r="Q195" i="222"/>
  <c r="O197" i="222"/>
  <c r="Q197" i="222" s="1"/>
  <c r="Q242" i="222"/>
  <c r="C247" i="222"/>
  <c r="K247" i="222"/>
  <c r="D247" i="222"/>
  <c r="L247" i="222"/>
  <c r="D261" i="222"/>
  <c r="L261" i="222"/>
  <c r="F268" i="222"/>
  <c r="Q271" i="222"/>
  <c r="N268" i="222"/>
  <c r="F282" i="222"/>
  <c r="Q283" i="222"/>
  <c r="N282" i="222"/>
  <c r="I282" i="222"/>
  <c r="D289" i="222"/>
  <c r="L289" i="222"/>
  <c r="Q293" i="222"/>
  <c r="D310" i="222"/>
  <c r="L310" i="222"/>
  <c r="Q306" i="222"/>
  <c r="L304" i="222"/>
  <c r="Q311" i="222"/>
  <c r="J32" i="223"/>
  <c r="J30" i="223" s="1"/>
  <c r="J11" i="223" s="1"/>
  <c r="J10" i="223" s="1"/>
  <c r="J81" i="224"/>
  <c r="J82" i="224" s="1"/>
  <c r="J83" i="224" s="1"/>
  <c r="M38" i="224"/>
  <c r="O215" i="222"/>
  <c r="Q300" i="222"/>
  <c r="N302" i="222"/>
  <c r="I310" i="222"/>
  <c r="J310" i="222"/>
  <c r="G32" i="223"/>
  <c r="G30" i="223" s="1"/>
  <c r="G11" i="223" s="1"/>
  <c r="G10" i="223" s="1"/>
  <c r="O34" i="223"/>
  <c r="P34" i="223" s="1"/>
  <c r="O37" i="223"/>
  <c r="K83" i="224"/>
  <c r="M91" i="224"/>
  <c r="N310" i="222"/>
  <c r="C32" i="223"/>
  <c r="C30" i="223" s="1"/>
  <c r="C11" i="223" s="1"/>
  <c r="C10" i="223" s="1"/>
  <c r="K32" i="223"/>
  <c r="K30" i="223" s="1"/>
  <c r="K11" i="223" s="1"/>
  <c r="K10" i="223" s="1"/>
  <c r="O38" i="223"/>
  <c r="P38" i="223" s="1"/>
  <c r="F3" i="224"/>
  <c r="E174" i="224"/>
  <c r="E376" i="224" s="1"/>
  <c r="Q292" i="222"/>
  <c r="F297" i="222"/>
  <c r="N297" i="222"/>
  <c r="Q308" i="222"/>
  <c r="F32" i="223"/>
  <c r="F30" i="223" s="1"/>
  <c r="F11" i="223" s="1"/>
  <c r="F10" i="223" s="1"/>
  <c r="Q33" i="223"/>
  <c r="O33" i="223"/>
  <c r="P33" i="223" s="1"/>
  <c r="N32" i="223"/>
  <c r="I38" i="224"/>
  <c r="E297" i="222"/>
  <c r="M297" i="222"/>
  <c r="N15" i="223"/>
  <c r="O18" i="223"/>
  <c r="P18" i="223" s="1"/>
  <c r="Q35" i="223"/>
  <c r="Q40" i="223"/>
  <c r="O40" i="223"/>
  <c r="P40" i="223" s="1"/>
  <c r="J38" i="224"/>
  <c r="D596" i="224"/>
  <c r="D37" i="224" s="1"/>
  <c r="D38" i="224" s="1"/>
  <c r="L596" i="224"/>
  <c r="L37" i="224" s="1"/>
  <c r="F5" i="223"/>
  <c r="N5" i="223"/>
  <c r="E19" i="224"/>
  <c r="E21" i="224" s="1"/>
  <c r="M19" i="224"/>
  <c r="M21" i="224" s="1"/>
  <c r="K81" i="224"/>
  <c r="K82" i="224" s="1"/>
  <c r="G5" i="223"/>
  <c r="O5" i="223"/>
  <c r="P26" i="223"/>
  <c r="F19" i="224"/>
  <c r="F21" i="224" s="1"/>
  <c r="N19" i="224"/>
  <c r="N21" i="224" s="1"/>
  <c r="D81" i="224"/>
  <c r="D82" i="224" s="1"/>
  <c r="L81" i="224"/>
  <c r="L82" i="224" s="1"/>
  <c r="H5" i="223"/>
  <c r="O39" i="223"/>
  <c r="P39" i="223" s="1"/>
  <c r="E81" i="224"/>
  <c r="E82" i="224" s="1"/>
  <c r="E83" i="224" s="1"/>
  <c r="M81" i="224"/>
  <c r="M82" i="224" s="1"/>
  <c r="M83" i="224" s="1"/>
  <c r="I5" i="223"/>
  <c r="J5" i="223"/>
  <c r="I19" i="224"/>
  <c r="I21" i="224" s="1"/>
  <c r="G81" i="224"/>
  <c r="G82" i="224" s="1"/>
  <c r="G83" i="224" s="1"/>
  <c r="O81" i="224"/>
  <c r="O82" i="224" s="1"/>
  <c r="O83" i="224" s="1"/>
  <c r="O107" i="222" l="1"/>
  <c r="O177" i="222"/>
  <c r="O127" i="222"/>
  <c r="E231" i="222"/>
  <c r="E229" i="222" s="1"/>
  <c r="E97" i="222"/>
  <c r="E95" i="222" s="1"/>
  <c r="E14" i="222" s="1"/>
  <c r="E13" i="222" s="1"/>
  <c r="I231" i="222"/>
  <c r="I229" i="222" s="1"/>
  <c r="J231" i="222"/>
  <c r="J229" i="222" s="1"/>
  <c r="H231" i="222"/>
  <c r="H229" i="222" s="1"/>
  <c r="G120" i="222"/>
  <c r="G97" i="222" s="1"/>
  <c r="G95" i="222" s="1"/>
  <c r="G14" i="222" s="1"/>
  <c r="M231" i="222"/>
  <c r="M229" i="222" s="1"/>
  <c r="C231" i="222"/>
  <c r="C229" i="222" s="1"/>
  <c r="C322" i="222" s="1"/>
  <c r="M97" i="222"/>
  <c r="M95" i="222" s="1"/>
  <c r="M14" i="222" s="1"/>
  <c r="M13" i="222" s="1"/>
  <c r="K191" i="222"/>
  <c r="K97" i="222" s="1"/>
  <c r="K95" i="222" s="1"/>
  <c r="K14" i="222" s="1"/>
  <c r="F231" i="222"/>
  <c r="F229" i="222" s="1"/>
  <c r="F97" i="222"/>
  <c r="F95" i="222" s="1"/>
  <c r="F14" i="222" s="1"/>
  <c r="F13" i="222" s="1"/>
  <c r="O198" i="222"/>
  <c r="Q198" i="222" s="1"/>
  <c r="H97" i="222"/>
  <c r="H95" i="222" s="1"/>
  <c r="H14" i="222" s="1"/>
  <c r="H13" i="222" s="1"/>
  <c r="Q177" i="222"/>
  <c r="L97" i="222"/>
  <c r="L95" i="222" s="1"/>
  <c r="L14" i="222" s="1"/>
  <c r="L13" i="222" s="1"/>
  <c r="D70" i="224"/>
  <c r="D60" i="224"/>
  <c r="D41" i="224"/>
  <c r="D78" i="224"/>
  <c r="O117" i="222"/>
  <c r="N247" i="222"/>
  <c r="N7" i="222"/>
  <c r="Q107" i="222"/>
  <c r="J70" i="224"/>
  <c r="J60" i="224"/>
  <c r="J41" i="224"/>
  <c r="Q18" i="223"/>
  <c r="F174" i="224"/>
  <c r="F376" i="224" s="1"/>
  <c r="G3" i="224"/>
  <c r="P37" i="223"/>
  <c r="Q37" i="223"/>
  <c r="M70" i="224"/>
  <c r="M60" i="224"/>
  <c r="M41" i="224"/>
  <c r="H41" i="224"/>
  <c r="H70" i="224"/>
  <c r="H60" i="224"/>
  <c r="O302" i="222"/>
  <c r="N110" i="222"/>
  <c r="D100" i="222"/>
  <c r="D97" i="222" s="1"/>
  <c r="D95" i="222" s="1"/>
  <c r="D14" i="222" s="1"/>
  <c r="D13" i="222" s="1"/>
  <c r="O304" i="222"/>
  <c r="O21" i="222"/>
  <c r="O191" i="222"/>
  <c r="N10" i="222"/>
  <c r="Q71" i="222"/>
  <c r="O280" i="222"/>
  <c r="E78" i="224"/>
  <c r="F72" i="224"/>
  <c r="F77" i="224" s="1"/>
  <c r="O297" i="222"/>
  <c r="O266" i="222"/>
  <c r="O261" i="222" s="1"/>
  <c r="Q261" i="222" s="1"/>
  <c r="Q148" i="222"/>
  <c r="O157" i="222"/>
  <c r="Q157" i="222" s="1"/>
  <c r="Q39" i="223"/>
  <c r="I7" i="222"/>
  <c r="Q305" i="222"/>
  <c r="E70" i="224"/>
  <c r="E60" i="224"/>
  <c r="E41" i="224"/>
  <c r="J160" i="222"/>
  <c r="J97" i="222" s="1"/>
  <c r="J95" i="222" s="1"/>
  <c r="J14" i="222" s="1"/>
  <c r="J13" i="222" s="1"/>
  <c r="F7" i="222"/>
  <c r="L7" i="222"/>
  <c r="L17" i="222"/>
  <c r="L16" i="222" s="1"/>
  <c r="G7" i="222"/>
  <c r="D7" i="222"/>
  <c r="L70" i="224"/>
  <c r="L60" i="224"/>
  <c r="L41" i="224"/>
  <c r="I41" i="224"/>
  <c r="I70" i="224"/>
  <c r="I60" i="224"/>
  <c r="Q38" i="223"/>
  <c r="Q34" i="223"/>
  <c r="L231" i="222"/>
  <c r="L229" i="222" s="1"/>
  <c r="L319" i="222" s="1"/>
  <c r="I170" i="222"/>
  <c r="O170" i="222" s="1"/>
  <c r="O259" i="222"/>
  <c r="Q127" i="222"/>
  <c r="O180" i="222"/>
  <c r="Q180" i="222" s="1"/>
  <c r="N150" i="222"/>
  <c r="H7" i="222"/>
  <c r="H17" i="222"/>
  <c r="H16" i="222" s="1"/>
  <c r="K7" i="222"/>
  <c r="N8" i="223"/>
  <c r="Q15" i="223"/>
  <c r="N41" i="224"/>
  <c r="N70" i="224"/>
  <c r="N60" i="224"/>
  <c r="O273" i="222"/>
  <c r="O268" i="222" s="1"/>
  <c r="E319" i="222"/>
  <c r="C7" i="222"/>
  <c r="Q32" i="223"/>
  <c r="O32" i="223"/>
  <c r="P32" i="223" s="1"/>
  <c r="N30" i="223"/>
  <c r="E50" i="224"/>
  <c r="F44" i="224"/>
  <c r="F49" i="224" s="1"/>
  <c r="O120" i="222"/>
  <c r="Q120" i="222" s="1"/>
  <c r="D231" i="222"/>
  <c r="D229" i="222" s="1"/>
  <c r="D319" i="222" s="1"/>
  <c r="O310" i="222"/>
  <c r="G231" i="222"/>
  <c r="G229" i="222" s="1"/>
  <c r="O167" i="222"/>
  <c r="Q313" i="222"/>
  <c r="O245" i="222"/>
  <c r="O240" i="222" s="1"/>
  <c r="O188" i="222"/>
  <c r="C97" i="222"/>
  <c r="C95" i="222" s="1"/>
  <c r="C14" i="222" s="1"/>
  <c r="C13" i="222" s="1"/>
  <c r="O147" i="222"/>
  <c r="Q147" i="222" s="1"/>
  <c r="Q156" i="222"/>
  <c r="Q66" i="222"/>
  <c r="Q310" i="222"/>
  <c r="Q302" i="222"/>
  <c r="N233" i="222"/>
  <c r="K231" i="222"/>
  <c r="K229" i="222" s="1"/>
  <c r="O295" i="222"/>
  <c r="Q295" i="222" s="1"/>
  <c r="J322" i="222"/>
  <c r="J8" i="222"/>
  <c r="O8" i="222" s="1"/>
  <c r="J11" i="222"/>
  <c r="J10" i="222" s="1"/>
  <c r="O130" i="222"/>
  <c r="O140" i="222"/>
  <c r="Q140" i="222" s="1"/>
  <c r="O100" i="222"/>
  <c r="Q46" i="222"/>
  <c r="Q23" i="222"/>
  <c r="Q61" i="222"/>
  <c r="Q286" i="222"/>
  <c r="F319" i="222"/>
  <c r="Q215" i="222"/>
  <c r="Q304" i="222"/>
  <c r="Q234" i="222"/>
  <c r="O287" i="222"/>
  <c r="O282" i="222" s="1"/>
  <c r="Q280" i="222"/>
  <c r="Q178" i="222"/>
  <c r="Q41" i="222"/>
  <c r="Q26" i="222"/>
  <c r="O238" i="222"/>
  <c r="Q238" i="222" s="1"/>
  <c r="O252" i="222"/>
  <c r="Q21" i="222"/>
  <c r="E7" i="222"/>
  <c r="E17" i="222"/>
  <c r="E16" i="222" s="1"/>
  <c r="M17" i="222"/>
  <c r="M16" i="222" s="1"/>
  <c r="M7" i="222"/>
  <c r="N97" i="222" l="1"/>
  <c r="M319" i="222"/>
  <c r="O289" i="222"/>
  <c r="Q289" i="222" s="1"/>
  <c r="G13" i="222"/>
  <c r="G17" i="222"/>
  <c r="G16" i="222" s="1"/>
  <c r="K13" i="222"/>
  <c r="K17" i="222"/>
  <c r="K16" i="222" s="1"/>
  <c r="Q287" i="222"/>
  <c r="F17" i="222"/>
  <c r="F16" i="222" s="1"/>
  <c r="H319" i="222"/>
  <c r="I97" i="222"/>
  <c r="I95" i="222" s="1"/>
  <c r="I14" i="222" s="1"/>
  <c r="I13" i="222" s="1"/>
  <c r="C17" i="222"/>
  <c r="C16" i="222" s="1"/>
  <c r="D17" i="222"/>
  <c r="D16" i="222" s="1"/>
  <c r="K319" i="222"/>
  <c r="Q240" i="222"/>
  <c r="O8" i="223"/>
  <c r="P8" i="223" s="1"/>
  <c r="N7" i="223"/>
  <c r="O11" i="222"/>
  <c r="Q273" i="222"/>
  <c r="Q170" i="222"/>
  <c r="G72" i="224"/>
  <c r="G77" i="224" s="1"/>
  <c r="F78" i="224"/>
  <c r="Q252" i="222"/>
  <c r="J7" i="222"/>
  <c r="J17" i="222"/>
  <c r="J16" i="222" s="1"/>
  <c r="Q282" i="222"/>
  <c r="G44" i="224"/>
  <c r="G49" i="224" s="1"/>
  <c r="F50" i="224"/>
  <c r="Q130" i="222"/>
  <c r="N231" i="222"/>
  <c r="Q245" i="222"/>
  <c r="N95" i="222"/>
  <c r="G319" i="222"/>
  <c r="I17" i="222"/>
  <c r="I16" i="222" s="1"/>
  <c r="Q266" i="222"/>
  <c r="Q191" i="222"/>
  <c r="Q100" i="222"/>
  <c r="Q188" i="222"/>
  <c r="Q30" i="223"/>
  <c r="O30" i="223"/>
  <c r="P30" i="223" s="1"/>
  <c r="N11" i="223"/>
  <c r="O247" i="222"/>
  <c r="O233" i="222"/>
  <c r="Q233" i="222" s="1"/>
  <c r="O275" i="222"/>
  <c r="O110" i="222"/>
  <c r="Q8" i="222"/>
  <c r="Q117" i="222"/>
  <c r="J319" i="222"/>
  <c r="C319" i="222"/>
  <c r="O10" i="222"/>
  <c r="P268" i="222" s="1"/>
  <c r="Q268" i="222"/>
  <c r="Q297" i="222"/>
  <c r="O150" i="222"/>
  <c r="Q150" i="222"/>
  <c r="Q259" i="222"/>
  <c r="O254" i="222"/>
  <c r="G174" i="224"/>
  <c r="G376" i="224" s="1"/>
  <c r="H3" i="224"/>
  <c r="O7" i="222"/>
  <c r="P7" i="222" s="1"/>
  <c r="O160" i="222"/>
  <c r="Q160" i="222" s="1"/>
  <c r="Q167" i="222"/>
  <c r="O97" i="222" l="1"/>
  <c r="I319" i="222"/>
  <c r="Q110" i="222"/>
  <c r="P97" i="222"/>
  <c r="O95" i="222"/>
  <c r="P95" i="222" s="1"/>
  <c r="Q97" i="222"/>
  <c r="P130" i="222"/>
  <c r="H174" i="224"/>
  <c r="H376" i="224" s="1"/>
  <c r="I3" i="224"/>
  <c r="P233" i="222"/>
  <c r="O231" i="222"/>
  <c r="Q231" i="222" s="1"/>
  <c r="P167" i="222"/>
  <c r="P11" i="222"/>
  <c r="Q11" i="222"/>
  <c r="P282" i="222"/>
  <c r="H44" i="224"/>
  <c r="H49" i="224" s="1"/>
  <c r="G50" i="224"/>
  <c r="P150" i="222"/>
  <c r="P261" i="222"/>
  <c r="P188" i="222"/>
  <c r="H72" i="224"/>
  <c r="H77" i="224" s="1"/>
  <c r="G78" i="224"/>
  <c r="P297" i="222"/>
  <c r="P205" i="222"/>
  <c r="P223" i="222"/>
  <c r="P211" i="222"/>
  <c r="P219" i="222"/>
  <c r="P195" i="222"/>
  <c r="P192" i="222"/>
  <c r="P183" i="222"/>
  <c r="P155" i="222"/>
  <c r="P152" i="222"/>
  <c r="P206" i="222"/>
  <c r="P204" i="222"/>
  <c r="P184" i="222"/>
  <c r="P154" i="222"/>
  <c r="P144" i="222"/>
  <c r="P135" i="222"/>
  <c r="P125" i="222"/>
  <c r="P74" i="222"/>
  <c r="P63" i="222"/>
  <c r="P47" i="222"/>
  <c r="P203" i="222"/>
  <c r="P196" i="222"/>
  <c r="P207" i="222"/>
  <c r="P153" i="222"/>
  <c r="P33" i="222"/>
  <c r="P277" i="222"/>
  <c r="P225" i="222"/>
  <c r="P193" i="222"/>
  <c r="P80" i="222"/>
  <c r="P69" i="222"/>
  <c r="P292" i="222"/>
  <c r="P102" i="222"/>
  <c r="P83" i="222"/>
  <c r="P58" i="222"/>
  <c r="P27" i="222"/>
  <c r="P38" i="222"/>
  <c r="P162" i="222"/>
  <c r="P143" i="222"/>
  <c r="P44" i="222"/>
  <c r="P37" i="222"/>
  <c r="P10" i="222"/>
  <c r="P311" i="222"/>
  <c r="P48" i="222"/>
  <c r="P132" i="222"/>
  <c r="P64" i="222"/>
  <c r="P32" i="222"/>
  <c r="P29" i="222"/>
  <c r="P264" i="222"/>
  <c r="P88" i="222"/>
  <c r="P82" i="222"/>
  <c r="P57" i="222"/>
  <c r="P165" i="222"/>
  <c r="P73" i="222"/>
  <c r="P28" i="222"/>
  <c r="P114" i="222"/>
  <c r="P91" i="222"/>
  <c r="P87" i="222"/>
  <c r="P59" i="222"/>
  <c r="P42" i="222"/>
  <c r="P43" i="222"/>
  <c r="P126" i="222"/>
  <c r="P56" i="222"/>
  <c r="P116" i="222"/>
  <c r="P84" i="222"/>
  <c r="P54" i="222"/>
  <c r="P101" i="222"/>
  <c r="P89" i="222"/>
  <c r="P77" i="222"/>
  <c r="P263" i="222"/>
  <c r="P242" i="222"/>
  <c r="P222" i="222"/>
  <c r="P299" i="222"/>
  <c r="P213" i="222"/>
  <c r="P163" i="222"/>
  <c r="P24" i="222"/>
  <c r="P39" i="222"/>
  <c r="P105" i="222"/>
  <c r="P244" i="222"/>
  <c r="P78" i="222"/>
  <c r="P134" i="222"/>
  <c r="P217" i="222"/>
  <c r="P236" i="222"/>
  <c r="P312" i="222"/>
  <c r="P279" i="222"/>
  <c r="P123" i="222"/>
  <c r="P113" i="222"/>
  <c r="P124" i="222"/>
  <c r="P209" i="222"/>
  <c r="P86" i="222"/>
  <c r="P176" i="222"/>
  <c r="P141" i="222"/>
  <c r="P145" i="222"/>
  <c r="P111" i="222"/>
  <c r="P285" i="222"/>
  <c r="P220" i="222"/>
  <c r="P133" i="222"/>
  <c r="P171" i="222"/>
  <c r="P182" i="222"/>
  <c r="P208" i="222"/>
  <c r="P104" i="222"/>
  <c r="P164" i="222"/>
  <c r="P221" i="222"/>
  <c r="P172" i="222"/>
  <c r="P81" i="222"/>
  <c r="P121" i="222"/>
  <c r="P151" i="222"/>
  <c r="P301" i="222"/>
  <c r="P258" i="222"/>
  <c r="P218" i="222"/>
  <c r="P53" i="222"/>
  <c r="P255" i="222"/>
  <c r="P235" i="222"/>
  <c r="P122" i="222"/>
  <c r="P68" i="222"/>
  <c r="P186" i="222"/>
  <c r="P34" i="222"/>
  <c r="P90" i="222"/>
  <c r="P72" i="222"/>
  <c r="P243" i="222"/>
  <c r="P142" i="222"/>
  <c r="P112" i="222"/>
  <c r="P224" i="222"/>
  <c r="P251" i="222"/>
  <c r="P103" i="222"/>
  <c r="P67" i="222"/>
  <c r="P270" i="222"/>
  <c r="P315" i="222"/>
  <c r="P115" i="222"/>
  <c r="P161" i="222"/>
  <c r="P131" i="222"/>
  <c r="P202" i="222"/>
  <c r="P194" i="222"/>
  <c r="P79" i="222"/>
  <c r="P49" i="222"/>
  <c r="P300" i="222"/>
  <c r="P52" i="222"/>
  <c r="P216" i="222"/>
  <c r="P174" i="222"/>
  <c r="P272" i="222"/>
  <c r="P250" i="222"/>
  <c r="P181" i="222"/>
  <c r="P185" i="222"/>
  <c r="P212" i="222"/>
  <c r="P210" i="222"/>
  <c r="P256" i="222"/>
  <c r="P276" i="222"/>
  <c r="P175" i="222"/>
  <c r="P278" i="222"/>
  <c r="P306" i="222"/>
  <c r="P62" i="222"/>
  <c r="P173" i="222"/>
  <c r="P283" i="222"/>
  <c r="P234" i="222"/>
  <c r="P269" i="222"/>
  <c r="P215" i="222"/>
  <c r="P201" i="222"/>
  <c r="P290" i="222"/>
  <c r="P26" i="222"/>
  <c r="P293" i="222"/>
  <c r="P138" i="222"/>
  <c r="P291" i="222"/>
  <c r="P286" i="222"/>
  <c r="P189" i="222"/>
  <c r="P137" i="222"/>
  <c r="P178" i="222"/>
  <c r="P199" i="222"/>
  <c r="P168" i="222"/>
  <c r="P197" i="222"/>
  <c r="P76" i="222"/>
  <c r="P248" i="222"/>
  <c r="P198" i="222"/>
  <c r="P51" i="222"/>
  <c r="P61" i="222"/>
  <c r="P284" i="222"/>
  <c r="P136" i="222"/>
  <c r="P128" i="222"/>
  <c r="P249" i="222"/>
  <c r="P148" i="222"/>
  <c r="P156" i="222"/>
  <c r="P265" i="222"/>
  <c r="P314" i="222"/>
  <c r="P36" i="222"/>
  <c r="P257" i="222"/>
  <c r="P108" i="222"/>
  <c r="P158" i="222"/>
  <c r="P308" i="222"/>
  <c r="P127" i="222"/>
  <c r="P305" i="222"/>
  <c r="P46" i="222"/>
  <c r="P294" i="222"/>
  <c r="P262" i="222"/>
  <c r="P31" i="222"/>
  <c r="P66" i="222"/>
  <c r="P166" i="222"/>
  <c r="P41" i="222"/>
  <c r="P187" i="222"/>
  <c r="P177" i="222"/>
  <c r="P71" i="222"/>
  <c r="P307" i="222"/>
  <c r="P241" i="222"/>
  <c r="P146" i="222"/>
  <c r="P118" i="222"/>
  <c r="P106" i="222"/>
  <c r="P271" i="222"/>
  <c r="P237" i="222"/>
  <c r="P107" i="222"/>
  <c r="P313" i="222"/>
  <c r="P298" i="222"/>
  <c r="P23" i="222"/>
  <c r="Q10" i="222"/>
  <c r="P247" i="222"/>
  <c r="N229" i="222"/>
  <c r="P100" i="222"/>
  <c r="P21" i="222"/>
  <c r="O11" i="223"/>
  <c r="P11" i="223" s="1"/>
  <c r="N10" i="223"/>
  <c r="P117" i="222"/>
  <c r="Q95" i="222"/>
  <c r="N14" i="222"/>
  <c r="P140" i="222"/>
  <c r="P157" i="222"/>
  <c r="P170" i="222"/>
  <c r="P275" i="222"/>
  <c r="Q275" i="222"/>
  <c r="P273" i="222"/>
  <c r="P147" i="222"/>
  <c r="P295" i="222"/>
  <c r="P252" i="222"/>
  <c r="Q8" i="223"/>
  <c r="Q7" i="222"/>
  <c r="P245" i="222"/>
  <c r="P120" i="222"/>
  <c r="P254" i="222"/>
  <c r="Q254" i="222"/>
  <c r="P289" i="222"/>
  <c r="P110" i="222"/>
  <c r="P238" i="222"/>
  <c r="P302" i="222"/>
  <c r="Q247" i="222"/>
  <c r="Q7" i="223"/>
  <c r="O7" i="223"/>
  <c r="P7" i="223" s="1"/>
  <c r="P240" i="222"/>
  <c r="P259" i="222"/>
  <c r="P280" i="222"/>
  <c r="P160" i="222"/>
  <c r="P287" i="222"/>
  <c r="P310" i="222"/>
  <c r="P266" i="222"/>
  <c r="P180" i="222"/>
  <c r="P191" i="222"/>
  <c r="P304" i="222"/>
  <c r="P8" i="222"/>
  <c r="I174" i="224" l="1"/>
  <c r="I376" i="224" s="1"/>
  <c r="J3" i="224"/>
  <c r="O14" i="222"/>
  <c r="P14" i="222" s="1"/>
  <c r="N13" i="222"/>
  <c r="N17" i="222"/>
  <c r="N319" i="222"/>
  <c r="Q229" i="222"/>
  <c r="O10" i="223"/>
  <c r="P10" i="223" s="1"/>
  <c r="Q10" i="223"/>
  <c r="I44" i="224"/>
  <c r="I49" i="224" s="1"/>
  <c r="H50" i="224"/>
  <c r="P231" i="222"/>
  <c r="O229" i="222"/>
  <c r="Q11" i="223"/>
  <c r="I72" i="224"/>
  <c r="I77" i="224" s="1"/>
  <c r="H78" i="224"/>
  <c r="O319" i="222" l="1"/>
  <c r="P229" i="222"/>
  <c r="O322" i="222"/>
  <c r="O17" i="222"/>
  <c r="P17" i="222" s="1"/>
  <c r="N16" i="222"/>
  <c r="I78" i="224"/>
  <c r="J72" i="224"/>
  <c r="J77" i="224" s="1"/>
  <c r="O13" i="222"/>
  <c r="P13" i="222" s="1"/>
  <c r="J44" i="224"/>
  <c r="J49" i="224" s="1"/>
  <c r="I50" i="224"/>
  <c r="Q14" i="222"/>
  <c r="J174" i="224"/>
  <c r="J376" i="224" s="1"/>
  <c r="K3" i="224"/>
  <c r="J78" i="224" l="1"/>
  <c r="K72" i="224"/>
  <c r="K77" i="224" s="1"/>
  <c r="K174" i="224"/>
  <c r="K376" i="224" s="1"/>
  <c r="L3" i="224"/>
  <c r="O16" i="222"/>
  <c r="P16" i="222" s="1"/>
  <c r="Q17" i="222"/>
  <c r="K44" i="224"/>
  <c r="K49" i="224" s="1"/>
  <c r="J50" i="224"/>
  <c r="Q13" i="222"/>
  <c r="L44" i="224" l="1"/>
  <c r="L49" i="224" s="1"/>
  <c r="K50" i="224"/>
  <c r="Q16" i="222"/>
  <c r="M3" i="224"/>
  <c r="L174" i="224"/>
  <c r="L376" i="224" s="1"/>
  <c r="K78" i="224"/>
  <c r="L72" i="224"/>
  <c r="L77" i="224" s="1"/>
  <c r="L78" i="224" l="1"/>
  <c r="M72" i="224"/>
  <c r="M77" i="224" s="1"/>
  <c r="N3" i="224"/>
  <c r="M174" i="224"/>
  <c r="M376" i="224" s="1"/>
  <c r="M44" i="224"/>
  <c r="M49" i="224" s="1"/>
  <c r="L50" i="224"/>
  <c r="M50" i="224" l="1"/>
  <c r="N44" i="224"/>
  <c r="N49" i="224" s="1"/>
  <c r="N174" i="224"/>
  <c r="N376" i="224" s="1"/>
  <c r="O3" i="224"/>
  <c r="O174" i="224" s="1"/>
  <c r="O376" i="224" s="1"/>
  <c r="M78" i="224"/>
  <c r="N72" i="224"/>
  <c r="N77" i="224" s="1"/>
  <c r="O72" i="224" l="1"/>
  <c r="O77" i="224" s="1"/>
  <c r="O78" i="224" s="1"/>
  <c r="N78" i="224"/>
  <c r="O44" i="224"/>
  <c r="O49" i="224" s="1"/>
  <c r="O50" i="224" s="1"/>
  <c r="N50" i="224"/>
  <c r="O595" i="221" l="1"/>
  <c r="N595" i="221"/>
  <c r="M595" i="221"/>
  <c r="L595" i="221"/>
  <c r="K595" i="221"/>
  <c r="J595" i="221"/>
  <c r="I595" i="221"/>
  <c r="H595" i="221"/>
  <c r="G595" i="221"/>
  <c r="F595" i="221"/>
  <c r="E595" i="221"/>
  <c r="D595" i="221"/>
  <c r="O582" i="221"/>
  <c r="N582" i="221"/>
  <c r="M582" i="221"/>
  <c r="L582" i="221"/>
  <c r="K582" i="221"/>
  <c r="J582" i="221"/>
  <c r="I582" i="221"/>
  <c r="H582" i="221"/>
  <c r="G582" i="221"/>
  <c r="F582" i="221"/>
  <c r="E582" i="221"/>
  <c r="D582" i="221"/>
  <c r="O569" i="221"/>
  <c r="N569" i="221"/>
  <c r="M569" i="221"/>
  <c r="L569" i="221"/>
  <c r="K569" i="221"/>
  <c r="J569" i="221"/>
  <c r="I569" i="221"/>
  <c r="H569" i="221"/>
  <c r="G569" i="221"/>
  <c r="F569" i="221"/>
  <c r="E569" i="221"/>
  <c r="D569" i="221"/>
  <c r="O483" i="221"/>
  <c r="O596" i="221" s="1"/>
  <c r="O37" i="221" s="1"/>
  <c r="N483" i="221"/>
  <c r="N596" i="221" s="1"/>
  <c r="N37" i="221" s="1"/>
  <c r="M483" i="221"/>
  <c r="M596" i="221" s="1"/>
  <c r="M37" i="221" s="1"/>
  <c r="L483" i="221"/>
  <c r="L596" i="221" s="1"/>
  <c r="L37" i="221" s="1"/>
  <c r="K483" i="221"/>
  <c r="K596" i="221" s="1"/>
  <c r="K37" i="221" s="1"/>
  <c r="J483" i="221"/>
  <c r="J596" i="221" s="1"/>
  <c r="J37" i="221" s="1"/>
  <c r="I483" i="221"/>
  <c r="I596" i="221" s="1"/>
  <c r="I37" i="221" s="1"/>
  <c r="H483" i="221"/>
  <c r="H596" i="221" s="1"/>
  <c r="H37" i="221" s="1"/>
  <c r="G483" i="221"/>
  <c r="G596" i="221" s="1"/>
  <c r="G37" i="221" s="1"/>
  <c r="F483" i="221"/>
  <c r="F596" i="221" s="1"/>
  <c r="F37" i="221" s="1"/>
  <c r="E483" i="221"/>
  <c r="E596" i="221" s="1"/>
  <c r="E37" i="221" s="1"/>
  <c r="D483" i="221"/>
  <c r="D596" i="221" s="1"/>
  <c r="D37" i="221" s="1"/>
  <c r="O392" i="221"/>
  <c r="N392" i="221"/>
  <c r="M392" i="221"/>
  <c r="L392" i="221"/>
  <c r="K392" i="221"/>
  <c r="J392" i="221"/>
  <c r="I392" i="221"/>
  <c r="H392" i="221"/>
  <c r="G392" i="221"/>
  <c r="F392" i="221"/>
  <c r="E392" i="221"/>
  <c r="D392" i="221"/>
  <c r="O380" i="221"/>
  <c r="N380" i="221"/>
  <c r="M380" i="221"/>
  <c r="L380" i="221"/>
  <c r="K380" i="221"/>
  <c r="J380" i="221"/>
  <c r="I380" i="221"/>
  <c r="H380" i="221"/>
  <c r="G380" i="221"/>
  <c r="F380" i="221"/>
  <c r="E380" i="221"/>
  <c r="D380" i="221"/>
  <c r="D377" i="221"/>
  <c r="D385" i="221" s="1"/>
  <c r="E377" i="221" s="1"/>
  <c r="E385" i="221" s="1"/>
  <c r="F377" i="221" s="1"/>
  <c r="F385" i="221" s="1"/>
  <c r="G377" i="221" s="1"/>
  <c r="G385" i="221" s="1"/>
  <c r="H377" i="221" s="1"/>
  <c r="H385" i="221" s="1"/>
  <c r="I377" i="221" s="1"/>
  <c r="I385" i="221" s="1"/>
  <c r="J377" i="221" s="1"/>
  <c r="J385" i="221" s="1"/>
  <c r="K377" i="221" s="1"/>
  <c r="K385" i="221" s="1"/>
  <c r="L377" i="221" s="1"/>
  <c r="L385" i="221" s="1"/>
  <c r="M377" i="221" s="1"/>
  <c r="M385" i="221" s="1"/>
  <c r="N377" i="221" s="1"/>
  <c r="N385" i="221" s="1"/>
  <c r="O377" i="221" s="1"/>
  <c r="O385" i="221" s="1"/>
  <c r="O372" i="221"/>
  <c r="N372" i="221"/>
  <c r="M372" i="221"/>
  <c r="L372" i="221"/>
  <c r="K372" i="221"/>
  <c r="J372" i="221"/>
  <c r="I372" i="221"/>
  <c r="H372" i="221"/>
  <c r="G372" i="221"/>
  <c r="F372" i="221"/>
  <c r="E372" i="221"/>
  <c r="D372" i="221"/>
  <c r="O359" i="221"/>
  <c r="N359" i="221"/>
  <c r="M359" i="221"/>
  <c r="L359" i="221"/>
  <c r="K359" i="221"/>
  <c r="J359" i="221"/>
  <c r="I359" i="221"/>
  <c r="H359" i="221"/>
  <c r="G359" i="221"/>
  <c r="F359" i="221"/>
  <c r="E359" i="221"/>
  <c r="D359" i="221"/>
  <c r="O346" i="221"/>
  <c r="N346" i="221"/>
  <c r="M346" i="221"/>
  <c r="L346" i="221"/>
  <c r="K346" i="221"/>
  <c r="J346" i="221"/>
  <c r="I346" i="221"/>
  <c r="H346" i="221"/>
  <c r="G346" i="221"/>
  <c r="F346" i="221"/>
  <c r="E346" i="221"/>
  <c r="D346" i="221"/>
  <c r="O260" i="221"/>
  <c r="O373" i="221" s="1"/>
  <c r="O36" i="221" s="1"/>
  <c r="O38" i="221" s="1"/>
  <c r="N260" i="221"/>
  <c r="N373" i="221" s="1"/>
  <c r="M260" i="221"/>
  <c r="M373" i="221" s="1"/>
  <c r="M36" i="221" s="1"/>
  <c r="M38" i="221" s="1"/>
  <c r="L260" i="221"/>
  <c r="L373" i="221" s="1"/>
  <c r="L36" i="221" s="1"/>
  <c r="K260" i="221"/>
  <c r="K373" i="221" s="1"/>
  <c r="K36" i="221" s="1"/>
  <c r="K38" i="221" s="1"/>
  <c r="J260" i="221"/>
  <c r="J373" i="221" s="1"/>
  <c r="J36" i="221" s="1"/>
  <c r="I260" i="221"/>
  <c r="I373" i="221" s="1"/>
  <c r="I36" i="221" s="1"/>
  <c r="I38" i="221" s="1"/>
  <c r="H260" i="221"/>
  <c r="H373" i="221" s="1"/>
  <c r="H36" i="221" s="1"/>
  <c r="G260" i="221"/>
  <c r="G373" i="221" s="1"/>
  <c r="G36" i="221" s="1"/>
  <c r="G38" i="221" s="1"/>
  <c r="F260" i="221"/>
  <c r="F373" i="221" s="1"/>
  <c r="F36" i="221" s="1"/>
  <c r="F38" i="221" s="1"/>
  <c r="E260" i="221"/>
  <c r="E373" i="221" s="1"/>
  <c r="E36" i="221" s="1"/>
  <c r="E38" i="221" s="1"/>
  <c r="D260" i="221"/>
  <c r="D373" i="221" s="1"/>
  <c r="D36" i="221" s="1"/>
  <c r="O170" i="221"/>
  <c r="N170" i="221"/>
  <c r="M170" i="221"/>
  <c r="L170" i="221"/>
  <c r="K170" i="221"/>
  <c r="J170" i="221"/>
  <c r="I170" i="221"/>
  <c r="H170" i="221"/>
  <c r="G170" i="221"/>
  <c r="F170" i="221"/>
  <c r="E170" i="221"/>
  <c r="D170" i="221"/>
  <c r="O164" i="221"/>
  <c r="N164" i="221"/>
  <c r="M164" i="221"/>
  <c r="L164" i="221"/>
  <c r="K164" i="221"/>
  <c r="J164" i="221"/>
  <c r="I164" i="221"/>
  <c r="H164" i="221"/>
  <c r="G164" i="221"/>
  <c r="F164" i="221"/>
  <c r="E164" i="221"/>
  <c r="D164" i="221"/>
  <c r="O134" i="221"/>
  <c r="N134" i="221"/>
  <c r="M134" i="221"/>
  <c r="L134" i="221"/>
  <c r="K134" i="221"/>
  <c r="J134" i="221"/>
  <c r="I134" i="221"/>
  <c r="H134" i="221"/>
  <c r="G134" i="221"/>
  <c r="F134" i="221"/>
  <c r="E134" i="221"/>
  <c r="D134" i="221"/>
  <c r="O104" i="221"/>
  <c r="N104" i="221"/>
  <c r="M104" i="221"/>
  <c r="L104" i="221"/>
  <c r="K104" i="221"/>
  <c r="J104" i="221"/>
  <c r="I104" i="221"/>
  <c r="H104" i="221"/>
  <c r="G104" i="221"/>
  <c r="F104" i="221"/>
  <c r="E104" i="221"/>
  <c r="D104" i="221"/>
  <c r="O91" i="221"/>
  <c r="O90" i="221"/>
  <c r="N90" i="221"/>
  <c r="M90" i="221"/>
  <c r="L90" i="221"/>
  <c r="L91" i="221" s="1"/>
  <c r="K90" i="221"/>
  <c r="J90" i="221"/>
  <c r="I90" i="221"/>
  <c r="H90" i="221"/>
  <c r="G90" i="221"/>
  <c r="F90" i="221"/>
  <c r="E90" i="221"/>
  <c r="D90" i="221"/>
  <c r="M82" i="221"/>
  <c r="M83" i="221" s="1"/>
  <c r="E82" i="221"/>
  <c r="E83" i="221" s="1"/>
  <c r="O81" i="221"/>
  <c r="O82" i="221" s="1"/>
  <c r="O83" i="221" s="1"/>
  <c r="M81" i="221"/>
  <c r="I81" i="221"/>
  <c r="I82" i="221" s="1"/>
  <c r="I83" i="221" s="1"/>
  <c r="H81" i="221"/>
  <c r="H82" i="221" s="1"/>
  <c r="H83" i="221" s="1"/>
  <c r="G81" i="221"/>
  <c r="G82" i="221" s="1"/>
  <c r="G83" i="221" s="1"/>
  <c r="E81" i="221"/>
  <c r="D80" i="221"/>
  <c r="O73" i="221"/>
  <c r="N73" i="221"/>
  <c r="N91" i="221" s="1"/>
  <c r="M73" i="221"/>
  <c r="M91" i="221" s="1"/>
  <c r="L73" i="221"/>
  <c r="K73" i="221"/>
  <c r="K91" i="221" s="1"/>
  <c r="J73" i="221"/>
  <c r="I73" i="221"/>
  <c r="H73" i="221"/>
  <c r="G73" i="221"/>
  <c r="F73" i="221"/>
  <c r="E73" i="221"/>
  <c r="D73" i="221"/>
  <c r="D72" i="221"/>
  <c r="D77" i="221" s="1"/>
  <c r="O69" i="221"/>
  <c r="N69" i="221"/>
  <c r="M69" i="221"/>
  <c r="L69" i="221"/>
  <c r="K69" i="221"/>
  <c r="J69" i="221"/>
  <c r="I69" i="221"/>
  <c r="H69" i="221"/>
  <c r="G69" i="221"/>
  <c r="F69" i="221"/>
  <c r="E69" i="221"/>
  <c r="D69" i="221"/>
  <c r="O59" i="221"/>
  <c r="N59" i="221"/>
  <c r="M59" i="221"/>
  <c r="L59" i="221"/>
  <c r="K59" i="221"/>
  <c r="J59" i="221"/>
  <c r="I59" i="221"/>
  <c r="H59" i="221"/>
  <c r="G59" i="221"/>
  <c r="F59" i="221"/>
  <c r="E59" i="221"/>
  <c r="D59" i="221"/>
  <c r="D44" i="221"/>
  <c r="D49" i="221" s="1"/>
  <c r="N36" i="221"/>
  <c r="N38" i="221" s="1"/>
  <c r="O30" i="221"/>
  <c r="J30" i="221"/>
  <c r="I30" i="221"/>
  <c r="H30" i="221"/>
  <c r="G30" i="221"/>
  <c r="O29" i="221"/>
  <c r="N29" i="221"/>
  <c r="M29" i="221"/>
  <c r="L29" i="221"/>
  <c r="K29" i="221"/>
  <c r="J29" i="221"/>
  <c r="I29" i="221"/>
  <c r="H29" i="221"/>
  <c r="G29" i="221"/>
  <c r="F29" i="221"/>
  <c r="E29" i="221"/>
  <c r="D29" i="221"/>
  <c r="O21" i="221"/>
  <c r="H21" i="221"/>
  <c r="O20" i="221"/>
  <c r="N20" i="221"/>
  <c r="M20" i="221"/>
  <c r="L20" i="221"/>
  <c r="K20" i="221"/>
  <c r="J20" i="221"/>
  <c r="I20" i="221"/>
  <c r="H20" i="221"/>
  <c r="G20" i="221"/>
  <c r="F20" i="221"/>
  <c r="E20" i="221"/>
  <c r="D20" i="221"/>
  <c r="O19" i="221"/>
  <c r="J19" i="221"/>
  <c r="J21" i="221" s="1"/>
  <c r="I19" i="221"/>
  <c r="I21" i="221" s="1"/>
  <c r="H19" i="221"/>
  <c r="G19" i="221"/>
  <c r="G21" i="221" s="1"/>
  <c r="O15" i="221"/>
  <c r="N15" i="221"/>
  <c r="M15" i="221"/>
  <c r="L15" i="221"/>
  <c r="K15" i="221"/>
  <c r="J15" i="221"/>
  <c r="I15" i="221"/>
  <c r="H15" i="221"/>
  <c r="G15" i="221"/>
  <c r="F15" i="221"/>
  <c r="E15" i="221"/>
  <c r="D15" i="221"/>
  <c r="O4" i="221"/>
  <c r="N4" i="221"/>
  <c r="M4" i="221"/>
  <c r="L4" i="221"/>
  <c r="K4" i="221"/>
  <c r="J4" i="221"/>
  <c r="I4" i="221"/>
  <c r="H4" i="221"/>
  <c r="G4" i="221"/>
  <c r="F4" i="221"/>
  <c r="E4" i="221"/>
  <c r="D4" i="221"/>
  <c r="D3" i="221"/>
  <c r="D174" i="221" s="1"/>
  <c r="D376" i="221" s="1"/>
  <c r="A3" i="221"/>
  <c r="A1" i="221"/>
  <c r="O50" i="220"/>
  <c r="N49" i="220"/>
  <c r="M49" i="220"/>
  <c r="L49" i="220"/>
  <c r="K49" i="220"/>
  <c r="J49" i="220"/>
  <c r="I49" i="220"/>
  <c r="H49" i="220"/>
  <c r="G49" i="220"/>
  <c r="F49" i="220"/>
  <c r="E49" i="220"/>
  <c r="D49" i="220"/>
  <c r="C49" i="220"/>
  <c r="N41" i="220"/>
  <c r="O41" i="220" s="1"/>
  <c r="P41" i="220" s="1"/>
  <c r="M41" i="220"/>
  <c r="L41" i="220"/>
  <c r="Q41" i="220" s="1"/>
  <c r="K41" i="220"/>
  <c r="J41" i="220"/>
  <c r="I41" i="220"/>
  <c r="H41" i="220"/>
  <c r="G41" i="220"/>
  <c r="F41" i="220"/>
  <c r="E41" i="220"/>
  <c r="D41" i="220"/>
  <c r="C41" i="220"/>
  <c r="N40" i="220"/>
  <c r="M40" i="220"/>
  <c r="L40" i="220"/>
  <c r="K40" i="220"/>
  <c r="J40" i="220"/>
  <c r="I40" i="220"/>
  <c r="H40" i="220"/>
  <c r="G40" i="220"/>
  <c r="F40" i="220"/>
  <c r="E40" i="220"/>
  <c r="D40" i="220"/>
  <c r="C40" i="220"/>
  <c r="N39" i="220"/>
  <c r="M39" i="220"/>
  <c r="L39" i="220"/>
  <c r="K39" i="220"/>
  <c r="J39" i="220"/>
  <c r="I39" i="220"/>
  <c r="H39" i="220"/>
  <c r="G39" i="220"/>
  <c r="F39" i="220"/>
  <c r="E39" i="220"/>
  <c r="D39" i="220"/>
  <c r="C39" i="220"/>
  <c r="N38" i="220"/>
  <c r="Q38" i="220" s="1"/>
  <c r="M38" i="220"/>
  <c r="L38" i="220"/>
  <c r="K38" i="220"/>
  <c r="J38" i="220"/>
  <c r="I38" i="220"/>
  <c r="H38" i="220"/>
  <c r="O38" i="220" s="1"/>
  <c r="P38" i="220" s="1"/>
  <c r="G38" i="220"/>
  <c r="F38" i="220"/>
  <c r="E38" i="220"/>
  <c r="D38" i="220"/>
  <c r="C38" i="220"/>
  <c r="N37" i="220"/>
  <c r="M37" i="220"/>
  <c r="L37" i="220"/>
  <c r="K37" i="220"/>
  <c r="J37" i="220"/>
  <c r="I37" i="220"/>
  <c r="H37" i="220"/>
  <c r="G37" i="220"/>
  <c r="F37" i="220"/>
  <c r="E37" i="220"/>
  <c r="D37" i="220"/>
  <c r="C37" i="220"/>
  <c r="N36" i="220"/>
  <c r="M36" i="220"/>
  <c r="L36" i="220"/>
  <c r="K36" i="220"/>
  <c r="J36" i="220"/>
  <c r="I36" i="220"/>
  <c r="H36" i="220"/>
  <c r="G36" i="220"/>
  <c r="G32" i="220" s="1"/>
  <c r="G30" i="220" s="1"/>
  <c r="G11" i="220" s="1"/>
  <c r="G10" i="220" s="1"/>
  <c r="F36" i="220"/>
  <c r="E36" i="220"/>
  <c r="D36" i="220"/>
  <c r="C36" i="220"/>
  <c r="N35" i="220"/>
  <c r="M35" i="220"/>
  <c r="L35" i="220"/>
  <c r="K35" i="220"/>
  <c r="J35" i="220"/>
  <c r="I35" i="220"/>
  <c r="H35" i="220"/>
  <c r="G35" i="220"/>
  <c r="F35" i="220"/>
  <c r="E35" i="220"/>
  <c r="D35" i="220"/>
  <c r="C35" i="220"/>
  <c r="N34" i="220"/>
  <c r="M34" i="220"/>
  <c r="L34" i="220"/>
  <c r="K34" i="220"/>
  <c r="J34" i="220"/>
  <c r="I34" i="220"/>
  <c r="H34" i="220"/>
  <c r="G34" i="220"/>
  <c r="F34" i="220"/>
  <c r="E34" i="220"/>
  <c r="E32" i="220" s="1"/>
  <c r="E30" i="220" s="1"/>
  <c r="D34" i="220"/>
  <c r="C34" i="220"/>
  <c r="N33" i="220"/>
  <c r="M33" i="220"/>
  <c r="L33" i="220"/>
  <c r="K33" i="220"/>
  <c r="J33" i="220"/>
  <c r="I33" i="220"/>
  <c r="H33" i="220"/>
  <c r="H32" i="220" s="1"/>
  <c r="H30" i="220" s="1"/>
  <c r="H11" i="220" s="1"/>
  <c r="H10" i="220" s="1"/>
  <c r="G33" i="220"/>
  <c r="F33" i="220"/>
  <c r="E33" i="220"/>
  <c r="D33" i="220"/>
  <c r="C33" i="220"/>
  <c r="C32" i="220" s="1"/>
  <c r="C30" i="220" s="1"/>
  <c r="C11" i="220" s="1"/>
  <c r="C10" i="220" s="1"/>
  <c r="I32" i="220"/>
  <c r="I30" i="220" s="1"/>
  <c r="I11" i="220" s="1"/>
  <c r="I10" i="220" s="1"/>
  <c r="O27" i="220"/>
  <c r="Q27" i="220" s="1"/>
  <c r="Q26" i="220"/>
  <c r="P26" i="220"/>
  <c r="O26" i="220"/>
  <c r="O25" i="220"/>
  <c r="Q24" i="220"/>
  <c r="P24" i="220"/>
  <c r="O24" i="220"/>
  <c r="Q23" i="220"/>
  <c r="O23" i="220"/>
  <c r="P23" i="220" s="1"/>
  <c r="O22" i="220"/>
  <c r="Q22" i="220" s="1"/>
  <c r="P21" i="220"/>
  <c r="O21" i="220"/>
  <c r="Q21" i="220" s="1"/>
  <c r="P20" i="220"/>
  <c r="O20" i="220"/>
  <c r="Q20" i="220" s="1"/>
  <c r="Q19" i="220"/>
  <c r="O19" i="220"/>
  <c r="P19" i="220" s="1"/>
  <c r="N18" i="220"/>
  <c r="M18" i="220"/>
  <c r="L18" i="220"/>
  <c r="L15" i="220" s="1"/>
  <c r="Q15" i="220" s="1"/>
  <c r="K18" i="220"/>
  <c r="K15" i="220" s="1"/>
  <c r="K8" i="220" s="1"/>
  <c r="K7" i="220" s="1"/>
  <c r="J18" i="220"/>
  <c r="I18" i="220"/>
  <c r="I15" i="220" s="1"/>
  <c r="I8" i="220" s="1"/>
  <c r="I7" i="220" s="1"/>
  <c r="H18" i="220"/>
  <c r="G18" i="220"/>
  <c r="F18" i="220"/>
  <c r="E18" i="220"/>
  <c r="D18" i="220"/>
  <c r="D15" i="220" s="1"/>
  <c r="C18" i="220"/>
  <c r="C15" i="220" s="1"/>
  <c r="P15" i="220"/>
  <c r="N15" i="220"/>
  <c r="M15" i="220"/>
  <c r="J15" i="220"/>
  <c r="J8" i="220" s="1"/>
  <c r="H15" i="220"/>
  <c r="H8" i="220" s="1"/>
  <c r="H7" i="220" s="1"/>
  <c r="G15" i="220"/>
  <c r="G8" i="220" s="1"/>
  <c r="G7" i="220" s="1"/>
  <c r="F15" i="220"/>
  <c r="E15" i="220"/>
  <c r="E11" i="220"/>
  <c r="E10" i="220" s="1"/>
  <c r="N8" i="220"/>
  <c r="M8" i="220"/>
  <c r="L8" i="220"/>
  <c r="L7" i="220" s="1"/>
  <c r="F8" i="220"/>
  <c r="F7" i="220" s="1"/>
  <c r="E8" i="220"/>
  <c r="D8" i="220"/>
  <c r="C8" i="220"/>
  <c r="C7" i="220" s="1"/>
  <c r="M7" i="220"/>
  <c r="J7" i="220"/>
  <c r="E7" i="220"/>
  <c r="D7" i="220"/>
  <c r="C5" i="220"/>
  <c r="C4" i="220"/>
  <c r="D4" i="220" s="1"/>
  <c r="E4" i="220" s="1"/>
  <c r="F4" i="220" s="1"/>
  <c r="G4" i="220" s="1"/>
  <c r="H4" i="220" s="1"/>
  <c r="I4" i="220" s="1"/>
  <c r="J4" i="220" s="1"/>
  <c r="K4" i="220" s="1"/>
  <c r="L4" i="220" s="1"/>
  <c r="M4" i="220" s="1"/>
  <c r="N4" i="220" s="1"/>
  <c r="B3" i="220"/>
  <c r="B1" i="220"/>
  <c r="N315" i="219"/>
  <c r="M315" i="219"/>
  <c r="L315" i="219"/>
  <c r="K315" i="219"/>
  <c r="J315" i="219"/>
  <c r="I315" i="219"/>
  <c r="H315" i="219"/>
  <c r="G315" i="219"/>
  <c r="F315" i="219"/>
  <c r="E315" i="219"/>
  <c r="D315" i="219"/>
  <c r="C315" i="219"/>
  <c r="N314" i="219"/>
  <c r="M314" i="219"/>
  <c r="L314" i="219"/>
  <c r="K314" i="219"/>
  <c r="J314" i="219"/>
  <c r="I314" i="219"/>
  <c r="H314" i="219"/>
  <c r="G314" i="219"/>
  <c r="F314" i="219"/>
  <c r="E314" i="219"/>
  <c r="D314" i="219"/>
  <c r="C314" i="219"/>
  <c r="N313" i="219"/>
  <c r="M313" i="219"/>
  <c r="L313" i="219"/>
  <c r="K313" i="219"/>
  <c r="J313" i="219"/>
  <c r="I313" i="219"/>
  <c r="H313" i="219"/>
  <c r="G313" i="219"/>
  <c r="F313" i="219"/>
  <c r="E313" i="219"/>
  <c r="D313" i="219"/>
  <c r="C313" i="219"/>
  <c r="N312" i="219"/>
  <c r="M312" i="219"/>
  <c r="L312" i="219"/>
  <c r="L310" i="219" s="1"/>
  <c r="K312" i="219"/>
  <c r="J312" i="219"/>
  <c r="I312" i="219"/>
  <c r="I310" i="219" s="1"/>
  <c r="H312" i="219"/>
  <c r="G312" i="219"/>
  <c r="F312" i="219"/>
  <c r="E312" i="219"/>
  <c r="D312" i="219"/>
  <c r="C312" i="219"/>
  <c r="N311" i="219"/>
  <c r="M311" i="219"/>
  <c r="M310" i="219" s="1"/>
  <c r="L311" i="219"/>
  <c r="K311" i="219"/>
  <c r="K310" i="219" s="1"/>
  <c r="J311" i="219"/>
  <c r="I311" i="219"/>
  <c r="H311" i="219"/>
  <c r="G311" i="219"/>
  <c r="F311" i="219"/>
  <c r="E311" i="219"/>
  <c r="E310" i="219" s="1"/>
  <c r="D311" i="219"/>
  <c r="C311" i="219"/>
  <c r="C310" i="219" s="1"/>
  <c r="J310" i="219"/>
  <c r="G310" i="219"/>
  <c r="D310" i="219"/>
  <c r="N308" i="219"/>
  <c r="N304" i="219" s="1"/>
  <c r="M308" i="219"/>
  <c r="L308" i="219"/>
  <c r="K308" i="219"/>
  <c r="J308" i="219"/>
  <c r="I308" i="219"/>
  <c r="H308" i="219"/>
  <c r="G308" i="219"/>
  <c r="F308" i="219"/>
  <c r="E308" i="219"/>
  <c r="D308" i="219"/>
  <c r="C308" i="219"/>
  <c r="N307" i="219"/>
  <c r="M307" i="219"/>
  <c r="L307" i="219"/>
  <c r="K307" i="219"/>
  <c r="J307" i="219"/>
  <c r="I307" i="219"/>
  <c r="H307" i="219"/>
  <c r="G307" i="219"/>
  <c r="F307" i="219"/>
  <c r="E307" i="219"/>
  <c r="E304" i="219" s="1"/>
  <c r="D307" i="219"/>
  <c r="C307" i="219"/>
  <c r="N306" i="219"/>
  <c r="M306" i="219"/>
  <c r="L306" i="219"/>
  <c r="L304" i="219" s="1"/>
  <c r="K306" i="219"/>
  <c r="J306" i="219"/>
  <c r="J304" i="219" s="1"/>
  <c r="I306" i="219"/>
  <c r="H306" i="219"/>
  <c r="H304" i="219" s="1"/>
  <c r="G306" i="219"/>
  <c r="F306" i="219"/>
  <c r="E306" i="219"/>
  <c r="D306" i="219"/>
  <c r="D304" i="219" s="1"/>
  <c r="C306" i="219"/>
  <c r="N305" i="219"/>
  <c r="M305" i="219"/>
  <c r="L305" i="219"/>
  <c r="K305" i="219"/>
  <c r="K304" i="219" s="1"/>
  <c r="J305" i="219"/>
  <c r="I305" i="219"/>
  <c r="I304" i="219" s="1"/>
  <c r="H305" i="219"/>
  <c r="G305" i="219"/>
  <c r="F305" i="219"/>
  <c r="F304" i="219" s="1"/>
  <c r="E305" i="219"/>
  <c r="D305" i="219"/>
  <c r="C305" i="219"/>
  <c r="C304" i="219" s="1"/>
  <c r="G304" i="219"/>
  <c r="N301" i="219"/>
  <c r="M301" i="219"/>
  <c r="L301" i="219"/>
  <c r="K301" i="219"/>
  <c r="J301" i="219"/>
  <c r="I301" i="219"/>
  <c r="H301" i="219"/>
  <c r="G301" i="219"/>
  <c r="F301" i="219"/>
  <c r="E301" i="219"/>
  <c r="D301" i="219"/>
  <c r="C301" i="219"/>
  <c r="N300" i="219"/>
  <c r="M300" i="219"/>
  <c r="Q300" i="219" s="1"/>
  <c r="L300" i="219"/>
  <c r="K300" i="219"/>
  <c r="J300" i="219"/>
  <c r="I300" i="219"/>
  <c r="H300" i="219"/>
  <c r="G300" i="219"/>
  <c r="F300" i="219"/>
  <c r="E300" i="219"/>
  <c r="D300" i="219"/>
  <c r="C300" i="219"/>
  <c r="N299" i="219"/>
  <c r="M299" i="219"/>
  <c r="L299" i="219"/>
  <c r="K299" i="219"/>
  <c r="J299" i="219"/>
  <c r="I299" i="219"/>
  <c r="H299" i="219"/>
  <c r="G299" i="219"/>
  <c r="F299" i="219"/>
  <c r="E299" i="219"/>
  <c r="D299" i="219"/>
  <c r="C299" i="219"/>
  <c r="N298" i="219"/>
  <c r="M298" i="219"/>
  <c r="L298" i="219"/>
  <c r="K298" i="219"/>
  <c r="J298" i="219"/>
  <c r="I298" i="219"/>
  <c r="H298" i="219"/>
  <c r="G298" i="219"/>
  <c r="F298" i="219"/>
  <c r="E298" i="219"/>
  <c r="D298" i="219"/>
  <c r="C298" i="219"/>
  <c r="N294" i="219"/>
  <c r="M294" i="219"/>
  <c r="L294" i="219"/>
  <c r="K294" i="219"/>
  <c r="J294" i="219"/>
  <c r="I294" i="219"/>
  <c r="H294" i="219"/>
  <c r="G294" i="219"/>
  <c r="F294" i="219"/>
  <c r="E294" i="219"/>
  <c r="D294" i="219"/>
  <c r="C294" i="219"/>
  <c r="N293" i="219"/>
  <c r="M293" i="219"/>
  <c r="L293" i="219"/>
  <c r="K293" i="219"/>
  <c r="J293" i="219"/>
  <c r="I293" i="219"/>
  <c r="H293" i="219"/>
  <c r="G293" i="219"/>
  <c r="F293" i="219"/>
  <c r="E293" i="219"/>
  <c r="D293" i="219"/>
  <c r="C293" i="219"/>
  <c r="N292" i="219"/>
  <c r="M292" i="219"/>
  <c r="L292" i="219"/>
  <c r="K292" i="219"/>
  <c r="J292" i="219"/>
  <c r="I292" i="219"/>
  <c r="H292" i="219"/>
  <c r="G292" i="219"/>
  <c r="F292" i="219"/>
  <c r="E292" i="219"/>
  <c r="D292" i="219"/>
  <c r="C292" i="219"/>
  <c r="N291" i="219"/>
  <c r="M291" i="219"/>
  <c r="L291" i="219"/>
  <c r="K291" i="219"/>
  <c r="J291" i="219"/>
  <c r="I291" i="219"/>
  <c r="H291" i="219"/>
  <c r="G291" i="219"/>
  <c r="F291" i="219"/>
  <c r="E291" i="219"/>
  <c r="D291" i="219"/>
  <c r="C291" i="219"/>
  <c r="N290" i="219"/>
  <c r="M290" i="219"/>
  <c r="L290" i="219"/>
  <c r="K290" i="219"/>
  <c r="J290" i="219"/>
  <c r="I290" i="219"/>
  <c r="H290" i="219"/>
  <c r="G290" i="219"/>
  <c r="F290" i="219"/>
  <c r="E290" i="219"/>
  <c r="D290" i="219"/>
  <c r="C290" i="219"/>
  <c r="N286" i="219"/>
  <c r="M286" i="219"/>
  <c r="L286" i="219"/>
  <c r="K286" i="219"/>
  <c r="J286" i="219"/>
  <c r="I286" i="219"/>
  <c r="H286" i="219"/>
  <c r="G286" i="219"/>
  <c r="F286" i="219"/>
  <c r="E286" i="219"/>
  <c r="D286" i="219"/>
  <c r="C286" i="219"/>
  <c r="N285" i="219"/>
  <c r="M285" i="219"/>
  <c r="L285" i="219"/>
  <c r="K285" i="219"/>
  <c r="J285" i="219"/>
  <c r="I285" i="219"/>
  <c r="H285" i="219"/>
  <c r="G285" i="219"/>
  <c r="F285" i="219"/>
  <c r="E285" i="219"/>
  <c r="D285" i="219"/>
  <c r="C285" i="219"/>
  <c r="N284" i="219"/>
  <c r="M284" i="219"/>
  <c r="L284" i="219"/>
  <c r="K284" i="219"/>
  <c r="J284" i="219"/>
  <c r="I284" i="219"/>
  <c r="H284" i="219"/>
  <c r="G284" i="219"/>
  <c r="F284" i="219"/>
  <c r="E284" i="219"/>
  <c r="D284" i="219"/>
  <c r="C284" i="219"/>
  <c r="N283" i="219"/>
  <c r="M283" i="219"/>
  <c r="L283" i="219"/>
  <c r="K283" i="219"/>
  <c r="J283" i="219"/>
  <c r="I283" i="219"/>
  <c r="H283" i="219"/>
  <c r="G283" i="219"/>
  <c r="F283" i="219"/>
  <c r="E283" i="219"/>
  <c r="D283" i="219"/>
  <c r="C283" i="219"/>
  <c r="N279" i="219"/>
  <c r="M279" i="219"/>
  <c r="L279" i="219"/>
  <c r="K279" i="219"/>
  <c r="J279" i="219"/>
  <c r="I279" i="219"/>
  <c r="H279" i="219"/>
  <c r="G279" i="219"/>
  <c r="F279" i="219"/>
  <c r="E279" i="219"/>
  <c r="D279" i="219"/>
  <c r="C279" i="219"/>
  <c r="N278" i="219"/>
  <c r="M278" i="219"/>
  <c r="L278" i="219"/>
  <c r="K278" i="219"/>
  <c r="J278" i="219"/>
  <c r="I278" i="219"/>
  <c r="H278" i="219"/>
  <c r="G278" i="219"/>
  <c r="F278" i="219"/>
  <c r="E278" i="219"/>
  <c r="D278" i="219"/>
  <c r="C278" i="219"/>
  <c r="N277" i="219"/>
  <c r="M277" i="219"/>
  <c r="L277" i="219"/>
  <c r="K277" i="219"/>
  <c r="J277" i="219"/>
  <c r="I277" i="219"/>
  <c r="H277" i="219"/>
  <c r="G277" i="219"/>
  <c r="F277" i="219"/>
  <c r="E277" i="219"/>
  <c r="D277" i="219"/>
  <c r="C277" i="219"/>
  <c r="N276" i="219"/>
  <c r="M276" i="219"/>
  <c r="L276" i="219"/>
  <c r="K276" i="219"/>
  <c r="J276" i="219"/>
  <c r="I276" i="219"/>
  <c r="H276" i="219"/>
  <c r="G276" i="219"/>
  <c r="F276" i="219"/>
  <c r="E276" i="219"/>
  <c r="D276" i="219"/>
  <c r="C276" i="219"/>
  <c r="Q272" i="219"/>
  <c r="N272" i="219"/>
  <c r="M272" i="219"/>
  <c r="L272" i="219"/>
  <c r="K272" i="219"/>
  <c r="J272" i="219"/>
  <c r="I272" i="219"/>
  <c r="H272" i="219"/>
  <c r="G272" i="219"/>
  <c r="F272" i="219"/>
  <c r="E272" i="219"/>
  <c r="D272" i="219"/>
  <c r="C272" i="219"/>
  <c r="N271" i="219"/>
  <c r="M271" i="219"/>
  <c r="L271" i="219"/>
  <c r="K271" i="219"/>
  <c r="J271" i="219"/>
  <c r="I271" i="219"/>
  <c r="H271" i="219"/>
  <c r="G271" i="219"/>
  <c r="F271" i="219"/>
  <c r="E271" i="219"/>
  <c r="D271" i="219"/>
  <c r="C271" i="219"/>
  <c r="N270" i="219"/>
  <c r="M270" i="219"/>
  <c r="L270" i="219"/>
  <c r="K270" i="219"/>
  <c r="J270" i="219"/>
  <c r="I270" i="219"/>
  <c r="H270" i="219"/>
  <c r="G270" i="219"/>
  <c r="F270" i="219"/>
  <c r="E270" i="219"/>
  <c r="D270" i="219"/>
  <c r="C270" i="219"/>
  <c r="N269" i="219"/>
  <c r="M269" i="219"/>
  <c r="L269" i="219"/>
  <c r="K269" i="219"/>
  <c r="J269" i="219"/>
  <c r="I269" i="219"/>
  <c r="H269" i="219"/>
  <c r="G269" i="219"/>
  <c r="F269" i="219"/>
  <c r="E269" i="219"/>
  <c r="D269" i="219"/>
  <c r="C269" i="219"/>
  <c r="N265" i="219"/>
  <c r="M265" i="219"/>
  <c r="L265" i="219"/>
  <c r="K265" i="219"/>
  <c r="J265" i="219"/>
  <c r="I265" i="219"/>
  <c r="H265" i="219"/>
  <c r="G265" i="219"/>
  <c r="F265" i="219"/>
  <c r="E265" i="219"/>
  <c r="D265" i="219"/>
  <c r="C265" i="219"/>
  <c r="N264" i="219"/>
  <c r="M264" i="219"/>
  <c r="L264" i="219"/>
  <c r="K264" i="219"/>
  <c r="J264" i="219"/>
  <c r="I264" i="219"/>
  <c r="H264" i="219"/>
  <c r="G264" i="219"/>
  <c r="F264" i="219"/>
  <c r="E264" i="219"/>
  <c r="D264" i="219"/>
  <c r="C264" i="219"/>
  <c r="N263" i="219"/>
  <c r="M263" i="219"/>
  <c r="L263" i="219"/>
  <c r="K263" i="219"/>
  <c r="J263" i="219"/>
  <c r="I263" i="219"/>
  <c r="H263" i="219"/>
  <c r="G263" i="219"/>
  <c r="F263" i="219"/>
  <c r="E263" i="219"/>
  <c r="D263" i="219"/>
  <c r="C263" i="219"/>
  <c r="N262" i="219"/>
  <c r="M262" i="219"/>
  <c r="L262" i="219"/>
  <c r="K262" i="219"/>
  <c r="J262" i="219"/>
  <c r="I262" i="219"/>
  <c r="H262" i="219"/>
  <c r="G262" i="219"/>
  <c r="F262" i="219"/>
  <c r="E262" i="219"/>
  <c r="D262" i="219"/>
  <c r="C262" i="219"/>
  <c r="N258" i="219"/>
  <c r="M258" i="219"/>
  <c r="L258" i="219"/>
  <c r="K258" i="219"/>
  <c r="J258" i="219"/>
  <c r="I258" i="219"/>
  <c r="H258" i="219"/>
  <c r="G258" i="219"/>
  <c r="F258" i="219"/>
  <c r="E258" i="219"/>
  <c r="D258" i="219"/>
  <c r="C258" i="219"/>
  <c r="N257" i="219"/>
  <c r="M257" i="219"/>
  <c r="L257" i="219"/>
  <c r="K257" i="219"/>
  <c r="J257" i="219"/>
  <c r="I257" i="219"/>
  <c r="H257" i="219"/>
  <c r="G257" i="219"/>
  <c r="F257" i="219"/>
  <c r="E257" i="219"/>
  <c r="D257" i="219"/>
  <c r="C257" i="219"/>
  <c r="N256" i="219"/>
  <c r="M256" i="219"/>
  <c r="L256" i="219"/>
  <c r="K256" i="219"/>
  <c r="J256" i="219"/>
  <c r="I256" i="219"/>
  <c r="H256" i="219"/>
  <c r="G256" i="219"/>
  <c r="F256" i="219"/>
  <c r="E256" i="219"/>
  <c r="D256" i="219"/>
  <c r="C256" i="219"/>
  <c r="N255" i="219"/>
  <c r="M255" i="219"/>
  <c r="L255" i="219"/>
  <c r="K255" i="219"/>
  <c r="J255" i="219"/>
  <c r="I255" i="219"/>
  <c r="H255" i="219"/>
  <c r="G255" i="219"/>
  <c r="F255" i="219"/>
  <c r="E255" i="219"/>
  <c r="D255" i="219"/>
  <c r="C255" i="219"/>
  <c r="N251" i="219"/>
  <c r="M251" i="219"/>
  <c r="L251" i="219"/>
  <c r="K251" i="219"/>
  <c r="J251" i="219"/>
  <c r="I251" i="219"/>
  <c r="H251" i="219"/>
  <c r="G251" i="219"/>
  <c r="F251" i="219"/>
  <c r="E251" i="219"/>
  <c r="D251" i="219"/>
  <c r="C251" i="219"/>
  <c r="N250" i="219"/>
  <c r="M250" i="219"/>
  <c r="L250" i="219"/>
  <c r="K250" i="219"/>
  <c r="J250" i="219"/>
  <c r="I250" i="219"/>
  <c r="H250" i="219"/>
  <c r="G250" i="219"/>
  <c r="F250" i="219"/>
  <c r="E250" i="219"/>
  <c r="D250" i="219"/>
  <c r="C250" i="219"/>
  <c r="N249" i="219"/>
  <c r="M249" i="219"/>
  <c r="L249" i="219"/>
  <c r="K249" i="219"/>
  <c r="J249" i="219"/>
  <c r="I249" i="219"/>
  <c r="H249" i="219"/>
  <c r="G249" i="219"/>
  <c r="F249" i="219"/>
  <c r="E249" i="219"/>
  <c r="D249" i="219"/>
  <c r="C249" i="219"/>
  <c r="N248" i="219"/>
  <c r="M248" i="219"/>
  <c r="L248" i="219"/>
  <c r="K248" i="219"/>
  <c r="J248" i="219"/>
  <c r="I248" i="219"/>
  <c r="H248" i="219"/>
  <c r="G248" i="219"/>
  <c r="F248" i="219"/>
  <c r="E248" i="219"/>
  <c r="D248" i="219"/>
  <c r="C248" i="219"/>
  <c r="N244" i="219"/>
  <c r="M244" i="219"/>
  <c r="L244" i="219"/>
  <c r="K244" i="219"/>
  <c r="J244" i="219"/>
  <c r="I244" i="219"/>
  <c r="H244" i="219"/>
  <c r="G244" i="219"/>
  <c r="F244" i="219"/>
  <c r="E244" i="219"/>
  <c r="D244" i="219"/>
  <c r="C244" i="219"/>
  <c r="N243" i="219"/>
  <c r="M243" i="219"/>
  <c r="L243" i="219"/>
  <c r="K243" i="219"/>
  <c r="J243" i="219"/>
  <c r="I243" i="219"/>
  <c r="H243" i="219"/>
  <c r="G243" i="219"/>
  <c r="F243" i="219"/>
  <c r="E243" i="219"/>
  <c r="D243" i="219"/>
  <c r="C243" i="219"/>
  <c r="N242" i="219"/>
  <c r="M242" i="219"/>
  <c r="L242" i="219"/>
  <c r="K242" i="219"/>
  <c r="J242" i="219"/>
  <c r="I242" i="219"/>
  <c r="H242" i="219"/>
  <c r="G242" i="219"/>
  <c r="F242" i="219"/>
  <c r="E242" i="219"/>
  <c r="D242" i="219"/>
  <c r="C242" i="219"/>
  <c r="N241" i="219"/>
  <c r="M241" i="219"/>
  <c r="L241" i="219"/>
  <c r="K241" i="219"/>
  <c r="J241" i="219"/>
  <c r="I241" i="219"/>
  <c r="H241" i="219"/>
  <c r="G241" i="219"/>
  <c r="F241" i="219"/>
  <c r="E241" i="219"/>
  <c r="D241" i="219"/>
  <c r="C241" i="219"/>
  <c r="N237" i="219"/>
  <c r="M237" i="219"/>
  <c r="L237" i="219"/>
  <c r="K237" i="219"/>
  <c r="J237" i="219"/>
  <c r="I237" i="219"/>
  <c r="H237" i="219"/>
  <c r="G237" i="219"/>
  <c r="F237" i="219"/>
  <c r="E237" i="219"/>
  <c r="D237" i="219"/>
  <c r="C237" i="219"/>
  <c r="N236" i="219"/>
  <c r="M236" i="219"/>
  <c r="L236" i="219"/>
  <c r="K236" i="219"/>
  <c r="J236" i="219"/>
  <c r="I236" i="219"/>
  <c r="H236" i="219"/>
  <c r="G236" i="219"/>
  <c r="F236" i="219"/>
  <c r="E236" i="219"/>
  <c r="D236" i="219"/>
  <c r="C236" i="219"/>
  <c r="N235" i="219"/>
  <c r="M235" i="219"/>
  <c r="L235" i="219"/>
  <c r="K235" i="219"/>
  <c r="J235" i="219"/>
  <c r="I235" i="219"/>
  <c r="H235" i="219"/>
  <c r="G235" i="219"/>
  <c r="F235" i="219"/>
  <c r="E235" i="219"/>
  <c r="D235" i="219"/>
  <c r="C235" i="219"/>
  <c r="N234" i="219"/>
  <c r="M234" i="219"/>
  <c r="L234" i="219"/>
  <c r="K234" i="219"/>
  <c r="J234" i="219"/>
  <c r="I234" i="219"/>
  <c r="H234" i="219"/>
  <c r="G234" i="219"/>
  <c r="F234" i="219"/>
  <c r="E234" i="219"/>
  <c r="D234" i="219"/>
  <c r="C234" i="219"/>
  <c r="O225" i="219"/>
  <c r="Q225" i="219" s="1"/>
  <c r="O224" i="219"/>
  <c r="Q224" i="219" s="1"/>
  <c r="O223" i="219"/>
  <c r="Q223" i="219" s="1"/>
  <c r="Q222" i="219"/>
  <c r="O222" i="219"/>
  <c r="Q221" i="219"/>
  <c r="O221" i="219"/>
  <c r="O220" i="219"/>
  <c r="Q220" i="219" s="1"/>
  <c r="Q219" i="219"/>
  <c r="O219" i="219"/>
  <c r="Q218" i="219"/>
  <c r="O218" i="219"/>
  <c r="O217" i="219"/>
  <c r="Q217" i="219" s="1"/>
  <c r="Q216" i="219"/>
  <c r="O216" i="219"/>
  <c r="N215" i="219"/>
  <c r="M215" i="219"/>
  <c r="L215" i="219"/>
  <c r="K215" i="219"/>
  <c r="J215" i="219"/>
  <c r="I215" i="219"/>
  <c r="H215" i="219"/>
  <c r="G215" i="219"/>
  <c r="F215" i="219"/>
  <c r="E215" i="219"/>
  <c r="D215" i="219"/>
  <c r="C215" i="219"/>
  <c r="Q213" i="219"/>
  <c r="O213" i="219"/>
  <c r="O212" i="219"/>
  <c r="Q211" i="219"/>
  <c r="O211" i="219"/>
  <c r="Q210" i="219"/>
  <c r="O210" i="219"/>
  <c r="O209" i="219"/>
  <c r="Q208" i="219"/>
  <c r="O208" i="219"/>
  <c r="O207" i="219"/>
  <c r="Q206" i="219"/>
  <c r="O206" i="219"/>
  <c r="O205" i="219"/>
  <c r="Q205" i="219" s="1"/>
  <c r="O204" i="219"/>
  <c r="O203" i="219"/>
  <c r="Q202" i="219"/>
  <c r="O202" i="219"/>
  <c r="N201" i="219"/>
  <c r="M201" i="219"/>
  <c r="O201" i="219" s="1"/>
  <c r="L201" i="219"/>
  <c r="K201" i="219"/>
  <c r="J201" i="219"/>
  <c r="I201" i="219"/>
  <c r="H201" i="219"/>
  <c r="G201" i="219"/>
  <c r="F201" i="219"/>
  <c r="E201" i="219"/>
  <c r="D201" i="219"/>
  <c r="C201" i="219"/>
  <c r="N199" i="219"/>
  <c r="M199" i="219"/>
  <c r="M302" i="219" s="1"/>
  <c r="L199" i="219"/>
  <c r="L302" i="219" s="1"/>
  <c r="L297" i="219" s="1"/>
  <c r="K199" i="219"/>
  <c r="K302" i="219" s="1"/>
  <c r="J199" i="219"/>
  <c r="J302" i="219" s="1"/>
  <c r="I199" i="219"/>
  <c r="I302" i="219" s="1"/>
  <c r="H199" i="219"/>
  <c r="H302" i="219" s="1"/>
  <c r="G199" i="219"/>
  <c r="G302" i="219" s="1"/>
  <c r="G297" i="219" s="1"/>
  <c r="F199" i="219"/>
  <c r="F302" i="219" s="1"/>
  <c r="E199" i="219"/>
  <c r="E302" i="219" s="1"/>
  <c r="D199" i="219"/>
  <c r="D302" i="219" s="1"/>
  <c r="D297" i="219" s="1"/>
  <c r="C199" i="219"/>
  <c r="C302" i="219" s="1"/>
  <c r="N197" i="219"/>
  <c r="N198" i="219" s="1"/>
  <c r="M197" i="219"/>
  <c r="M198" i="219" s="1"/>
  <c r="M191" i="219" s="1"/>
  <c r="L197" i="219"/>
  <c r="K197" i="219"/>
  <c r="K198" i="219" s="1"/>
  <c r="J197" i="219"/>
  <c r="I197" i="219"/>
  <c r="I198" i="219" s="1"/>
  <c r="H197" i="219"/>
  <c r="H198" i="219" s="1"/>
  <c r="G197" i="219"/>
  <c r="F197" i="219"/>
  <c r="F198" i="219" s="1"/>
  <c r="E197" i="219"/>
  <c r="E198" i="219" s="1"/>
  <c r="E191" i="219" s="1"/>
  <c r="D197" i="219"/>
  <c r="C197" i="219"/>
  <c r="C198" i="219" s="1"/>
  <c r="Q196" i="219"/>
  <c r="O196" i="219"/>
  <c r="O301" i="219" s="1"/>
  <c r="Q195" i="219"/>
  <c r="O195" i="219"/>
  <c r="O300" i="219" s="1"/>
  <c r="Q194" i="219"/>
  <c r="O194" i="219"/>
  <c r="O193" i="219"/>
  <c r="Q192" i="219"/>
  <c r="O192" i="219"/>
  <c r="N189" i="219"/>
  <c r="M189" i="219"/>
  <c r="M295" i="219" s="1"/>
  <c r="L189" i="219"/>
  <c r="L295" i="219" s="1"/>
  <c r="K189" i="219"/>
  <c r="K295" i="219" s="1"/>
  <c r="K289" i="219" s="1"/>
  <c r="J189" i="219"/>
  <c r="J295" i="219" s="1"/>
  <c r="I189" i="219"/>
  <c r="I295" i="219" s="1"/>
  <c r="I289" i="219" s="1"/>
  <c r="H189" i="219"/>
  <c r="H295" i="219" s="1"/>
  <c r="G189" i="219"/>
  <c r="G295" i="219" s="1"/>
  <c r="F189" i="219"/>
  <c r="F295" i="219" s="1"/>
  <c r="E189" i="219"/>
  <c r="E295" i="219" s="1"/>
  <c r="D189" i="219"/>
  <c r="D295" i="219" s="1"/>
  <c r="C189" i="219"/>
  <c r="C295" i="219" s="1"/>
  <c r="N187" i="219"/>
  <c r="M187" i="219"/>
  <c r="M188" i="219" s="1"/>
  <c r="L187" i="219"/>
  <c r="L188" i="219" s="1"/>
  <c r="K187" i="219"/>
  <c r="K188" i="219" s="1"/>
  <c r="J187" i="219"/>
  <c r="J188" i="219" s="1"/>
  <c r="I187" i="219"/>
  <c r="I188" i="219" s="1"/>
  <c r="H187" i="219"/>
  <c r="H188" i="219" s="1"/>
  <c r="G187" i="219"/>
  <c r="G188" i="219" s="1"/>
  <c r="G180" i="219" s="1"/>
  <c r="F187" i="219"/>
  <c r="E187" i="219"/>
  <c r="D187" i="219"/>
  <c r="D188" i="219" s="1"/>
  <c r="C187" i="219"/>
  <c r="C188" i="219" s="1"/>
  <c r="O186" i="219"/>
  <c r="O294" i="219" s="1"/>
  <c r="O185" i="219"/>
  <c r="Q184" i="219"/>
  <c r="O184" i="219"/>
  <c r="O292" i="219" s="1"/>
  <c r="Q183" i="219"/>
  <c r="O183" i="219"/>
  <c r="O182" i="219"/>
  <c r="Q181" i="219"/>
  <c r="O181" i="219"/>
  <c r="N178" i="219"/>
  <c r="N287" i="219" s="1"/>
  <c r="M178" i="219"/>
  <c r="L178" i="219"/>
  <c r="L287" i="219" s="1"/>
  <c r="K178" i="219"/>
  <c r="K287" i="219" s="1"/>
  <c r="J178" i="219"/>
  <c r="J287" i="219" s="1"/>
  <c r="I178" i="219"/>
  <c r="I287" i="219" s="1"/>
  <c r="I282" i="219" s="1"/>
  <c r="H178" i="219"/>
  <c r="H287" i="219" s="1"/>
  <c r="G178" i="219"/>
  <c r="G287" i="219" s="1"/>
  <c r="F178" i="219"/>
  <c r="F287" i="219" s="1"/>
  <c r="F282" i="219" s="1"/>
  <c r="E178" i="219"/>
  <c r="E287" i="219" s="1"/>
  <c r="D178" i="219"/>
  <c r="D287" i="219" s="1"/>
  <c r="C178" i="219"/>
  <c r="C287" i="219" s="1"/>
  <c r="N176" i="219"/>
  <c r="N177" i="219" s="1"/>
  <c r="M176" i="219"/>
  <c r="M177" i="219" s="1"/>
  <c r="L176" i="219"/>
  <c r="L177" i="219" s="1"/>
  <c r="K176" i="219"/>
  <c r="K177" i="219" s="1"/>
  <c r="J176" i="219"/>
  <c r="I176" i="219"/>
  <c r="I177" i="219" s="1"/>
  <c r="H176" i="219"/>
  <c r="H177" i="219" s="1"/>
  <c r="G176" i="219"/>
  <c r="G177" i="219" s="1"/>
  <c r="F176" i="219"/>
  <c r="F177" i="219" s="1"/>
  <c r="E176" i="219"/>
  <c r="E177" i="219" s="1"/>
  <c r="D176" i="219"/>
  <c r="D177" i="219" s="1"/>
  <c r="C176" i="219"/>
  <c r="Q175" i="219"/>
  <c r="O175" i="219"/>
  <c r="O286" i="219" s="1"/>
  <c r="O174" i="219"/>
  <c r="O285" i="219" s="1"/>
  <c r="O173" i="219"/>
  <c r="Q173" i="219" s="1"/>
  <c r="O172" i="219"/>
  <c r="O171" i="219"/>
  <c r="Q171" i="219" s="1"/>
  <c r="N168" i="219"/>
  <c r="M168" i="219"/>
  <c r="M280" i="219" s="1"/>
  <c r="L168" i="219"/>
  <c r="L280" i="219" s="1"/>
  <c r="K168" i="219"/>
  <c r="K280" i="219" s="1"/>
  <c r="K275" i="219" s="1"/>
  <c r="J168" i="219"/>
  <c r="J280" i="219" s="1"/>
  <c r="I168" i="219"/>
  <c r="I280" i="219" s="1"/>
  <c r="I275" i="219" s="1"/>
  <c r="H168" i="219"/>
  <c r="H280" i="219" s="1"/>
  <c r="G168" i="219"/>
  <c r="G280" i="219" s="1"/>
  <c r="F168" i="219"/>
  <c r="F280" i="219" s="1"/>
  <c r="E168" i="219"/>
  <c r="E280" i="219" s="1"/>
  <c r="D168" i="219"/>
  <c r="D280" i="219" s="1"/>
  <c r="C168" i="219"/>
  <c r="C280" i="219" s="1"/>
  <c r="C275" i="219" s="1"/>
  <c r="N167" i="219"/>
  <c r="E167" i="219"/>
  <c r="N166" i="219"/>
  <c r="M166" i="219"/>
  <c r="L166" i="219"/>
  <c r="L167" i="219" s="1"/>
  <c r="K166" i="219"/>
  <c r="J166" i="219"/>
  <c r="J167" i="219" s="1"/>
  <c r="I166" i="219"/>
  <c r="I167" i="219" s="1"/>
  <c r="H166" i="219"/>
  <c r="H167" i="219" s="1"/>
  <c r="G166" i="219"/>
  <c r="G167" i="219" s="1"/>
  <c r="G160" i="219" s="1"/>
  <c r="F166" i="219"/>
  <c r="F167" i="219" s="1"/>
  <c r="E166" i="219"/>
  <c r="D166" i="219"/>
  <c r="D167" i="219" s="1"/>
  <c r="C166" i="219"/>
  <c r="C167" i="219" s="1"/>
  <c r="Q165" i="219"/>
  <c r="O165" i="219"/>
  <c r="O279" i="219" s="1"/>
  <c r="O164" i="219"/>
  <c r="O163" i="219"/>
  <c r="Q163" i="219" s="1"/>
  <c r="O162" i="219"/>
  <c r="O161" i="219"/>
  <c r="J160" i="219"/>
  <c r="N158" i="219"/>
  <c r="N273" i="219" s="1"/>
  <c r="M158" i="219"/>
  <c r="M273" i="219" s="1"/>
  <c r="M268" i="219" s="1"/>
  <c r="L158" i="219"/>
  <c r="L273" i="219" s="1"/>
  <c r="K158" i="219"/>
  <c r="K273" i="219" s="1"/>
  <c r="K268" i="219" s="1"/>
  <c r="J158" i="219"/>
  <c r="J273" i="219" s="1"/>
  <c r="I158" i="219"/>
  <c r="I273" i="219" s="1"/>
  <c r="H158" i="219"/>
  <c r="H273" i="219" s="1"/>
  <c r="G158" i="219"/>
  <c r="G273" i="219" s="1"/>
  <c r="F158" i="219"/>
  <c r="F273" i="219" s="1"/>
  <c r="E158" i="219"/>
  <c r="E273" i="219" s="1"/>
  <c r="E268" i="219" s="1"/>
  <c r="D158" i="219"/>
  <c r="D273" i="219" s="1"/>
  <c r="C158" i="219"/>
  <c r="C273" i="219" s="1"/>
  <c r="C268" i="219" s="1"/>
  <c r="N156" i="219"/>
  <c r="M156" i="219"/>
  <c r="L156" i="219"/>
  <c r="L157" i="219" s="1"/>
  <c r="K156" i="219"/>
  <c r="K157" i="219" s="1"/>
  <c r="J156" i="219"/>
  <c r="J157" i="219" s="1"/>
  <c r="I156" i="219"/>
  <c r="I157" i="219" s="1"/>
  <c r="I150" i="219" s="1"/>
  <c r="H156" i="219"/>
  <c r="H157" i="219" s="1"/>
  <c r="G156" i="219"/>
  <c r="G157" i="219" s="1"/>
  <c r="F156" i="219"/>
  <c r="F157" i="219" s="1"/>
  <c r="E156" i="219"/>
  <c r="D156" i="219"/>
  <c r="D157" i="219" s="1"/>
  <c r="C156" i="219"/>
  <c r="C157" i="219" s="1"/>
  <c r="Q155" i="219"/>
  <c r="O155" i="219"/>
  <c r="O272" i="219" s="1"/>
  <c r="O154" i="219"/>
  <c r="O271" i="219" s="1"/>
  <c r="Q153" i="219"/>
  <c r="O153" i="219"/>
  <c r="O152" i="219"/>
  <c r="Q151" i="219"/>
  <c r="O151" i="219"/>
  <c r="N148" i="219"/>
  <c r="N266" i="219" s="1"/>
  <c r="M148" i="219"/>
  <c r="M266" i="219" s="1"/>
  <c r="M261" i="219" s="1"/>
  <c r="L148" i="219"/>
  <c r="L266" i="219" s="1"/>
  <c r="K148" i="219"/>
  <c r="K266" i="219" s="1"/>
  <c r="J148" i="219"/>
  <c r="J266" i="219" s="1"/>
  <c r="I148" i="219"/>
  <c r="I266" i="219" s="1"/>
  <c r="H148" i="219"/>
  <c r="H266" i="219" s="1"/>
  <c r="G148" i="219"/>
  <c r="G266" i="219" s="1"/>
  <c r="G261" i="219" s="1"/>
  <c r="F148" i="219"/>
  <c r="F266" i="219" s="1"/>
  <c r="E148" i="219"/>
  <c r="E266" i="219" s="1"/>
  <c r="E261" i="219" s="1"/>
  <c r="D148" i="219"/>
  <c r="D266" i="219" s="1"/>
  <c r="C148" i="219"/>
  <c r="C266" i="219" s="1"/>
  <c r="N146" i="219"/>
  <c r="N147" i="219" s="1"/>
  <c r="M146" i="219"/>
  <c r="M147" i="219" s="1"/>
  <c r="L146" i="219"/>
  <c r="L147" i="219" s="1"/>
  <c r="L140" i="219" s="1"/>
  <c r="K146" i="219"/>
  <c r="K147" i="219" s="1"/>
  <c r="J146" i="219"/>
  <c r="J147" i="219" s="1"/>
  <c r="I146" i="219"/>
  <c r="I147" i="219" s="1"/>
  <c r="H146" i="219"/>
  <c r="H147" i="219" s="1"/>
  <c r="G146" i="219"/>
  <c r="G147" i="219" s="1"/>
  <c r="F146" i="219"/>
  <c r="F147" i="219" s="1"/>
  <c r="E146" i="219"/>
  <c r="E147" i="219" s="1"/>
  <c r="D146" i="219"/>
  <c r="D147" i="219" s="1"/>
  <c r="D140" i="219" s="1"/>
  <c r="C146" i="219"/>
  <c r="C147" i="219" s="1"/>
  <c r="O145" i="219"/>
  <c r="Q144" i="219"/>
  <c r="O144" i="219"/>
  <c r="O264" i="219" s="1"/>
  <c r="Q143" i="219"/>
  <c r="O143" i="219"/>
  <c r="O142" i="219"/>
  <c r="Q141" i="219"/>
  <c r="O141" i="219"/>
  <c r="N138" i="219"/>
  <c r="N259" i="219" s="1"/>
  <c r="M138" i="219"/>
  <c r="L138" i="219"/>
  <c r="L259" i="219" s="1"/>
  <c r="K138" i="219"/>
  <c r="K259" i="219" s="1"/>
  <c r="J138" i="219"/>
  <c r="J259" i="219" s="1"/>
  <c r="I138" i="219"/>
  <c r="I259" i="219" s="1"/>
  <c r="I254" i="219" s="1"/>
  <c r="H138" i="219"/>
  <c r="H259" i="219" s="1"/>
  <c r="G138" i="219"/>
  <c r="G259" i="219" s="1"/>
  <c r="G254" i="219" s="1"/>
  <c r="F138" i="219"/>
  <c r="F259" i="219" s="1"/>
  <c r="E138" i="219"/>
  <c r="E259" i="219" s="1"/>
  <c r="D138" i="219"/>
  <c r="D259" i="219" s="1"/>
  <c r="C138" i="219"/>
  <c r="C259" i="219" s="1"/>
  <c r="N136" i="219"/>
  <c r="N137" i="219" s="1"/>
  <c r="N130" i="219" s="1"/>
  <c r="M136" i="219"/>
  <c r="M137" i="219" s="1"/>
  <c r="L136" i="219"/>
  <c r="L137" i="219" s="1"/>
  <c r="K136" i="219"/>
  <c r="J136" i="219"/>
  <c r="J137" i="219" s="1"/>
  <c r="I136" i="219"/>
  <c r="I137" i="219" s="1"/>
  <c r="H136" i="219"/>
  <c r="H137" i="219" s="1"/>
  <c r="G136" i="219"/>
  <c r="G137" i="219" s="1"/>
  <c r="F136" i="219"/>
  <c r="F137" i="219" s="1"/>
  <c r="F130" i="219" s="1"/>
  <c r="E136" i="219"/>
  <c r="E137" i="219" s="1"/>
  <c r="D136" i="219"/>
  <c r="D137" i="219" s="1"/>
  <c r="C136" i="219"/>
  <c r="C137" i="219" s="1"/>
  <c r="O135" i="219"/>
  <c r="O258" i="219" s="1"/>
  <c r="O134" i="219"/>
  <c r="O133" i="219"/>
  <c r="Q133" i="219" s="1"/>
  <c r="O132" i="219"/>
  <c r="O131" i="219"/>
  <c r="N128" i="219"/>
  <c r="N252" i="219" s="1"/>
  <c r="M128" i="219"/>
  <c r="M252" i="219" s="1"/>
  <c r="L128" i="219"/>
  <c r="L252" i="219" s="1"/>
  <c r="K128" i="219"/>
  <c r="K252" i="219" s="1"/>
  <c r="K247" i="219" s="1"/>
  <c r="J128" i="219"/>
  <c r="J252" i="219" s="1"/>
  <c r="I128" i="219"/>
  <c r="I252" i="219" s="1"/>
  <c r="H128" i="219"/>
  <c r="H252" i="219" s="1"/>
  <c r="G128" i="219"/>
  <c r="G252" i="219" s="1"/>
  <c r="G247" i="219" s="1"/>
  <c r="F128" i="219"/>
  <c r="F252" i="219" s="1"/>
  <c r="E128" i="219"/>
  <c r="E252" i="219" s="1"/>
  <c r="D128" i="219"/>
  <c r="D252" i="219" s="1"/>
  <c r="C128" i="219"/>
  <c r="C252" i="219" s="1"/>
  <c r="C247" i="219" s="1"/>
  <c r="N126" i="219"/>
  <c r="N127" i="219" s="1"/>
  <c r="M126" i="219"/>
  <c r="M127" i="219" s="1"/>
  <c r="L126" i="219"/>
  <c r="K126" i="219"/>
  <c r="K127" i="219" s="1"/>
  <c r="J126" i="219"/>
  <c r="J127" i="219" s="1"/>
  <c r="I126" i="219"/>
  <c r="I127" i="219" s="1"/>
  <c r="H126" i="219"/>
  <c r="H127" i="219" s="1"/>
  <c r="H120" i="219" s="1"/>
  <c r="G126" i="219"/>
  <c r="G127" i="219" s="1"/>
  <c r="F126" i="219"/>
  <c r="F127" i="219" s="1"/>
  <c r="E126" i="219"/>
  <c r="E127" i="219" s="1"/>
  <c r="D126" i="219"/>
  <c r="C126" i="219"/>
  <c r="C127" i="219" s="1"/>
  <c r="Q125" i="219"/>
  <c r="O125" i="219"/>
  <c r="O251" i="219" s="1"/>
  <c r="Q124" i="219"/>
  <c r="O124" i="219"/>
  <c r="O123" i="219"/>
  <c r="Q123" i="219" s="1"/>
  <c r="Q122" i="219"/>
  <c r="O122" i="219"/>
  <c r="O121" i="219"/>
  <c r="Q121" i="219" s="1"/>
  <c r="N118" i="219"/>
  <c r="N245" i="219" s="1"/>
  <c r="M118" i="219"/>
  <c r="M245" i="219" s="1"/>
  <c r="L118" i="219"/>
  <c r="L245" i="219" s="1"/>
  <c r="K118" i="219"/>
  <c r="K245" i="219" s="1"/>
  <c r="J118" i="219"/>
  <c r="J245" i="219" s="1"/>
  <c r="I118" i="219"/>
  <c r="I245" i="219" s="1"/>
  <c r="I240" i="219" s="1"/>
  <c r="H118" i="219"/>
  <c r="H245" i="219" s="1"/>
  <c r="G118" i="219"/>
  <c r="G245" i="219" s="1"/>
  <c r="F118" i="219"/>
  <c r="F245" i="219" s="1"/>
  <c r="E118" i="219"/>
  <c r="E245" i="219" s="1"/>
  <c r="D118" i="219"/>
  <c r="D245" i="219" s="1"/>
  <c r="C118" i="219"/>
  <c r="C245" i="219" s="1"/>
  <c r="C240" i="219" s="1"/>
  <c r="F117" i="219"/>
  <c r="F110" i="219" s="1"/>
  <c r="N116" i="219"/>
  <c r="M116" i="219"/>
  <c r="M117" i="219" s="1"/>
  <c r="L116" i="219"/>
  <c r="L117" i="219" s="1"/>
  <c r="K116" i="219"/>
  <c r="K117" i="219" s="1"/>
  <c r="J116" i="219"/>
  <c r="J117" i="219" s="1"/>
  <c r="I116" i="219"/>
  <c r="I117" i="219" s="1"/>
  <c r="I110" i="219" s="1"/>
  <c r="H116" i="219"/>
  <c r="G116" i="219"/>
  <c r="F116" i="219"/>
  <c r="E116" i="219"/>
  <c r="E117" i="219" s="1"/>
  <c r="D116" i="219"/>
  <c r="D117" i="219" s="1"/>
  <c r="C116" i="219"/>
  <c r="C117" i="219" s="1"/>
  <c r="Q115" i="219"/>
  <c r="O115" i="219"/>
  <c r="O114" i="219"/>
  <c r="O243" i="219" s="1"/>
  <c r="O113" i="219"/>
  <c r="Q113" i="219" s="1"/>
  <c r="O112" i="219"/>
  <c r="O111" i="219"/>
  <c r="Q111" i="219" s="1"/>
  <c r="N108" i="219"/>
  <c r="N238" i="219" s="1"/>
  <c r="M108" i="219"/>
  <c r="M238" i="219" s="1"/>
  <c r="M233" i="219" s="1"/>
  <c r="L108" i="219"/>
  <c r="L238" i="219" s="1"/>
  <c r="K108" i="219"/>
  <c r="K238" i="219" s="1"/>
  <c r="J108" i="219"/>
  <c r="J238" i="219" s="1"/>
  <c r="I108" i="219"/>
  <c r="I238" i="219" s="1"/>
  <c r="H108" i="219"/>
  <c r="H238" i="219" s="1"/>
  <c r="H233" i="219" s="1"/>
  <c r="G108" i="219"/>
  <c r="G238" i="219" s="1"/>
  <c r="F108" i="219"/>
  <c r="F238" i="219" s="1"/>
  <c r="E108" i="219"/>
  <c r="E238" i="219" s="1"/>
  <c r="E233" i="219" s="1"/>
  <c r="D108" i="219"/>
  <c r="D238" i="219" s="1"/>
  <c r="C108" i="219"/>
  <c r="C238" i="219" s="1"/>
  <c r="C233" i="219" s="1"/>
  <c r="N106" i="219"/>
  <c r="M106" i="219"/>
  <c r="L106" i="219"/>
  <c r="L107" i="219" s="1"/>
  <c r="K106" i="219"/>
  <c r="K107" i="219" s="1"/>
  <c r="J106" i="219"/>
  <c r="J107" i="219" s="1"/>
  <c r="I106" i="219"/>
  <c r="I107" i="219" s="1"/>
  <c r="H106" i="219"/>
  <c r="H107" i="219" s="1"/>
  <c r="G106" i="219"/>
  <c r="G107" i="219" s="1"/>
  <c r="F106" i="219"/>
  <c r="E106" i="219"/>
  <c r="D106" i="219"/>
  <c r="D107" i="219" s="1"/>
  <c r="C106" i="219"/>
  <c r="C107" i="219" s="1"/>
  <c r="Q105" i="219"/>
  <c r="O105" i="219"/>
  <c r="O237" i="219" s="1"/>
  <c r="O104" i="219"/>
  <c r="O236" i="219" s="1"/>
  <c r="O103" i="219"/>
  <c r="Q103" i="219" s="1"/>
  <c r="Q102" i="219"/>
  <c r="O102" i="219"/>
  <c r="Q101" i="219"/>
  <c r="O101" i="219"/>
  <c r="N98" i="219"/>
  <c r="M98" i="219"/>
  <c r="L98" i="219"/>
  <c r="K98" i="219"/>
  <c r="J98" i="219"/>
  <c r="I98" i="219"/>
  <c r="H98" i="219"/>
  <c r="G98" i="219"/>
  <c r="F98" i="219"/>
  <c r="E98" i="219"/>
  <c r="D98" i="219"/>
  <c r="C98" i="219"/>
  <c r="Q91" i="219"/>
  <c r="O91" i="219"/>
  <c r="O315" i="219" s="1"/>
  <c r="Q90" i="219"/>
  <c r="O90" i="219"/>
  <c r="O314" i="219" s="1"/>
  <c r="Q89" i="219"/>
  <c r="O89" i="219"/>
  <c r="O313" i="219" s="1"/>
  <c r="O88" i="219"/>
  <c r="O87" i="219"/>
  <c r="O311" i="219" s="1"/>
  <c r="N86" i="219"/>
  <c r="M86" i="219"/>
  <c r="L86" i="219"/>
  <c r="K86" i="219"/>
  <c r="J86" i="219"/>
  <c r="I86" i="219"/>
  <c r="H86" i="219"/>
  <c r="G86" i="219"/>
  <c r="F86" i="219"/>
  <c r="E86" i="219"/>
  <c r="D86" i="219"/>
  <c r="C86" i="219"/>
  <c r="Q84" i="219"/>
  <c r="O84" i="219"/>
  <c r="O83" i="219"/>
  <c r="O82" i="219"/>
  <c r="Q82" i="219" s="1"/>
  <c r="Q81" i="219"/>
  <c r="O81" i="219"/>
  <c r="O80" i="219"/>
  <c r="O79" i="219"/>
  <c r="O78" i="219"/>
  <c r="O306" i="219" s="1"/>
  <c r="Q77" i="219"/>
  <c r="O77" i="219"/>
  <c r="O305" i="219" s="1"/>
  <c r="N76" i="219"/>
  <c r="M76" i="219"/>
  <c r="L76" i="219"/>
  <c r="K76" i="219"/>
  <c r="J76" i="219"/>
  <c r="I76" i="219"/>
  <c r="I21" i="219" s="1"/>
  <c r="H76" i="219"/>
  <c r="G76" i="219"/>
  <c r="F76" i="219"/>
  <c r="E76" i="219"/>
  <c r="D76" i="219"/>
  <c r="C76" i="219"/>
  <c r="O74" i="219"/>
  <c r="Q74" i="219" s="1"/>
  <c r="O73" i="219"/>
  <c r="O299" i="219" s="1"/>
  <c r="Q72" i="219"/>
  <c r="O72" i="219"/>
  <c r="N71" i="219"/>
  <c r="M71" i="219"/>
  <c r="L71" i="219"/>
  <c r="K71" i="219"/>
  <c r="J71" i="219"/>
  <c r="I71" i="219"/>
  <c r="H71" i="219"/>
  <c r="G71" i="219"/>
  <c r="F71" i="219"/>
  <c r="E71" i="219"/>
  <c r="D71" i="219"/>
  <c r="C71" i="219"/>
  <c r="O69" i="219"/>
  <c r="O68" i="219"/>
  <c r="O291" i="219" s="1"/>
  <c r="Q67" i="219"/>
  <c r="O67" i="219"/>
  <c r="N66" i="219"/>
  <c r="M66" i="219"/>
  <c r="L66" i="219"/>
  <c r="K66" i="219"/>
  <c r="K21" i="219" s="1"/>
  <c r="J66" i="219"/>
  <c r="I66" i="219"/>
  <c r="H66" i="219"/>
  <c r="G66" i="219"/>
  <c r="F66" i="219"/>
  <c r="E66" i="219"/>
  <c r="D66" i="219"/>
  <c r="C66" i="219"/>
  <c r="C21" i="219" s="1"/>
  <c r="Q64" i="219"/>
  <c r="O64" i="219"/>
  <c r="O63" i="219"/>
  <c r="O284" i="219" s="1"/>
  <c r="O62" i="219"/>
  <c r="N61" i="219"/>
  <c r="M61" i="219"/>
  <c r="L61" i="219"/>
  <c r="K61" i="219"/>
  <c r="J61" i="219"/>
  <c r="I61" i="219"/>
  <c r="H61" i="219"/>
  <c r="G61" i="219"/>
  <c r="F61" i="219"/>
  <c r="E61" i="219"/>
  <c r="D61" i="219"/>
  <c r="C61" i="219"/>
  <c r="Q59" i="219"/>
  <c r="O59" i="219"/>
  <c r="O58" i="219"/>
  <c r="O57" i="219"/>
  <c r="O276" i="219" s="1"/>
  <c r="N56" i="219"/>
  <c r="M56" i="219"/>
  <c r="L56" i="219"/>
  <c r="K56" i="219"/>
  <c r="J56" i="219"/>
  <c r="I56" i="219"/>
  <c r="H56" i="219"/>
  <c r="G56" i="219"/>
  <c r="F56" i="219"/>
  <c r="E56" i="219"/>
  <c r="D56" i="219"/>
  <c r="C56" i="219"/>
  <c r="Q54" i="219"/>
  <c r="O54" i="219"/>
  <c r="O53" i="219"/>
  <c r="O270" i="219" s="1"/>
  <c r="Q52" i="219"/>
  <c r="O52" i="219"/>
  <c r="O269" i="219" s="1"/>
  <c r="N51" i="219"/>
  <c r="M51" i="219"/>
  <c r="L51" i="219"/>
  <c r="K51" i="219"/>
  <c r="J51" i="219"/>
  <c r="I51" i="219"/>
  <c r="H51" i="219"/>
  <c r="G51" i="219"/>
  <c r="F51" i="219"/>
  <c r="E51" i="219"/>
  <c r="D51" i="219"/>
  <c r="C51" i="219"/>
  <c r="O49" i="219"/>
  <c r="O48" i="219"/>
  <c r="O263" i="219" s="1"/>
  <c r="O47" i="219"/>
  <c r="N46" i="219"/>
  <c r="M46" i="219"/>
  <c r="L46" i="219"/>
  <c r="K46" i="219"/>
  <c r="J46" i="219"/>
  <c r="I46" i="219"/>
  <c r="H46" i="219"/>
  <c r="G46" i="219"/>
  <c r="F46" i="219"/>
  <c r="E46" i="219"/>
  <c r="D46" i="219"/>
  <c r="C46" i="219"/>
  <c r="O44" i="219"/>
  <c r="Q44" i="219" s="1"/>
  <c r="O43" i="219"/>
  <c r="O256" i="219" s="1"/>
  <c r="O42" i="219"/>
  <c r="N41" i="219"/>
  <c r="M41" i="219"/>
  <c r="L41" i="219"/>
  <c r="K41" i="219"/>
  <c r="J41" i="219"/>
  <c r="I41" i="219"/>
  <c r="H41" i="219"/>
  <c r="G41" i="219"/>
  <c r="F41" i="219"/>
  <c r="E41" i="219"/>
  <c r="D41" i="219"/>
  <c r="C41" i="219"/>
  <c r="Q39" i="219"/>
  <c r="O39" i="219"/>
  <c r="Q38" i="219"/>
  <c r="O38" i="219"/>
  <c r="O249" i="219" s="1"/>
  <c r="O37" i="219"/>
  <c r="N36" i="219"/>
  <c r="M36" i="219"/>
  <c r="L36" i="219"/>
  <c r="K36" i="219"/>
  <c r="J36" i="219"/>
  <c r="J21" i="219" s="1"/>
  <c r="I36" i="219"/>
  <c r="H36" i="219"/>
  <c r="G36" i="219"/>
  <c r="F36" i="219"/>
  <c r="E36" i="219"/>
  <c r="D36" i="219"/>
  <c r="C36" i="219"/>
  <c r="Q34" i="219"/>
  <c r="O34" i="219"/>
  <c r="Q32" i="219"/>
  <c r="O32" i="219"/>
  <c r="N31" i="219"/>
  <c r="M31" i="219"/>
  <c r="L31" i="219"/>
  <c r="K31" i="219"/>
  <c r="J31" i="219"/>
  <c r="I31" i="219"/>
  <c r="H31" i="219"/>
  <c r="G31" i="219"/>
  <c r="F31" i="219"/>
  <c r="E31" i="219"/>
  <c r="E21" i="219" s="1"/>
  <c r="D31" i="219"/>
  <c r="C31" i="219"/>
  <c r="O29" i="219"/>
  <c r="O24" i="219" s="1"/>
  <c r="O28" i="219"/>
  <c r="Q27" i="219"/>
  <c r="O27" i="219"/>
  <c r="N26" i="219"/>
  <c r="M26" i="219"/>
  <c r="L26" i="219"/>
  <c r="K26" i="219"/>
  <c r="J26" i="219"/>
  <c r="I26" i="219"/>
  <c r="H26" i="219"/>
  <c r="H21" i="219" s="1"/>
  <c r="G26" i="219"/>
  <c r="G21" i="219" s="1"/>
  <c r="F26" i="219"/>
  <c r="E26" i="219"/>
  <c r="D26" i="219"/>
  <c r="D21" i="219" s="1"/>
  <c r="C26" i="219"/>
  <c r="N24" i="219"/>
  <c r="M24" i="219"/>
  <c r="L24" i="219"/>
  <c r="K24" i="219"/>
  <c r="J24" i="219"/>
  <c r="I24" i="219"/>
  <c r="H24" i="219"/>
  <c r="G24" i="219"/>
  <c r="F24" i="219"/>
  <c r="E24" i="219"/>
  <c r="D24" i="219"/>
  <c r="C24" i="219"/>
  <c r="N23" i="219"/>
  <c r="M23" i="219"/>
  <c r="L23" i="219"/>
  <c r="K23" i="219"/>
  <c r="J23" i="219"/>
  <c r="I23" i="219"/>
  <c r="H23" i="219"/>
  <c r="G23" i="219"/>
  <c r="F23" i="219"/>
  <c r="E23" i="219"/>
  <c r="D23" i="219"/>
  <c r="C23" i="219"/>
  <c r="M21" i="219"/>
  <c r="M322" i="219" s="1"/>
  <c r="L21" i="219"/>
  <c r="L322" i="219" s="1"/>
  <c r="M8" i="219"/>
  <c r="L8" i="219"/>
  <c r="C5" i="219"/>
  <c r="J5" i="219" s="1"/>
  <c r="C4" i="219"/>
  <c r="D4" i="219" s="1"/>
  <c r="E4" i="219" s="1"/>
  <c r="F4" i="219" s="1"/>
  <c r="G4" i="219" s="1"/>
  <c r="H4" i="219" s="1"/>
  <c r="I4" i="219" s="1"/>
  <c r="J4" i="219" s="1"/>
  <c r="K4" i="219" s="1"/>
  <c r="L4" i="219" s="1"/>
  <c r="M4" i="219" s="1"/>
  <c r="N4" i="219" s="1"/>
  <c r="B3" i="219"/>
  <c r="B1" i="219"/>
  <c r="O116" i="219" l="1"/>
  <c r="G100" i="219"/>
  <c r="J150" i="219"/>
  <c r="G198" i="219"/>
  <c r="G191" i="219" s="1"/>
  <c r="J120" i="219"/>
  <c r="M130" i="219"/>
  <c r="E140" i="219"/>
  <c r="F160" i="219"/>
  <c r="G170" i="219"/>
  <c r="C100" i="219"/>
  <c r="K100" i="219"/>
  <c r="F170" i="219"/>
  <c r="E120" i="219"/>
  <c r="H150" i="219"/>
  <c r="J289" i="219"/>
  <c r="L5" i="219"/>
  <c r="K110" i="219"/>
  <c r="H160" i="219"/>
  <c r="K180" i="219"/>
  <c r="I191" i="219"/>
  <c r="D100" i="219"/>
  <c r="E110" i="219"/>
  <c r="K240" i="219"/>
  <c r="L100" i="219"/>
  <c r="M110" i="219"/>
  <c r="D130" i="219"/>
  <c r="E3" i="221"/>
  <c r="E174" i="221" s="1"/>
  <c r="E376" i="221" s="1"/>
  <c r="C150" i="219"/>
  <c r="D170" i="219"/>
  <c r="F191" i="219"/>
  <c r="I297" i="219"/>
  <c r="K150" i="219"/>
  <c r="I180" i="219"/>
  <c r="H117" i="219"/>
  <c r="H110" i="219" s="1"/>
  <c r="I100" i="219"/>
  <c r="M120" i="219"/>
  <c r="N170" i="219"/>
  <c r="J180" i="219"/>
  <c r="Q147" i="219"/>
  <c r="O147" i="219"/>
  <c r="I160" i="219"/>
  <c r="F140" i="219"/>
  <c r="D5" i="219"/>
  <c r="J130" i="219"/>
  <c r="K140" i="219"/>
  <c r="E170" i="219"/>
  <c r="E240" i="219"/>
  <c r="G130" i="219"/>
  <c r="M140" i="219"/>
  <c r="F188" i="219"/>
  <c r="F180" i="219" s="1"/>
  <c r="H191" i="219"/>
  <c r="N140" i="219"/>
  <c r="H170" i="219"/>
  <c r="D180" i="219"/>
  <c r="H180" i="219"/>
  <c r="I120" i="219"/>
  <c r="C180" i="219"/>
  <c r="K120" i="219"/>
  <c r="C140" i="219"/>
  <c r="M170" i="219"/>
  <c r="L180" i="219"/>
  <c r="J322" i="219"/>
  <c r="J11" i="219"/>
  <c r="J10" i="219" s="1"/>
  <c r="J8" i="219"/>
  <c r="C322" i="219"/>
  <c r="C11" i="219"/>
  <c r="C10" i="219" s="1"/>
  <c r="C8" i="219"/>
  <c r="K322" i="219"/>
  <c r="K8" i="219"/>
  <c r="K11" i="219"/>
  <c r="K10" i="219" s="1"/>
  <c r="D322" i="219"/>
  <c r="D8" i="219"/>
  <c r="D11" i="219"/>
  <c r="D10" i="219" s="1"/>
  <c r="E322" i="219"/>
  <c r="E8" i="219"/>
  <c r="E11" i="219"/>
  <c r="E10" i="219" s="1"/>
  <c r="I322" i="219"/>
  <c r="I11" i="219"/>
  <c r="I10" i="219" s="1"/>
  <c r="I8" i="219"/>
  <c r="K5" i="219"/>
  <c r="G322" i="219"/>
  <c r="G8" i="219"/>
  <c r="H322" i="219"/>
  <c r="H8" i="219"/>
  <c r="Q69" i="219"/>
  <c r="Q83" i="219"/>
  <c r="O312" i="219"/>
  <c r="Q88" i="219"/>
  <c r="E5" i="219"/>
  <c r="M5" i="219"/>
  <c r="Q24" i="219"/>
  <c r="Q49" i="219"/>
  <c r="F5" i="219"/>
  <c r="N5" i="219"/>
  <c r="G11" i="219"/>
  <c r="G10" i="219" s="1"/>
  <c r="O235" i="219"/>
  <c r="O23" i="219"/>
  <c r="Q28" i="219"/>
  <c r="O26" i="219"/>
  <c r="O283" i="219"/>
  <c r="O61" i="219"/>
  <c r="Q61" i="219" s="1"/>
  <c r="Q62" i="219"/>
  <c r="G5" i="219"/>
  <c r="O5" i="219"/>
  <c r="H11" i="219"/>
  <c r="H10" i="219" s="1"/>
  <c r="O248" i="219"/>
  <c r="Q37" i="219"/>
  <c r="O36" i="219"/>
  <c r="Q36" i="219" s="1"/>
  <c r="O277" i="219"/>
  <c r="O66" i="219"/>
  <c r="H5" i="219"/>
  <c r="L7" i="219"/>
  <c r="Q29" i="219"/>
  <c r="O308" i="219"/>
  <c r="I5" i="219"/>
  <c r="M7" i="219"/>
  <c r="L11" i="219"/>
  <c r="L10" i="219" s="1"/>
  <c r="Q23" i="219"/>
  <c r="O255" i="219"/>
  <c r="Q42" i="219"/>
  <c r="O41" i="219"/>
  <c r="Q41" i="219" s="1"/>
  <c r="O46" i="219"/>
  <c r="M11" i="219"/>
  <c r="M10" i="219" s="1"/>
  <c r="F21" i="219"/>
  <c r="Q26" i="219"/>
  <c r="N21" i="219"/>
  <c r="H100" i="219"/>
  <c r="E130" i="219"/>
  <c r="O265" i="219"/>
  <c r="Q145" i="219"/>
  <c r="I140" i="219"/>
  <c r="E160" i="219"/>
  <c r="O166" i="219"/>
  <c r="N191" i="219"/>
  <c r="O310" i="219"/>
  <c r="G117" i="219"/>
  <c r="G110" i="219" s="1"/>
  <c r="C120" i="219"/>
  <c r="F120" i="219"/>
  <c r="I130" i="219"/>
  <c r="D150" i="219"/>
  <c r="M167" i="219"/>
  <c r="M160" i="219" s="1"/>
  <c r="K170" i="219"/>
  <c r="M180" i="219"/>
  <c r="O187" i="219"/>
  <c r="Q187" i="219" s="1"/>
  <c r="N302" i="219"/>
  <c r="O199" i="219"/>
  <c r="K233" i="219"/>
  <c r="Q291" i="219"/>
  <c r="O76" i="219"/>
  <c r="O307" i="219"/>
  <c r="O98" i="219"/>
  <c r="J100" i="219"/>
  <c r="E107" i="219"/>
  <c r="E100" i="219" s="1"/>
  <c r="M107" i="219"/>
  <c r="M100" i="219" s="1"/>
  <c r="Q131" i="219"/>
  <c r="Q135" i="219"/>
  <c r="N160" i="219"/>
  <c r="M287" i="219"/>
  <c r="O178" i="219"/>
  <c r="E188" i="219"/>
  <c r="E180" i="219" s="1"/>
  <c r="Q209" i="219"/>
  <c r="O31" i="219"/>
  <c r="Q31" i="219" s="1"/>
  <c r="O262" i="219"/>
  <c r="Q57" i="219"/>
  <c r="O71" i="219"/>
  <c r="Q87" i="219"/>
  <c r="F107" i="219"/>
  <c r="F100" i="219" s="1"/>
  <c r="N107" i="219"/>
  <c r="O108" i="219"/>
  <c r="Q108" i="219" s="1"/>
  <c r="Q116" i="219"/>
  <c r="G120" i="219"/>
  <c r="O250" i="219"/>
  <c r="H130" i="219"/>
  <c r="C130" i="219"/>
  <c r="O278" i="219"/>
  <c r="Q164" i="219"/>
  <c r="J177" i="219"/>
  <c r="O293" i="219"/>
  <c r="Q293" i="219" s="1"/>
  <c r="Q185" i="219"/>
  <c r="O126" i="219"/>
  <c r="Q126" i="219" s="1"/>
  <c r="M259" i="219"/>
  <c r="M254" i="219" s="1"/>
  <c r="O138" i="219"/>
  <c r="M157" i="219"/>
  <c r="M150" i="219" s="1"/>
  <c r="O158" i="219"/>
  <c r="Q158" i="219" s="1"/>
  <c r="N295" i="219"/>
  <c r="J198" i="219"/>
  <c r="J191" i="219" s="1"/>
  <c r="Q47" i="219"/>
  <c r="O304" i="219"/>
  <c r="Q104" i="219"/>
  <c r="O106" i="219"/>
  <c r="J110" i="219"/>
  <c r="Q114" i="219"/>
  <c r="L127" i="219"/>
  <c r="L120" i="219" s="1"/>
  <c r="O128" i="219"/>
  <c r="L130" i="219"/>
  <c r="J140" i="219"/>
  <c r="L150" i="219"/>
  <c r="F150" i="219"/>
  <c r="N157" i="219"/>
  <c r="L170" i="219"/>
  <c r="O189" i="219"/>
  <c r="C191" i="219"/>
  <c r="K191" i="219"/>
  <c r="Q201" i="219"/>
  <c r="G233" i="219"/>
  <c r="O234" i="219"/>
  <c r="O241" i="219"/>
  <c r="O56" i="219"/>
  <c r="O298" i="219"/>
  <c r="O86" i="219"/>
  <c r="C110" i="219"/>
  <c r="O244" i="219"/>
  <c r="Q244" i="219" s="1"/>
  <c r="N117" i="219"/>
  <c r="O118" i="219"/>
  <c r="Q118" i="219" s="1"/>
  <c r="K137" i="219"/>
  <c r="O137" i="219" s="1"/>
  <c r="G140" i="219"/>
  <c r="O146" i="219"/>
  <c r="G150" i="219"/>
  <c r="O156" i="219"/>
  <c r="Q161" i="219"/>
  <c r="C160" i="219"/>
  <c r="N280" i="219"/>
  <c r="D198" i="219"/>
  <c r="D191" i="219" s="1"/>
  <c r="L198" i="219"/>
  <c r="L191" i="219" s="1"/>
  <c r="Q249" i="219"/>
  <c r="O51" i="219"/>
  <c r="O290" i="219"/>
  <c r="D110" i="219"/>
  <c r="L110" i="219"/>
  <c r="O242" i="219"/>
  <c r="D127" i="219"/>
  <c r="D120" i="219" s="1"/>
  <c r="N120" i="219"/>
  <c r="O257" i="219"/>
  <c r="Q134" i="219"/>
  <c r="H140" i="219"/>
  <c r="Q154" i="219"/>
  <c r="E157" i="219"/>
  <c r="E150" i="219" s="1"/>
  <c r="D160" i="219"/>
  <c r="L160" i="219"/>
  <c r="K167" i="219"/>
  <c r="O168" i="219"/>
  <c r="I170" i="219"/>
  <c r="C177" i="219"/>
  <c r="C170" i="219" s="1"/>
  <c r="N188" i="219"/>
  <c r="Q235" i="219"/>
  <c r="I247" i="219"/>
  <c r="Q263" i="219"/>
  <c r="Q207" i="219"/>
  <c r="Q237" i="219"/>
  <c r="G240" i="219"/>
  <c r="Q243" i="219"/>
  <c r="H247" i="219"/>
  <c r="Q250" i="219"/>
  <c r="E254" i="219"/>
  <c r="Q258" i="219"/>
  <c r="G268" i="219"/>
  <c r="Q271" i="219"/>
  <c r="I268" i="219"/>
  <c r="Q277" i="219"/>
  <c r="Q279" i="219"/>
  <c r="O197" i="219"/>
  <c r="Q197" i="219" s="1"/>
  <c r="I233" i="219"/>
  <c r="Q236" i="219"/>
  <c r="J254" i="219"/>
  <c r="F261" i="219"/>
  <c r="N261" i="219"/>
  <c r="J275" i="219"/>
  <c r="F275" i="219"/>
  <c r="J297" i="219"/>
  <c r="F297" i="219"/>
  <c r="Q299" i="219"/>
  <c r="F41" i="221"/>
  <c r="F60" i="221"/>
  <c r="F70" i="221"/>
  <c r="O136" i="219"/>
  <c r="Q136" i="219" s="1"/>
  <c r="O148" i="219"/>
  <c r="Q174" i="219"/>
  <c r="O176" i="219"/>
  <c r="Q186" i="219"/>
  <c r="M240" i="219"/>
  <c r="Q242" i="219"/>
  <c r="J247" i="219"/>
  <c r="C254" i="219"/>
  <c r="K254" i="219"/>
  <c r="J261" i="219"/>
  <c r="Q270" i="219"/>
  <c r="G275" i="219"/>
  <c r="C282" i="219"/>
  <c r="K282" i="219"/>
  <c r="Q286" i="219"/>
  <c r="C289" i="219"/>
  <c r="G289" i="219"/>
  <c r="Q306" i="219"/>
  <c r="N41" i="221"/>
  <c r="N60" i="221"/>
  <c r="N70" i="221"/>
  <c r="J240" i="219"/>
  <c r="F247" i="219"/>
  <c r="N247" i="219"/>
  <c r="H261" i="219"/>
  <c r="Q264" i="219"/>
  <c r="J268" i="219"/>
  <c r="D275" i="219"/>
  <c r="L275" i="219"/>
  <c r="H282" i="219"/>
  <c r="H289" i="219"/>
  <c r="D233" i="219"/>
  <c r="L233" i="219"/>
  <c r="D247" i="219"/>
  <c r="L247" i="219"/>
  <c r="Q251" i="219"/>
  <c r="Q257" i="219"/>
  <c r="I261" i="219"/>
  <c r="C261" i="219"/>
  <c r="Q265" i="219"/>
  <c r="K261" i="219"/>
  <c r="E275" i="219"/>
  <c r="M275" i="219"/>
  <c r="E282" i="219"/>
  <c r="M282" i="219"/>
  <c r="E289" i="219"/>
  <c r="M289" i="219"/>
  <c r="Q315" i="219"/>
  <c r="D240" i="219"/>
  <c r="L240" i="219"/>
  <c r="H240" i="219"/>
  <c r="E247" i="219"/>
  <c r="M247" i="219"/>
  <c r="F254" i="219"/>
  <c r="Q255" i="219"/>
  <c r="D268" i="219"/>
  <c r="L268" i="219"/>
  <c r="H268" i="219"/>
  <c r="Q276" i="219"/>
  <c r="Q278" i="219"/>
  <c r="J282" i="219"/>
  <c r="Q307" i="219"/>
  <c r="Q314" i="219"/>
  <c r="O215" i="219"/>
  <c r="F233" i="219"/>
  <c r="N233" i="219"/>
  <c r="Q234" i="219"/>
  <c r="Q248" i="219"/>
  <c r="Q256" i="219"/>
  <c r="G282" i="219"/>
  <c r="J233" i="219"/>
  <c r="F240" i="219"/>
  <c r="Q241" i="219"/>
  <c r="N240" i="219"/>
  <c r="H254" i="219"/>
  <c r="D254" i="219"/>
  <c r="L254" i="219"/>
  <c r="D261" i="219"/>
  <c r="L261" i="219"/>
  <c r="F268" i="219"/>
  <c r="Q269" i="219"/>
  <c r="N268" i="219"/>
  <c r="H275" i="219"/>
  <c r="D282" i="219"/>
  <c r="L282" i="219"/>
  <c r="H297" i="219"/>
  <c r="Q39" i="220"/>
  <c r="F289" i="219"/>
  <c r="N289" i="219"/>
  <c r="N5" i="220"/>
  <c r="F5" i="220"/>
  <c r="M5" i="220"/>
  <c r="E5" i="220"/>
  <c r="L5" i="220"/>
  <c r="D5" i="220"/>
  <c r="O36" i="220"/>
  <c r="P36" i="220" s="1"/>
  <c r="E70" i="221"/>
  <c r="E60" i="221"/>
  <c r="E41" i="221"/>
  <c r="M70" i="221"/>
  <c r="M60" i="221"/>
  <c r="M41" i="221"/>
  <c r="Q262" i="219"/>
  <c r="Q284" i="219"/>
  <c r="C297" i="219"/>
  <c r="K297" i="219"/>
  <c r="F310" i="219"/>
  <c r="Q311" i="219"/>
  <c r="N310" i="219"/>
  <c r="G5" i="220"/>
  <c r="O8" i="220"/>
  <c r="P8" i="220" s="1"/>
  <c r="J32" i="220"/>
  <c r="J30" i="220" s="1"/>
  <c r="J11" i="220" s="1"/>
  <c r="J10" i="220" s="1"/>
  <c r="F32" i="220"/>
  <c r="F30" i="220" s="1"/>
  <c r="F11" i="220" s="1"/>
  <c r="F10" i="220" s="1"/>
  <c r="O33" i="220"/>
  <c r="P33" i="220" s="1"/>
  <c r="F3" i="221"/>
  <c r="K30" i="221"/>
  <c r="K19" i="221"/>
  <c r="K21" i="221" s="1"/>
  <c r="L83" i="221"/>
  <c r="Q283" i="219"/>
  <c r="N282" i="219"/>
  <c r="Q308" i="219"/>
  <c r="H5" i="220"/>
  <c r="P27" i="220"/>
  <c r="K32" i="220"/>
  <c r="K30" i="220" s="1"/>
  <c r="K11" i="220" s="1"/>
  <c r="K10" i="220" s="1"/>
  <c r="O39" i="220"/>
  <c r="P39" i="220" s="1"/>
  <c r="O49" i="220"/>
  <c r="D30" i="221"/>
  <c r="D19" i="221"/>
  <c r="D21" i="221" s="1"/>
  <c r="L30" i="221"/>
  <c r="L19" i="221"/>
  <c r="L21" i="221" s="1"/>
  <c r="G41" i="221"/>
  <c r="G70" i="221"/>
  <c r="G60" i="221"/>
  <c r="O41" i="221"/>
  <c r="O70" i="221"/>
  <c r="O60" i="221"/>
  <c r="E297" i="219"/>
  <c r="M297" i="219"/>
  <c r="H310" i="219"/>
  <c r="I5" i="220"/>
  <c r="O18" i="220"/>
  <c r="P18" i="220" s="1"/>
  <c r="O35" i="220"/>
  <c r="P35" i="220" s="1"/>
  <c r="E30" i="221"/>
  <c r="E19" i="221"/>
  <c r="E21" i="221" s="1"/>
  <c r="M30" i="221"/>
  <c r="M19" i="221"/>
  <c r="M21" i="221" s="1"/>
  <c r="E44" i="221"/>
  <c r="E49" i="221" s="1"/>
  <c r="D50" i="221"/>
  <c r="H38" i="221"/>
  <c r="Q292" i="219"/>
  <c r="M304" i="219"/>
  <c r="Q304" i="219" s="1"/>
  <c r="Q313" i="219"/>
  <c r="J5" i="220"/>
  <c r="F30" i="221"/>
  <c r="F19" i="221"/>
  <c r="F21" i="221" s="1"/>
  <c r="N30" i="221"/>
  <c r="N19" i="221"/>
  <c r="N21" i="221" s="1"/>
  <c r="I41" i="221"/>
  <c r="I70" i="221"/>
  <c r="I60" i="221"/>
  <c r="N254" i="219"/>
  <c r="Q285" i="219"/>
  <c r="K5" i="220"/>
  <c r="Q18" i="220"/>
  <c r="Q25" i="220"/>
  <c r="P25" i="220"/>
  <c r="O37" i="220"/>
  <c r="P37" i="220" s="1"/>
  <c r="O40" i="220"/>
  <c r="P40" i="220" s="1"/>
  <c r="E72" i="221"/>
  <c r="E77" i="221" s="1"/>
  <c r="J38" i="221"/>
  <c r="D289" i="219"/>
  <c r="L289" i="219"/>
  <c r="Q305" i="219"/>
  <c r="O5" i="220"/>
  <c r="Q34" i="220"/>
  <c r="O34" i="220"/>
  <c r="P34" i="220" s="1"/>
  <c r="M32" i="220"/>
  <c r="M30" i="220" s="1"/>
  <c r="M11" i="220" s="1"/>
  <c r="M10" i="220" s="1"/>
  <c r="K70" i="221"/>
  <c r="K60" i="221"/>
  <c r="K41" i="221"/>
  <c r="Q294" i="219"/>
  <c r="Q298" i="219"/>
  <c r="Q301" i="219"/>
  <c r="N7" i="220"/>
  <c r="P22" i="220"/>
  <c r="D32" i="220"/>
  <c r="D30" i="220" s="1"/>
  <c r="D11" i="220" s="1"/>
  <c r="D10" i="220" s="1"/>
  <c r="L32" i="220"/>
  <c r="L30" i="220" s="1"/>
  <c r="L11" i="220" s="1"/>
  <c r="L10" i="220" s="1"/>
  <c r="Q36" i="220"/>
  <c r="J81" i="221"/>
  <c r="J82" i="221" s="1"/>
  <c r="J83" i="221" s="1"/>
  <c r="D38" i="221"/>
  <c r="D78" i="221" s="1"/>
  <c r="L38" i="221"/>
  <c r="K81" i="221"/>
  <c r="K82" i="221" s="1"/>
  <c r="K83" i="221" s="1"/>
  <c r="N32" i="220"/>
  <c r="D81" i="221"/>
  <c r="D82" i="221" s="1"/>
  <c r="D83" i="221" s="1"/>
  <c r="L81" i="221"/>
  <c r="L82" i="221" s="1"/>
  <c r="F81" i="221"/>
  <c r="F82" i="221" s="1"/>
  <c r="F83" i="221" s="1"/>
  <c r="N81" i="221"/>
  <c r="N82" i="221" s="1"/>
  <c r="N83" i="221" s="1"/>
  <c r="O127" i="219" l="1"/>
  <c r="J231" i="219"/>
  <c r="J229" i="219" s="1"/>
  <c r="O140" i="219"/>
  <c r="M231" i="219"/>
  <c r="M229" i="219" s="1"/>
  <c r="M97" i="219"/>
  <c r="M95" i="219" s="1"/>
  <c r="M14" i="219" s="1"/>
  <c r="M17" i="219" s="1"/>
  <c r="M16" i="219" s="1"/>
  <c r="I97" i="219"/>
  <c r="I95" i="219" s="1"/>
  <c r="I14" i="219" s="1"/>
  <c r="I13" i="219" s="1"/>
  <c r="E231" i="219"/>
  <c r="E229" i="219" s="1"/>
  <c r="Q140" i="219"/>
  <c r="E97" i="219"/>
  <c r="E95" i="219" s="1"/>
  <c r="E14" i="219" s="1"/>
  <c r="E13" i="219" s="1"/>
  <c r="H231" i="219"/>
  <c r="H229" i="219" s="1"/>
  <c r="K130" i="219"/>
  <c r="O130" i="219" s="1"/>
  <c r="Q130" i="219" s="1"/>
  <c r="F97" i="219"/>
  <c r="F95" i="219" s="1"/>
  <c r="F14" i="219" s="1"/>
  <c r="F13" i="219" s="1"/>
  <c r="G97" i="219"/>
  <c r="G95" i="219" s="1"/>
  <c r="G14" i="219" s="1"/>
  <c r="G13" i="219" s="1"/>
  <c r="C231" i="219"/>
  <c r="C229" i="219" s="1"/>
  <c r="C97" i="219"/>
  <c r="C95" i="219" s="1"/>
  <c r="C14" i="219" s="1"/>
  <c r="C13" i="219" s="1"/>
  <c r="O275" i="219"/>
  <c r="L97" i="219"/>
  <c r="L95" i="219" s="1"/>
  <c r="L14" i="219" s="1"/>
  <c r="D97" i="219"/>
  <c r="D95" i="219" s="1"/>
  <c r="D14" i="219" s="1"/>
  <c r="D13" i="219" s="1"/>
  <c r="L70" i="221"/>
  <c r="L60" i="221"/>
  <c r="L41" i="221"/>
  <c r="O7" i="220"/>
  <c r="P7" i="220" s="1"/>
  <c r="Q37" i="220"/>
  <c r="D231" i="219"/>
  <c r="D229" i="219" s="1"/>
  <c r="Q33" i="220"/>
  <c r="N180" i="219"/>
  <c r="O188" i="219"/>
  <c r="Q188" i="219" s="1"/>
  <c r="O120" i="219"/>
  <c r="Q280" i="219"/>
  <c r="O117" i="219"/>
  <c r="Q117" i="219" s="1"/>
  <c r="O252" i="219"/>
  <c r="O247" i="219" s="1"/>
  <c r="O167" i="219"/>
  <c r="Q167" i="219" s="1"/>
  <c r="O302" i="219"/>
  <c r="Q302" i="219" s="1"/>
  <c r="J170" i="219"/>
  <c r="O170" i="219" s="1"/>
  <c r="N322" i="219"/>
  <c r="N8" i="219"/>
  <c r="N11" i="219"/>
  <c r="G17" i="219"/>
  <c r="G16" i="219" s="1"/>
  <c r="G7" i="219"/>
  <c r="Q310" i="219"/>
  <c r="O295" i="219"/>
  <c r="O289" i="219" s="1"/>
  <c r="O107" i="219"/>
  <c r="Q107" i="219" s="1"/>
  <c r="D70" i="221"/>
  <c r="D60" i="221"/>
  <c r="D41" i="221"/>
  <c r="E50" i="221"/>
  <c r="F44" i="221"/>
  <c r="F49" i="221" s="1"/>
  <c r="Q8" i="220"/>
  <c r="Q127" i="219"/>
  <c r="K160" i="219"/>
  <c r="K97" i="219" s="1"/>
  <c r="K95" i="219" s="1"/>
  <c r="K14" i="219" s="1"/>
  <c r="O238" i="219"/>
  <c r="N297" i="219"/>
  <c r="H7" i="219"/>
  <c r="E17" i="219"/>
  <c r="E16" i="219" s="1"/>
  <c r="E7" i="219"/>
  <c r="C7" i="219"/>
  <c r="O259" i="219"/>
  <c r="I231" i="219"/>
  <c r="I229" i="219" s="1"/>
  <c r="Q137" i="219"/>
  <c r="Q189" i="219"/>
  <c r="Q138" i="219"/>
  <c r="O287" i="219"/>
  <c r="Q166" i="219"/>
  <c r="Q106" i="219"/>
  <c r="Q46" i="219"/>
  <c r="Q312" i="219"/>
  <c r="I7" i="219"/>
  <c r="F174" i="221"/>
  <c r="F376" i="221" s="1"/>
  <c r="G3" i="221"/>
  <c r="F231" i="219"/>
  <c r="F229" i="219" s="1"/>
  <c r="F319" i="219" s="1"/>
  <c r="N275" i="219"/>
  <c r="O280" i="219"/>
  <c r="O177" i="219"/>
  <c r="Q177" i="219" s="1"/>
  <c r="O233" i="219"/>
  <c r="Q178" i="219"/>
  <c r="Q51" i="219"/>
  <c r="D7" i="219"/>
  <c r="J7" i="219"/>
  <c r="F322" i="219"/>
  <c r="F8" i="219"/>
  <c r="F11" i="219"/>
  <c r="F10" i="219" s="1"/>
  <c r="H41" i="221"/>
  <c r="H70" i="221"/>
  <c r="H60" i="221"/>
  <c r="Q290" i="219"/>
  <c r="Q176" i="219"/>
  <c r="Q128" i="219"/>
  <c r="N100" i="219"/>
  <c r="G231" i="219"/>
  <c r="G229" i="219" s="1"/>
  <c r="G319" i="219" s="1"/>
  <c r="O157" i="219"/>
  <c r="Q76" i="219"/>
  <c r="K231" i="219"/>
  <c r="K229" i="219" s="1"/>
  <c r="O198" i="219"/>
  <c r="Q146" i="219"/>
  <c r="O254" i="219"/>
  <c r="Q254" i="219" s="1"/>
  <c r="O21" i="219"/>
  <c r="Q21" i="219" s="1"/>
  <c r="O266" i="219"/>
  <c r="O261" i="219" s="1"/>
  <c r="O32" i="220"/>
  <c r="P32" i="220" s="1"/>
  <c r="N30" i="220"/>
  <c r="J70" i="221"/>
  <c r="J60" i="221"/>
  <c r="J41" i="221"/>
  <c r="Q215" i="219"/>
  <c r="N150" i="219"/>
  <c r="O273" i="219"/>
  <c r="N110" i="219"/>
  <c r="H97" i="219"/>
  <c r="H95" i="219" s="1"/>
  <c r="H14" i="219" s="1"/>
  <c r="H13" i="219" s="1"/>
  <c r="Q148" i="219"/>
  <c r="E78" i="221"/>
  <c r="F72" i="221"/>
  <c r="F77" i="221" s="1"/>
  <c r="Q35" i="220"/>
  <c r="Q40" i="220"/>
  <c r="L231" i="219"/>
  <c r="L229" i="219" s="1"/>
  <c r="L319" i="219" s="1"/>
  <c r="Q168" i="219"/>
  <c r="O245" i="219"/>
  <c r="Q156" i="219"/>
  <c r="Q199" i="219"/>
  <c r="O191" i="219"/>
  <c r="Q191" i="219" s="1"/>
  <c r="Q86" i="219"/>
  <c r="Q71" i="219"/>
  <c r="Q66" i="219"/>
  <c r="Q56" i="219"/>
  <c r="K7" i="219"/>
  <c r="I17" i="219" l="1"/>
  <c r="I16" i="219" s="1"/>
  <c r="I319" i="219"/>
  <c r="D319" i="219"/>
  <c r="M13" i="219"/>
  <c r="H319" i="219"/>
  <c r="Q295" i="219"/>
  <c r="H17" i="219"/>
  <c r="H16" i="219" s="1"/>
  <c r="C319" i="219"/>
  <c r="E319" i="219"/>
  <c r="D17" i="219"/>
  <c r="D16" i="219" s="1"/>
  <c r="C17" i="219"/>
  <c r="C16" i="219" s="1"/>
  <c r="M319" i="219"/>
  <c r="K13" i="219"/>
  <c r="K17" i="219"/>
  <c r="K16" i="219" s="1"/>
  <c r="Q261" i="219"/>
  <c r="Q247" i="219"/>
  <c r="Q245" i="219"/>
  <c r="O110" i="219"/>
  <c r="Q110" i="219" s="1"/>
  <c r="Q30" i="220"/>
  <c r="O30" i="220"/>
  <c r="P30" i="220" s="1"/>
  <c r="N11" i="220"/>
  <c r="G72" i="221"/>
  <c r="G77" i="221" s="1"/>
  <c r="F78" i="221"/>
  <c r="Q275" i="219"/>
  <c r="G44" i="221"/>
  <c r="G49" i="221" s="1"/>
  <c r="F50" i="221"/>
  <c r="Q7" i="220"/>
  <c r="O180" i="219"/>
  <c r="Q180" i="219" s="1"/>
  <c r="O160" i="219"/>
  <c r="Q32" i="220"/>
  <c r="Q157" i="219"/>
  <c r="Q170" i="219"/>
  <c r="Q287" i="219"/>
  <c r="N231" i="219"/>
  <c r="N10" i="219"/>
  <c r="O11" i="219"/>
  <c r="Q233" i="219"/>
  <c r="Q238" i="219"/>
  <c r="O8" i="219"/>
  <c r="N7" i="219"/>
  <c r="Q8" i="219"/>
  <c r="J97" i="219"/>
  <c r="J95" i="219" s="1"/>
  <c r="Q252" i="219"/>
  <c r="Q273" i="219"/>
  <c r="O268" i="219"/>
  <c r="Q266" i="219"/>
  <c r="K319" i="219"/>
  <c r="O100" i="219"/>
  <c r="N97" i="219"/>
  <c r="G174" i="221"/>
  <c r="G376" i="221" s="1"/>
  <c r="H3" i="221"/>
  <c r="O282" i="219"/>
  <c r="L13" i="219"/>
  <c r="L17" i="219"/>
  <c r="L16" i="219" s="1"/>
  <c r="O297" i="219"/>
  <c r="Q297" i="219" s="1"/>
  <c r="O240" i="219"/>
  <c r="Q259" i="219"/>
  <c r="Q120" i="219"/>
  <c r="Q289" i="219"/>
  <c r="Q198" i="219"/>
  <c r="O150" i="219"/>
  <c r="Q150" i="219"/>
  <c r="O322" i="219"/>
  <c r="F17" i="219"/>
  <c r="F16" i="219" s="1"/>
  <c r="F7" i="219"/>
  <c r="O231" i="219" l="1"/>
  <c r="O229" i="219" s="1"/>
  <c r="Q11" i="219"/>
  <c r="Q160" i="219"/>
  <c r="O11" i="220"/>
  <c r="P11" i="220" s="1"/>
  <c r="N10" i="220"/>
  <c r="O97" i="219"/>
  <c r="Q10" i="219"/>
  <c r="O10" i="219"/>
  <c r="J14" i="219"/>
  <c r="J319" i="219"/>
  <c r="H44" i="221"/>
  <c r="H49" i="221" s="1"/>
  <c r="G50" i="221"/>
  <c r="P282" i="219"/>
  <c r="Q282" i="219"/>
  <c r="Q231" i="219"/>
  <c r="N229" i="219"/>
  <c r="P180" i="219"/>
  <c r="P240" i="219"/>
  <c r="Q240" i="219"/>
  <c r="H174" i="221"/>
  <c r="H376" i="221" s="1"/>
  <c r="I3" i="221"/>
  <c r="Q268" i="219"/>
  <c r="O7" i="219"/>
  <c r="P7" i="219" s="1"/>
  <c r="Q7" i="219"/>
  <c r="H72" i="221"/>
  <c r="H77" i="221" s="1"/>
  <c r="G78" i="221"/>
  <c r="P110" i="219"/>
  <c r="P8" i="219"/>
  <c r="N95" i="219"/>
  <c r="P150" i="219"/>
  <c r="P297" i="219"/>
  <c r="Q100" i="219"/>
  <c r="P231" i="219" l="1"/>
  <c r="I174" i="221"/>
  <c r="I376" i="221" s="1"/>
  <c r="J3" i="221"/>
  <c r="I44" i="221"/>
  <c r="I49" i="221" s="1"/>
  <c r="H50" i="221"/>
  <c r="I72" i="221"/>
  <c r="I77" i="221" s="1"/>
  <c r="H78" i="221"/>
  <c r="J13" i="219"/>
  <c r="J17" i="219"/>
  <c r="J16" i="219" s="1"/>
  <c r="Q11" i="220"/>
  <c r="N319" i="219"/>
  <c r="Q229" i="219"/>
  <c r="P220" i="219"/>
  <c r="P212" i="219"/>
  <c r="P222" i="219"/>
  <c r="P225" i="219"/>
  <c r="P219" i="219"/>
  <c r="P211" i="219"/>
  <c r="P196" i="219"/>
  <c r="P193" i="219"/>
  <c r="P184" i="219"/>
  <c r="P181" i="219"/>
  <c r="P216" i="219"/>
  <c r="P208" i="219"/>
  <c r="P202" i="219"/>
  <c r="P165" i="219"/>
  <c r="P162" i="219"/>
  <c r="P153" i="219"/>
  <c r="P221" i="219"/>
  <c r="P218" i="219"/>
  <c r="P213" i="219"/>
  <c r="P210" i="219"/>
  <c r="P195" i="219"/>
  <c r="P192" i="219"/>
  <c r="P183" i="219"/>
  <c r="P155" i="219"/>
  <c r="P152" i="219"/>
  <c r="P143" i="219"/>
  <c r="P141" i="219"/>
  <c r="P105" i="219"/>
  <c r="P81" i="219"/>
  <c r="P72" i="219"/>
  <c r="P59" i="219"/>
  <c r="P48" i="219"/>
  <c r="P32" i="219"/>
  <c r="P27" i="219"/>
  <c r="P144" i="219"/>
  <c r="P125" i="219"/>
  <c r="P91" i="219"/>
  <c r="P77" i="219"/>
  <c r="P206" i="219"/>
  <c r="P10" i="219"/>
  <c r="P185" i="219"/>
  <c r="P173" i="219"/>
  <c r="P132" i="219"/>
  <c r="P114" i="219"/>
  <c r="P104" i="219"/>
  <c r="P101" i="219"/>
  <c r="P142" i="219"/>
  <c r="P87" i="219"/>
  <c r="P151" i="219"/>
  <c r="P89" i="219"/>
  <c r="P84" i="219"/>
  <c r="P67" i="219"/>
  <c r="P38" i="219"/>
  <c r="P63" i="219"/>
  <c r="P33" i="219"/>
  <c r="P54" i="219"/>
  <c r="P74" i="219"/>
  <c r="P47" i="219"/>
  <c r="P43" i="219"/>
  <c r="P24" i="219"/>
  <c r="P39" i="219"/>
  <c r="P311" i="219"/>
  <c r="P209" i="219"/>
  <c r="P79" i="219"/>
  <c r="P270" i="219"/>
  <c r="P111" i="219"/>
  <c r="P194" i="219"/>
  <c r="P186" i="219"/>
  <c r="P292" i="219"/>
  <c r="P284" i="219"/>
  <c r="P263" i="219"/>
  <c r="P69" i="219"/>
  <c r="P147" i="219"/>
  <c r="P306" i="219"/>
  <c r="P37" i="219"/>
  <c r="P34" i="219"/>
  <c r="P103" i="219"/>
  <c r="P203" i="219"/>
  <c r="P73" i="219"/>
  <c r="P122" i="219"/>
  <c r="P286" i="219"/>
  <c r="P249" i="219"/>
  <c r="P207" i="219"/>
  <c r="P217" i="219"/>
  <c r="P272" i="219"/>
  <c r="P115" i="219"/>
  <c r="P285" i="219"/>
  <c r="P172" i="219"/>
  <c r="P116" i="219"/>
  <c r="P80" i="219"/>
  <c r="P90" i="219"/>
  <c r="P164" i="219"/>
  <c r="P279" i="219"/>
  <c r="P305" i="219"/>
  <c r="P112" i="219"/>
  <c r="P205" i="219"/>
  <c r="P301" i="219"/>
  <c r="P83" i="219"/>
  <c r="P182" i="219"/>
  <c r="P201" i="219"/>
  <c r="P276" i="219"/>
  <c r="P135" i="219"/>
  <c r="P44" i="219"/>
  <c r="P52" i="219"/>
  <c r="P236" i="219"/>
  <c r="P315" i="219"/>
  <c r="P121" i="219"/>
  <c r="P237" i="219"/>
  <c r="P133" i="219"/>
  <c r="P161" i="219"/>
  <c r="P256" i="219"/>
  <c r="P134" i="219"/>
  <c r="P224" i="219"/>
  <c r="P300" i="219"/>
  <c r="P42" i="219"/>
  <c r="P258" i="219"/>
  <c r="P113" i="219"/>
  <c r="P269" i="219"/>
  <c r="P82" i="219"/>
  <c r="P124" i="219"/>
  <c r="P251" i="219"/>
  <c r="P175" i="219"/>
  <c r="P264" i="219"/>
  <c r="P223" i="219"/>
  <c r="P88" i="219"/>
  <c r="P49" i="219"/>
  <c r="P28" i="219"/>
  <c r="P29" i="219"/>
  <c r="P78" i="219"/>
  <c r="P57" i="219"/>
  <c r="P204" i="219"/>
  <c r="P68" i="219"/>
  <c r="P271" i="219"/>
  <c r="P53" i="219"/>
  <c r="P313" i="219"/>
  <c r="P294" i="219"/>
  <c r="P171" i="219"/>
  <c r="P58" i="219"/>
  <c r="P299" i="219"/>
  <c r="P145" i="219"/>
  <c r="P314" i="219"/>
  <c r="P62" i="219"/>
  <c r="P102" i="219"/>
  <c r="P64" i="219"/>
  <c r="P123" i="219"/>
  <c r="P163" i="219"/>
  <c r="P291" i="219"/>
  <c r="P243" i="219"/>
  <c r="P154" i="219"/>
  <c r="P174" i="219"/>
  <c r="P131" i="219"/>
  <c r="P290" i="219"/>
  <c r="P128" i="219"/>
  <c r="P265" i="219"/>
  <c r="P41" i="219"/>
  <c r="P46" i="219"/>
  <c r="P241" i="219"/>
  <c r="P242" i="219"/>
  <c r="P307" i="219"/>
  <c r="P76" i="219"/>
  <c r="P298" i="219"/>
  <c r="P106" i="219"/>
  <c r="P71" i="219"/>
  <c r="P146" i="219"/>
  <c r="P66" i="219"/>
  <c r="P277" i="219"/>
  <c r="P26" i="219"/>
  <c r="P304" i="219"/>
  <c r="P235" i="219"/>
  <c r="P130" i="219"/>
  <c r="P244" i="219"/>
  <c r="P138" i="219"/>
  <c r="P234" i="219"/>
  <c r="P61" i="219"/>
  <c r="P308" i="219"/>
  <c r="P215" i="219"/>
  <c r="P127" i="219"/>
  <c r="P283" i="219"/>
  <c r="P148" i="219"/>
  <c r="P197" i="219"/>
  <c r="P158" i="219"/>
  <c r="P23" i="219"/>
  <c r="P140" i="219"/>
  <c r="P176" i="219"/>
  <c r="P108" i="219"/>
  <c r="P136" i="219"/>
  <c r="P257" i="219"/>
  <c r="P126" i="219"/>
  <c r="P166" i="219"/>
  <c r="P262" i="219"/>
  <c r="P199" i="219"/>
  <c r="P248" i="219"/>
  <c r="P189" i="219"/>
  <c r="P178" i="219"/>
  <c r="P312" i="219"/>
  <c r="P255" i="219"/>
  <c r="P156" i="219"/>
  <c r="P278" i="219"/>
  <c r="P168" i="219"/>
  <c r="P36" i="219"/>
  <c r="P31" i="219"/>
  <c r="P137" i="219"/>
  <c r="P56" i="219"/>
  <c r="P310" i="219"/>
  <c r="P51" i="219"/>
  <c r="P187" i="219"/>
  <c r="P250" i="219"/>
  <c r="P293" i="219"/>
  <c r="P86" i="219"/>
  <c r="P118" i="219"/>
  <c r="P191" i="219"/>
  <c r="P302" i="219"/>
  <c r="P273" i="219"/>
  <c r="P245" i="219"/>
  <c r="P289" i="219"/>
  <c r="P287" i="219"/>
  <c r="P117" i="219"/>
  <c r="P177" i="219"/>
  <c r="P254" i="219"/>
  <c r="P188" i="219"/>
  <c r="P170" i="219"/>
  <c r="P107" i="219"/>
  <c r="P198" i="219"/>
  <c r="P261" i="219"/>
  <c r="P233" i="219"/>
  <c r="P266" i="219"/>
  <c r="P259" i="219"/>
  <c r="P21" i="219"/>
  <c r="P157" i="219"/>
  <c r="P295" i="219"/>
  <c r="P167" i="219"/>
  <c r="P252" i="219"/>
  <c r="P280" i="219"/>
  <c r="P247" i="219"/>
  <c r="P275" i="219"/>
  <c r="P120" i="219"/>
  <c r="P238" i="219"/>
  <c r="P160" i="219"/>
  <c r="P97" i="219"/>
  <c r="O95" i="219"/>
  <c r="P95" i="219" s="1"/>
  <c r="Q95" i="219"/>
  <c r="N14" i="219"/>
  <c r="Q97" i="219"/>
  <c r="P268" i="219"/>
  <c r="P100" i="219"/>
  <c r="P11" i="219"/>
  <c r="P229" i="219"/>
  <c r="Q10" i="220"/>
  <c r="O10" i="220"/>
  <c r="P10" i="220" s="1"/>
  <c r="O14" i="219" l="1"/>
  <c r="P14" i="219" s="1"/>
  <c r="N13" i="219"/>
  <c r="N17" i="219"/>
  <c r="I78" i="221"/>
  <c r="J72" i="221"/>
  <c r="J77" i="221" s="1"/>
  <c r="J44" i="221"/>
  <c r="J49" i="221" s="1"/>
  <c r="I50" i="221"/>
  <c r="O319" i="219"/>
  <c r="J174" i="221"/>
  <c r="J376" i="221" s="1"/>
  <c r="K3" i="221"/>
  <c r="K44" i="221" l="1"/>
  <c r="K49" i="221" s="1"/>
  <c r="J50" i="221"/>
  <c r="J78" i="221"/>
  <c r="K72" i="221"/>
  <c r="K77" i="221" s="1"/>
  <c r="O17" i="219"/>
  <c r="P17" i="219" s="1"/>
  <c r="N16" i="219"/>
  <c r="K174" i="221"/>
  <c r="K376" i="221" s="1"/>
  <c r="L3" i="221"/>
  <c r="O13" i="219"/>
  <c r="P13" i="219" s="1"/>
  <c r="Q14" i="219"/>
  <c r="Q17" i="219" l="1"/>
  <c r="O16" i="219"/>
  <c r="P16" i="219" s="1"/>
  <c r="K78" i="221"/>
  <c r="L72" i="221"/>
  <c r="L77" i="221" s="1"/>
  <c r="Q13" i="219"/>
  <c r="L174" i="221"/>
  <c r="L376" i="221" s="1"/>
  <c r="M3" i="221"/>
  <c r="L44" i="221"/>
  <c r="L49" i="221" s="1"/>
  <c r="K50" i="221"/>
  <c r="Q16" i="219" l="1"/>
  <c r="M44" i="221"/>
  <c r="M49" i="221" s="1"/>
  <c r="L50" i="221"/>
  <c r="M174" i="221"/>
  <c r="M376" i="221" s="1"/>
  <c r="N3" i="221"/>
  <c r="L78" i="221"/>
  <c r="M72" i="221"/>
  <c r="M77" i="221" s="1"/>
  <c r="M78" i="221" l="1"/>
  <c r="N72" i="221"/>
  <c r="N77" i="221" s="1"/>
  <c r="N174" i="221"/>
  <c r="N376" i="221" s="1"/>
  <c r="O3" i="221"/>
  <c r="O174" i="221" s="1"/>
  <c r="O376" i="221" s="1"/>
  <c r="M50" i="221"/>
  <c r="N44" i="221"/>
  <c r="N49" i="221" s="1"/>
  <c r="O44" i="221" l="1"/>
  <c r="O49" i="221" s="1"/>
  <c r="O50" i="221" s="1"/>
  <c r="N50" i="221"/>
  <c r="O72" i="221"/>
  <c r="O77" i="221" s="1"/>
  <c r="O78" i="221" s="1"/>
  <c r="N78" i="221"/>
</calcChain>
</file>

<file path=xl/sharedStrings.xml><?xml version="1.0" encoding="utf-8"?>
<sst xmlns="http://schemas.openxmlformats.org/spreadsheetml/2006/main" count="19771" uniqueCount="2904">
  <si>
    <t>USD</t>
  </si>
  <si>
    <t/>
  </si>
  <si>
    <t>40</t>
  </si>
  <si>
    <t>50</t>
  </si>
  <si>
    <t>AB</t>
  </si>
  <si>
    <t>Nº documento</t>
  </si>
  <si>
    <t>Texto</t>
  </si>
  <si>
    <t>Elemento PEP</t>
  </si>
  <si>
    <t>0030</t>
  </si>
  <si>
    <t>1112020005</t>
  </si>
  <si>
    <t>BRL</t>
  </si>
  <si>
    <t>LM</t>
  </si>
  <si>
    <t>0034</t>
  </si>
  <si>
    <t>1112029999</t>
  </si>
  <si>
    <t>1112020011</t>
  </si>
  <si>
    <t>Rebates a Receber</t>
  </si>
  <si>
    <t>Rebates</t>
  </si>
  <si>
    <t>Rebates due from Vendors</t>
  </si>
  <si>
    <t>PTLS</t>
  </si>
  <si>
    <t>PLOG</t>
  </si>
  <si>
    <t>Vendor Rebates</t>
  </si>
  <si>
    <t>Vandor Rebates - Cost of Sale (COS)</t>
  </si>
  <si>
    <t>Less Vendor Rebates</t>
  </si>
  <si>
    <t>Field</t>
  </si>
  <si>
    <t>5201020002</t>
  </si>
  <si>
    <t>Conta</t>
  </si>
  <si>
    <t>Descrição Conta</t>
  </si>
  <si>
    <t>Per. 01</t>
  </si>
  <si>
    <t>Per. 02</t>
  </si>
  <si>
    <t>Per. 03</t>
  </si>
  <si>
    <t>Per. 04</t>
  </si>
  <si>
    <t>Per. 05</t>
  </si>
  <si>
    <t>Per. 06</t>
  </si>
  <si>
    <t>Per. 07</t>
  </si>
  <si>
    <t>Per. 08</t>
  </si>
  <si>
    <t>Per. 09</t>
  </si>
  <si>
    <t>Per. 10</t>
  </si>
  <si>
    <t>Per. 11</t>
  </si>
  <si>
    <t>Per. 12</t>
  </si>
  <si>
    <t>Rebates a receber</t>
  </si>
  <si>
    <t>Variação Cambial Rebates a receber</t>
  </si>
  <si>
    <t>PLOG0034</t>
  </si>
  <si>
    <t>Account</t>
  </si>
  <si>
    <t>Name</t>
  </si>
  <si>
    <t>RP Account</t>
  </si>
  <si>
    <t>Actual SAP</t>
  </si>
  <si>
    <t>RP</t>
  </si>
  <si>
    <t>Diff GL vs RP</t>
  </si>
  <si>
    <t>&gt;5%</t>
  </si>
  <si>
    <t>Rebates Validation</t>
  </si>
  <si>
    <t>6106081000</t>
  </si>
  <si>
    <t>YTD SAP</t>
  </si>
  <si>
    <t>from 'Detailed P&amp;L'</t>
  </si>
  <si>
    <t>RFC</t>
  </si>
  <si>
    <t>1) For the following movement in the GL account relating to Vendor Rebates, please provide the following information:</t>
  </si>
  <si>
    <t>a) Program announcement received from the partner;</t>
  </si>
  <si>
    <t>b) Reconciliation process performed to ensure that rebates were properly calculated;</t>
  </si>
  <si>
    <t>c) Evidence of the payment or credit note received (if applicable).</t>
  </si>
  <si>
    <t>RBTE64A003</t>
  </si>
  <si>
    <t>RBTE64H007</t>
  </si>
  <si>
    <t>TRANSFERÊNCIA</t>
  </si>
  <si>
    <t>Sociedad</t>
  </si>
  <si>
    <t>Cuenta de mayor</t>
  </si>
  <si>
    <t>Referencia</t>
  </si>
  <si>
    <t>Asignación</t>
  </si>
  <si>
    <t>División</t>
  </si>
  <si>
    <t>Fecha de documento</t>
  </si>
  <si>
    <t>Fe.contabilización</t>
  </si>
  <si>
    <t>Clave contabiliz.</t>
  </si>
  <si>
    <t>Clase de documento</t>
  </si>
  <si>
    <t>Importe en moneda doc.</t>
  </si>
  <si>
    <t>Moneda del documento</t>
  </si>
  <si>
    <t>Importe en moneda local</t>
  </si>
  <si>
    <t>Moneda local</t>
  </si>
  <si>
    <t>Importe en ML2</t>
  </si>
  <si>
    <t>Mon.local 2</t>
  </si>
  <si>
    <t>Importe en ML3</t>
  </si>
  <si>
    <t>Mon.local 3</t>
  </si>
  <si>
    <t>Indicador impuestos</t>
  </si>
  <si>
    <t>Doc.compensación</t>
  </si>
  <si>
    <t>Fecha compensación</t>
  </si>
  <si>
    <t>Centro de beneficio</t>
  </si>
  <si>
    <t>Orden</t>
  </si>
  <si>
    <t>Lugar comercial</t>
  </si>
  <si>
    <t>Indicador CME</t>
  </si>
  <si>
    <t>Clase cta.contrapar.</t>
  </si>
  <si>
    <t>Cta.contrapartida</t>
  </si>
  <si>
    <t>MDF Rebates</t>
  </si>
  <si>
    <t>PTLS0030</t>
  </si>
  <si>
    <t>3102010001</t>
  </si>
  <si>
    <t>Receita Rebates</t>
  </si>
  <si>
    <t>4102010001</t>
  </si>
  <si>
    <t>PIS s/ Rebate</t>
  </si>
  <si>
    <t>4102010002</t>
  </si>
  <si>
    <t>Cofins s/ Rebate</t>
  </si>
  <si>
    <t>4102010003</t>
  </si>
  <si>
    <t>Summary Panel</t>
  </si>
  <si>
    <t>ActualActualActual</t>
  </si>
  <si>
    <t>Detail</t>
  </si>
  <si>
    <t>LBR</t>
  </si>
  <si>
    <t>CoCo</t>
  </si>
  <si>
    <t>User guide</t>
  </si>
  <si>
    <t>Importar las hojas Annuity, Rebates y Current Assets para las 2 compañias</t>
  </si>
  <si>
    <t>Importar hojas ZTFI080 para cada compania</t>
  </si>
  <si>
    <t>Importar FX Rates</t>
  </si>
  <si>
    <t>Importar el detalle de la cuenta GL5201020002</t>
  </si>
  <si>
    <t>Poner el color a la hoja RFC</t>
  </si>
  <si>
    <t>A la goja GL</t>
  </si>
  <si>
    <t>Hoja de ZTFI080</t>
  </si>
  <si>
    <t>Rebates LBR</t>
  </si>
  <si>
    <t>Rebates USD</t>
  </si>
  <si>
    <t>Amount</t>
  </si>
  <si>
    <t>GL5201020002 - Rebates</t>
  </si>
  <si>
    <t>Diference &gt; 5 %</t>
  </si>
  <si>
    <t>1112020005 - Rebates a Receber</t>
  </si>
  <si>
    <t>1112020011 - Rebates a receber</t>
  </si>
  <si>
    <t>1112029999 - Variação Cambial Rebates a receber</t>
  </si>
  <si>
    <t>Logicalis Mexico</t>
  </si>
  <si>
    <t>1114010001</t>
  </si>
  <si>
    <t>Livre para uso</t>
  </si>
  <si>
    <t>1101010001</t>
  </si>
  <si>
    <t>Fundo Fixo</t>
  </si>
  <si>
    <t>1101010002</t>
  </si>
  <si>
    <t>Fundo Fixo - Especie</t>
  </si>
  <si>
    <t>1101010003</t>
  </si>
  <si>
    <t>Transit.de Numerário</t>
  </si>
  <si>
    <t>1101010004</t>
  </si>
  <si>
    <t>Variação Cambial Fundo Fixo</t>
  </si>
  <si>
    <t>1101010005</t>
  </si>
  <si>
    <t>Fundo Fixo - VTM</t>
  </si>
  <si>
    <t>1101020010</t>
  </si>
  <si>
    <t>Bco.ABN AMRO BANK - Cta. Mvto.</t>
  </si>
  <si>
    <t>1101020011</t>
  </si>
  <si>
    <t>Bco.ABN AMRO BANK - Cta. Saída</t>
  </si>
  <si>
    <t>1101020012</t>
  </si>
  <si>
    <t>Bco.ABN AMRO BANK - Cta. Entrada</t>
  </si>
  <si>
    <t>1101020013</t>
  </si>
  <si>
    <t>Bco.ABN AMRO BANK - Extrato Saída</t>
  </si>
  <si>
    <t>1101020014</t>
  </si>
  <si>
    <t>Bco.ABN AMRO BANK - Extrato Entrada</t>
  </si>
  <si>
    <t>1101020019</t>
  </si>
  <si>
    <t>Bco.ABN AMRO BANK - Câmbio</t>
  </si>
  <si>
    <t>1101020020</t>
  </si>
  <si>
    <t>Bco.Votorantim - Cta. Movimento</t>
  </si>
  <si>
    <t>1101020021</t>
  </si>
  <si>
    <t>Bco.Votorantim - Cta. Saída</t>
  </si>
  <si>
    <t>1101020022</t>
  </si>
  <si>
    <t>Bco.Votorantim - Cta. Entrada</t>
  </si>
  <si>
    <t>1101020023</t>
  </si>
  <si>
    <t>1101020024</t>
  </si>
  <si>
    <t>1101020025</t>
  </si>
  <si>
    <t>1101020026</t>
  </si>
  <si>
    <t>1101020027</t>
  </si>
  <si>
    <t>1101020029</t>
  </si>
  <si>
    <t>Transit fech câmbio Ecomex</t>
  </si>
  <si>
    <t>1101020030</t>
  </si>
  <si>
    <t>Bco BTG Pactual Câmbio</t>
  </si>
  <si>
    <t>1101020039</t>
  </si>
  <si>
    <t>1101020049</t>
  </si>
  <si>
    <t>Bco Votorantim Câmbio</t>
  </si>
  <si>
    <t>1101020059</t>
  </si>
  <si>
    <t>1101020210</t>
  </si>
  <si>
    <t>Bco.Itaú S.A. - Cta. Mvto.</t>
  </si>
  <si>
    <t>1101020211</t>
  </si>
  <si>
    <t>Bco.Itaú S.A. - Cta. Saída</t>
  </si>
  <si>
    <t>1101020212</t>
  </si>
  <si>
    <t>Bco.Itaú S.A. - Cta. Entrada</t>
  </si>
  <si>
    <t>1101020213</t>
  </si>
  <si>
    <t>1101020214</t>
  </si>
  <si>
    <t>1101020310</t>
  </si>
  <si>
    <t>Bco.BNP - Cta. Mvto.</t>
  </si>
  <si>
    <t>1101020311</t>
  </si>
  <si>
    <t>1101020312</t>
  </si>
  <si>
    <t>1101020313</t>
  </si>
  <si>
    <t>1101020314</t>
  </si>
  <si>
    <t>1101020510</t>
  </si>
  <si>
    <t>Bco.Caixa Econômica S/A SP - Cta. Mvto.</t>
  </si>
  <si>
    <t>1101020511</t>
  </si>
  <si>
    <t>Bco.Caixa Econômica S/A SP - Cta. Saída</t>
  </si>
  <si>
    <t>1101020512</t>
  </si>
  <si>
    <t>Bco.Caixa Econômica S/A SP - Cta. Entrad</t>
  </si>
  <si>
    <t>1101020519</t>
  </si>
  <si>
    <t>Bco.Caixa Econômica S/A SP - Câmbio</t>
  </si>
  <si>
    <t>1101020520</t>
  </si>
  <si>
    <t>Banco Safra - Cta. Mvto.</t>
  </si>
  <si>
    <t>1101020521</t>
  </si>
  <si>
    <t>Banco Safra - Cta. Saida</t>
  </si>
  <si>
    <t>1101020522</t>
  </si>
  <si>
    <t>Banco Safra - Cta. Entrada</t>
  </si>
  <si>
    <t>1101020610</t>
  </si>
  <si>
    <t>Bco.Bradesco - Cta. Mvto.</t>
  </si>
  <si>
    <t>1101020611</t>
  </si>
  <si>
    <t>Bco.Bradesco - Cta. Saída</t>
  </si>
  <si>
    <t>1101020612</t>
  </si>
  <si>
    <t>Bco.Bradesco - Cta. Entrada</t>
  </si>
  <si>
    <t>1101020613</t>
  </si>
  <si>
    <t>1101020614</t>
  </si>
  <si>
    <t>1101020910</t>
  </si>
  <si>
    <t>Bco.SANTANDER do Brasil - Cta. Mvto.</t>
  </si>
  <si>
    <t>1101020911</t>
  </si>
  <si>
    <t>Bco.SANTANDER do Brasil - Cta. Saída</t>
  </si>
  <si>
    <t>1101020912</t>
  </si>
  <si>
    <t>Bco.SANTANDER do Brasil - Cta. Entrada</t>
  </si>
  <si>
    <t>1101020913</t>
  </si>
  <si>
    <t>1101020914</t>
  </si>
  <si>
    <t>1101021210</t>
  </si>
  <si>
    <t>HSBC BANK - Cta. Mvto.</t>
  </si>
  <si>
    <t>1101021211</t>
  </si>
  <si>
    <t>HSBC BANK - Cta. Saida</t>
  </si>
  <si>
    <t>1101021212</t>
  </si>
  <si>
    <t>HSBC BANK - Cta. Entrada</t>
  </si>
  <si>
    <t>1101021213</t>
  </si>
  <si>
    <t>HSBC BANK - Extrato Saída</t>
  </si>
  <si>
    <t>1101021214</t>
  </si>
  <si>
    <t>HSBC BANK - Extrato Entrada</t>
  </si>
  <si>
    <t>1101021219</t>
  </si>
  <si>
    <t>HSBC BANK - Câmbio</t>
  </si>
  <si>
    <t>1101021220</t>
  </si>
  <si>
    <t>1101021221</t>
  </si>
  <si>
    <t>1101021222</t>
  </si>
  <si>
    <t>1101021223</t>
  </si>
  <si>
    <t>1101021224</t>
  </si>
  <si>
    <t>1101021510</t>
  </si>
  <si>
    <t>1101021511</t>
  </si>
  <si>
    <t>1101021512</t>
  </si>
  <si>
    <t>1101021513</t>
  </si>
  <si>
    <t>1101021514</t>
  </si>
  <si>
    <t>1101021520</t>
  </si>
  <si>
    <t>1101021521</t>
  </si>
  <si>
    <t>1101021522</t>
  </si>
  <si>
    <t>1101021523</t>
  </si>
  <si>
    <t>1101021524</t>
  </si>
  <si>
    <t>1101021810</t>
  </si>
  <si>
    <t>1101021811</t>
  </si>
  <si>
    <t>1101021812</t>
  </si>
  <si>
    <t>1101021813</t>
  </si>
  <si>
    <t>1101021814</t>
  </si>
  <si>
    <t>1101022110</t>
  </si>
  <si>
    <t>1101022111</t>
  </si>
  <si>
    <t>1101022112</t>
  </si>
  <si>
    <t>1101022113</t>
  </si>
  <si>
    <t>Bco.SANTANDER do Brasil - Extrato Saída</t>
  </si>
  <si>
    <t>1101022114</t>
  </si>
  <si>
    <t>Bco.SANTANDER do Brasil - Extrato Entrad</t>
  </si>
  <si>
    <t>1101022119</t>
  </si>
  <si>
    <t>Bco.SANTANDER do Brasil - Câmbio</t>
  </si>
  <si>
    <t>1101022120</t>
  </si>
  <si>
    <t>Bco. Santander do Brasil - cta. movto.</t>
  </si>
  <si>
    <t>1101022121</t>
  </si>
  <si>
    <t>Bco. Santander do Brasil - cta. saída</t>
  </si>
  <si>
    <t>1101022122</t>
  </si>
  <si>
    <t>Bco. Santander do Brasil - cta. entrada</t>
  </si>
  <si>
    <t>1101022123</t>
  </si>
  <si>
    <t>1101022124</t>
  </si>
  <si>
    <t>1101022410</t>
  </si>
  <si>
    <t>1101022411</t>
  </si>
  <si>
    <t>1101022412</t>
  </si>
  <si>
    <t>1101022413</t>
  </si>
  <si>
    <t>1101022414</t>
  </si>
  <si>
    <t>1101022420</t>
  </si>
  <si>
    <t>1101022421</t>
  </si>
  <si>
    <t>1101022422</t>
  </si>
  <si>
    <t>1101022423</t>
  </si>
  <si>
    <t>1101022424</t>
  </si>
  <si>
    <t>1101022710</t>
  </si>
  <si>
    <t>1101022711</t>
  </si>
  <si>
    <t>Bco.Bradesco - Cta. Saida</t>
  </si>
  <si>
    <t>1101022712</t>
  </si>
  <si>
    <t>1101022713</t>
  </si>
  <si>
    <t>Bco.Bradesco - Extrato Saída</t>
  </si>
  <si>
    <t>1101022714</t>
  </si>
  <si>
    <t>Bco.Bradesco - Extrato Entrada</t>
  </si>
  <si>
    <t>1101022715</t>
  </si>
  <si>
    <t>1101022719</t>
  </si>
  <si>
    <t>Bco.Bradesco - Câmbio</t>
  </si>
  <si>
    <t>1101022720</t>
  </si>
  <si>
    <t>Bco.Bradesco TNC - Cta. Mvto.</t>
  </si>
  <si>
    <t>1101022721</t>
  </si>
  <si>
    <t>Bco.Bradesco TNC - Cta. Saida</t>
  </si>
  <si>
    <t>1101022722</t>
  </si>
  <si>
    <t>Bco.Bradesco TNC - Cta. Entrada</t>
  </si>
  <si>
    <t>1101022723</t>
  </si>
  <si>
    <t>Bco.Bradesco TNC - Extrato Saida</t>
  </si>
  <si>
    <t>1101022724</t>
  </si>
  <si>
    <t>Bco.Bradesco TNC - Extrato Entrada</t>
  </si>
  <si>
    <t>1101022729</t>
  </si>
  <si>
    <t>Bco.Bradesco Câmbio</t>
  </si>
  <si>
    <t>1101022730</t>
  </si>
  <si>
    <t>1101022731</t>
  </si>
  <si>
    <t>1101022732</t>
  </si>
  <si>
    <t>1101022733</t>
  </si>
  <si>
    <t>1101022734</t>
  </si>
  <si>
    <t>1101023110</t>
  </si>
  <si>
    <t>Bco. ABC - Cta. Mvto.</t>
  </si>
  <si>
    <t>1101023131</t>
  </si>
  <si>
    <t>Bco. ABC - Cta. Saida</t>
  </si>
  <si>
    <t>1101023132</t>
  </si>
  <si>
    <t>Bco. ABC - Cta. Entrada</t>
  </si>
  <si>
    <t>1101023210</t>
  </si>
  <si>
    <t>Bco.Brasil CPS - Cta. Mvto.</t>
  </si>
  <si>
    <t>1101023211</t>
  </si>
  <si>
    <t>Bco.Brasil CPS - Cta. Saida</t>
  </si>
  <si>
    <t>1101023212</t>
  </si>
  <si>
    <t>Bco.Brasil CPS - Cta. Entrada</t>
  </si>
  <si>
    <t>1101023213</t>
  </si>
  <si>
    <t>Bco.Brasil CPS - Extrato Saida</t>
  </si>
  <si>
    <t>1101023214</t>
  </si>
  <si>
    <t>Bco.Brasil CPS - Extrato Entrada</t>
  </si>
  <si>
    <t>1101023219</t>
  </si>
  <si>
    <t>Bco.Brasil CPS - Câmbio</t>
  </si>
  <si>
    <t>1101023220</t>
  </si>
  <si>
    <t>1101023221</t>
  </si>
  <si>
    <t>1101023222</t>
  </si>
  <si>
    <t>1101023223</t>
  </si>
  <si>
    <t>1101023224</t>
  </si>
  <si>
    <t>1101023229</t>
  </si>
  <si>
    <t>1101023230</t>
  </si>
  <si>
    <t>1101023231</t>
  </si>
  <si>
    <t>1101023232</t>
  </si>
  <si>
    <t>1101023233</t>
  </si>
  <si>
    <t>1101023234</t>
  </si>
  <si>
    <t>1101023240</t>
  </si>
  <si>
    <t>Bco Brasil CPS - Cta. Mvto.</t>
  </si>
  <si>
    <t>1101023241</t>
  </si>
  <si>
    <t>Bco. Brasil CPS  - Cta. Saida</t>
  </si>
  <si>
    <t>1101023242</t>
  </si>
  <si>
    <t>Bco. Brasil CPS - Cta. Entrada</t>
  </si>
  <si>
    <t>1101023243</t>
  </si>
  <si>
    <t>1101023244</t>
  </si>
  <si>
    <t>1101023249</t>
  </si>
  <si>
    <t>Bco Brasil CPS - Câmbio</t>
  </si>
  <si>
    <t>1101023250</t>
  </si>
  <si>
    <t>1101023251</t>
  </si>
  <si>
    <t>1101023252</t>
  </si>
  <si>
    <t>1101023260</t>
  </si>
  <si>
    <t>1101023261</t>
  </si>
  <si>
    <t>1101023262</t>
  </si>
  <si>
    <t>1101023269</t>
  </si>
  <si>
    <t>1101023710</t>
  </si>
  <si>
    <t>1101023711</t>
  </si>
  <si>
    <t>Bco.Itaú S.A. - Cta. Saida</t>
  </si>
  <si>
    <t>1101023712</t>
  </si>
  <si>
    <t>1101023713</t>
  </si>
  <si>
    <t>Bco.Itaú S.A. - Extrato Saida</t>
  </si>
  <si>
    <t>1101023714</t>
  </si>
  <si>
    <t>Bco.Itaú S.A. - Extrato Entrada</t>
  </si>
  <si>
    <t>1101023720</t>
  </si>
  <si>
    <t>1101023721</t>
  </si>
  <si>
    <t>1101023722</t>
  </si>
  <si>
    <t>1101023723</t>
  </si>
  <si>
    <t>1101023724</t>
  </si>
  <si>
    <t>1101023730</t>
  </si>
  <si>
    <t>1101023731</t>
  </si>
  <si>
    <t>1101023732</t>
  </si>
  <si>
    <t>1101023733</t>
  </si>
  <si>
    <t>1101023734</t>
  </si>
  <si>
    <t>1101023735</t>
  </si>
  <si>
    <t>Bco. XP INVESTIMENTOS - Cta. Mvto.</t>
  </si>
  <si>
    <t>1101023736</t>
  </si>
  <si>
    <t>Bco. XP INVESTIMENTOS - Cta. Saida</t>
  </si>
  <si>
    <t>1101023737</t>
  </si>
  <si>
    <t>Bco. XP INVESTIMENTOS - Cta. Entrada</t>
  </si>
  <si>
    <t>1101023739</t>
  </si>
  <si>
    <t>Bco.Itaú S.A. - Câmbio</t>
  </si>
  <si>
    <t>1101023740</t>
  </si>
  <si>
    <t>Bco.Itaú NY - Cta. Mvto.</t>
  </si>
  <si>
    <t>1101023741</t>
  </si>
  <si>
    <t>Bco.Itaú NY - Cta. Saida</t>
  </si>
  <si>
    <t>1101023742</t>
  </si>
  <si>
    <t>Bco.Itaú NY - Cta. Entrada</t>
  </si>
  <si>
    <t>1101023743</t>
  </si>
  <si>
    <t>1101023744</t>
  </si>
  <si>
    <t>1101023750</t>
  </si>
  <si>
    <t>1101023751</t>
  </si>
  <si>
    <t>1101023752</t>
  </si>
  <si>
    <t>1101023753</t>
  </si>
  <si>
    <t>1101023754</t>
  </si>
  <si>
    <t>1101023760</t>
  </si>
  <si>
    <t>1101023761</t>
  </si>
  <si>
    <t>1101023762</t>
  </si>
  <si>
    <t>1101023763</t>
  </si>
  <si>
    <t>1101023764</t>
  </si>
  <si>
    <t>1101023770</t>
  </si>
  <si>
    <t>1101023771</t>
  </si>
  <si>
    <t>1101023772</t>
  </si>
  <si>
    <t>1101023773</t>
  </si>
  <si>
    <t>1101023774</t>
  </si>
  <si>
    <t>1101023780</t>
  </si>
  <si>
    <t>1101023781</t>
  </si>
  <si>
    <t>1101023782</t>
  </si>
  <si>
    <t>1101023783</t>
  </si>
  <si>
    <t>1101023784</t>
  </si>
  <si>
    <t>1101023790</t>
  </si>
  <si>
    <t>1101023791</t>
  </si>
  <si>
    <t>1101023792</t>
  </si>
  <si>
    <t>1101023793</t>
  </si>
  <si>
    <t>1101023794</t>
  </si>
  <si>
    <t>1101023810</t>
  </si>
  <si>
    <t>1101023811</t>
  </si>
  <si>
    <t>1101023812</t>
  </si>
  <si>
    <t>1101023813</t>
  </si>
  <si>
    <t>1101023814</t>
  </si>
  <si>
    <t>1101023820</t>
  </si>
  <si>
    <t>1101023821</t>
  </si>
  <si>
    <t>1101023822</t>
  </si>
  <si>
    <t>1101023823</t>
  </si>
  <si>
    <t>1101023824</t>
  </si>
  <si>
    <t>1101023830</t>
  </si>
  <si>
    <t>1101023831</t>
  </si>
  <si>
    <t>1101023832</t>
  </si>
  <si>
    <t>1101023833</t>
  </si>
  <si>
    <t>1101023834</t>
  </si>
  <si>
    <t>1101023840</t>
  </si>
  <si>
    <t>1101023841</t>
  </si>
  <si>
    <t>1101023842</t>
  </si>
  <si>
    <t>1101023843</t>
  </si>
  <si>
    <t>1101023844</t>
  </si>
  <si>
    <t>1101023850</t>
  </si>
  <si>
    <t>1101023851</t>
  </si>
  <si>
    <t>1101023852</t>
  </si>
  <si>
    <t>1101023853</t>
  </si>
  <si>
    <t>1101023854</t>
  </si>
  <si>
    <t>1101023860</t>
  </si>
  <si>
    <t>1101023861</t>
  </si>
  <si>
    <t>1101023862</t>
  </si>
  <si>
    <t>1101023863</t>
  </si>
  <si>
    <t>1101023864</t>
  </si>
  <si>
    <t>1101023870</t>
  </si>
  <si>
    <t>1101023871</t>
  </si>
  <si>
    <t>1101023872</t>
  </si>
  <si>
    <t>1101023873</t>
  </si>
  <si>
    <t>1101023874</t>
  </si>
  <si>
    <t>1101023880</t>
  </si>
  <si>
    <t>1101023881</t>
  </si>
  <si>
    <t>1101023882</t>
  </si>
  <si>
    <t>1101023883</t>
  </si>
  <si>
    <t>1101023884</t>
  </si>
  <si>
    <t>1101023890</t>
  </si>
  <si>
    <t>1101023891</t>
  </si>
  <si>
    <t>1101023892</t>
  </si>
  <si>
    <t>1101023910</t>
  </si>
  <si>
    <t>1101023911</t>
  </si>
  <si>
    <t>1101023912</t>
  </si>
  <si>
    <t>1101023920</t>
  </si>
  <si>
    <t>1101023921</t>
  </si>
  <si>
    <t>1101023922</t>
  </si>
  <si>
    <t>1101023980</t>
  </si>
  <si>
    <t>Bco.Itaú S.A. - Cta. Mvto. - Logicalis B</t>
  </si>
  <si>
    <t>1101023981</t>
  </si>
  <si>
    <t>Bco.Itaú S.A. - Cta. Saida - Logicalis B</t>
  </si>
  <si>
    <t>1101023982</t>
  </si>
  <si>
    <t>Bco.Itaú S.A. - Cta. Entrada - Logicalis</t>
  </si>
  <si>
    <t>1101023990</t>
  </si>
  <si>
    <t>HSBC BANK - Cta. Mvto. - Logicalis Brasi</t>
  </si>
  <si>
    <t>1101023991</t>
  </si>
  <si>
    <t>HSBC BANK - Cta. Saida - Logicalis Brasi</t>
  </si>
  <si>
    <t>1101023992</t>
  </si>
  <si>
    <t>HSBC BANK - Cta. Entrada - Logicalis Bra</t>
  </si>
  <si>
    <t>1101030010</t>
  </si>
  <si>
    <t>1101030011</t>
  </si>
  <si>
    <t>CITIBANK  N.A -  Cta. Saída</t>
  </si>
  <si>
    <t>1101030012</t>
  </si>
  <si>
    <t>CITIBANK  N.A - Cta. Entrada</t>
  </si>
  <si>
    <t>1101030013</t>
  </si>
  <si>
    <t>1101030014</t>
  </si>
  <si>
    <t>1101030020</t>
  </si>
  <si>
    <t>1101030021</t>
  </si>
  <si>
    <t>1101030022</t>
  </si>
  <si>
    <t>1101030023</t>
  </si>
  <si>
    <t>1101030024</t>
  </si>
  <si>
    <t>1101030030</t>
  </si>
  <si>
    <t>CITIBANK  N.A - Cta. Mvto</t>
  </si>
  <si>
    <t>1101030031</t>
  </si>
  <si>
    <t>CITIBANK  N.A - Cta. Saída</t>
  </si>
  <si>
    <t>1101030032</t>
  </si>
  <si>
    <t>1101030033</t>
  </si>
  <si>
    <t>CITIBANK  N.A - Extrato Saída</t>
  </si>
  <si>
    <t>1101030034</t>
  </si>
  <si>
    <t>CITIBANK  N.A - Extrato Entrada</t>
  </si>
  <si>
    <t>1101030060</t>
  </si>
  <si>
    <t>1101030061</t>
  </si>
  <si>
    <t>1101030062</t>
  </si>
  <si>
    <t>1101030063</t>
  </si>
  <si>
    <t>1101030064</t>
  </si>
  <si>
    <t>1101030100</t>
  </si>
  <si>
    <t>1101030101</t>
  </si>
  <si>
    <t>1101030102</t>
  </si>
  <si>
    <t>1101030103</t>
  </si>
  <si>
    <t>1101030104</t>
  </si>
  <si>
    <t>1101030200</t>
  </si>
  <si>
    <t>1101030201</t>
  </si>
  <si>
    <t>1101030202</t>
  </si>
  <si>
    <t>1101030203</t>
  </si>
  <si>
    <t>1101030204</t>
  </si>
  <si>
    <t>1101030300</t>
  </si>
  <si>
    <t>1101030301</t>
  </si>
  <si>
    <t>1101030302</t>
  </si>
  <si>
    <t>1101030303</t>
  </si>
  <si>
    <t>1101030304</t>
  </si>
  <si>
    <t>1101030310</t>
  </si>
  <si>
    <t>1101030311</t>
  </si>
  <si>
    <t>1101030312</t>
  </si>
  <si>
    <t>1101030313</t>
  </si>
  <si>
    <t>1101030314</t>
  </si>
  <si>
    <t>1101030320</t>
  </si>
  <si>
    <t>1101030321</t>
  </si>
  <si>
    <t>1101030322</t>
  </si>
  <si>
    <t>1101030323</t>
  </si>
  <si>
    <t>1101030324</t>
  </si>
  <si>
    <t>1101030330</t>
  </si>
  <si>
    <t>1101030331</t>
  </si>
  <si>
    <t>1101030332</t>
  </si>
  <si>
    <t>1101030333</t>
  </si>
  <si>
    <t>1101030334</t>
  </si>
  <si>
    <t>1101030340</t>
  </si>
  <si>
    <t>1101030341</t>
  </si>
  <si>
    <t>1101030342</t>
  </si>
  <si>
    <t>1101030343</t>
  </si>
  <si>
    <t>1101030344</t>
  </si>
  <si>
    <t>1101030350</t>
  </si>
  <si>
    <t>1101030351</t>
  </si>
  <si>
    <t>1101030352</t>
  </si>
  <si>
    <t>1101030353</t>
  </si>
  <si>
    <t>1101030354</t>
  </si>
  <si>
    <t>1101030360</t>
  </si>
  <si>
    <t>1101030361</t>
  </si>
  <si>
    <t>1101030362</t>
  </si>
  <si>
    <t>1101030363</t>
  </si>
  <si>
    <t>1101030364</t>
  </si>
  <si>
    <t>1101030370</t>
  </si>
  <si>
    <t>1101030371</t>
  </si>
  <si>
    <t>1101030372</t>
  </si>
  <si>
    <t>1101030373</t>
  </si>
  <si>
    <t>1101030374</t>
  </si>
  <si>
    <t>1101030380</t>
  </si>
  <si>
    <t>1101030381</t>
  </si>
  <si>
    <t>1101030382</t>
  </si>
  <si>
    <t>1101030383</t>
  </si>
  <si>
    <t>1101030384</t>
  </si>
  <si>
    <t>1101039999</t>
  </si>
  <si>
    <t>Variação Cambial Bancos Exterior</t>
  </si>
  <si>
    <t>1101040010</t>
  </si>
  <si>
    <t>1101040011</t>
  </si>
  <si>
    <t>1101040012</t>
  </si>
  <si>
    <t>1101040013</t>
  </si>
  <si>
    <t>1101040014</t>
  </si>
  <si>
    <t>1101040020</t>
  </si>
  <si>
    <t>1101040021</t>
  </si>
  <si>
    <t>1101040022</t>
  </si>
  <si>
    <t>1101040023</t>
  </si>
  <si>
    <t>1101040024</t>
  </si>
  <si>
    <t>1101040030</t>
  </si>
  <si>
    <t>1101040031</t>
  </si>
  <si>
    <t>1101040032</t>
  </si>
  <si>
    <t>1101040033</t>
  </si>
  <si>
    <t>1101040034</t>
  </si>
  <si>
    <t>1101050001</t>
  </si>
  <si>
    <t>Ordem de Pagamento</t>
  </si>
  <si>
    <t>1101050002</t>
  </si>
  <si>
    <t>Fechamento de Câmbio</t>
  </si>
  <si>
    <t>1102010001</t>
  </si>
  <si>
    <t>Aplicações Financeiras Nacionais</t>
  </si>
  <si>
    <t>1102010002</t>
  </si>
  <si>
    <t>Aplicações Financeiras Nacionais - Aplic</t>
  </si>
  <si>
    <t>1102010003</t>
  </si>
  <si>
    <t>Aplicações Financeiras Nacionais - ESG</t>
  </si>
  <si>
    <t>1102020001</t>
  </si>
  <si>
    <t>Aplicações Financeiras Consórcios</t>
  </si>
  <si>
    <t>1102030001</t>
  </si>
  <si>
    <t>Derivativo - SWAP Ajuste a Receber</t>
  </si>
  <si>
    <t>1102040001</t>
  </si>
  <si>
    <t>Títulos de Devolución de impuestos Nacio</t>
  </si>
  <si>
    <t>1102040002</t>
  </si>
  <si>
    <t>1102040003</t>
  </si>
  <si>
    <t>1103010001</t>
  </si>
  <si>
    <t>1103010002</t>
  </si>
  <si>
    <t>1103019999</t>
  </si>
  <si>
    <t>1103020001</t>
  </si>
  <si>
    <t>1103020002</t>
  </si>
  <si>
    <t>1103030001</t>
  </si>
  <si>
    <t>1103030002</t>
  </si>
  <si>
    <t>1104010020</t>
  </si>
  <si>
    <t>1104010021</t>
  </si>
  <si>
    <t>PROMON ENGENHARIA LTDA.</t>
  </si>
  <si>
    <t>1104010022</t>
  </si>
  <si>
    <t>1104010023</t>
  </si>
  <si>
    <t>1104010024</t>
  </si>
  <si>
    <t>1104010025</t>
  </si>
  <si>
    <t>1104010026</t>
  </si>
  <si>
    <t>1104010027</t>
  </si>
  <si>
    <t>1104010028</t>
  </si>
  <si>
    <t>1104010029</t>
  </si>
  <si>
    <t>1104010030</t>
  </si>
  <si>
    <t>PTLS COM. EXPORT. E IMPORT. EQUIP. TELEC</t>
  </si>
  <si>
    <t>1104010031</t>
  </si>
  <si>
    <t>1104010032</t>
  </si>
  <si>
    <t>1104010033</t>
  </si>
  <si>
    <t>PELS TELECOMUNICAÇÕES S.A</t>
  </si>
  <si>
    <t>1104010035</t>
  </si>
  <si>
    <t>Logicalis Latin America Holding S.A.</t>
  </si>
  <si>
    <t>1104010036</t>
  </si>
  <si>
    <t>NUBELIU C. E L. DE SOFTWARE LTDA</t>
  </si>
  <si>
    <t>1104010037</t>
  </si>
  <si>
    <t>WESERVICE SERVICOS E TECNOLOGIA</t>
  </si>
  <si>
    <t>1104010038</t>
  </si>
  <si>
    <t>CIRRUS PARTICIPAÇÕES S.A.</t>
  </si>
  <si>
    <t>1104010039</t>
  </si>
  <si>
    <t>KUMULUS SERVIÇOS EM CLOUD C.D. LTDA</t>
  </si>
  <si>
    <t>1104010040</t>
  </si>
  <si>
    <t>1104010041</t>
  </si>
  <si>
    <t>1104010042</t>
  </si>
  <si>
    <t>1104010050</t>
  </si>
  <si>
    <t>1104010051</t>
  </si>
  <si>
    <t>1104010052</t>
  </si>
  <si>
    <t>1104010055</t>
  </si>
  <si>
    <t>Empréstimos de mútuo Nubeliu</t>
  </si>
  <si>
    <t>1104010060</t>
  </si>
  <si>
    <t>1104010061</t>
  </si>
  <si>
    <t>Préstamos a Logicalis Andina Bolivia LAB</t>
  </si>
  <si>
    <t>1104010062</t>
  </si>
  <si>
    <t>1104019999</t>
  </si>
  <si>
    <t>Conta Transit. de Acerto de  Variação Ca</t>
  </si>
  <si>
    <t>1104020010</t>
  </si>
  <si>
    <t>1104020020</t>
  </si>
  <si>
    <t>1104020021</t>
  </si>
  <si>
    <t>1104020022</t>
  </si>
  <si>
    <t>1104020023</t>
  </si>
  <si>
    <t>1104020024</t>
  </si>
  <si>
    <t>1104020025</t>
  </si>
  <si>
    <t>1104020026</t>
  </si>
  <si>
    <t>1104020027</t>
  </si>
  <si>
    <t>1104020028</t>
  </si>
  <si>
    <t>1104020029</t>
  </si>
  <si>
    <t>1104020030</t>
  </si>
  <si>
    <t>1104020031</t>
  </si>
  <si>
    <t>1104020032</t>
  </si>
  <si>
    <t>1104020033</t>
  </si>
  <si>
    <t>1104020040</t>
  </si>
  <si>
    <t>1104020041</t>
  </si>
  <si>
    <t>1104020042</t>
  </si>
  <si>
    <t>1104020050</t>
  </si>
  <si>
    <t>1104020051</t>
  </si>
  <si>
    <t>1104020052</t>
  </si>
  <si>
    <t>1104020060</t>
  </si>
  <si>
    <t>1104020061</t>
  </si>
  <si>
    <t>1104020081</t>
  </si>
  <si>
    <t>1104020091</t>
  </si>
  <si>
    <t>1104021002</t>
  </si>
  <si>
    <t>1105010001</t>
  </si>
  <si>
    <t>Documentos de Cobrança Nacionais</t>
  </si>
  <si>
    <t>1105010002</t>
  </si>
  <si>
    <t>Invoice sem valor comercial</t>
  </si>
  <si>
    <t>1105010003</t>
  </si>
  <si>
    <t>Documentos de Cobrança Grupo Promon</t>
  </si>
  <si>
    <t>1105010005</t>
  </si>
  <si>
    <t>Documentos de Cobrança Nacional - Logica</t>
  </si>
  <si>
    <t>1105010199</t>
  </si>
  <si>
    <t>Cut off – Contas a Receber</t>
  </si>
  <si>
    <t>1105020001</t>
  </si>
  <si>
    <t>Documentos de Cobrança Exterior</t>
  </si>
  <si>
    <t>1105020002</t>
  </si>
  <si>
    <t>Documentos de Cobrança Exterior Intercom</t>
  </si>
  <si>
    <t>1105020003</t>
  </si>
  <si>
    <t>1105020004</t>
  </si>
  <si>
    <t>Documentos de Cobrança Grupo Logicalis</t>
  </si>
  <si>
    <t>1105020005</t>
  </si>
  <si>
    <t>Documentos de Cobrança Grupo DataTec</t>
  </si>
  <si>
    <t>1105029000</t>
  </si>
  <si>
    <t>CAR Factoring Santander</t>
  </si>
  <si>
    <t>1105029996</t>
  </si>
  <si>
    <t>Variação Cambial Acordo Cliente Claro 30</t>
  </si>
  <si>
    <t>1105029997</t>
  </si>
  <si>
    <t>Variação Cambial Clientes Logicalis</t>
  </si>
  <si>
    <t>1105029998</t>
  </si>
  <si>
    <t>Variação Cambial Clientes Intercompany</t>
  </si>
  <si>
    <t>1105029999</t>
  </si>
  <si>
    <t>Variação Cambial Clientes Exterior</t>
  </si>
  <si>
    <t>1105030001</t>
  </si>
  <si>
    <t>Serviços e Fornecimentos a Faturar</t>
  </si>
  <si>
    <t>1105030002</t>
  </si>
  <si>
    <t>Venda para Entrega Futura</t>
  </si>
  <si>
    <t>1105030004</t>
  </si>
  <si>
    <t>Contas a Receber Diferido</t>
  </si>
  <si>
    <t>1105030005</t>
  </si>
  <si>
    <t>Provisão Serviços e Fornecimentos a Fatu</t>
  </si>
  <si>
    <t>1105040001</t>
  </si>
  <si>
    <t>Notas Fiscais de Outras Saídas</t>
  </si>
  <si>
    <t>1105050001</t>
  </si>
  <si>
    <t>Provisão para Devedores Duvidosos</t>
  </si>
  <si>
    <t>1105050002</t>
  </si>
  <si>
    <t>Provisão para Crédito de Perda Esperada</t>
  </si>
  <si>
    <t>1105050003</t>
  </si>
  <si>
    <t>Ajuste a Valor Presente - AVP</t>
  </si>
  <si>
    <t>1105050004</t>
  </si>
  <si>
    <t>Provisão para Deságio ref Grupo OI</t>
  </si>
  <si>
    <t>1105050005</t>
  </si>
  <si>
    <t>Cessão de recebíveis</t>
  </si>
  <si>
    <t>1105050006</t>
  </si>
  <si>
    <t>Provisão para perdas com Clientes</t>
  </si>
  <si>
    <t>1105050007</t>
  </si>
  <si>
    <t>Provisão para Multas com Clientes</t>
  </si>
  <si>
    <t>1105050008</t>
  </si>
  <si>
    <t>Provisão para cancelamentos de notas fis</t>
  </si>
  <si>
    <t>1105050009</t>
  </si>
  <si>
    <t>Cobertura de sinistros a receber</t>
  </si>
  <si>
    <t>1105059999</t>
  </si>
  <si>
    <t>Variação Cambial Provisão para Perdas</t>
  </si>
  <si>
    <t>1105060001</t>
  </si>
  <si>
    <t>Desconto Duplicatas - Desconto de Saque</t>
  </si>
  <si>
    <t>1105070005</t>
  </si>
  <si>
    <t>1106010001</t>
  </si>
  <si>
    <t>Equipamentos</t>
  </si>
  <si>
    <t>1106010002</t>
  </si>
  <si>
    <t>Materiais de Instalação e Montagem</t>
  </si>
  <si>
    <t>1106010003</t>
  </si>
  <si>
    <t>Softwares</t>
  </si>
  <si>
    <t>1106010004</t>
  </si>
  <si>
    <t>Importações em Andamento</t>
  </si>
  <si>
    <t>1106010005</t>
  </si>
  <si>
    <t>1106010006</t>
  </si>
  <si>
    <t>1106010007</t>
  </si>
  <si>
    <t>Estoque em poder de terceiros</t>
  </si>
  <si>
    <t>1106010008</t>
  </si>
  <si>
    <t>Estoque Transito - Software</t>
  </si>
  <si>
    <t>1106010009</t>
  </si>
  <si>
    <t>Provisão Spare Part</t>
  </si>
  <si>
    <t>1106010010</t>
  </si>
  <si>
    <t>Software em Andamento</t>
  </si>
  <si>
    <t>1106010011</t>
  </si>
  <si>
    <t>Licenças Microsoft</t>
  </si>
  <si>
    <t>1106010013</t>
  </si>
  <si>
    <t>Materiais e Equipamentos Não Registrados</t>
  </si>
  <si>
    <t>1106010014</t>
  </si>
  <si>
    <t>Provisões outros</t>
  </si>
  <si>
    <t>1106010099</t>
  </si>
  <si>
    <t>Variação Cambial - Estoques</t>
  </si>
  <si>
    <t>1106010199</t>
  </si>
  <si>
    <t>Cut off - Estoque</t>
  </si>
  <si>
    <t>1106020001</t>
  </si>
  <si>
    <t>1106020002</t>
  </si>
  <si>
    <t>1106020003</t>
  </si>
  <si>
    <t>1106020004</t>
  </si>
  <si>
    <t>1106020005</t>
  </si>
  <si>
    <t>1106020006</t>
  </si>
  <si>
    <t>1106030001</t>
  </si>
  <si>
    <t>Provisão para Estoques</t>
  </si>
  <si>
    <t>1106030002</t>
  </si>
  <si>
    <t>Provisão para Estoques - SUCATA</t>
  </si>
  <si>
    <t>1107010001</t>
  </si>
  <si>
    <t>Antecipação de IR</t>
  </si>
  <si>
    <t>1107010002</t>
  </si>
  <si>
    <t>Antecipação de CSLL</t>
  </si>
  <si>
    <t>1107020001</t>
  </si>
  <si>
    <t>IRRF sobre Faturamento</t>
  </si>
  <si>
    <t>1107020002</t>
  </si>
  <si>
    <t>IRRF sobre Aplicações Financeiras</t>
  </si>
  <si>
    <t>1107020003</t>
  </si>
  <si>
    <t>IRRF - Mútuos</t>
  </si>
  <si>
    <t>1107020004</t>
  </si>
  <si>
    <t>Impostos retidos s/recebimento de coliga</t>
  </si>
  <si>
    <t>1107020005</t>
  </si>
  <si>
    <t>Impostos retidos s/recebimento de Client</t>
  </si>
  <si>
    <t>1107030001</t>
  </si>
  <si>
    <t>PIS Retenção - Administração Pública Ñ C</t>
  </si>
  <si>
    <t>1107030002</t>
  </si>
  <si>
    <t>PIS Retenção - Órganos/Autarq/Fund.Fed.</t>
  </si>
  <si>
    <t>1107030003</t>
  </si>
  <si>
    <t>PIS Retenção - Outras Pessoas Legais</t>
  </si>
  <si>
    <t>1107030004</t>
  </si>
  <si>
    <t>COFINS Retenção - Administração Públic</t>
  </si>
  <si>
    <t>1107030005</t>
  </si>
  <si>
    <t>1107030006</t>
  </si>
  <si>
    <t>COFINS Retenção - Outras Pessoas Legais</t>
  </si>
  <si>
    <t>1107030007</t>
  </si>
  <si>
    <t>CSLL Retenção - Administração Pública Ñ</t>
  </si>
  <si>
    <t>1107030008</t>
  </si>
  <si>
    <t>1107030009</t>
  </si>
  <si>
    <t>CSLL sobre Faturamento</t>
  </si>
  <si>
    <t>1107040001</t>
  </si>
  <si>
    <t>PIS Retenção - Administração Pública</t>
  </si>
  <si>
    <t>1107040002</t>
  </si>
  <si>
    <t>1107040003</t>
  </si>
  <si>
    <t>PIS Retenção - Outras Pessoas Jurídicas</t>
  </si>
  <si>
    <t>1107040004</t>
  </si>
  <si>
    <t>COFINS Retenção - Administração Pública</t>
  </si>
  <si>
    <t>1107040005</t>
  </si>
  <si>
    <t>1107040006</t>
  </si>
  <si>
    <t>COFINS Retenção - Outras Pessoas Jurídic</t>
  </si>
  <si>
    <t>1107040007</t>
  </si>
  <si>
    <t>CS Retenção - Administração Pública</t>
  </si>
  <si>
    <t>1107040008</t>
  </si>
  <si>
    <t>1107040009</t>
  </si>
  <si>
    <t>CSLL Retenção - Outras Pessoas Jurídicas</t>
  </si>
  <si>
    <t>1107060008</t>
  </si>
  <si>
    <t>PIS Retido de clientes</t>
  </si>
  <si>
    <t>1107060009</t>
  </si>
  <si>
    <t>COFINS Retido de clientes</t>
  </si>
  <si>
    <t>1107090001</t>
  </si>
  <si>
    <t>IRRF Retidos pelos clientes para futura</t>
  </si>
  <si>
    <t>1107090007</t>
  </si>
  <si>
    <t>CSLL Retidos pelos clientes para futura</t>
  </si>
  <si>
    <t>1107090008</t>
  </si>
  <si>
    <t>PIS Retidos pelos clientes para futura u</t>
  </si>
  <si>
    <t>1107090009</t>
  </si>
  <si>
    <t>COFINS Retidos por clientes para futura</t>
  </si>
  <si>
    <t>1108010001</t>
  </si>
  <si>
    <t>ICMS SALDOS CREDORES</t>
  </si>
  <si>
    <t>1108010002</t>
  </si>
  <si>
    <t>IPI SALDOS CREDORES</t>
  </si>
  <si>
    <t>1108010003</t>
  </si>
  <si>
    <t>1108010004</t>
  </si>
  <si>
    <t>1108010005</t>
  </si>
  <si>
    <t>1108010006</t>
  </si>
  <si>
    <t>1108010007</t>
  </si>
  <si>
    <t>1108010008</t>
  </si>
  <si>
    <t>1108010009</t>
  </si>
  <si>
    <t>1108010010</t>
  </si>
  <si>
    <t>1108010011</t>
  </si>
  <si>
    <t>1108010018</t>
  </si>
  <si>
    <t>IRPJ - 2008</t>
  </si>
  <si>
    <t>1108010019</t>
  </si>
  <si>
    <t>IRPJ - 2009</t>
  </si>
  <si>
    <t>1108010020</t>
  </si>
  <si>
    <t>IRPJ - 2010</t>
  </si>
  <si>
    <t>1108010021</t>
  </si>
  <si>
    <t>IRPJ - 2011</t>
  </si>
  <si>
    <t>1108010022</t>
  </si>
  <si>
    <t>IRPJ - 2012</t>
  </si>
  <si>
    <t>1108010023</t>
  </si>
  <si>
    <t>IRPJ - 2013</t>
  </si>
  <si>
    <t>1108010024</t>
  </si>
  <si>
    <t>IRPJ - 2014</t>
  </si>
  <si>
    <t>1108010025</t>
  </si>
  <si>
    <t>IRPJ - 2015</t>
  </si>
  <si>
    <t>1108010026</t>
  </si>
  <si>
    <t>IRPJ - 2016</t>
  </si>
  <si>
    <t>1108010027</t>
  </si>
  <si>
    <t>IRPJ - 2017</t>
  </si>
  <si>
    <t>1108010028</t>
  </si>
  <si>
    <t>IRPJ - 2018</t>
  </si>
  <si>
    <t>1108010029</t>
  </si>
  <si>
    <t>IRPJ - 2019</t>
  </si>
  <si>
    <t>1108010030</t>
  </si>
  <si>
    <t>IRPJ - 2020</t>
  </si>
  <si>
    <t>1108010031</t>
  </si>
  <si>
    <t>IRPJ Saldo Negativo - 2021</t>
  </si>
  <si>
    <t>1108010032</t>
  </si>
  <si>
    <t>IRPJ Saldo Negativo - 2022</t>
  </si>
  <si>
    <t>1108010033</t>
  </si>
  <si>
    <t>IRPJ Saldo Negativo - 2023</t>
  </si>
  <si>
    <t>1108010034</t>
  </si>
  <si>
    <t>IRPJ Saldo Negativo - 2024</t>
  </si>
  <si>
    <t>1108010100</t>
  </si>
  <si>
    <t>Créditos IRPJ Juros Selic</t>
  </si>
  <si>
    <t>1108011001</t>
  </si>
  <si>
    <t>1108011002</t>
  </si>
  <si>
    <t>1108011003</t>
  </si>
  <si>
    <t>1108011004</t>
  </si>
  <si>
    <t>1108011005</t>
  </si>
  <si>
    <t>1108012000</t>
  </si>
  <si>
    <t>1108020001</t>
  </si>
  <si>
    <t>CSLL A Recuperar - Lei 10833</t>
  </si>
  <si>
    <t>1108020002</t>
  </si>
  <si>
    <t>1108020003</t>
  </si>
  <si>
    <t>1108020004</t>
  </si>
  <si>
    <t>1108020005</t>
  </si>
  <si>
    <t>1108020006</t>
  </si>
  <si>
    <t>1108020007</t>
  </si>
  <si>
    <t>1108020008</t>
  </si>
  <si>
    <t>1108020009</t>
  </si>
  <si>
    <t>1108020010</t>
  </si>
  <si>
    <t>Contribuição Social - 2008</t>
  </si>
  <si>
    <t>1108020011</t>
  </si>
  <si>
    <t>Contribuição Social - 2009</t>
  </si>
  <si>
    <t>1108020012</t>
  </si>
  <si>
    <t>Contribuição Social - 2010</t>
  </si>
  <si>
    <t>1108020013</t>
  </si>
  <si>
    <t>1108020014</t>
  </si>
  <si>
    <t>Contribuição Social - 2012</t>
  </si>
  <si>
    <t>1108020015</t>
  </si>
  <si>
    <t>Contribuição Social - 2013</t>
  </si>
  <si>
    <t>1108020016</t>
  </si>
  <si>
    <t>Contribuição Social - 2014</t>
  </si>
  <si>
    <t>1108020017</t>
  </si>
  <si>
    <t>Contribuição Social - 2015</t>
  </si>
  <si>
    <t>1108020018</t>
  </si>
  <si>
    <t>Contribuição Social - 2016</t>
  </si>
  <si>
    <t>1108020019</t>
  </si>
  <si>
    <t>Contribuição Social - 2017</t>
  </si>
  <si>
    <t>1108020027</t>
  </si>
  <si>
    <t>Contribuição Social - 2018</t>
  </si>
  <si>
    <t>1108020028</t>
  </si>
  <si>
    <t>1108020029</t>
  </si>
  <si>
    <t>Contribuição Social - 2019</t>
  </si>
  <si>
    <t>1108020030</t>
  </si>
  <si>
    <t>1108020031</t>
  </si>
  <si>
    <t>CSLL Saldo Negativo - 2021</t>
  </si>
  <si>
    <t>1108020032</t>
  </si>
  <si>
    <t>CSLL Saldo Negativo - 2022</t>
  </si>
  <si>
    <t>1108020033</t>
  </si>
  <si>
    <t>CSLL Saldo Negativo - 2023</t>
  </si>
  <si>
    <t>1108020034</t>
  </si>
  <si>
    <t>CSLL Saldo Negativo - 2024</t>
  </si>
  <si>
    <t>1108020100</t>
  </si>
  <si>
    <t>Créditos CSLL Juros Selic</t>
  </si>
  <si>
    <t>1108030001</t>
  </si>
  <si>
    <t>Crédito de PIS</t>
  </si>
  <si>
    <t>1108030002</t>
  </si>
  <si>
    <t>Créditos de PIS para utilização futura</t>
  </si>
  <si>
    <t>1108030003</t>
  </si>
  <si>
    <t>PIS pagto a maior</t>
  </si>
  <si>
    <t>1108030004</t>
  </si>
  <si>
    <t>1108030005</t>
  </si>
  <si>
    <t>1108030006</t>
  </si>
  <si>
    <t>PIS a Recuperar - 2009</t>
  </si>
  <si>
    <t>1108030008</t>
  </si>
  <si>
    <t>PIS a Recuperar - 2011</t>
  </si>
  <si>
    <t>1108040001</t>
  </si>
  <si>
    <t>Crédito de COFINS</t>
  </si>
  <si>
    <t>1108040002</t>
  </si>
  <si>
    <t>Créditos de COFINS para utilização futur</t>
  </si>
  <si>
    <t>1108040003</t>
  </si>
  <si>
    <t>COFINS pagto a maior</t>
  </si>
  <si>
    <t>1108040004</t>
  </si>
  <si>
    <t>1108040005</t>
  </si>
  <si>
    <t>COFINS - Importação</t>
  </si>
  <si>
    <t>1108040006</t>
  </si>
  <si>
    <t>COFINS a Recuperar - 2009</t>
  </si>
  <si>
    <t>1108040007</t>
  </si>
  <si>
    <t>Taxas Siscomex a Restituir</t>
  </si>
  <si>
    <t>1108050001</t>
  </si>
  <si>
    <t>1108050002</t>
  </si>
  <si>
    <t>ISS Processo de Restituição/Recuperação</t>
  </si>
  <si>
    <t>1108050003</t>
  </si>
  <si>
    <t>Impostos NÃO retidos a recuperar ref pag</t>
  </si>
  <si>
    <t>1108050004</t>
  </si>
  <si>
    <t>ISS a restituir</t>
  </si>
  <si>
    <t>1108060001</t>
  </si>
  <si>
    <t>ICMS a Recuperar sobre Ativo Imobilizado</t>
  </si>
  <si>
    <t>1108060002</t>
  </si>
  <si>
    <t>ICMS a Recuperar sobre Entradas</t>
  </si>
  <si>
    <t>1108060003</t>
  </si>
  <si>
    <t>ICMS Processos Rest. em andamento</t>
  </si>
  <si>
    <t>1108060004</t>
  </si>
  <si>
    <t>Impostos sobre Receita Diferida</t>
  </si>
  <si>
    <t>1108060005</t>
  </si>
  <si>
    <t>ICMS Portaria CAT</t>
  </si>
  <si>
    <t>1108060006</t>
  </si>
  <si>
    <t>ICMS a Recuperar (conta apuração)</t>
  </si>
  <si>
    <t>1108060007</t>
  </si>
  <si>
    <t>IPI a recuperar (conta apuração)</t>
  </si>
  <si>
    <t>1108060008</t>
  </si>
  <si>
    <t>Créditos de PIS (conta apuração)</t>
  </si>
  <si>
    <t>1108060009</t>
  </si>
  <si>
    <t>Créditos de COFINS (conta de apuração)</t>
  </si>
  <si>
    <t>1108060010</t>
  </si>
  <si>
    <t>ICMS-ST a Recuperar (conta apuração)</t>
  </si>
  <si>
    <t>1108060011</t>
  </si>
  <si>
    <t>ICMS-ST Antecipado</t>
  </si>
  <si>
    <t>1108070001</t>
  </si>
  <si>
    <t>IPI/II Processos de Restituição/Recupera</t>
  </si>
  <si>
    <t>1108070002</t>
  </si>
  <si>
    <t>IRPJ Pagtos efetuados a maior</t>
  </si>
  <si>
    <t>1108070003</t>
  </si>
  <si>
    <t>CSLL Pagtos efetuados a maior</t>
  </si>
  <si>
    <t>1108080001</t>
  </si>
  <si>
    <t>IOF a Recuperar</t>
  </si>
  <si>
    <t>1108080004</t>
  </si>
  <si>
    <t>CIDE Pagtos efetuados a maior</t>
  </si>
  <si>
    <t>1108080008</t>
  </si>
  <si>
    <t>Redução ICMS s/base de cálculo PIS</t>
  </si>
  <si>
    <t>1108080009</t>
  </si>
  <si>
    <t>Redução ICMS s/base de cálculo COFINS</t>
  </si>
  <si>
    <t>1108080010</t>
  </si>
  <si>
    <t>Créditos de PIS s/FOPAG e Diversos</t>
  </si>
  <si>
    <t>1108080011</t>
  </si>
  <si>
    <t>Créditos de COFINS s/FOPAG e Diversos</t>
  </si>
  <si>
    <t>1108090001</t>
  </si>
  <si>
    <t>INSS Ação Judicial</t>
  </si>
  <si>
    <t>1108090002</t>
  </si>
  <si>
    <t>1108090003</t>
  </si>
  <si>
    <t>INSS retido sobre Nota Fiscal e Recibos</t>
  </si>
  <si>
    <t>1108090004</t>
  </si>
  <si>
    <t>INSS Retido de Clientes</t>
  </si>
  <si>
    <t>1108090005</t>
  </si>
  <si>
    <t>INSS - Teto de terc. e coparticipação em</t>
  </si>
  <si>
    <t>1108099999</t>
  </si>
  <si>
    <t>Cotejamento Impostos</t>
  </si>
  <si>
    <t>1108200001</t>
  </si>
  <si>
    <t>Credito Perdcomps</t>
  </si>
  <si>
    <t>1109010001</t>
  </si>
  <si>
    <t>Imposto de Renda Diferido</t>
  </si>
  <si>
    <t>1109010002</t>
  </si>
  <si>
    <t>Contribuição Social Diferida</t>
  </si>
  <si>
    <t>1109010003</t>
  </si>
  <si>
    <t>Imposto de Renda Diferido s/ Prejuízo</t>
  </si>
  <si>
    <t>1109010004</t>
  </si>
  <si>
    <t>Contribuição Social Diferida s/ Prejuizo</t>
  </si>
  <si>
    <t>1109019999</t>
  </si>
  <si>
    <t>Varcam Impostos Diferidos</t>
  </si>
  <si>
    <t>1110010001</t>
  </si>
  <si>
    <t>Adiantamentos a Fornecedores Nacionais</t>
  </si>
  <si>
    <t>1110010002</t>
  </si>
  <si>
    <t>Adiantamentos a Fornecedores Exterior</t>
  </si>
  <si>
    <t>1110010003</t>
  </si>
  <si>
    <t>Adiantamentos a Fornecedores Viagens</t>
  </si>
  <si>
    <t>1110010004</t>
  </si>
  <si>
    <t>Adiantamentos de Importação</t>
  </si>
  <si>
    <t>1110010005</t>
  </si>
  <si>
    <t>Adiantamento Importação - Impostos</t>
  </si>
  <si>
    <t>1110010006</t>
  </si>
  <si>
    <t>Adiantamentos para fornecedores Intercom</t>
  </si>
  <si>
    <t>1110010011</t>
  </si>
  <si>
    <t>Transitoria Amex</t>
  </si>
  <si>
    <t>1110010012</t>
  </si>
  <si>
    <t>Transitoria Mastercard</t>
  </si>
  <si>
    <t>1110010013</t>
  </si>
  <si>
    <t>Transitoria EBTA</t>
  </si>
  <si>
    <t>1110010014</t>
  </si>
  <si>
    <t>Transitoria Visa Master Itaú</t>
  </si>
  <si>
    <t>1110010015</t>
  </si>
  <si>
    <t>Transitoria Itáu CTA</t>
  </si>
  <si>
    <t>1110010016</t>
  </si>
  <si>
    <t>Transitoria CTHA</t>
  </si>
  <si>
    <t>1110010052</t>
  </si>
  <si>
    <t>ADTOS PLLAL INTERNATIONAL LLC</t>
  </si>
  <si>
    <t>1110010099</t>
  </si>
  <si>
    <t>Variação Cambial Adiantamentos</t>
  </si>
  <si>
    <t>1111010001</t>
  </si>
  <si>
    <t>1111020001</t>
  </si>
  <si>
    <t>Adiantamentos de Férias</t>
  </si>
  <si>
    <t>1111020002</t>
  </si>
  <si>
    <t>Adiantamentos de 13 Salário</t>
  </si>
  <si>
    <t>1111020003</t>
  </si>
  <si>
    <t>Outros Adiantamentos</t>
  </si>
  <si>
    <t>1111020005</t>
  </si>
  <si>
    <t>Adiantamento IRRF sobre Férias</t>
  </si>
  <si>
    <t>1112010001</t>
  </si>
  <si>
    <t>1112010002</t>
  </si>
  <si>
    <t>1112010003</t>
  </si>
  <si>
    <t>1112010004</t>
  </si>
  <si>
    <t>Documentos de Cobrança - Reemb de Desp F</t>
  </si>
  <si>
    <t>1112020001</t>
  </si>
  <si>
    <t>Custo Diferido - Curto Prazo</t>
  </si>
  <si>
    <t>1112020002</t>
  </si>
  <si>
    <t>Outros Créditos</t>
  </si>
  <si>
    <t>1112020003</t>
  </si>
  <si>
    <t>CAR intercompany</t>
  </si>
  <si>
    <t>1112020004</t>
  </si>
  <si>
    <t>Impostos Retidos - Clientes</t>
  </si>
  <si>
    <t>1112020006</t>
  </si>
  <si>
    <t>Custo Diferido Pré-operacional</t>
  </si>
  <si>
    <t>1112020007</t>
  </si>
  <si>
    <t>1112020008</t>
  </si>
  <si>
    <t>Custo Diferido Smartnet</t>
  </si>
  <si>
    <t>1112020009</t>
  </si>
  <si>
    <t>Depósitos judiciais e litígios trabalhis</t>
  </si>
  <si>
    <t>1112020010</t>
  </si>
  <si>
    <t>Créditos de Patrocínios FPPS</t>
  </si>
  <si>
    <t>1112020012</t>
  </si>
  <si>
    <t>Custo Diferido Exterior</t>
  </si>
  <si>
    <t>1112020013</t>
  </si>
  <si>
    <t>Outros Depósitos e Cauções</t>
  </si>
  <si>
    <t>1112020014</t>
  </si>
  <si>
    <t>Créditos WPA</t>
  </si>
  <si>
    <t>1112020015</t>
  </si>
  <si>
    <t>Custo Diferido - Longo Prazo</t>
  </si>
  <si>
    <t>1112020016</t>
  </si>
  <si>
    <t>Depósitos judiciais tributários</t>
  </si>
  <si>
    <t>1112030001</t>
  </si>
  <si>
    <t>JUROS s/Capital a Receber - PTLS</t>
  </si>
  <si>
    <t>1112030002</t>
  </si>
  <si>
    <t>Dividendos a Receber - PTLS</t>
  </si>
  <si>
    <t>1112040001</t>
  </si>
  <si>
    <t>1112040002</t>
  </si>
  <si>
    <t>1112050001</t>
  </si>
  <si>
    <t>1112050002</t>
  </si>
  <si>
    <t>1112050003</t>
  </si>
  <si>
    <t>1112050004</t>
  </si>
  <si>
    <t>1112050005</t>
  </si>
  <si>
    <t>1112050006</t>
  </si>
  <si>
    <t>1112050007</t>
  </si>
  <si>
    <t>Troca em garantia - ativo com parceiro</t>
  </si>
  <si>
    <t>1112050008</t>
  </si>
  <si>
    <t>1112060001</t>
  </si>
  <si>
    <t>JUROS s/Capital a Receber</t>
  </si>
  <si>
    <t>1112060002</t>
  </si>
  <si>
    <t>Dividendos a receber</t>
  </si>
  <si>
    <t>1113010001</t>
  </si>
  <si>
    <t>SEGUROS Y FIANZAS</t>
  </si>
  <si>
    <t>1113010002</t>
  </si>
  <si>
    <t>Soporte Equipos Cisco</t>
  </si>
  <si>
    <t>1113010003</t>
  </si>
  <si>
    <t>Outras Despesas Antecipadas</t>
  </si>
  <si>
    <t>1113010009</t>
  </si>
  <si>
    <t>Despesa de Seguros Antecipados</t>
  </si>
  <si>
    <t>1113010010</t>
  </si>
  <si>
    <t>Reembolso Cartão Corporativo</t>
  </si>
  <si>
    <t>1113010013</t>
  </si>
  <si>
    <t>Despesas Antecipadas Software</t>
  </si>
  <si>
    <t>1114010040</t>
  </si>
  <si>
    <t>1114010050</t>
  </si>
  <si>
    <t>1114010060</t>
  </si>
  <si>
    <t>1114010070</t>
  </si>
  <si>
    <t>1114010080</t>
  </si>
  <si>
    <t>1114010091</t>
  </si>
  <si>
    <t>1114010092</t>
  </si>
  <si>
    <t>1114010093</t>
  </si>
  <si>
    <t>1114020001</t>
  </si>
  <si>
    <t>1114030001</t>
  </si>
  <si>
    <t>Contas a receber nacional</t>
  </si>
  <si>
    <t>1114030002</t>
  </si>
  <si>
    <t>1114030003</t>
  </si>
  <si>
    <t>1114040001</t>
  </si>
  <si>
    <t>1114040002</t>
  </si>
  <si>
    <t>1114040003</t>
  </si>
  <si>
    <t>1114040099</t>
  </si>
  <si>
    <t>1114100001</t>
  </si>
  <si>
    <t>1114100002</t>
  </si>
  <si>
    <t>1114100003</t>
  </si>
  <si>
    <t>1114100004</t>
  </si>
  <si>
    <t>1114100005</t>
  </si>
  <si>
    <t>1114100006</t>
  </si>
  <si>
    <t>1114100007</t>
  </si>
  <si>
    <t>1114100008</t>
  </si>
  <si>
    <t>1114100009</t>
  </si>
  <si>
    <t>1114100010</t>
  </si>
  <si>
    <t>1114100011</t>
  </si>
  <si>
    <t>1114100012</t>
  </si>
  <si>
    <t>1114200002</t>
  </si>
  <si>
    <t>Adiantamentos a fornecedores</t>
  </si>
  <si>
    <t>1114200003</t>
  </si>
  <si>
    <t>1114200004</t>
  </si>
  <si>
    <t>1114200005</t>
  </si>
  <si>
    <t>1114200006</t>
  </si>
  <si>
    <t>1114200007</t>
  </si>
  <si>
    <t>1114300001</t>
  </si>
  <si>
    <t>Despesas antecipadas</t>
  </si>
  <si>
    <t>1114400005</t>
  </si>
  <si>
    <t>1114400006</t>
  </si>
  <si>
    <t>1114900001</t>
  </si>
  <si>
    <t>1114901000</t>
  </si>
  <si>
    <t>1201010020</t>
  </si>
  <si>
    <t>1201010021</t>
  </si>
  <si>
    <t>1201010022</t>
  </si>
  <si>
    <t>1201010023</t>
  </si>
  <si>
    <t>1201010024</t>
  </si>
  <si>
    <t>1201010025</t>
  </si>
  <si>
    <t>1201010026</t>
  </si>
  <si>
    <t>1201010027</t>
  </si>
  <si>
    <t>1201010028</t>
  </si>
  <si>
    <t>1201010029</t>
  </si>
  <si>
    <t>1201010030</t>
  </si>
  <si>
    <t>1201010031</t>
  </si>
  <si>
    <t>1201010032</t>
  </si>
  <si>
    <t>1201010033</t>
  </si>
  <si>
    <t>1201010040</t>
  </si>
  <si>
    <t>1201010041</t>
  </si>
  <si>
    <t>1201010042</t>
  </si>
  <si>
    <t>1201010050</t>
  </si>
  <si>
    <t>1201010051</t>
  </si>
  <si>
    <t>1201010052</t>
  </si>
  <si>
    <t>1201010060</t>
  </si>
  <si>
    <t>1201010061</t>
  </si>
  <si>
    <t>1201020010</t>
  </si>
  <si>
    <t>1201020020</t>
  </si>
  <si>
    <t>1201020021</t>
  </si>
  <si>
    <t>1201020022</t>
  </si>
  <si>
    <t>1201020023</t>
  </si>
  <si>
    <t>1201020024</t>
  </si>
  <si>
    <t>1201020025</t>
  </si>
  <si>
    <t>1201020026</t>
  </si>
  <si>
    <t>1201020027</t>
  </si>
  <si>
    <t>1201020028</t>
  </si>
  <si>
    <t>1201020029</t>
  </si>
  <si>
    <t>1201020030</t>
  </si>
  <si>
    <t>1201020031</t>
  </si>
  <si>
    <t>1201020032</t>
  </si>
  <si>
    <t>1201020033</t>
  </si>
  <si>
    <t>1201020040</t>
  </si>
  <si>
    <t>1201020041</t>
  </si>
  <si>
    <t>1201020042</t>
  </si>
  <si>
    <t>1201020050</t>
  </si>
  <si>
    <t>1201020051</t>
  </si>
  <si>
    <t>1201020052</t>
  </si>
  <si>
    <t>1201020060</t>
  </si>
  <si>
    <t>1201020061</t>
  </si>
  <si>
    <t>1202010020</t>
  </si>
  <si>
    <t>1202010021</t>
  </si>
  <si>
    <t>1202010022</t>
  </si>
  <si>
    <t>1202010023</t>
  </si>
  <si>
    <t>1202010024</t>
  </si>
  <si>
    <t>1202010025</t>
  </si>
  <si>
    <t>1202010026</t>
  </si>
  <si>
    <t>1202010027</t>
  </si>
  <si>
    <t>1202010028</t>
  </si>
  <si>
    <t>1202010029</t>
  </si>
  <si>
    <t>1202010030</t>
  </si>
  <si>
    <t>PTLS SERVIÇOS TECNOLOGIA E ASSESSORIA TÉ</t>
  </si>
  <si>
    <t>1202010031</t>
  </si>
  <si>
    <t>1202010032</t>
  </si>
  <si>
    <t>1202010033</t>
  </si>
  <si>
    <t>1202010040</t>
  </si>
  <si>
    <t>1202010041</t>
  </si>
  <si>
    <t>1202010042</t>
  </si>
  <si>
    <t>1202010050</t>
  </si>
  <si>
    <t>1202010051</t>
  </si>
  <si>
    <t>1202010052</t>
  </si>
  <si>
    <t>PLLAL INTERNATIONAL LLC.</t>
  </si>
  <si>
    <t>1202010060</t>
  </si>
  <si>
    <t>1202010061</t>
  </si>
  <si>
    <t>1202010099</t>
  </si>
  <si>
    <t>LOGICALIS BRASIL SERVS DE ASSESSORIA TÉC</t>
  </si>
  <si>
    <t>1202011001</t>
  </si>
  <si>
    <t>1202011002</t>
  </si>
  <si>
    <t>LOGICALIS-MEXICO S.DE R.L. DE C.V</t>
  </si>
  <si>
    <t>1202020001</t>
  </si>
  <si>
    <t>1202020002</t>
  </si>
  <si>
    <t>1202020003</t>
  </si>
  <si>
    <t>1202020004</t>
  </si>
  <si>
    <t>1202020005</t>
  </si>
  <si>
    <t>1202020006</t>
  </si>
  <si>
    <t>1202020007</t>
  </si>
  <si>
    <t>1202020008</t>
  </si>
  <si>
    <t>1202020009</t>
  </si>
  <si>
    <t>1202020010</t>
  </si>
  <si>
    <t>1202020011</t>
  </si>
  <si>
    <t>1202020012</t>
  </si>
  <si>
    <t>1202020013</t>
  </si>
  <si>
    <t>1202020014</t>
  </si>
  <si>
    <t>1202020015</t>
  </si>
  <si>
    <t>1202020016</t>
  </si>
  <si>
    <t>1202020017</t>
  </si>
  <si>
    <t>1202020018</t>
  </si>
  <si>
    <t>1202020019</t>
  </si>
  <si>
    <t>1202020020</t>
  </si>
  <si>
    <t>1202020021</t>
  </si>
  <si>
    <t>1202020022</t>
  </si>
  <si>
    <t>1202020023</t>
  </si>
  <si>
    <t>1202020024</t>
  </si>
  <si>
    <t>1202020025</t>
  </si>
  <si>
    <t>1202020027</t>
  </si>
  <si>
    <t>1202020028</t>
  </si>
  <si>
    <t>1202030026</t>
  </si>
  <si>
    <t>1202031000</t>
  </si>
  <si>
    <t>1202031001</t>
  </si>
  <si>
    <t>1202031002</t>
  </si>
  <si>
    <t>1202040021</t>
  </si>
  <si>
    <t>1202040022</t>
  </si>
  <si>
    <t>1202041000</t>
  </si>
  <si>
    <t>1202080026</t>
  </si>
  <si>
    <t>1202080033</t>
  </si>
  <si>
    <t>PROMONLOGICALIS TECNOLOGIA S/A</t>
  </si>
  <si>
    <t>1202080040</t>
  </si>
  <si>
    <t>1202081000</t>
  </si>
  <si>
    <t>1202090019</t>
  </si>
  <si>
    <t>1202090021</t>
  </si>
  <si>
    <t>1203010001</t>
  </si>
  <si>
    <t>Máquinas e Equipamentos</t>
  </si>
  <si>
    <t>1203010002</t>
  </si>
  <si>
    <t>Instalações</t>
  </si>
  <si>
    <t>1203010003</t>
  </si>
  <si>
    <t>Benfeitorias em Propriedades de Terceiro</t>
  </si>
  <si>
    <t>1203010004</t>
  </si>
  <si>
    <t>Móveis e Utensílios</t>
  </si>
  <si>
    <t>1203010005</t>
  </si>
  <si>
    <t>Computadores</t>
  </si>
  <si>
    <t>1203010006</t>
  </si>
  <si>
    <t>1203010007</t>
  </si>
  <si>
    <t>Autos, Camionetas y Camperos</t>
  </si>
  <si>
    <t>1203010008</t>
  </si>
  <si>
    <t>1203010009</t>
  </si>
  <si>
    <t>1203010010</t>
  </si>
  <si>
    <t>1203010011</t>
  </si>
  <si>
    <t>Imobilizado em Andamento</t>
  </si>
  <si>
    <t>1203010012</t>
  </si>
  <si>
    <t>Bens de baixo valor</t>
  </si>
  <si>
    <t>1203010013</t>
  </si>
  <si>
    <t>livre para uso</t>
  </si>
  <si>
    <t>1203010014</t>
  </si>
  <si>
    <t>1203010017</t>
  </si>
  <si>
    <t>IFRS16 Direito de Uso - Equiptos</t>
  </si>
  <si>
    <t>1203010019</t>
  </si>
  <si>
    <t>Laboratório</t>
  </si>
  <si>
    <t>1203010020</t>
  </si>
  <si>
    <t>Data Center</t>
  </si>
  <si>
    <t>1203010021</t>
  </si>
  <si>
    <t>1203010022</t>
  </si>
  <si>
    <t>Intangível em Andamento</t>
  </si>
  <si>
    <t>1203010023</t>
  </si>
  <si>
    <t>Aluguel</t>
  </si>
  <si>
    <t>1203010024</t>
  </si>
  <si>
    <t>IFRS16 Direito de Uso - Locação Imóveis</t>
  </si>
  <si>
    <t>1203010090</t>
  </si>
  <si>
    <t>Transitoria Imobilizado - Area 1</t>
  </si>
  <si>
    <t>1203010091</t>
  </si>
  <si>
    <t>Transitoria Imobilizado - Area 52</t>
  </si>
  <si>
    <t>1203010092</t>
  </si>
  <si>
    <t>Transitoria Imobilizado - Area 53</t>
  </si>
  <si>
    <t>1203011006</t>
  </si>
  <si>
    <t>1203019999</t>
  </si>
  <si>
    <t>Varcam Ativos - Máquinas e Equipamentos</t>
  </si>
  <si>
    <t>1203020001</t>
  </si>
  <si>
    <t>1203020002</t>
  </si>
  <si>
    <t>1203020003</t>
  </si>
  <si>
    <t>1203020004</t>
  </si>
  <si>
    <t>1203020005</t>
  </si>
  <si>
    <t>1203020006</t>
  </si>
  <si>
    <t>1203020007</t>
  </si>
  <si>
    <t>Dep Flota y Equipo de Transporte</t>
  </si>
  <si>
    <t>1203020008</t>
  </si>
  <si>
    <t>Dep Equipo Telecomunicaciones - Data Cen</t>
  </si>
  <si>
    <t>1203020009</t>
  </si>
  <si>
    <t>Depreciação Acumulada</t>
  </si>
  <si>
    <t>1203020010</t>
  </si>
  <si>
    <t>Deprec de ativos adquiridos de terceiros</t>
  </si>
  <si>
    <t>1203020011</t>
  </si>
  <si>
    <t>Libre</t>
  </si>
  <si>
    <t>1203020012</t>
  </si>
  <si>
    <t>1203020013</t>
  </si>
  <si>
    <t>1203020014</t>
  </si>
  <si>
    <t>1203020017</t>
  </si>
  <si>
    <t>IFRS16 Depreciação Direito de Uso - Equi</t>
  </si>
  <si>
    <t>1203020021</t>
  </si>
  <si>
    <t>1203020022</t>
  </si>
  <si>
    <t>1203020024</t>
  </si>
  <si>
    <t>IFRS16 Depreciação Direito de Uso Locaçã</t>
  </si>
  <si>
    <t>1203029999</t>
  </si>
  <si>
    <t>Varcam Depreciação de Ativos - Máquinas</t>
  </si>
  <si>
    <t>1203030001</t>
  </si>
  <si>
    <t>F - Máquinas e Equipamentos</t>
  </si>
  <si>
    <t>1203030002</t>
  </si>
  <si>
    <t>C - Instalações</t>
  </si>
  <si>
    <t>1203030003</t>
  </si>
  <si>
    <t>C - Benfeitorias em Propriedades de Terc</t>
  </si>
  <si>
    <t>1203030004</t>
  </si>
  <si>
    <t>C - Móveis e Utensílios</t>
  </si>
  <si>
    <t>1203030005</t>
  </si>
  <si>
    <t>C - Computadores</t>
  </si>
  <si>
    <t>1203030006</t>
  </si>
  <si>
    <t>C - Softwares</t>
  </si>
  <si>
    <t>1203030007</t>
  </si>
  <si>
    <t>C - Autos, Camionetas y Camperos</t>
  </si>
  <si>
    <t>1203030008</t>
  </si>
  <si>
    <t>C - Livre para uso</t>
  </si>
  <si>
    <t>1203030009</t>
  </si>
  <si>
    <t>1203030010</t>
  </si>
  <si>
    <t>1203030011</t>
  </si>
  <si>
    <t>C - Imobilizado em Andamento</t>
  </si>
  <si>
    <t>1203030012</t>
  </si>
  <si>
    <t>C - Bens de baixo valor</t>
  </si>
  <si>
    <t>1203030017</t>
  </si>
  <si>
    <t>C - Leasing</t>
  </si>
  <si>
    <t>1203030019</t>
  </si>
  <si>
    <t>C - Laboratório</t>
  </si>
  <si>
    <t>1203030020</t>
  </si>
  <si>
    <t>C - Data Center</t>
  </si>
  <si>
    <t>1203040001</t>
  </si>
  <si>
    <t>C - Máquinas e Equipamentos</t>
  </si>
  <si>
    <t>1203040002</t>
  </si>
  <si>
    <t>1203040003</t>
  </si>
  <si>
    <t>1203040004</t>
  </si>
  <si>
    <t>1203040005</t>
  </si>
  <si>
    <t>1203040006</t>
  </si>
  <si>
    <t>1203040007</t>
  </si>
  <si>
    <t>C - Dep Flota y Equipo de Transporte</t>
  </si>
  <si>
    <t>1203040008</t>
  </si>
  <si>
    <t>C - Dep Equipo Telecomunicaciones - Data</t>
  </si>
  <si>
    <t>1203040009</t>
  </si>
  <si>
    <t>1203040017</t>
  </si>
  <si>
    <t>1203040021</t>
  </si>
  <si>
    <t>1203040022</t>
  </si>
  <si>
    <t>1203050001</t>
  </si>
  <si>
    <t>1203050002</t>
  </si>
  <si>
    <t>1203050003</t>
  </si>
  <si>
    <t>1203050004</t>
  </si>
  <si>
    <t>1203050006</t>
  </si>
  <si>
    <t>1203050007</t>
  </si>
  <si>
    <t>1203050008</t>
  </si>
  <si>
    <t>1203050009</t>
  </si>
  <si>
    <t>1203050010</t>
  </si>
  <si>
    <t>1203050011</t>
  </si>
  <si>
    <t>1203050012</t>
  </si>
  <si>
    <t>1203050017</t>
  </si>
  <si>
    <t>1203050019</t>
  </si>
  <si>
    <t>1203050020</t>
  </si>
  <si>
    <t>1203060001</t>
  </si>
  <si>
    <t>1203060002</t>
  </si>
  <si>
    <t>1203060003</t>
  </si>
  <si>
    <t>1203060004</t>
  </si>
  <si>
    <t>1203060005</t>
  </si>
  <si>
    <t>1203060006</t>
  </si>
  <si>
    <t>1203060007</t>
  </si>
  <si>
    <t>1203060008</t>
  </si>
  <si>
    <t>1203060009</t>
  </si>
  <si>
    <t>1203060017</t>
  </si>
  <si>
    <t>1203060021</t>
  </si>
  <si>
    <t>1203060022</t>
  </si>
  <si>
    <t>1204010001</t>
  </si>
  <si>
    <t>1204010002</t>
  </si>
  <si>
    <t>1204010003</t>
  </si>
  <si>
    <t>1204010004</t>
  </si>
  <si>
    <t>1204010005</t>
  </si>
  <si>
    <t>1204010006</t>
  </si>
  <si>
    <t>1204010007</t>
  </si>
  <si>
    <t>1204020001</t>
  </si>
  <si>
    <t>1204020002</t>
  </si>
  <si>
    <t>2101010001</t>
  </si>
  <si>
    <t>Empréstimos Nacionais - CP</t>
  </si>
  <si>
    <t>2101019999</t>
  </si>
  <si>
    <t>Varcam Empréstimos Nacionais</t>
  </si>
  <si>
    <t>2101020001</t>
  </si>
  <si>
    <t>Encargos Financeiros sobre Empréstimos N</t>
  </si>
  <si>
    <t>2101029000</t>
  </si>
  <si>
    <t>Empréstimos Factoring Santander</t>
  </si>
  <si>
    <t>2101029001</t>
  </si>
  <si>
    <t>JUROS Factoring Santander</t>
  </si>
  <si>
    <t>2101030001</t>
  </si>
  <si>
    <t>Empréstimos Ext - Offshore - CP</t>
  </si>
  <si>
    <t>2101030002</t>
  </si>
  <si>
    <t>Empréstimos Ext - Lei 4.131 - CP</t>
  </si>
  <si>
    <t>2101030003</t>
  </si>
  <si>
    <t>Empréstimos Ext - Cisco Capital - CP</t>
  </si>
  <si>
    <t>2101030004</t>
  </si>
  <si>
    <t>Empréstimos Ext - FINIMP- CP</t>
  </si>
  <si>
    <t>2101030007</t>
  </si>
  <si>
    <t>Intereses Préstamos Otras Intercompanys</t>
  </si>
  <si>
    <t>2101039999</t>
  </si>
  <si>
    <t>Varcam Empréstimos no Exterior</t>
  </si>
  <si>
    <t>2101040001</t>
  </si>
  <si>
    <t>Encargos Financeiros sobre Empréstimos E</t>
  </si>
  <si>
    <t>2101060001</t>
  </si>
  <si>
    <t>Financiamentos - FINEP - CP</t>
  </si>
  <si>
    <t>2101069999</t>
  </si>
  <si>
    <t>Varcam Financiamentos</t>
  </si>
  <si>
    <t>2102010001</t>
  </si>
  <si>
    <t>Participações a Pagar</t>
  </si>
  <si>
    <t>2102010002</t>
  </si>
  <si>
    <t>Provisão de Remuneração Variável</t>
  </si>
  <si>
    <t>2102019999</t>
  </si>
  <si>
    <t>Varcam Participações</t>
  </si>
  <si>
    <t>2102020001</t>
  </si>
  <si>
    <t>Dividendos a Pagar - PLLAL UK</t>
  </si>
  <si>
    <t>2102020002</t>
  </si>
  <si>
    <t>Jrs s/ Capital a pagar - PLLAL UK</t>
  </si>
  <si>
    <t>2102020003</t>
  </si>
  <si>
    <t>Provisão para Pagto Baseado em Ações</t>
  </si>
  <si>
    <t>2102020004</t>
  </si>
  <si>
    <t>Provisão para Encargos s/Pagto Baseado e</t>
  </si>
  <si>
    <t>2102020005</t>
  </si>
  <si>
    <t>Jrs s/ Capital a pagar - LOGICALIS GROUP</t>
  </si>
  <si>
    <t>2103010001</t>
  </si>
  <si>
    <t>Provisão para Contigências Fiscais</t>
  </si>
  <si>
    <t>2103010002</t>
  </si>
  <si>
    <t>Provisão para Contigências Trabalhistas</t>
  </si>
  <si>
    <t>2103010003</t>
  </si>
  <si>
    <t>Provisões Opex</t>
  </si>
  <si>
    <t>2103010004</t>
  </si>
  <si>
    <t>Provisão para Horas Extras e Abono</t>
  </si>
  <si>
    <t>2103010005</t>
  </si>
  <si>
    <t>PROVISION SERVICIOS PUBLICOS</t>
  </si>
  <si>
    <t>2103010006</t>
  </si>
  <si>
    <t>PROVISION HONORARIOS</t>
  </si>
  <si>
    <t>2103010007</t>
  </si>
  <si>
    <t>Otros - Otros Costos y Gastos</t>
  </si>
  <si>
    <t>2103010008</t>
  </si>
  <si>
    <t>Provisão de HW e SW</t>
  </si>
  <si>
    <t>2103010009</t>
  </si>
  <si>
    <t>Provisão de Serviços Prestados</t>
  </si>
  <si>
    <t>2103010010</t>
  </si>
  <si>
    <t>Resultado de Perdas em Controlada</t>
  </si>
  <si>
    <t>2103010012</t>
  </si>
  <si>
    <t>Prov Juros WellsFargo</t>
  </si>
  <si>
    <t>2103010013</t>
  </si>
  <si>
    <t>Provisão para Seguros</t>
  </si>
  <si>
    <t>2103010014</t>
  </si>
  <si>
    <t>Outras Provisões</t>
  </si>
  <si>
    <t>2103010015</t>
  </si>
  <si>
    <t>Provisão Notas Fiscais</t>
  </si>
  <si>
    <t>2103010016</t>
  </si>
  <si>
    <t>Provisão para Contigências Cíveis</t>
  </si>
  <si>
    <t>2103019999</t>
  </si>
  <si>
    <t>Varcam Provisões para Contingências</t>
  </si>
  <si>
    <t>2104010020</t>
  </si>
  <si>
    <t>PROMON S.A.</t>
  </si>
  <si>
    <t>2104010021</t>
  </si>
  <si>
    <t>2104010022</t>
  </si>
  <si>
    <t>2104010023</t>
  </si>
  <si>
    <t>2104010024</t>
  </si>
  <si>
    <t>2104010025</t>
  </si>
  <si>
    <t>2104010026</t>
  </si>
  <si>
    <t>2104010027</t>
  </si>
  <si>
    <t>2104010028</t>
  </si>
  <si>
    <t>2104010029</t>
  </si>
  <si>
    <t>2104010030</t>
  </si>
  <si>
    <t>2104010031</t>
  </si>
  <si>
    <t>2104010032</t>
  </si>
  <si>
    <t>2104010033</t>
  </si>
  <si>
    <t>2104010040</t>
  </si>
  <si>
    <t>2104010041</t>
  </si>
  <si>
    <t>2104010042</t>
  </si>
  <si>
    <t>2104010050</t>
  </si>
  <si>
    <t>2104010051</t>
  </si>
  <si>
    <t>2104010052</t>
  </si>
  <si>
    <t>PLLAL INC</t>
  </si>
  <si>
    <t>2104010060</t>
  </si>
  <si>
    <t>2104010061</t>
  </si>
  <si>
    <t>2104010062</t>
  </si>
  <si>
    <t>2104019999</t>
  </si>
  <si>
    <t>2104020010</t>
  </si>
  <si>
    <t>2104020020</t>
  </si>
  <si>
    <t>2104020021</t>
  </si>
  <si>
    <t>2104020022</t>
  </si>
  <si>
    <t>2104020023</t>
  </si>
  <si>
    <t>2104020024</t>
  </si>
  <si>
    <t>2104020025</t>
  </si>
  <si>
    <t>2104020026</t>
  </si>
  <si>
    <t>2104020027</t>
  </si>
  <si>
    <t>2104020028</t>
  </si>
  <si>
    <t>2104020029</t>
  </si>
  <si>
    <t>2104020030</t>
  </si>
  <si>
    <t>2104020031</t>
  </si>
  <si>
    <t>2104020032</t>
  </si>
  <si>
    <t>2104020033</t>
  </si>
  <si>
    <t>2104020040</t>
  </si>
  <si>
    <t>2104020041</t>
  </si>
  <si>
    <t>2104020042</t>
  </si>
  <si>
    <t>2104020050</t>
  </si>
  <si>
    <t>2104020051</t>
  </si>
  <si>
    <t>2104020052</t>
  </si>
  <si>
    <t>2104020060</t>
  </si>
  <si>
    <t>2104020061</t>
  </si>
  <si>
    <t>2104020091</t>
  </si>
  <si>
    <t>2104021000</t>
  </si>
  <si>
    <t>2105010001</t>
  </si>
  <si>
    <t>Fornecedores Nacionais</t>
  </si>
  <si>
    <t>2105010011</t>
  </si>
  <si>
    <t>Fornecedores - Grupo Promon</t>
  </si>
  <si>
    <t>2105020001</t>
  </si>
  <si>
    <t>Fornecedores Exterior</t>
  </si>
  <si>
    <t>2105020002</t>
  </si>
  <si>
    <t>Fornecedores Exterior Intercomp.</t>
  </si>
  <si>
    <t>2105020003</t>
  </si>
  <si>
    <t>Fornecedores - Grupo Logicalis</t>
  </si>
  <si>
    <t>2105020004</t>
  </si>
  <si>
    <t>Fornecedores - Grupo DataTec</t>
  </si>
  <si>
    <t>2105029997</t>
  </si>
  <si>
    <t>Variação Cambial - Fornec Logicalis</t>
  </si>
  <si>
    <t>2105029998</t>
  </si>
  <si>
    <t>Variação Cambial - Fornec Intercompany</t>
  </si>
  <si>
    <t>2105029999</t>
  </si>
  <si>
    <t>Variação Cambial - Fornecedores</t>
  </si>
  <si>
    <t>2105030001</t>
  </si>
  <si>
    <t>Entrada Física e Fiscal</t>
  </si>
  <si>
    <t>2105030002</t>
  </si>
  <si>
    <t>Provisão de fretes</t>
  </si>
  <si>
    <t>2106010001</t>
  </si>
  <si>
    <t>Custos Incorridos a Faturar - Equipament</t>
  </si>
  <si>
    <t>2106010002</t>
  </si>
  <si>
    <t>Provisão de SV e ANNY</t>
  </si>
  <si>
    <t>2106010003</t>
  </si>
  <si>
    <t>Custos Incorridos a Faturar - Equip. Imp</t>
  </si>
  <si>
    <t>2106010004</t>
  </si>
  <si>
    <t>Custos Diferidos</t>
  </si>
  <si>
    <t>2106010005</t>
  </si>
  <si>
    <t>Otros - Provisión Proyectos WARR</t>
  </si>
  <si>
    <t>2106010006</t>
  </si>
  <si>
    <t>Provisão de Parceiros</t>
  </si>
  <si>
    <t>2106010007</t>
  </si>
  <si>
    <t>Provisão Projetos</t>
  </si>
  <si>
    <t>2106010008</t>
  </si>
  <si>
    <t>Nota Fiscal Software e Serviços</t>
  </si>
  <si>
    <t>2107010001</t>
  </si>
  <si>
    <t>Salários a Pagar</t>
  </si>
  <si>
    <t>2107010002</t>
  </si>
  <si>
    <t>Abono Salarial</t>
  </si>
  <si>
    <t>2107019999</t>
  </si>
  <si>
    <t>Varcam Salários a Pagar</t>
  </si>
  <si>
    <t>2107020001</t>
  </si>
  <si>
    <t>INSS a Pagar</t>
  </si>
  <si>
    <t>2107020002</t>
  </si>
  <si>
    <t>FGTS a Pagar</t>
  </si>
  <si>
    <t>2107020003</t>
  </si>
  <si>
    <t>Férias a Pagar</t>
  </si>
  <si>
    <t>2107020004</t>
  </si>
  <si>
    <t>13º  Salário a Pagar</t>
  </si>
  <si>
    <t>2107020005</t>
  </si>
  <si>
    <t>Rescisões a Pagar</t>
  </si>
  <si>
    <t>2107020006</t>
  </si>
  <si>
    <t>Aviso Prévio a Pagar</t>
  </si>
  <si>
    <t>2107020007</t>
  </si>
  <si>
    <t>Vale transporte a Pagar</t>
  </si>
  <si>
    <t>2107020008</t>
  </si>
  <si>
    <t>Assistência Médica e Odont. a Pagar</t>
  </si>
  <si>
    <t>2107020009</t>
  </si>
  <si>
    <t>Contribuição Sindical a Pagar</t>
  </si>
  <si>
    <t>2107020010</t>
  </si>
  <si>
    <t>Pensão Alimentícia a Pagar</t>
  </si>
  <si>
    <t>2107020011</t>
  </si>
  <si>
    <t>Ausência Remunerada a Pagar</t>
  </si>
  <si>
    <t>2107020012</t>
  </si>
  <si>
    <t>Fundação Promon Previdencia Social a Pag</t>
  </si>
  <si>
    <t>2107020013</t>
  </si>
  <si>
    <t>PIS - Convênio</t>
  </si>
  <si>
    <t>2107020014</t>
  </si>
  <si>
    <t>Provisão para liminar s/INSS de terceiro</t>
  </si>
  <si>
    <t>2107020015</t>
  </si>
  <si>
    <t>Vale Refeição a pagar</t>
  </si>
  <si>
    <t>2107020016</t>
  </si>
  <si>
    <t>Consignado Itaú à pagar</t>
  </si>
  <si>
    <t>2107020017</t>
  </si>
  <si>
    <t>2107020020</t>
  </si>
  <si>
    <t>Contrib.Prev.Receita TIC/TI</t>
  </si>
  <si>
    <t>2107020021</t>
  </si>
  <si>
    <t>Desc programa idiomas ingles</t>
  </si>
  <si>
    <t>2107020022</t>
  </si>
  <si>
    <t>Desc programa idiomas espanhol</t>
  </si>
  <si>
    <t>2107029999</t>
  </si>
  <si>
    <t>Varcam Obrigações Trabalhistas</t>
  </si>
  <si>
    <t>2108010001</t>
  </si>
  <si>
    <t>ICMS a recolher (conta apuração)</t>
  </si>
  <si>
    <t>2108010002</t>
  </si>
  <si>
    <t>ICMS-ST a Recolher (Conta de apuração)</t>
  </si>
  <si>
    <t>2108010199</t>
  </si>
  <si>
    <t>2108020001</t>
  </si>
  <si>
    <t>IPI a Recolher (Conta de apuração)</t>
  </si>
  <si>
    <t>2108030001</t>
  </si>
  <si>
    <t>ISS a Pagar</t>
  </si>
  <si>
    <t>2108030002</t>
  </si>
  <si>
    <t>ISS - Retido Fornecedores</t>
  </si>
  <si>
    <t>2108030003</t>
  </si>
  <si>
    <t>Impostos sobre Receita a Faturar</t>
  </si>
  <si>
    <t>2108030004</t>
  </si>
  <si>
    <t>2108030006</t>
  </si>
  <si>
    <t>ISS s/ importação a Pagar</t>
  </si>
  <si>
    <t>2108030007</t>
  </si>
  <si>
    <t>ISS s/ importações a pagar</t>
  </si>
  <si>
    <t>2108030008</t>
  </si>
  <si>
    <t>Provisão impostos sobre Receita a Fatura</t>
  </si>
  <si>
    <t>2108030009</t>
  </si>
  <si>
    <t>Antecipação de IRPJ</t>
  </si>
  <si>
    <t>2108030010</t>
  </si>
  <si>
    <t>2108040001</t>
  </si>
  <si>
    <t>IR - Periodo Corrente</t>
  </si>
  <si>
    <t>2108040002</t>
  </si>
  <si>
    <t>IRRF Sobre Fopag</t>
  </si>
  <si>
    <t>2108040003</t>
  </si>
  <si>
    <t>IRRF s/ Prestação de Serviços Nacionais</t>
  </si>
  <si>
    <t>2108040004</t>
  </si>
  <si>
    <t>IRRF - Mútuo</t>
  </si>
  <si>
    <t>2108040005</t>
  </si>
  <si>
    <t>IRRF s/ Prestação de Serviços Importados</t>
  </si>
  <si>
    <t>2108040006</t>
  </si>
  <si>
    <t>IRRF s/ Juros de Capital</t>
  </si>
  <si>
    <t>2108049999</t>
  </si>
  <si>
    <t>Varcam Imposto de Renda</t>
  </si>
  <si>
    <t>2108050001</t>
  </si>
  <si>
    <t>CSLL - Periodo Corrente</t>
  </si>
  <si>
    <t>2108059999</t>
  </si>
  <si>
    <t>Varcam Contribuição Social</t>
  </si>
  <si>
    <t>2108060001</t>
  </si>
  <si>
    <t>PIS / COFINS / CSLL a Recolher - Lei 10.</t>
  </si>
  <si>
    <t>2108060002</t>
  </si>
  <si>
    <t>PIS Não Cumulativo a Recolher</t>
  </si>
  <si>
    <t>2108060003</t>
  </si>
  <si>
    <t>PIS Cumulativo a Recolher (conta apuraçã</t>
  </si>
  <si>
    <t>2108060004</t>
  </si>
  <si>
    <t>COFINS Não Cumulativo a Recolher</t>
  </si>
  <si>
    <t>2108060005</t>
  </si>
  <si>
    <t>COFINS Cumulativo a Recolher (conta apur</t>
  </si>
  <si>
    <t>2108060006</t>
  </si>
  <si>
    <t>PIS</t>
  </si>
  <si>
    <t>2108060007</t>
  </si>
  <si>
    <t>COFINS</t>
  </si>
  <si>
    <t>2108060008</t>
  </si>
  <si>
    <t>PIS Não Cumulativo a Recolher (conta apu</t>
  </si>
  <si>
    <t>2108060009</t>
  </si>
  <si>
    <t>COFINS Não Cumulativo a Recolher (conta</t>
  </si>
  <si>
    <t>2108069999</t>
  </si>
  <si>
    <t>Varcam de Pis e Cofins a Recolher</t>
  </si>
  <si>
    <t>2108070001</t>
  </si>
  <si>
    <t>INSS sobre Serviços - Pessoa Física</t>
  </si>
  <si>
    <t>2108070002</t>
  </si>
  <si>
    <t>INSS sobre Serviços</t>
  </si>
  <si>
    <t>2108070003</t>
  </si>
  <si>
    <t>INSS não Retido pelo Cliente</t>
  </si>
  <si>
    <t>2108079999</t>
  </si>
  <si>
    <t>Varcam INSS a Recolher sobre Serviços</t>
  </si>
  <si>
    <t>2108080001</t>
  </si>
  <si>
    <t>IOF a Pagar sobre Transações Financeiras</t>
  </si>
  <si>
    <t>2108080002</t>
  </si>
  <si>
    <t>Contribuição P/ FTI - LEI 2390/02 e 2721</t>
  </si>
  <si>
    <t>2108080003</t>
  </si>
  <si>
    <t>2108080004</t>
  </si>
  <si>
    <t>Contribuição Interv.Domínio Econômico -</t>
  </si>
  <si>
    <t>2108080005</t>
  </si>
  <si>
    <t>2108080199</t>
  </si>
  <si>
    <t>Cut off - Impostos</t>
  </si>
  <si>
    <t>2108089999</t>
  </si>
  <si>
    <t>Varcam Outros Impostos</t>
  </si>
  <si>
    <t>2108099999</t>
  </si>
  <si>
    <t>Cotejamento de Impostos Sales Tax/VAT Pa</t>
  </si>
  <si>
    <t>2109010001</t>
  </si>
  <si>
    <t>2109010002</t>
  </si>
  <si>
    <t>2110010001</t>
  </si>
  <si>
    <t>Adtos. de Clientes - Nacionais</t>
  </si>
  <si>
    <t>2110010004</t>
  </si>
  <si>
    <t>NÃO UTILIZAR</t>
  </si>
  <si>
    <t>2110010005</t>
  </si>
  <si>
    <t>Impostos Não Retidos de Clientes</t>
  </si>
  <si>
    <t>2110010006</t>
  </si>
  <si>
    <t>Recebimentos Indevidos de Clientes</t>
  </si>
  <si>
    <t>2110020001</t>
  </si>
  <si>
    <t>Anticipo Clientes Registro Automático</t>
  </si>
  <si>
    <t>2110020002</t>
  </si>
  <si>
    <t>2111010001</t>
  </si>
  <si>
    <t>Consorcio SKANSKA - Conta Corrente</t>
  </si>
  <si>
    <t>2111010002</t>
  </si>
  <si>
    <t>Consorcio FOSFERTIL - Conta Corrente</t>
  </si>
  <si>
    <t>2111010003</t>
  </si>
  <si>
    <t>Consorcio TERMOPERNAMBUCO - Conta Corren</t>
  </si>
  <si>
    <t>2111010004</t>
  </si>
  <si>
    <t>Consorcio REVAP - Conta Corrente</t>
  </si>
  <si>
    <t>2111010005</t>
  </si>
  <si>
    <t>Consorcio GASVAP - Conta Corrente</t>
  </si>
  <si>
    <t>2111010006</t>
  </si>
  <si>
    <t>Consorcio HDS - Conta Corrente</t>
  </si>
  <si>
    <t>2111010007</t>
  </si>
  <si>
    <t>Consorcio COQUE - Conta Corrente</t>
  </si>
  <si>
    <t>2111010008</t>
  </si>
  <si>
    <t>Consorcio FOSFÉRTIL - Fase II - Conta Co</t>
  </si>
  <si>
    <t>2111010009</t>
  </si>
  <si>
    <t>Consorcio SKANSKA/URE - Conta Corrente</t>
  </si>
  <si>
    <t>2111010010</t>
  </si>
  <si>
    <t>Consorcio FERTIL/FASE III - Conta Corren</t>
  </si>
  <si>
    <t>2111010012</t>
  </si>
  <si>
    <t>Consorcio CPM - Conta Corrente</t>
  </si>
  <si>
    <t>2111020001</t>
  </si>
  <si>
    <t>Consorcio SKANSKA - Aporte de Capital</t>
  </si>
  <si>
    <t>2111020002</t>
  </si>
  <si>
    <t>Consorcio FOSFERTIL - Aporte de Capital</t>
  </si>
  <si>
    <t>2111020003</t>
  </si>
  <si>
    <t>Consorcio TERMOPERNAMBUCO - Aporte de Ca</t>
  </si>
  <si>
    <t>2111020004</t>
  </si>
  <si>
    <t>Consorcio REVAP - Aporte de Capital</t>
  </si>
  <si>
    <t>2111020005</t>
  </si>
  <si>
    <t>Consorcio GASVAP - Aporte de Capital</t>
  </si>
  <si>
    <t>2111020006</t>
  </si>
  <si>
    <t>Consorcio HDS - Aporte de Capital</t>
  </si>
  <si>
    <t>2111020007</t>
  </si>
  <si>
    <t>Consorcio COQUE - Aporte de Capital</t>
  </si>
  <si>
    <t>2111020008</t>
  </si>
  <si>
    <t>Consorcio FOSFÉRTIL - Fase II - Aporte d</t>
  </si>
  <si>
    <t>2111020009</t>
  </si>
  <si>
    <t>Consorcio SKANSKA/URE - Aporte de Capita</t>
  </si>
  <si>
    <t>2111020010</t>
  </si>
  <si>
    <t>Consorcio FERTIL/FASE III - Aporte de Ca</t>
  </si>
  <si>
    <t>2111020012</t>
  </si>
  <si>
    <t>Consorcio CPM - Aporte de Capital</t>
  </si>
  <si>
    <t>2111030001</t>
  </si>
  <si>
    <t>Consorcio SKANSKA - Distribución de Lucr</t>
  </si>
  <si>
    <t>2111030002</t>
  </si>
  <si>
    <t>Consorcio FOSFERTIL - Distribución de Lu</t>
  </si>
  <si>
    <t>2111030003</t>
  </si>
  <si>
    <t>Consorcio TERMOPERNAMBUCO - Distribução</t>
  </si>
  <si>
    <t>2111030004</t>
  </si>
  <si>
    <t>Consorcio REVAP - Distribução de Lucro</t>
  </si>
  <si>
    <t>2111030005</t>
  </si>
  <si>
    <t>Consorcio GASVAP - Distribução de Lucro</t>
  </si>
  <si>
    <t>2111030006</t>
  </si>
  <si>
    <t>Consorcio HDS - Distribução de Lucro</t>
  </si>
  <si>
    <t>2111030007</t>
  </si>
  <si>
    <t>Consorcio COQUE - Distribução de Lucro</t>
  </si>
  <si>
    <t>2111030008</t>
  </si>
  <si>
    <t>Consorcio FOSFÉRTIL - Fase III - Distr L</t>
  </si>
  <si>
    <t>2111030009</t>
  </si>
  <si>
    <t>Consorcio SKANSKA/URE - Distribução de L</t>
  </si>
  <si>
    <t>2111030010</t>
  </si>
  <si>
    <t>Consorcio FERTIL/FASE III - Distribução</t>
  </si>
  <si>
    <t>2111030012</t>
  </si>
  <si>
    <t>Consorcio CPM - Distribução de Lucro</t>
  </si>
  <si>
    <t>2112010001</t>
  </si>
  <si>
    <t>Deudas por Operaciones de Factoring</t>
  </si>
  <si>
    <t>2112020001</t>
  </si>
  <si>
    <t>2112020002</t>
  </si>
  <si>
    <t>Troca em garantia - passivo com o client</t>
  </si>
  <si>
    <t>2112020003</t>
  </si>
  <si>
    <t>CAP Intercompany</t>
  </si>
  <si>
    <t>2112020004</t>
  </si>
  <si>
    <t>Derivativo - SWAP Ajuste a Pagar</t>
  </si>
  <si>
    <t>2112020005</t>
  </si>
  <si>
    <t>IFRS16 Arrendamento a Pagar - Equiptos.</t>
  </si>
  <si>
    <t>2112020007</t>
  </si>
  <si>
    <t>Leasing a Pagar</t>
  </si>
  <si>
    <t>2112020008</t>
  </si>
  <si>
    <t>Juros a apropriar de Leasing</t>
  </si>
  <si>
    <t>2112020010</t>
  </si>
  <si>
    <t>Contraprestações Pagas Leasing FIN</t>
  </si>
  <si>
    <t>2112020015</t>
  </si>
  <si>
    <t>IFRS16 Arrendamento a Pagar - Locação Im</t>
  </si>
  <si>
    <t>2112020016</t>
  </si>
  <si>
    <t>IFRS16 (-) Juros a Apropriar - Locação I</t>
  </si>
  <si>
    <t>2112020017</t>
  </si>
  <si>
    <t>Contraprestações Pagas Leasing Aluguel I</t>
  </si>
  <si>
    <t>2112020020</t>
  </si>
  <si>
    <t>Contraprestações Pagas Leasing Equiptos</t>
  </si>
  <si>
    <t>2112029999</t>
  </si>
  <si>
    <t>Varcam Outras Obrigações a Pagar</t>
  </si>
  <si>
    <t>2114010001</t>
  </si>
  <si>
    <t>Fornecedores nacionais</t>
  </si>
  <si>
    <t>2114010002</t>
  </si>
  <si>
    <t>2114200001</t>
  </si>
  <si>
    <t>2114200002</t>
  </si>
  <si>
    <t>2114200003</t>
  </si>
  <si>
    <t>2114200004</t>
  </si>
  <si>
    <t>2114200005</t>
  </si>
  <si>
    <t>2114200006</t>
  </si>
  <si>
    <t>IR S/ Salários</t>
  </si>
  <si>
    <t>2114200007</t>
  </si>
  <si>
    <t>2114200008</t>
  </si>
  <si>
    <t>2114200009</t>
  </si>
  <si>
    <t>2114300001</t>
  </si>
  <si>
    <t>2114300002</t>
  </si>
  <si>
    <t>2114300003</t>
  </si>
  <si>
    <t>ISS Faturamento</t>
  </si>
  <si>
    <t>2114300004</t>
  </si>
  <si>
    <t>2114300005</t>
  </si>
  <si>
    <t>2114300006</t>
  </si>
  <si>
    <t>PIS Não Cumulativo</t>
  </si>
  <si>
    <t>2114300007</t>
  </si>
  <si>
    <t>COFINS Não Cumulativo</t>
  </si>
  <si>
    <t>2114350001</t>
  </si>
  <si>
    <t>2114350002</t>
  </si>
  <si>
    <t>2114350003</t>
  </si>
  <si>
    <t>2114350004</t>
  </si>
  <si>
    <t>2114350005</t>
  </si>
  <si>
    <t>2114400001</t>
  </si>
  <si>
    <t>Adiantamento de clientes nacional</t>
  </si>
  <si>
    <t>2114400002</t>
  </si>
  <si>
    <t>2114400003</t>
  </si>
  <si>
    <t>2114400004</t>
  </si>
  <si>
    <t>PERT - Parcelamento de Débitos</t>
  </si>
  <si>
    <t>2114500004</t>
  </si>
  <si>
    <t>2114500005</t>
  </si>
  <si>
    <t>2114500006</t>
  </si>
  <si>
    <t>2114500007</t>
  </si>
  <si>
    <t>2114500008</t>
  </si>
  <si>
    <t>2114500009</t>
  </si>
  <si>
    <t>2114500011</t>
  </si>
  <si>
    <t>2114500012</t>
  </si>
  <si>
    <t>2114500013</t>
  </si>
  <si>
    <t>2114520004</t>
  </si>
  <si>
    <t>2114520005</t>
  </si>
  <si>
    <t>2114520006</t>
  </si>
  <si>
    <t>2114520007</t>
  </si>
  <si>
    <t>2114520008</t>
  </si>
  <si>
    <t>2114520009</t>
  </si>
  <si>
    <t>2114540004</t>
  </si>
  <si>
    <t>2114540005</t>
  </si>
  <si>
    <t>2114540006</t>
  </si>
  <si>
    <t>2114540007</t>
  </si>
  <si>
    <t>2114540008</t>
  </si>
  <si>
    <t>2114540009</t>
  </si>
  <si>
    <t>2114560004</t>
  </si>
  <si>
    <t>2114560005</t>
  </si>
  <si>
    <t>2114560006</t>
  </si>
  <si>
    <t>2114560007</t>
  </si>
  <si>
    <t>2114560008</t>
  </si>
  <si>
    <t>2114560009</t>
  </si>
  <si>
    <t>2114580001</t>
  </si>
  <si>
    <t>2114600001</t>
  </si>
  <si>
    <t>Dividendos a Pagar</t>
  </si>
  <si>
    <t>2114900001</t>
  </si>
  <si>
    <t>2114900002</t>
  </si>
  <si>
    <t>2201010001</t>
  </si>
  <si>
    <t>Empréstimos Nacionais - LP</t>
  </si>
  <si>
    <t>2201019999</t>
  </si>
  <si>
    <t>2201020001</t>
  </si>
  <si>
    <t>2201030001</t>
  </si>
  <si>
    <t>Empréstimos Ext - Offshore - LP</t>
  </si>
  <si>
    <t>2201030002</t>
  </si>
  <si>
    <t>Empréstimos Ext - Lei 4.131 - LP</t>
  </si>
  <si>
    <t>2201030003</t>
  </si>
  <si>
    <t>Empréstimos Ext - Cisco Capital - LP</t>
  </si>
  <si>
    <t>2201030004</t>
  </si>
  <si>
    <t>Empréstimos Ext - FINIMP- LP</t>
  </si>
  <si>
    <t>2201030005</t>
  </si>
  <si>
    <t>Livre para Uso</t>
  </si>
  <si>
    <t>2201030007</t>
  </si>
  <si>
    <t>Cambio Pagto Futuro - LP</t>
  </si>
  <si>
    <t>2201039999</t>
  </si>
  <si>
    <t>2201050001</t>
  </si>
  <si>
    <t>Provisão para Contigências Fiscais - LP</t>
  </si>
  <si>
    <t>2201050002</t>
  </si>
  <si>
    <t>2201050003</t>
  </si>
  <si>
    <t>2201050004</t>
  </si>
  <si>
    <t>2201050005</t>
  </si>
  <si>
    <t>2201050017</t>
  </si>
  <si>
    <t>2201050018</t>
  </si>
  <si>
    <t>2201059999</t>
  </si>
  <si>
    <t>Varcam Leasing a Pagar</t>
  </si>
  <si>
    <t>2201060001</t>
  </si>
  <si>
    <t>Financiamentos - FINEP - LP</t>
  </si>
  <si>
    <t>2201060020</t>
  </si>
  <si>
    <t>2201060021</t>
  </si>
  <si>
    <t>2201060022</t>
  </si>
  <si>
    <t>2201060023</t>
  </si>
  <si>
    <t>2201060024</t>
  </si>
  <si>
    <t>2201060025</t>
  </si>
  <si>
    <t>2201060026</t>
  </si>
  <si>
    <t>2201060027</t>
  </si>
  <si>
    <t>2201060028</t>
  </si>
  <si>
    <t>2201060029</t>
  </si>
  <si>
    <t>2201060030</t>
  </si>
  <si>
    <t>2201060031</t>
  </si>
  <si>
    <t>2201060032</t>
  </si>
  <si>
    <t>2201060033</t>
  </si>
  <si>
    <t>2201060040</t>
  </si>
  <si>
    <t>2201060041</t>
  </si>
  <si>
    <t>2201060042</t>
  </si>
  <si>
    <t>2201060050</t>
  </si>
  <si>
    <t>2201060051</t>
  </si>
  <si>
    <t>2201060052</t>
  </si>
  <si>
    <t>2201060060</t>
  </si>
  <si>
    <t>2201060061</t>
  </si>
  <si>
    <t>2201069999</t>
  </si>
  <si>
    <t>Varcam Empréstimos com Cias. Consolidáve</t>
  </si>
  <si>
    <t>2201070010</t>
  </si>
  <si>
    <t>2201070020</t>
  </si>
  <si>
    <t>2201070021</t>
  </si>
  <si>
    <t>2201070022</t>
  </si>
  <si>
    <t>2201070023</t>
  </si>
  <si>
    <t>2201070024</t>
  </si>
  <si>
    <t>2201070025</t>
  </si>
  <si>
    <t>2201070026</t>
  </si>
  <si>
    <t>2201070027</t>
  </si>
  <si>
    <t>2201070028</t>
  </si>
  <si>
    <t>2201070029</t>
  </si>
  <si>
    <t>2201070030</t>
  </si>
  <si>
    <t>2201070031</t>
  </si>
  <si>
    <t>2201070032</t>
  </si>
  <si>
    <t>2201070033</t>
  </si>
  <si>
    <t>2201070040</t>
  </si>
  <si>
    <t>2201070041</t>
  </si>
  <si>
    <t>2201070042</t>
  </si>
  <si>
    <t>2201070050</t>
  </si>
  <si>
    <t>2201070051</t>
  </si>
  <si>
    <t>2201070052</t>
  </si>
  <si>
    <t>2201070060</t>
  </si>
  <si>
    <t>2201070061</t>
  </si>
  <si>
    <t>2201071000</t>
  </si>
  <si>
    <t>2201080024</t>
  </si>
  <si>
    <t>2201081000</t>
  </si>
  <si>
    <t>2201090001</t>
  </si>
  <si>
    <t>2201090002</t>
  </si>
  <si>
    <t>2201090003</t>
  </si>
  <si>
    <t>2201090004</t>
  </si>
  <si>
    <t>2201090005</t>
  </si>
  <si>
    <t>2201099999</t>
  </si>
  <si>
    <t>2301010001</t>
  </si>
  <si>
    <t>Receita Diferida - Curto Prazo</t>
  </si>
  <si>
    <t>2301010002</t>
  </si>
  <si>
    <t>Venda de Entrega Futura</t>
  </si>
  <si>
    <t>2301010003</t>
  </si>
  <si>
    <t>Receita Diferida - Longo Prazo</t>
  </si>
  <si>
    <t>2301019999</t>
  </si>
  <si>
    <t>Varcam Resultados de Exerc Futuros</t>
  </si>
  <si>
    <t>2401010001</t>
  </si>
  <si>
    <t>Capital Subscrito e Integralizado</t>
  </si>
  <si>
    <t>2401010002</t>
  </si>
  <si>
    <t>(-) Capital a Integralizar</t>
  </si>
  <si>
    <t>2402010001</t>
  </si>
  <si>
    <t>Prima en Colocación de Acciones</t>
  </si>
  <si>
    <t>2402010002</t>
  </si>
  <si>
    <t>2402010003</t>
  </si>
  <si>
    <t>2402010004</t>
  </si>
  <si>
    <t>2402010005</t>
  </si>
  <si>
    <t>2402010006</t>
  </si>
  <si>
    <t>Reserva Intercompany</t>
  </si>
  <si>
    <t>2402010007</t>
  </si>
  <si>
    <t>Reserva para Contingencias</t>
  </si>
  <si>
    <t>2402010008</t>
  </si>
  <si>
    <t>Ajuste Vlr Presente - Ações</t>
  </si>
  <si>
    <t>2402020001</t>
  </si>
  <si>
    <t>Reserva Legal</t>
  </si>
  <si>
    <t>2402020002</t>
  </si>
  <si>
    <t>Reserva de Liquidez</t>
  </si>
  <si>
    <t>2402020003</t>
  </si>
  <si>
    <t>Reserva de Lucros a Realizar -equiv. não</t>
  </si>
  <si>
    <t>2402030001</t>
  </si>
  <si>
    <t>Lucros Acumulados</t>
  </si>
  <si>
    <t>2402030002</t>
  </si>
  <si>
    <t>Lucro do Exercício</t>
  </si>
  <si>
    <t>2402030003</t>
  </si>
  <si>
    <t>Dividendos Propostos / Pagos no exercíci</t>
  </si>
  <si>
    <t>2402030004</t>
  </si>
  <si>
    <t>2402040002</t>
  </si>
  <si>
    <t>Efeito de Cambio na Conversão das DF´s</t>
  </si>
  <si>
    <t>2403010001</t>
  </si>
  <si>
    <t>1101010006</t>
  </si>
  <si>
    <t>1101022129</t>
  </si>
  <si>
    <t>Bco. Santander do Brasil - câmbio</t>
  </si>
  <si>
    <t>1101023111</t>
  </si>
  <si>
    <t>1101023112</t>
  </si>
  <si>
    <t>1101023270</t>
  </si>
  <si>
    <t>BBrasil Barueri - Cta. Mvto. CC 5315-5 A</t>
  </si>
  <si>
    <t>1101023271</t>
  </si>
  <si>
    <t>BBrasil Barueri - Cta. Saída CC 5315-5 A</t>
  </si>
  <si>
    <t>1101023272</t>
  </si>
  <si>
    <t>BBrasil Barueri - Cta. Entrada CC 5315-5</t>
  </si>
  <si>
    <t>1101023719</t>
  </si>
  <si>
    <t>1104010034</t>
  </si>
  <si>
    <t>PromonLogicalis Tecnologia e Participaçõ</t>
  </si>
  <si>
    <t>1104020034</t>
  </si>
  <si>
    <t>1105010004</t>
  </si>
  <si>
    <t>Documentos de Cobrança Loja Logicalis</t>
  </si>
  <si>
    <t>1106010012</t>
  </si>
  <si>
    <t>MATERIAIS LOJA LOGICALIS</t>
  </si>
  <si>
    <t>1202010035</t>
  </si>
  <si>
    <t>WeService Serviços e Tecnologia Ltda.</t>
  </si>
  <si>
    <t>1202020026</t>
  </si>
  <si>
    <t>1202050024</t>
  </si>
  <si>
    <t>2104010034</t>
  </si>
  <si>
    <t>2104020034</t>
  </si>
  <si>
    <t>2110010002</t>
  </si>
  <si>
    <t>Para Futura Suscripción de Acciones</t>
  </si>
  <si>
    <t>2111020011</t>
  </si>
  <si>
    <t>Consorcio UDAV - Aporte de Capital</t>
  </si>
  <si>
    <t>2112020006</t>
  </si>
  <si>
    <t>IFRS16 (-) Juros a Apropriar - Equiptos</t>
  </si>
  <si>
    <t>2115010001</t>
  </si>
  <si>
    <t>RETEICA TARIFA 11.04 *1000</t>
  </si>
  <si>
    <t>2201050007</t>
  </si>
  <si>
    <t>IFRS16 Arrendamento a Pagar - Equiptos L</t>
  </si>
  <si>
    <t>2201050008</t>
  </si>
  <si>
    <t>2402040003</t>
  </si>
  <si>
    <t>Ajuste de avaliação patrimonial</t>
  </si>
  <si>
    <t>2402050001</t>
  </si>
  <si>
    <t>Conta Corrente Incorporação</t>
  </si>
  <si>
    <t>D.RBTE003.Q425.CXRUN1.AT</t>
  </si>
  <si>
    <t>Income Statement</t>
  </si>
  <si>
    <t>Reported in Local Currency</t>
  </si>
  <si>
    <t>12  Months Total</t>
  </si>
  <si>
    <t>%</t>
  </si>
  <si>
    <t>Crosscast</t>
  </si>
  <si>
    <t>Note</t>
  </si>
  <si>
    <t>Total Gross Sales</t>
  </si>
  <si>
    <t>Annuity Services</t>
  </si>
  <si>
    <t>Cost of Sales</t>
  </si>
  <si>
    <t>Gross Margin</t>
  </si>
  <si>
    <t>Annuity Services - Net Revenue</t>
  </si>
  <si>
    <t>2(a)</t>
  </si>
  <si>
    <t>Managed Services - Security</t>
  </si>
  <si>
    <t>Intercompany Service Work</t>
  </si>
  <si>
    <t>Managed Services - Security - Net Revenue</t>
  </si>
  <si>
    <t>2(b)</t>
  </si>
  <si>
    <t>Managed Services - Cloud - Public Cloud Infrastructure Services</t>
  </si>
  <si>
    <t>Public Cloud Infrastructure Services</t>
  </si>
  <si>
    <t>Public Cloud Infrastructure Services - Net Revenue</t>
  </si>
  <si>
    <t>2(c)</t>
  </si>
  <si>
    <t>Managed Services - Digital Workspace</t>
  </si>
  <si>
    <t>Managed Services - Digital Workspace - Net Revenue</t>
  </si>
  <si>
    <t>2(d)</t>
  </si>
  <si>
    <t>Managed Services - Internet of Things</t>
  </si>
  <si>
    <t>Managed Services - Internet of Things - Net Revenue</t>
  </si>
  <si>
    <t>2(e)</t>
  </si>
  <si>
    <t>Managed Services - Cloud - Logicalis Owned Assets</t>
  </si>
  <si>
    <t>Managed Services - Cloud - Logicalis Owned Assets - Net Revenue</t>
  </si>
  <si>
    <t>2(f)</t>
  </si>
  <si>
    <t>Managed Services - Service Desk</t>
  </si>
  <si>
    <t>Managed Services - Service Desk - Net Revenue</t>
  </si>
  <si>
    <t>2(g)</t>
  </si>
  <si>
    <t>Managed Services - Networking Services</t>
  </si>
  <si>
    <t>Managed Services - Networking Services - Net Revenue</t>
  </si>
  <si>
    <t>2(h)</t>
  </si>
  <si>
    <t>On-site Managed Services (incl. IT Staffing/)</t>
  </si>
  <si>
    <t>On-site Managed Services</t>
  </si>
  <si>
    <t>On-site Managed Services - New Revenue</t>
  </si>
  <si>
    <t>2(i)</t>
  </si>
  <si>
    <t>Maintenance - Logicalis Delivered</t>
  </si>
  <si>
    <t>Maintenance - Logicalis Delivered - Net Revenue</t>
  </si>
  <si>
    <t>2(j)</t>
  </si>
  <si>
    <t>Other Annuity Services (e.g. Bandwidth Provisioning, Rentals)</t>
  </si>
  <si>
    <t>Other</t>
  </si>
  <si>
    <t>Other - Net Revenue</t>
  </si>
  <si>
    <t>2(k)</t>
  </si>
  <si>
    <t xml:space="preserve">Other Vendor Resold Components </t>
  </si>
  <si>
    <t>Microsoft Azure</t>
  </si>
  <si>
    <t>Microsoft Other</t>
  </si>
  <si>
    <t>AWS</t>
  </si>
  <si>
    <t>Microsoft Azure - Net Revenue</t>
  </si>
  <si>
    <t>Microsoft Other - Net Revenue</t>
  </si>
  <si>
    <t>AWS - Net Revenue</t>
  </si>
  <si>
    <t>2(l)</t>
  </si>
  <si>
    <t>Vendor Resold Maintenance</t>
  </si>
  <si>
    <t>Cisco (Smartnet) - Net Revenue</t>
  </si>
  <si>
    <t>Microsoft - Net Revenue</t>
  </si>
  <si>
    <t>HP - Net Revenue</t>
  </si>
  <si>
    <t>IBM - Net Revenue</t>
  </si>
  <si>
    <t>Cost of Sale (COS) including Direct costs</t>
  </si>
  <si>
    <t>Managed Services - Security - Salary Subsidies</t>
  </si>
  <si>
    <t>Managed Services - Security - Contractor Costs</t>
  </si>
  <si>
    <t>Managed Services - Security Staff Costs - Allocated In</t>
  </si>
  <si>
    <t>Managed Services - Security Staff Costs - Allocated Out</t>
  </si>
  <si>
    <t>Unrecovered Managed Services - Security Staff Costs</t>
  </si>
  <si>
    <t>Cloud - Public Cloud Infrastructure Services</t>
  </si>
  <si>
    <t>Cloud - Public Cloud Infrastructure Services - Net Revenue</t>
  </si>
  <si>
    <t>Cloud - Public Cloud Infrastructure Services - Salary Subsidies</t>
  </si>
  <si>
    <t>Cloud - Public Cloud Infrastructure Services - Contractor Costs</t>
  </si>
  <si>
    <t>Cloud - Public Cloud Infrastructure Services Staff Costs - Allocated In</t>
  </si>
  <si>
    <t>Cloud - Public Cloud Infrastructure Services Staff Costs - Allocated Out</t>
  </si>
  <si>
    <t>Unrecovered Cloud - Public Cloud Infrastructure Services Staff Costs</t>
  </si>
  <si>
    <t>Digital Workspace</t>
  </si>
  <si>
    <t>Digital Workspace - Net Revenue</t>
  </si>
  <si>
    <t>Digital Workspace - Salary Subsidies</t>
  </si>
  <si>
    <t>Digital Workspace - Contractor Costs</t>
  </si>
  <si>
    <t>Digital Workspace Staff Costs - Allocated In</t>
  </si>
  <si>
    <t>Digital Workspace Staff Costs - Allocated Out</t>
  </si>
  <si>
    <t>Unrecovered Digital Workspace Staff Costs</t>
  </si>
  <si>
    <t>Internet of Things</t>
  </si>
  <si>
    <t>Internet of Things - Net Revenue</t>
  </si>
  <si>
    <t>Internet of Things - Salary Subsidies</t>
  </si>
  <si>
    <t>Internet of Things - Contractor Costs</t>
  </si>
  <si>
    <t>Internet of Things Staff Costs - Allocated In</t>
  </si>
  <si>
    <t>Internet of Things Staff Costs - Allocated Out</t>
  </si>
  <si>
    <t>Unrecovered Internet of Things Staff Costs</t>
  </si>
  <si>
    <t>Cloud - Logicalis Owned Assets</t>
  </si>
  <si>
    <t>Cloud - Logicalis Owned Assets - Net Revenue</t>
  </si>
  <si>
    <t>Cloud - Logicalis Owned Assets - Salary Subsidies</t>
  </si>
  <si>
    <t>Cloud - Logicalis Owned Assets - Contractor Costs</t>
  </si>
  <si>
    <t>Cloud - Logicalis Owned Assets Staff Costs - Allocated In</t>
  </si>
  <si>
    <t>Cloud - Logicalis Owned Assets Staff Costs - Allocated Out</t>
  </si>
  <si>
    <t>Unrecovered Cloud - Logicalis Owned Assets Staff Costs</t>
  </si>
  <si>
    <t>Service Desk</t>
  </si>
  <si>
    <t>Service Desk - Net Revenue</t>
  </si>
  <si>
    <t>Service Desk - Salary Subsidies</t>
  </si>
  <si>
    <t>Service Desk - Contractor Costs</t>
  </si>
  <si>
    <t>Service Desk Staff Costs - Allocated In</t>
  </si>
  <si>
    <t>Service Desk Staff Costs - Allocated Out</t>
  </si>
  <si>
    <t>Unrecovered Service Desk Staff Costs</t>
  </si>
  <si>
    <t>Networking Services</t>
  </si>
  <si>
    <t>Networking Services - Net Revenue</t>
  </si>
  <si>
    <t>Networking Services - Salary Subsidies</t>
  </si>
  <si>
    <t>Networking Services - Contractor Costs</t>
  </si>
  <si>
    <t>Networking Services Staff Costs - Allocated In</t>
  </si>
  <si>
    <t>Networking Services Staff Costs - Allocated Out</t>
  </si>
  <si>
    <t>Unrecovered Networking Services Staff Costs</t>
  </si>
  <si>
    <t>On-site Managed Services (incl. IT Staffing)</t>
  </si>
  <si>
    <t>On-Site Managed Services - Net Revenue</t>
  </si>
  <si>
    <t>On-site Managed Services - Salary Subsidies</t>
  </si>
  <si>
    <t>On-site Managed Services - Contractor Costs</t>
  </si>
  <si>
    <t>On-site Managed Services Staff Costs - Allocated In</t>
  </si>
  <si>
    <t>On-site Managed Services Staff Costs - Allocated Out</t>
  </si>
  <si>
    <t>Unrecovered On-site Managed Services Staff Costs</t>
  </si>
  <si>
    <t>Maintenance - Logicalis Delivered:-</t>
  </si>
  <si>
    <t>Maintenance - Logicalis Delivered - Salary Subsidies</t>
  </si>
  <si>
    <t>Maintenance - Logicalis Delivered - Contractor Costs</t>
  </si>
  <si>
    <t>Maintenance - Logicalis Delivered Staff Costs - Allocated In</t>
  </si>
  <si>
    <t>Maintenance - Logicalis Delivered Staff Costs - Allocated Out</t>
  </si>
  <si>
    <t>Unrecovered Maintenance - Logicalis Delivered Staff Costs</t>
  </si>
  <si>
    <t>Other Annuity - Salary Subsidies</t>
  </si>
  <si>
    <t>Other Annuity - Contractor Costs</t>
  </si>
  <si>
    <t>Other Annuity Services Staff Costs - Allocated In</t>
  </si>
  <si>
    <t>Other Annuity Services Staff Costs - Allocated Out</t>
  </si>
  <si>
    <t>Unrecovered Other Annuity Services Staff Costs</t>
  </si>
  <si>
    <t>Cloud Vendor Rebates: Microsoft Azure</t>
  </si>
  <si>
    <t>Cloud Vendor Rebates: Microsoft Other</t>
  </si>
  <si>
    <t>Cloud Vendor Rebates: AWS</t>
  </si>
  <si>
    <t>Cloud Vendor Rebates: Other</t>
  </si>
  <si>
    <t>Vendor Rebates: Cisco</t>
  </si>
  <si>
    <t>Vendor Rebates: Microsoft</t>
  </si>
  <si>
    <t>Vendor Rebates: HP</t>
  </si>
  <si>
    <t>Vendor Rebates: IBM</t>
  </si>
  <si>
    <t>Vendor Rebates: Other</t>
  </si>
  <si>
    <t>Gross Margin (GM)</t>
  </si>
  <si>
    <t>Managed Networks - Salary Subsidies</t>
  </si>
  <si>
    <t>Managed Networks - Contractor Costs</t>
  </si>
  <si>
    <t>Cloud Infrastructure Services - On-premise/private, Hybrid, Public(AWS, Azure)</t>
  </si>
  <si>
    <t>Cloud Infrastructure Services</t>
  </si>
  <si>
    <t>Data Centre Services - Salary Subsidies</t>
  </si>
  <si>
    <t>Data Centre Services - Contractor Costs</t>
  </si>
  <si>
    <t>Unrecovered Data Centre Services Staff Costs</t>
  </si>
  <si>
    <t>Unrecovered Maintenance - Logicalis Delivered-  Staff Costs</t>
  </si>
  <si>
    <t>Cisco (Smartnet)</t>
  </si>
  <si>
    <t>Microsoft</t>
  </si>
  <si>
    <t>HP</t>
  </si>
  <si>
    <t>IBM</t>
  </si>
  <si>
    <t>Check that the GM and Analysis of GM agree</t>
  </si>
  <si>
    <t>Gross Margins</t>
  </si>
  <si>
    <t>Margin</t>
  </si>
  <si>
    <t>GM% Annuity Services</t>
  </si>
  <si>
    <t>Notes</t>
  </si>
  <si>
    <t>Cisco</t>
  </si>
  <si>
    <t>Avnet</t>
  </si>
  <si>
    <t>NetApp</t>
  </si>
  <si>
    <t>Oracle</t>
  </si>
  <si>
    <t>Dell/EMC/VMWare</t>
  </si>
  <si>
    <t>Dell/EMV/VMWare</t>
  </si>
  <si>
    <t>Depreciation ro be charged to Cost of Sales (CoS)</t>
  </si>
  <si>
    <t>Depreciation - Directly charged to Cost of Sales</t>
  </si>
  <si>
    <t>Deprecition- Direct</t>
  </si>
  <si>
    <t>Balance Sheet</t>
  </si>
  <si>
    <t>CURRENT ASSETS</t>
  </si>
  <si>
    <t>STOCK &amp; WIP</t>
  </si>
  <si>
    <t>Stock &amp; WIP</t>
  </si>
  <si>
    <t>Raw Materials</t>
  </si>
  <si>
    <t>Consumables</t>
  </si>
  <si>
    <t>Work In Progress</t>
  </si>
  <si>
    <t>Spares Stock</t>
  </si>
  <si>
    <t>Goods for Resale</t>
  </si>
  <si>
    <t>Goods in Transit / Customer Sites</t>
  </si>
  <si>
    <t>Gross Value of Inventories</t>
  </si>
  <si>
    <t>Less: Provision for Unbillable WIP</t>
  </si>
  <si>
    <t>Less: Provision for Spares Stock</t>
  </si>
  <si>
    <t>Less: Provision for Other Stock Obsolescence</t>
  </si>
  <si>
    <t>Total Net Inventory</t>
  </si>
  <si>
    <t>Total Net Work In Progress</t>
  </si>
  <si>
    <t>TOTAL NET STOCK</t>
  </si>
  <si>
    <t>Gross Inventory aged as follows:-</t>
  </si>
  <si>
    <t>1-30 days</t>
  </si>
  <si>
    <t>31-60 days</t>
  </si>
  <si>
    <t>61-90 days</t>
  </si>
  <si>
    <t>91-120 days</t>
  </si>
  <si>
    <t>Over 120 days</t>
  </si>
  <si>
    <t>ACCOUNTS RECEIVABLE</t>
  </si>
  <si>
    <t>Accounts Receivable</t>
  </si>
  <si>
    <t>Trade Debtors due within 1 Year</t>
  </si>
  <si>
    <t>Trade Debtors due over 1 Year</t>
  </si>
  <si>
    <t>Less:- Intercompany Debtors due within 1 Year</t>
  </si>
  <si>
    <t>Less:- Intercompany Debtors due over 1 Year</t>
  </si>
  <si>
    <t>External Trade Debtors</t>
  </si>
  <si>
    <t>Less Provision for Doubtful Debts - General</t>
  </si>
  <si>
    <t>Less Provision for Doubtful Debts - Specific</t>
  </si>
  <si>
    <t>Net Trade Debtors</t>
  </si>
  <si>
    <t>Bad Debt Provision (Row 39 + 40)</t>
  </si>
  <si>
    <t>Opening Balance</t>
  </si>
  <si>
    <t>Increases to Bad Debts Provision</t>
  </si>
  <si>
    <t>Decreases to Bad Debt Provision (enter as negative)</t>
  </si>
  <si>
    <t>Bad Debts Write Offs (enter as negative)</t>
  </si>
  <si>
    <t>Closing Balance (Bad Debt Provision)</t>
  </si>
  <si>
    <t>External Trade Debtors aged (by overdue date) as follows:-</t>
  </si>
  <si>
    <t>Current</t>
  </si>
  <si>
    <t>1-30 days past due</t>
  </si>
  <si>
    <t>31-60 days past due</t>
  </si>
  <si>
    <t>61-90 days past due</t>
  </si>
  <si>
    <t>91-120 days past due</t>
  </si>
  <si>
    <t>121-365 days past due</t>
  </si>
  <si>
    <t>Over 365 days past due</t>
  </si>
  <si>
    <t>External Trade Debtors aged (by invoice date) as follows:-</t>
  </si>
  <si>
    <t>1-30 days from invoice date</t>
  </si>
  <si>
    <t>31-60 days from invoice date</t>
  </si>
  <si>
    <t>61-90 days from invoice date</t>
  </si>
  <si>
    <t>91-120 days from invoice date</t>
  </si>
  <si>
    <t>121-150 days from invoice date</t>
  </si>
  <si>
    <t>151-365 days from invoice date</t>
  </si>
  <si>
    <t>Over 365 days from invoice date</t>
  </si>
  <si>
    <t>External Trade Debtors movement:-</t>
  </si>
  <si>
    <t>Amounts invoiced during the period</t>
  </si>
  <si>
    <t>Cash collected during the period</t>
  </si>
  <si>
    <t>Amounts written off during the period</t>
  </si>
  <si>
    <t>Other adjustements:</t>
  </si>
  <si>
    <t>Closing Trade Debtors</t>
  </si>
  <si>
    <t>External Trade Debtors Over 1 year:</t>
  </si>
  <si>
    <r>
      <t xml:space="preserve">Debtors aged over 1 year by </t>
    </r>
    <r>
      <rPr>
        <b/>
        <u/>
        <sz val="9"/>
        <rFont val="Arial"/>
        <family val="2"/>
      </rPr>
      <t>invoice date</t>
    </r>
  </si>
  <si>
    <r>
      <t xml:space="preserve">Debtors aged less than 1 year by </t>
    </r>
    <r>
      <rPr>
        <b/>
        <u/>
        <sz val="9"/>
        <rFont val="Arial"/>
        <family val="2"/>
      </rPr>
      <t>invoice date</t>
    </r>
  </si>
  <si>
    <t>Invoice / Credit Notes</t>
  </si>
  <si>
    <t>Invoices raised in month - number</t>
  </si>
  <si>
    <t>Invoices raised in month - total value</t>
  </si>
  <si>
    <t>Credit Notes raised in month - number</t>
  </si>
  <si>
    <t>Credit Notes raised in month - total value</t>
  </si>
  <si>
    <t>Net Invoices/Credit Notes Values</t>
  </si>
  <si>
    <t>Agrees to Amount invoiced in month</t>
  </si>
  <si>
    <t>Prepaid and Other Current Assets</t>
  </si>
  <si>
    <t>Prepaid Subcontracted Maintenance</t>
  </si>
  <si>
    <t>Prepaid Software Licences</t>
  </si>
  <si>
    <t xml:space="preserve">Insurance Prepayments </t>
  </si>
  <si>
    <t>CAPEX WIP</t>
  </si>
  <si>
    <t xml:space="preserve">Other Prepayments </t>
  </si>
  <si>
    <t>Accrued Income</t>
  </si>
  <si>
    <t>Finance Lease Asset</t>
  </si>
  <si>
    <t>Other Debtors</t>
  </si>
  <si>
    <t>CASH &amp; CASH EQUIVALENTS</t>
  </si>
  <si>
    <t>Bank Balances &amp; Cash by Currency:</t>
  </si>
  <si>
    <t>USD - United States Dollar</t>
  </si>
  <si>
    <t>GBP - Pounds Sterling</t>
  </si>
  <si>
    <t>EUR - Euros</t>
  </si>
  <si>
    <t>ARS - Argentine Peso</t>
  </si>
  <si>
    <t>AUD - Australian Dollar</t>
  </si>
  <si>
    <t>BOB - Bolivian Boliviano</t>
  </si>
  <si>
    <t>BRL - Brazilian Real</t>
  </si>
  <si>
    <t>CHF - Swiss Franc</t>
  </si>
  <si>
    <t>CLP - Chilean Peso</t>
  </si>
  <si>
    <t>CNY - Chinese Yuan Renminbi</t>
  </si>
  <si>
    <t>COP - Colombian Peso</t>
  </si>
  <si>
    <t>DOP - Dominican Peso</t>
  </si>
  <si>
    <t>HKD - Hong Kong Dollar</t>
  </si>
  <si>
    <t>IDR - Indonesian Rupiah</t>
  </si>
  <si>
    <t>MYR - Malaysian Ringgit</t>
  </si>
  <si>
    <t>MXN - Mexican Peso</t>
  </si>
  <si>
    <t>PEN - Peruvian Nuevo Sol</t>
  </si>
  <si>
    <t>PYG - Paraguayan Guarani</t>
  </si>
  <si>
    <t>SGD - Singapore Dollar</t>
  </si>
  <si>
    <t>THB - Thailand Baht</t>
  </si>
  <si>
    <t>TWD - Taiwan New Dollar</t>
  </si>
  <si>
    <t>UYU - Uruguayan Peso</t>
  </si>
  <si>
    <t>VND - Vietnam Dong</t>
  </si>
  <si>
    <t>ZAR- South African Rand</t>
  </si>
  <si>
    <t>Other (Please specify)</t>
  </si>
  <si>
    <t>Total Cash &amp; Cash Equivalents</t>
  </si>
  <si>
    <t>FIXED DEPOSITS &gt; 3 MONTHS</t>
  </si>
  <si>
    <t>Fixed Deposits by Currency:</t>
  </si>
  <si>
    <t>Total Fixed Deposits &gt; 3 months</t>
  </si>
  <si>
    <t>TRAPPED CASH (CASH COMMITTED E.G. GUARANTEES,RENTAL DEPOSIT)</t>
  </si>
  <si>
    <t>Trapped Cash</t>
  </si>
  <si>
    <t>Total Trapped Cash</t>
  </si>
  <si>
    <t>DUE FROM HOLDING &amp; FELLOW SUBS WITHIN 1 YEAR</t>
  </si>
  <si>
    <t>Trading Due From Holding or Other fellow Subsidiaries within 1 Year</t>
  </si>
  <si>
    <t>Logicalis Group</t>
  </si>
  <si>
    <t>H/O</t>
  </si>
  <si>
    <t>Logicalis Group Limited</t>
  </si>
  <si>
    <t>Logicalis Limited</t>
  </si>
  <si>
    <t>Logicalis Group Finance Limited</t>
  </si>
  <si>
    <t>Europe</t>
  </si>
  <si>
    <t>Logicalis UK</t>
  </si>
  <si>
    <t>Logicalis Networks GmbH</t>
  </si>
  <si>
    <t>ITUMA GmbH</t>
  </si>
  <si>
    <t>Logicalis Siticom GmbH</t>
  </si>
  <si>
    <t>Siticom GmbH</t>
  </si>
  <si>
    <t>Logicalis GmbH</t>
  </si>
  <si>
    <t>Orange Networks GmbH</t>
  </si>
  <si>
    <t>Orange Networks 365 GmbH</t>
  </si>
  <si>
    <t>VXNET</t>
  </si>
  <si>
    <t>DXNET</t>
  </si>
  <si>
    <t>Logicalis Channel Islands</t>
  </si>
  <si>
    <t>Logicalis Ireland</t>
  </si>
  <si>
    <t>Audea Seguridad</t>
  </si>
  <si>
    <t>Risk4All</t>
  </si>
  <si>
    <t>Logicalis Spain</t>
  </si>
  <si>
    <t>US</t>
  </si>
  <si>
    <t>Logicalis Inc.</t>
  </si>
  <si>
    <t>Logicalis US Holdings Limited</t>
  </si>
  <si>
    <t>Latin America</t>
  </si>
  <si>
    <t>WeService</t>
  </si>
  <si>
    <t>PLLAL LLC (BRL)</t>
  </si>
  <si>
    <t>Logicalis Argentina</t>
  </si>
  <si>
    <t>Logicalis Bolivia</t>
  </si>
  <si>
    <t>Logicalis Chile</t>
  </si>
  <si>
    <t>Logicalis Colombia</t>
  </si>
  <si>
    <t>Logicalis Dominican Republic</t>
  </si>
  <si>
    <t>Logicalis Ecuador</t>
  </si>
  <si>
    <t>Logicalis Paraguay</t>
  </si>
  <si>
    <t>Logicalis Peru USD</t>
  </si>
  <si>
    <t>Logicalis Uruguay Operations</t>
  </si>
  <si>
    <t>Logicalis Uruguay ZF Operations</t>
  </si>
  <si>
    <t>Logicalis South America Inc.</t>
  </si>
  <si>
    <t>Nubeliu Limited</t>
  </si>
  <si>
    <t>Nubeliu I LLC</t>
  </si>
  <si>
    <t>Nubeliu II LLC</t>
  </si>
  <si>
    <t>Nubeliu Argentina</t>
  </si>
  <si>
    <t>Nubeliu Brazil</t>
  </si>
  <si>
    <t>Logicalis Puerto Rico</t>
  </si>
  <si>
    <t>Promon-Logicalis Latin America Limited</t>
  </si>
  <si>
    <t>Logicalis Latin America Holdings</t>
  </si>
  <si>
    <t>Coasin Chile</t>
  </si>
  <si>
    <t>Coasin Peru</t>
  </si>
  <si>
    <t>Asia Pacific</t>
  </si>
  <si>
    <t>Thomas Duryea Logicalis Holdings</t>
  </si>
  <si>
    <t>Thomas Duryea Logicalis</t>
  </si>
  <si>
    <t>TD Logicalis CNI</t>
  </si>
  <si>
    <t>Logicalis Hong Kong</t>
  </si>
  <si>
    <t>Logicalis PSI (IDR)</t>
  </si>
  <si>
    <t>Logicalis Malaysia</t>
  </si>
  <si>
    <t>Logicalis Shanghai</t>
  </si>
  <si>
    <t>Logicalis Singapore</t>
  </si>
  <si>
    <t>Logicalis Taiwan</t>
  </si>
  <si>
    <t>Logicalis Xiamen</t>
  </si>
  <si>
    <t>TDL Asia Pacific  (Malaysia)</t>
  </si>
  <si>
    <t>NetStar Group Holding Limited</t>
  </si>
  <si>
    <t>PT iZeno Teknologi Indonesia</t>
  </si>
  <si>
    <t>iZeno Sdn Bhd</t>
  </si>
  <si>
    <t>iZeno Limited</t>
  </si>
  <si>
    <t>Logicalis Vietnam</t>
  </si>
  <si>
    <t>ZA</t>
  </si>
  <si>
    <t>Logicalis South Africa</t>
  </si>
  <si>
    <t>Logicalis MARS Tech</t>
  </si>
  <si>
    <t>Global Operations</t>
  </si>
  <si>
    <t>GO Australia</t>
  </si>
  <si>
    <t>GO LAPMSC (Australia - Malaysia cost centre)</t>
  </si>
  <si>
    <t>GO Malaysia</t>
  </si>
  <si>
    <t>GO Singapore</t>
  </si>
  <si>
    <t>GO Logicalis Group Limited</t>
  </si>
  <si>
    <t>GO Channel Islands</t>
  </si>
  <si>
    <t>GO Ireland</t>
  </si>
  <si>
    <t>GO Portugal</t>
  </si>
  <si>
    <t>GO UK</t>
  </si>
  <si>
    <t>GO US</t>
  </si>
  <si>
    <t>Logicalis Global Operations Centre S.A. (Portugal Hub)</t>
  </si>
  <si>
    <t>Cirrus Group</t>
  </si>
  <si>
    <t>Holding Cirrus</t>
  </si>
  <si>
    <t>Kumulus</t>
  </si>
  <si>
    <t>Saleslogics</t>
  </si>
  <si>
    <t>Kumulus International Group</t>
  </si>
  <si>
    <t>Kumulus International Holding</t>
  </si>
  <si>
    <t>Kumulus Europe Unipessoal Ltda</t>
  </si>
  <si>
    <t>Kumulus USA Inc</t>
  </si>
  <si>
    <t>Total Trade &lt; 1 Year Logicalis Group</t>
  </si>
  <si>
    <t>Loans Due From Holding or Other fellow Subsidiaries within 1 Year</t>
  </si>
  <si>
    <t>Total Loans &lt; 1 Year Logicalis Group</t>
  </si>
  <si>
    <t>Trade due From Other Datatec Group Companies within 1 Year</t>
  </si>
  <si>
    <t>Datatec Limited</t>
  </si>
  <si>
    <t>Datatec (BVI)</t>
  </si>
  <si>
    <t>Datatec Group Finance Limited</t>
  </si>
  <si>
    <t>Datatec Financial Services Limited</t>
  </si>
  <si>
    <t>Datatec Plc</t>
  </si>
  <si>
    <t>Westcon International Group Companies</t>
  </si>
  <si>
    <t>Westcon Emerging Markets Group Companies</t>
  </si>
  <si>
    <t>Westcon SA Group Companies</t>
  </si>
  <si>
    <t>Analysys Mason Group</t>
  </si>
  <si>
    <t>Logicalis Financial Services Inc.</t>
  </si>
  <si>
    <t>Other Datatec Companies</t>
  </si>
  <si>
    <t>Other Datatec Group</t>
  </si>
  <si>
    <t>Loans due From Other Datatec Group Companies within 1 Year</t>
  </si>
  <si>
    <t>Total due from Holding &amp; Fellow Subs &lt; 1 Year</t>
  </si>
  <si>
    <t>DEFERRED TAX RECEIVABLE</t>
  </si>
  <si>
    <t>Opening Deferred Tax Asset</t>
  </si>
  <si>
    <t>Deferred Tax adj. in respect of prior Yr - Income Statement</t>
  </si>
  <si>
    <t>Charge for the year at current tax rate</t>
  </si>
  <si>
    <t>Other Charges - Give Details:-</t>
  </si>
  <si>
    <t>Deferred Tax adj.  - Equity related</t>
  </si>
  <si>
    <t>Reclassification current year to LT_Liab</t>
  </si>
  <si>
    <t>Reclassification prior year to LT_Liab</t>
  </si>
  <si>
    <t>Closing Deferred Tax Receivable</t>
  </si>
  <si>
    <t>INVESTMENTS IN MARKETABLE SECURITIES</t>
  </si>
  <si>
    <t>Please Give Details:-</t>
  </si>
  <si>
    <t>Total Investment in Marketable Securities</t>
  </si>
  <si>
    <t>LONG TERM INTERCOMPANY DEBTORS</t>
  </si>
  <si>
    <t>DUE FROM HOLDING &amp; FELLOW SUBS OVER 1 YEAR</t>
  </si>
  <si>
    <t>Trading Due From Holding or Other fellow Subsidiaries After 1 Year</t>
  </si>
  <si>
    <t>Total Trade &gt; 1 Year Logicalis Group</t>
  </si>
  <si>
    <t>Loans Due From Holding or Other fellow Subsidiaries After 1 Year</t>
  </si>
  <si>
    <t>Total Loans &gt; 1 Year Logicalis Group</t>
  </si>
  <si>
    <t>Trade due From Other Datatec Group Companies After 1 Year</t>
  </si>
  <si>
    <t>Loans due From Other Datatec Group Companies After 1 Year</t>
  </si>
  <si>
    <t>Total due from Holding &amp; Fellow Subs &gt; 1 Year</t>
  </si>
  <si>
    <t>Total Net  Sales</t>
  </si>
  <si>
    <t>Logicalis Portugal</t>
  </si>
  <si>
    <t>Kumulus Ireland</t>
  </si>
  <si>
    <t>1101023113</t>
  </si>
  <si>
    <t>Bco. BTG - Cta. Mvto e Transitoria</t>
  </si>
  <si>
    <t>1101023120</t>
  </si>
  <si>
    <t>Bco. BTG - Cta. Mvto</t>
  </si>
  <si>
    <t>1101023121</t>
  </si>
  <si>
    <t>Bco. BTG - Cta. Saida</t>
  </si>
  <si>
    <t>1101023122</t>
  </si>
  <si>
    <t>Bco. BTG - Cta. entrada</t>
  </si>
  <si>
    <t>1101023130</t>
  </si>
  <si>
    <t>Bco. Citibank-Cta. Mvto</t>
  </si>
  <si>
    <t>Bco. ABC Cta Saida</t>
  </si>
  <si>
    <t>Bco. ABC Cta entrada</t>
  </si>
  <si>
    <t>1101023140</t>
  </si>
  <si>
    <t>Bco.CitiBank Cta Mvto</t>
  </si>
  <si>
    <t>1101023160</t>
  </si>
  <si>
    <t>Bco.Citibank - Cta. Mvto.</t>
  </si>
  <si>
    <t>1101023161</t>
  </si>
  <si>
    <t>Bco.CitiBank Cta Mvt Saida</t>
  </si>
  <si>
    <t>1101023162</t>
  </si>
  <si>
    <t>Bco.CitiBank Cta Entrada</t>
  </si>
  <si>
    <t>1101023170</t>
  </si>
  <si>
    <t>Bco.ABC - Cta. Mvto.</t>
  </si>
  <si>
    <t>1101023171</t>
  </si>
  <si>
    <t>Bco.ABC - Cta. Saida</t>
  </si>
  <si>
    <t>1101023172</t>
  </si>
  <si>
    <t>Bco.ABC - Cta. Entrada</t>
  </si>
  <si>
    <t>1101023180</t>
  </si>
  <si>
    <t>Bco.BTG - Cta. Mvto.</t>
  </si>
  <si>
    <t>1101023181</t>
  </si>
  <si>
    <t>Bco.BTG - Cta. Saida</t>
  </si>
  <si>
    <t>1101023182</t>
  </si>
  <si>
    <t>Bco.BTG - Cta. Entrada</t>
  </si>
  <si>
    <t>1102020002</t>
  </si>
  <si>
    <t>Perda Esperada sobre Aplicações Financei</t>
  </si>
  <si>
    <t>1108010035</t>
  </si>
  <si>
    <t>IRPJ Saldo Negativo - 2025</t>
  </si>
  <si>
    <t>CSLL Saldo Negativo - 2020</t>
  </si>
  <si>
    <t>1108020035</t>
  </si>
  <si>
    <t>CSLL Saldo Negativo - 2025</t>
  </si>
  <si>
    <t>1108030007</t>
  </si>
  <si>
    <t>IPI pagto a maior</t>
  </si>
  <si>
    <t>IR/CS pagto a maior -Exclusão ICMS créd.</t>
  </si>
  <si>
    <t>1108060012</t>
  </si>
  <si>
    <t>ICMS Processos de Restituição Recuperaçã</t>
  </si>
  <si>
    <t>1110010017</t>
  </si>
  <si>
    <t>Transitória Bradesco Master</t>
  </si>
  <si>
    <t>Derivativos - Hedge Ajuste a receber</t>
  </si>
  <si>
    <t>1112020017</t>
  </si>
  <si>
    <t>Depósito Judicial Cível</t>
  </si>
  <si>
    <t>2101030008</t>
  </si>
  <si>
    <t>Empréstimo Finimp - CP</t>
  </si>
  <si>
    <t>2103010017</t>
  </si>
  <si>
    <t>Provisões PL-FN</t>
  </si>
  <si>
    <t>2103010018</t>
  </si>
  <si>
    <t>Outras Provisões Tributárias</t>
  </si>
  <si>
    <t>Derivativos - Hedge Ajuste a pagar</t>
  </si>
  <si>
    <t>2201010002</t>
  </si>
  <si>
    <t>Dividendos a Pagar LP</t>
  </si>
  <si>
    <t>2201030006</t>
  </si>
  <si>
    <t>Empréstimo Finimp - LP</t>
  </si>
  <si>
    <t>2402030005</t>
  </si>
  <si>
    <t>Juros Sobre Capital Próprio</t>
  </si>
  <si>
    <t>1101023141</t>
  </si>
  <si>
    <t>1101023142</t>
  </si>
  <si>
    <t>1101023151</t>
  </si>
  <si>
    <t>Bco. Citibank - Cta Saida</t>
  </si>
  <si>
    <t>1101023152</t>
  </si>
  <si>
    <t>Bco. Citibank - Cta Entrada</t>
  </si>
  <si>
    <t>CSLL Saldo Negativo - 2011</t>
  </si>
  <si>
    <t>COUNTRY</t>
  </si>
  <si>
    <t>MONTH</t>
  </si>
  <si>
    <t>SPOT - BS</t>
  </si>
  <si>
    <t>Average - P&amp;L</t>
  </si>
  <si>
    <t>DZD</t>
  </si>
  <si>
    <t>Algeria</t>
  </si>
  <si>
    <t>AOA</t>
  </si>
  <si>
    <t>Angola</t>
  </si>
  <si>
    <t>ARS</t>
  </si>
  <si>
    <t>Argentina</t>
  </si>
  <si>
    <t>AUD</t>
  </si>
  <si>
    <t>Australia</t>
  </si>
  <si>
    <t>BHD</t>
  </si>
  <si>
    <t>Bahraini</t>
  </si>
  <si>
    <t>BOB</t>
  </si>
  <si>
    <t>Bolivia</t>
  </si>
  <si>
    <t>Brazil Real</t>
  </si>
  <si>
    <t>GBP</t>
  </si>
  <si>
    <t>British Pound</t>
  </si>
  <si>
    <t>XAF</t>
  </si>
  <si>
    <t>Cameroon</t>
  </si>
  <si>
    <t>CAD</t>
  </si>
  <si>
    <t>Canadian Dollar</t>
  </si>
  <si>
    <t>CLP</t>
  </si>
  <si>
    <t>Chile</t>
  </si>
  <si>
    <t>CNY</t>
  </si>
  <si>
    <t>China</t>
  </si>
  <si>
    <t>COP</t>
  </si>
  <si>
    <t>Colombia</t>
  </si>
  <si>
    <t>HRK</t>
  </si>
  <si>
    <t>Croatian Kuna</t>
  </si>
  <si>
    <t>CZK</t>
  </si>
  <si>
    <t>Czech</t>
  </si>
  <si>
    <t>DKK</t>
  </si>
  <si>
    <t>Denmark</t>
  </si>
  <si>
    <t>EUR</t>
  </si>
  <si>
    <t>Euro</t>
  </si>
  <si>
    <t>EGP</t>
  </si>
  <si>
    <t>Egypt</t>
  </si>
  <si>
    <t>GHS</t>
  </si>
  <si>
    <t>Ghana</t>
  </si>
  <si>
    <t>HKD</t>
  </si>
  <si>
    <t>Hong Kong</t>
  </si>
  <si>
    <t>INR</t>
  </si>
  <si>
    <t>Indian Rupee</t>
  </si>
  <si>
    <t>IDR</t>
  </si>
  <si>
    <t>Indonesia Rupiah</t>
  </si>
  <si>
    <t>JPY</t>
  </si>
  <si>
    <t>Japan</t>
  </si>
  <si>
    <t>KES</t>
  </si>
  <si>
    <t>Kenya</t>
  </si>
  <si>
    <t>KWD</t>
  </si>
  <si>
    <t>Kuwait</t>
  </si>
  <si>
    <t>MYR</t>
  </si>
  <si>
    <t xml:space="preserve">Malaysia </t>
  </si>
  <si>
    <t>MUR</t>
  </si>
  <si>
    <t>Mauritius</t>
  </si>
  <si>
    <t>MXN</t>
  </si>
  <si>
    <t>Mexican Peso</t>
  </si>
  <si>
    <t>MAD</t>
  </si>
  <si>
    <t>Morocco</t>
  </si>
  <si>
    <t>NAD</t>
  </si>
  <si>
    <t>Namibia</t>
  </si>
  <si>
    <t>NZD</t>
  </si>
  <si>
    <t>New Zealand</t>
  </si>
  <si>
    <t>NGN</t>
  </si>
  <si>
    <t>Nigeria</t>
  </si>
  <si>
    <t>NOK</t>
  </si>
  <si>
    <t>Norway</t>
  </si>
  <si>
    <t>OMR</t>
  </si>
  <si>
    <t>Oman</t>
  </si>
  <si>
    <t>PYG</t>
  </si>
  <si>
    <t>Paraguay</t>
  </si>
  <si>
    <t>PEN</t>
  </si>
  <si>
    <t>Peru</t>
  </si>
  <si>
    <t>PHP</t>
  </si>
  <si>
    <t>Philippine Peso</t>
  </si>
  <si>
    <t>PLN</t>
  </si>
  <si>
    <t>Poland</t>
  </si>
  <si>
    <t>QAR</t>
  </si>
  <si>
    <t>Qatar</t>
  </si>
  <si>
    <t>SAR</t>
  </si>
  <si>
    <t>Saudi Arabia</t>
  </si>
  <si>
    <t>SGD</t>
  </si>
  <si>
    <t>Singapore</t>
  </si>
  <si>
    <t>ZAR</t>
  </si>
  <si>
    <t>South Africa</t>
  </si>
  <si>
    <t>KRW</t>
  </si>
  <si>
    <t>South Korean</t>
  </si>
  <si>
    <t>SEK</t>
  </si>
  <si>
    <t>Sweden</t>
  </si>
  <si>
    <t>CHF</t>
  </si>
  <si>
    <t>Swiss Franc</t>
  </si>
  <si>
    <t>TND</t>
  </si>
  <si>
    <t>Tunisia</t>
  </si>
  <si>
    <t>TWD</t>
  </si>
  <si>
    <t>Taiwan</t>
  </si>
  <si>
    <t>TZS</t>
  </si>
  <si>
    <t>Tanzania</t>
  </si>
  <si>
    <t>THB</t>
  </si>
  <si>
    <t>Thailand</t>
  </si>
  <si>
    <t>AED</t>
  </si>
  <si>
    <t>UAE Dirham</t>
  </si>
  <si>
    <t>UGX</t>
  </si>
  <si>
    <t>Uganda</t>
  </si>
  <si>
    <t>UYU</t>
  </si>
  <si>
    <t>Uruguay</t>
  </si>
  <si>
    <t>VND</t>
  </si>
  <si>
    <t>Vietnam</t>
  </si>
  <si>
    <t>XOF</t>
  </si>
  <si>
    <t>West Africa</t>
  </si>
  <si>
    <t>ZMW</t>
  </si>
  <si>
    <t>Zambia</t>
  </si>
  <si>
    <t>BWP</t>
  </si>
  <si>
    <t>Botswana</t>
  </si>
  <si>
    <t>ETB</t>
  </si>
  <si>
    <t>Ethiopia</t>
  </si>
  <si>
    <t>MZN</t>
  </si>
  <si>
    <t>Mozambic</t>
  </si>
  <si>
    <t>PKR</t>
  </si>
  <si>
    <t>Pakistan</t>
  </si>
  <si>
    <t>ISK</t>
  </si>
  <si>
    <t>Iceland</t>
  </si>
  <si>
    <t>DOP</t>
  </si>
  <si>
    <t>Dominican Republic</t>
  </si>
  <si>
    <t>To GBP:</t>
  </si>
  <si>
    <t>CXR1 Q2</t>
  </si>
  <si>
    <t>20260228</t>
  </si>
  <si>
    <t>100018822</t>
  </si>
  <si>
    <t>39</t>
  </si>
  <si>
    <t>Rebate 02/2026 Cisco CXR1 Q2</t>
  </si>
  <si>
    <t>X</t>
  </si>
  <si>
    <t>CXR1 Q4</t>
  </si>
  <si>
    <t>100018823</t>
  </si>
  <si>
    <t>Rebate 02/2026 Cisco CXR1 Q4</t>
  </si>
  <si>
    <t>CXR1 Q3</t>
  </si>
  <si>
    <t>100018824</t>
  </si>
  <si>
    <t>Rebate 02/2026 Cisco CXR1 Q3</t>
  </si>
  <si>
    <t>CSPP RUN1 Q2</t>
  </si>
  <si>
    <t>100018825</t>
  </si>
  <si>
    <t>Rebate 02/2026 Cisco CSPP RUN1 Q2</t>
  </si>
  <si>
    <t>TPVINCANNUITY46</t>
  </si>
  <si>
    <t>100018826</t>
  </si>
  <si>
    <t>Rebate 02/2026 Cisco TPVINCANNUITY46 RUN1</t>
  </si>
  <si>
    <t>SO46.RUN1</t>
  </si>
  <si>
    <t>100018827</t>
  </si>
  <si>
    <t>Rebate 02/2026 Cisco SO46.RUN1</t>
  </si>
  <si>
    <t>LAND 360</t>
  </si>
  <si>
    <t>100018828</t>
  </si>
  <si>
    <t>Rebate 02/2026 Cisco LAND 360</t>
  </si>
  <si>
    <t>RBTE64A360</t>
  </si>
  <si>
    <t>20260331</t>
  </si>
  <si>
    <t>100031690</t>
  </si>
  <si>
    <t>29</t>
  </si>
  <si>
    <t>100031742</t>
  </si>
  <si>
    <t>Rebate 03/2026 Cisco CXR1 Q4</t>
  </si>
  <si>
    <t>100031691</t>
  </si>
  <si>
    <t>100031743</t>
  </si>
  <si>
    <t>Rebate 03/2026 Cisco CXR1 Q3</t>
  </si>
  <si>
    <t>100031692</t>
  </si>
  <si>
    <t>100031744</t>
  </si>
  <si>
    <t>Rebate 03/2026 Cisco TPVINCANNUITY46 RUN1</t>
  </si>
  <si>
    <t>100031693</t>
  </si>
  <si>
    <t>100031745</t>
  </si>
  <si>
    <t>Rebate 03/2026 Cisco LAND 360</t>
  </si>
  <si>
    <t>20260430</t>
  </si>
  <si>
    <t>100043238</t>
  </si>
  <si>
    <t>100043255</t>
  </si>
  <si>
    <t>Rebate 04/2026 Cisco CXR1 Q4</t>
  </si>
  <si>
    <t>100043239</t>
  </si>
  <si>
    <t>100043256</t>
  </si>
  <si>
    <t>Rebate 04/2026 Cisco CXR1 Q3</t>
  </si>
  <si>
    <t>100043240</t>
  </si>
  <si>
    <t>100043257</t>
  </si>
  <si>
    <t>Rebate 04/2026 Cisco TPVINCANNUITY46 RUN1</t>
  </si>
  <si>
    <t>100043241</t>
  </si>
  <si>
    <t>100043258</t>
  </si>
  <si>
    <t>Rebate 04/2026 Cisco LAND 360</t>
  </si>
  <si>
    <t>20260531</t>
  </si>
  <si>
    <t>100055532</t>
  </si>
  <si>
    <t>100055540</t>
  </si>
  <si>
    <t>Rebate 05/2026 Cisco CXR1 Q4</t>
  </si>
  <si>
    <t>100055533</t>
  </si>
  <si>
    <t>100055541</t>
  </si>
  <si>
    <t>Rebate 05/2026 Cisco CXR1 Q3</t>
  </si>
  <si>
    <t>100055534</t>
  </si>
  <si>
    <t>100055542</t>
  </si>
  <si>
    <t>Rebate 05/2026 Cisco TPVINCANNUITY46 RUN1</t>
  </si>
  <si>
    <t>100055535</t>
  </si>
  <si>
    <t>100055543</t>
  </si>
  <si>
    <t>Rebate 05/2026 Cisco LAND 360</t>
  </si>
  <si>
    <t>ADOP 360</t>
  </si>
  <si>
    <t>100055536</t>
  </si>
  <si>
    <t>100055544</t>
  </si>
  <si>
    <t>Rebate 05/2026 Cisco ADOP 360</t>
  </si>
  <si>
    <t>00001443</t>
  </si>
  <si>
    <t>0000000000000000</t>
  </si>
  <si>
    <t>90592523</t>
  </si>
  <si>
    <t>01</t>
  </si>
  <si>
    <t>RV</t>
  </si>
  <si>
    <t>Z3</t>
  </si>
  <si>
    <t>100033369</t>
  </si>
  <si>
    <t>Doc.Faturam.Cobrança * 0000000000000000</t>
  </si>
  <si>
    <t>MKTG64G001</t>
  </si>
  <si>
    <t>0001</t>
  </si>
  <si>
    <t>12</t>
  </si>
  <si>
    <t>224488</t>
  </si>
  <si>
    <t>1400002785</t>
  </si>
  <si>
    <t>15</t>
  </si>
  <si>
    <t>DZ</t>
  </si>
  <si>
    <t>Receb. de Cliente * 224488</t>
  </si>
  <si>
    <t>ADPT64G003</t>
  </si>
  <si>
    <t>0005</t>
  </si>
  <si>
    <t>0225169</t>
  </si>
  <si>
    <t>1400003623</t>
  </si>
  <si>
    <t>Receb. de Cliente * 0225169</t>
  </si>
  <si>
    <t>225317</t>
  </si>
  <si>
    <t>90591256</t>
  </si>
  <si>
    <t>1400003699</t>
  </si>
  <si>
    <t>Doc.Faturam.Cobrança * 225317</t>
  </si>
  <si>
    <t>Receb. de Cliente * 225317</t>
  </si>
  <si>
    <t>00001442</t>
  </si>
  <si>
    <t>90591269</t>
  </si>
  <si>
    <t>1400004042</t>
  </si>
  <si>
    <t>Doc.Faturam.Cobrança * 00001442</t>
  </si>
  <si>
    <t>Receb. de Cliente * 00001442</t>
  </si>
  <si>
    <t>0225623</t>
  </si>
  <si>
    <t>90592031</t>
  </si>
  <si>
    <t>1400004417</t>
  </si>
  <si>
    <t>Doc.Faturam.Cobrança * 0225623</t>
  </si>
  <si>
    <t>Receb. de Cliente * 0225623</t>
  </si>
  <si>
    <t>0225799</t>
  </si>
  <si>
    <t>90592480</t>
  </si>
  <si>
    <t>1400004717</t>
  </si>
  <si>
    <t>Doc.Faturam.Cobrança * 0225799</t>
  </si>
  <si>
    <t>ALLN64S001</t>
  </si>
  <si>
    <t>Receb. de Cliente * 0225799</t>
  </si>
  <si>
    <t>00001444</t>
  </si>
  <si>
    <t>90593438</t>
  </si>
  <si>
    <t>1400005301</t>
  </si>
  <si>
    <t>Doc.Faturam.Cobrança * 00001444</t>
  </si>
  <si>
    <t>ENTR64S001</t>
  </si>
  <si>
    <t>Receb. de Cliente * 00001444</t>
  </si>
  <si>
    <t>0226477</t>
  </si>
  <si>
    <t>90593827</t>
  </si>
  <si>
    <t>1400005716</t>
  </si>
  <si>
    <t>Doc.Faturam.Cobrança * 0226477</t>
  </si>
  <si>
    <t>Receb. de Cliente * 0226477</t>
  </si>
  <si>
    <t>00001448</t>
  </si>
  <si>
    <t>90594886</t>
  </si>
  <si>
    <t>1400006643</t>
  </si>
  <si>
    <t>Doc.Faturam.Cobrança * 00001448</t>
  </si>
  <si>
    <t>00001449</t>
  </si>
  <si>
    <t>90594887</t>
  </si>
  <si>
    <t>1400006644</t>
  </si>
  <si>
    <t>Doc.Faturam.Cobrança * 00001449</t>
  </si>
  <si>
    <t>Rebate 02/2026 Cis</t>
  </si>
  <si>
    <t>D.RBTE003.Q226.CXRUN1.AT</t>
  </si>
  <si>
    <t>D.RBTE003.Q326.CXRUN1.AT</t>
  </si>
  <si>
    <t>D.RBTE003.Q226.CSPPR1.AT</t>
  </si>
  <si>
    <t>D.RBTE007.AN46.RUN001.AT</t>
  </si>
  <si>
    <t>D.RBTE007.SO46.RUN001.AT</t>
  </si>
  <si>
    <t>D.RBTE360.RBTE.LAND00.AT</t>
  </si>
  <si>
    <t>Rebate 03/2026 Cis</t>
  </si>
  <si>
    <t>Rebate 04/2026 Cis</t>
  </si>
  <si>
    <t>Rebate 05/2026 Cis</t>
  </si>
  <si>
    <t>D.RBTE360.RBTE.ADOP00.AT</t>
  </si>
  <si>
    <t>100056949</t>
  </si>
  <si>
    <t>PROVISÃO</t>
  </si>
  <si>
    <t>[EVENTO] Business</t>
  </si>
  <si>
    <t>100056915</t>
  </si>
  <si>
    <t>[EVENTO] Business 360 Pocket show BSB</t>
  </si>
  <si>
    <t>CM3</t>
  </si>
  <si>
    <t>CM3MKT000045</t>
  </si>
  <si>
    <t>0</t>
  </si>
  <si>
    <t>100048333</t>
  </si>
  <si>
    <t>Transf_RADM000_ENTR001_RITM0258890</t>
  </si>
  <si>
    <t>PURCHASE</t>
  </si>
  <si>
    <t>PURADM000001</t>
  </si>
  <si>
    <t>10751</t>
  </si>
  <si>
    <t>100041871</t>
  </si>
  <si>
    <t>Transf_10751_[EVENTO] Rebate_Transf MKTG</t>
  </si>
  <si>
    <t>CM3MKT000100</t>
  </si>
  <si>
    <t>100044720</t>
  </si>
  <si>
    <t>REBATES_MKTG</t>
  </si>
  <si>
    <t>100049323</t>
  </si>
  <si>
    <t>EVENTO] FebrabanTech</t>
  </si>
  <si>
    <t>CM3MKT000102</t>
  </si>
  <si>
    <t>MULMKT000001</t>
  </si>
  <si>
    <t>CM3MKT000188</t>
  </si>
  <si>
    <t>12302</t>
  </si>
  <si>
    <t>100031666</t>
  </si>
  <si>
    <t>Transf_12302_[EVENTO] Engage 2026</t>
  </si>
  <si>
    <t>CM3MKT000040</t>
  </si>
  <si>
    <t>100033148</t>
  </si>
  <si>
    <t>100033154</t>
  </si>
  <si>
    <t>100033155</t>
  </si>
  <si>
    <t>100033156</t>
  </si>
  <si>
    <t>100034050</t>
  </si>
  <si>
    <t>[EVENTO] Engage 2026</t>
  </si>
  <si>
    <t>[EVENTO] A definir</t>
  </si>
  <si>
    <t>100034413</t>
  </si>
  <si>
    <t>23336</t>
  </si>
  <si>
    <t>Transf_23336_[EVENTO] Distributech 2027</t>
  </si>
  <si>
    <t>CM3MKT000145</t>
  </si>
  <si>
    <t>[EVENTO] Distributech 2027</t>
  </si>
  <si>
    <t>[CAMPANHA] Programa ABM - AWS</t>
  </si>
  <si>
    <t>CM3MKT000043</t>
  </si>
  <si>
    <t>100055483</t>
  </si>
  <si>
    <t>[EVENTO] ENASTIC Justiça Estadual 2026</t>
  </si>
  <si>
    <t>CM3MKT000047</t>
  </si>
  <si>
    <t>25094</t>
  </si>
  <si>
    <t>100031700</t>
  </si>
  <si>
    <t>Transf_25094_ALLN001</t>
  </si>
  <si>
    <t>PARCERIA</t>
  </si>
  <si>
    <t>LOGDNP000031</t>
  </si>
  <si>
    <t>25955</t>
  </si>
  <si>
    <t>EVENTO</t>
  </si>
  <si>
    <t>100012302</t>
  </si>
  <si>
    <t>100012303</t>
  </si>
  <si>
    <t>100012304</t>
  </si>
  <si>
    <t>100012305</t>
  </si>
  <si>
    <t>VIP46 RUN1</t>
  </si>
  <si>
    <t>100012306</t>
  </si>
  <si>
    <t>Rebate 02/2026 Cisco VIP46 RUN1</t>
  </si>
  <si>
    <t>100012307</t>
  </si>
  <si>
    <t>100012308</t>
  </si>
  <si>
    <t>100023869</t>
  </si>
  <si>
    <t>100023898</t>
  </si>
  <si>
    <t>100023870</t>
  </si>
  <si>
    <t>100023899</t>
  </si>
  <si>
    <t>100023872</t>
  </si>
  <si>
    <t>100023900</t>
  </si>
  <si>
    <t>100023873</t>
  </si>
  <si>
    <t>100023901</t>
  </si>
  <si>
    <t>Rebate 03/2026 Cisco ADOP 360</t>
  </si>
  <si>
    <t>100030236</t>
  </si>
  <si>
    <t>100030242</t>
  </si>
  <si>
    <t>100030237</t>
  </si>
  <si>
    <t>100030243</t>
  </si>
  <si>
    <t>100030238</t>
  </si>
  <si>
    <t>100030244</t>
  </si>
  <si>
    <t>100030239</t>
  </si>
  <si>
    <t>100030245</t>
  </si>
  <si>
    <t>Rebate 04/2026 Cisco ADOP 360</t>
  </si>
  <si>
    <t>100038151</t>
  </si>
  <si>
    <t>100038159</t>
  </si>
  <si>
    <t>100038152</t>
  </si>
  <si>
    <t>100038160</t>
  </si>
  <si>
    <t>100038153</t>
  </si>
  <si>
    <t>100038161</t>
  </si>
  <si>
    <t>FY26 360</t>
  </si>
  <si>
    <t>100038154</t>
  </si>
  <si>
    <t>100038162</t>
  </si>
  <si>
    <t>Rebate 05/2026 Cisco FY26 360</t>
  </si>
  <si>
    <t>00008800</t>
  </si>
  <si>
    <t>90592410</t>
  </si>
  <si>
    <t>100016646</t>
  </si>
  <si>
    <t>00008802</t>
  </si>
  <si>
    <t>90593748</t>
  </si>
  <si>
    <t>1400001612</t>
  </si>
  <si>
    <t>Doc.Faturam.Cobrança * 00008802</t>
  </si>
  <si>
    <t>Receb. de Cliente * 00008802</t>
  </si>
  <si>
    <t>100014815</t>
  </si>
  <si>
    <t>VC</t>
  </si>
  <si>
    <t>Provisão de variação cambial por competência *</t>
  </si>
  <si>
    <t>100023902</t>
  </si>
  <si>
    <t>100023903</t>
  </si>
  <si>
    <t>100030246</t>
  </si>
  <si>
    <t>100030247</t>
  </si>
  <si>
    <t>100038163</t>
  </si>
  <si>
    <t>D.RBTE003.Q226.CXRUN1.AP</t>
  </si>
  <si>
    <t>D.RBTE003.Q326.CXRUN1.AP</t>
  </si>
  <si>
    <t>D.RBTE003.Q226.CSPPR1.AP</t>
  </si>
  <si>
    <t>D.RBTE007.AN46.RUN001.AP</t>
  </si>
  <si>
    <t>D.RBTE007.AR46.RUN001.AP</t>
  </si>
  <si>
    <t>D.RBTE007.SO46.RUN001.AP</t>
  </si>
  <si>
    <t>D.RBTE360.RBTE.LAND00.AP</t>
  </si>
  <si>
    <t>D.RBTE360.RBTE.ADOP00.AP</t>
  </si>
  <si>
    <t>D.RBTE360.RBTE.FY26Q3.AP</t>
  </si>
  <si>
    <t>[EVENTO] a Definir</t>
  </si>
  <si>
    <t>100038400</t>
  </si>
  <si>
    <t>CM3MKT340100</t>
  </si>
  <si>
    <t>100032506</t>
  </si>
  <si>
    <t>Transf_RADM340_ENTR001_RITM0258890</t>
  </si>
  <si>
    <t>PURADM340001</t>
  </si>
  <si>
    <t>24242</t>
  </si>
  <si>
    <t>100038115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</si>
</sst>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1"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&quot;$&quot;\ #,##0;[Red]\-&quot;$&quot;\ #,##0"/>
    <numFmt numFmtId="166" formatCode="&quot;$&quot;\ #,##0.00;[Red]\-&quot;$&quot;\ #,##0.00"/>
    <numFmt numFmtId="167" formatCode="_-&quot;$&quot;\ * #,##0.00_-;\-&quot;$&quot;\ * #,##0.00_-;_-&quot;$&quot;\ * &quot;-&quot;??_-;_-@_-"/>
    <numFmt numFmtId="168" formatCode="mmmm\-yy"/>
    <numFmt numFmtId="169" formatCode="_ * #,##0_ ;_ * \-#,##0_ ;_ * &quot;-&quot;_ ;_ @_ "/>
    <numFmt numFmtId="170" formatCode="_ * #,##0.00_ ;_ * \-#,##0.00_ ;_ * &quot;-&quot;??_ ;_ @_ "/>
    <numFmt numFmtId="171" formatCode="_(&quot;£&quot;* #,##0_);_(&quot;£&quot;* \(#,##0\);_(&quot;£&quot;* &quot;-&quot;_);_(@_)"/>
    <numFmt numFmtId="172" formatCode="_(&quot;£&quot;* #,##0.00_);_(&quot;£&quot;* \(#,##0.00\);_(&quot;£&quot;* &quot;-&quot;??_);_(@_)"/>
    <numFmt numFmtId="173" formatCode="_(#,##0_);\(#,##0\);_(0_);@_)"/>
    <numFmt numFmtId="174" formatCode="_(#,##0.00_);\(#,##0.00\);_(0.00_);@_)"/>
    <numFmt numFmtId="175" formatCode="_ * #,##0.00_)[$€]_ ;_ * \(#,##0.00\)[$€]_ ;_ * &quot;-&quot;??_)[$€]_ ;_ @_ "/>
    <numFmt numFmtId="176" formatCode="#,###,##0.00;\(#,###,##0.00\)"/>
    <numFmt numFmtId="177" formatCode="#,###,##0;\(#,###,##0\)"/>
    <numFmt numFmtId="178" formatCode="&quot;£&quot;#,###,##0.00;\(&quot;£&quot;#,###,##0.00\)"/>
    <numFmt numFmtId="179" formatCode="&quot;£&quot;#,###,##0;\(&quot;£&quot;#,###,##0\)"/>
    <numFmt numFmtId="180" formatCode="#,##0.00%;\(#,##0.00%\)"/>
    <numFmt numFmtId="181" formatCode="#,##0.00;[Red]\(#,##0.00\)"/>
    <numFmt numFmtId="182" formatCode="#,##0.000;[Red]\(#,##0.000\)"/>
    <numFmt numFmtId="183" formatCode="#,##0.0000_);\(#,##0.0000\)"/>
    <numFmt numFmtId="184" formatCode="#,##0.00_);[Red]\-#,##0.00_);0.00_);@_)"/>
    <numFmt numFmtId="185" formatCode="0.0000%"/>
    <numFmt numFmtId="186" formatCode="#."/>
    <numFmt numFmtId="187" formatCode="* _(#,##0.00_);[Red]* \(#,##0.00\);* _(&quot;-&quot;?_);@_)"/>
    <numFmt numFmtId="188" formatCode="\$\ * _(#,##0_);[Red]\$\ * \(#,##0\);\$\ * _(&quot;-&quot;?_);@_)"/>
    <numFmt numFmtId="189" formatCode="\$\ * _(#,##0.00_);[Red]\$\ * \(#,##0.00\);\$\ * _(&quot;-&quot;?_);@_)"/>
    <numFmt numFmtId="190" formatCode="[$EUR]\ * _(#,##0_);[Red][$EUR]\ * \(#,##0\);[$EUR]\ * _(&quot;-&quot;?_);@_)"/>
    <numFmt numFmtId="191" formatCode="[$EUR]\ * _(#,##0.00_);[Red][$EUR]\ * \(#,##0.00\);[$EUR]\ * _(&quot;-&quot;?_);@_)"/>
    <numFmt numFmtId="192" formatCode="\€\ * _(#,##0_);[Red]\€\ * \(#,##0\);\€\ * _(&quot;-&quot;?_);@_)"/>
    <numFmt numFmtId="193" formatCode="\€\ * _(#,##0.00_);[Red]\€\ * \(#,##0.00\);\€\ * _(&quot;-&quot;?_);@_)"/>
    <numFmt numFmtId="194" formatCode="[$GBP]\ * _(#,##0_);[Red][$GBP]\ * \(#,##0\);[$GBP]\ * _(&quot;-&quot;?_);@_)"/>
    <numFmt numFmtId="195" formatCode="[$GBP]\ * _(#,##0.00_);[Red][$GBP]\ * \(#,##0.00\);[$GBP]\ * _(&quot;-&quot;?_);@_)"/>
    <numFmt numFmtId="196" formatCode="\£\ * _(#,##0_);[Red]\£\ * \(#,##0\);\£\ * _(&quot;-&quot;?_);@_)"/>
    <numFmt numFmtId="197" formatCode="\£\ * _(#,##0.00_);[Red]\£\ * \(#,##0.00\);\£\ * _(&quot;-&quot;?_);@_)"/>
    <numFmt numFmtId="198" formatCode="[$USD]\ * _(#,##0_);[Red][$USD]\ * \(#,##0\);[$USD]\ * _(&quot;-&quot;?_);@_)"/>
    <numFmt numFmtId="199" formatCode="[$USD]\ * _(#,##0.00_);[Red][$USD]\ * \(#,##0.00\);[$USD]\ * _(&quot;-&quot;?_);@_)"/>
    <numFmt numFmtId="200" formatCode="mmm\ yy_)"/>
    <numFmt numFmtId="201" formatCode="yyyy_)"/>
    <numFmt numFmtId="202" formatCode="#,##0_);[Red]\-#,##0_);0_);@_)"/>
    <numFmt numFmtId="203" formatCode="0.00_)"/>
    <numFmt numFmtId="204" formatCode="#,##0%;[Red]\-#,##0%;0%;@_)"/>
    <numFmt numFmtId="205" formatCode="#,##0.00%;[Red]\-#,##0.00%;0.00%;@_)"/>
    <numFmt numFmtId="206" formatCode="m/d"/>
    <numFmt numFmtId="207" formatCode="#,##0&quot;£&quot;_);\(#,##0&quot;£&quot;\)"/>
    <numFmt numFmtId="208" formatCode="[$-409]dd\-mmm\-yy;@"/>
    <numFmt numFmtId="209" formatCode="_ &quot;£&quot;\ * #,##0_ ;_ &quot;£&quot;\ * \-#,##0_ ;_ &quot;£&quot;\ * &quot;-&quot;_ ;_ @_ "/>
    <numFmt numFmtId="210" formatCode="_ &quot;£&quot;\ * #,##0.00_ ;_ &quot;£&quot;\ * \-#,##0.00_ ;_ &quot;£&quot;\ * &quot;-&quot;??_ ;_ @_ "/>
    <numFmt numFmtId="211" formatCode="#,##0.0000;[Red]\-#,##0.0000"/>
    <numFmt numFmtId="212" formatCode="0.000"/>
    <numFmt numFmtId="213" formatCode="_([$€-2]* #,##0.00_);_([$€-2]* \(#,##0.00\);_([$€-2]* &quot;-&quot;??_)"/>
    <numFmt numFmtId="214" formatCode="#,##0_ ;[Red]\-#,##0\ "/>
    <numFmt numFmtId="215" formatCode="dd\ mmm\ yy_)"/>
    <numFmt numFmtId="216" formatCode="_-* #,##0\ _P_t_s_-;\-* #,##0\ _P_t_s_-;_-* &quot;-&quot;\ _P_t_s_-;_-@_-"/>
    <numFmt numFmtId="217" formatCode="_-* #,##0.00\ _P_t_s_-;\-* #,##0.00\ _P_t_s_-;_-* &quot;-&quot;??\ _P_t_s_-;_-@_-"/>
    <numFmt numFmtId="218" formatCode="#,##0.0_);\(#,##0.0\)"/>
    <numFmt numFmtId="219" formatCode="#,##0\ &quot;F&quot;;[Red]\-#,##0\ &quot;F&quot;"/>
    <numFmt numFmtId="220" formatCode="&quot;L.&quot;\ #,##0;[Red]\-&quot;L.&quot;\ #,##0"/>
    <numFmt numFmtId="221" formatCode="[$-409]mmmm\ d\,\ yyyy;@"/>
    <numFmt numFmtId="222" formatCode="[$-F800]dddd\,\ mmmm\ dd\,\ yyyy"/>
    <numFmt numFmtId="223" formatCode="&quot;\&quot;#,##0.00;&quot;\&quot;\-#,##0.00"/>
    <numFmt numFmtId="224" formatCode="\$\ #,##0.00;\(\$\ #,##0.00\)"/>
    <numFmt numFmtId="225" formatCode="&quot;€&quot;\ #,##0.00;\(&quot;€&quot;\ #,##0.00\)"/>
    <numFmt numFmtId="226" formatCode="_-* #,##0\ &quot;Pts&quot;_-;\-* #,##0\ &quot;Pts&quot;_-;_-* &quot;-&quot;\ &quot;Pts&quot;_-;_-@_-"/>
    <numFmt numFmtId="227" formatCode="_-* #,##0.00\ &quot;Pts&quot;_-;\-* #,##0.00\ &quot;Pts&quot;_-;_-* &quot;-&quot;??\ &quot;Pts&quot;_-;_-@_-"/>
    <numFmt numFmtId="228" formatCode="0.0%"/>
    <numFmt numFmtId="229" formatCode="#,##0;[Red]\(#,##0\)"/>
    <numFmt numFmtId="230" formatCode="#,##0;\(#,##0\)"/>
    <numFmt numFmtId="231" formatCode="0.0"/>
  </numFmts>
  <fonts count="143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2"/>
      <name val="Times New Roman"/>
      <family val="1"/>
    </font>
    <font>
      <sz val="11"/>
      <color theme="1"/>
      <name val="Verdana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indexed="8"/>
      <name val="MS Sans Serif"/>
      <family val="2"/>
    </font>
    <font>
      <sz val="11"/>
      <color theme="1"/>
      <name val="Arial"/>
      <family val="2"/>
    </font>
    <font>
      <b/>
      <sz val="9"/>
      <color rgb="FF000000"/>
      <name val="Arial"/>
      <family val="2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0"/>
      <color indexed="0"/>
      <name val="Arial"/>
      <family val="2"/>
    </font>
    <font>
      <sz val="10"/>
      <color rgb="FF006100"/>
      <name val="Calibri"/>
      <family val="2"/>
      <scheme val="minor"/>
    </font>
    <font>
      <sz val="11"/>
      <color indexed="8"/>
      <name val="Calibri"/>
      <family val="2"/>
    </font>
    <font>
      <sz val="10"/>
      <name val="MS Sans Serif"/>
      <family val="2"/>
    </font>
    <font>
      <sz val="8"/>
      <color indexed="0"/>
      <name val="Arial"/>
      <family val="2"/>
    </font>
    <font>
      <sz val="11"/>
      <color indexed="0"/>
      <name val="Arial"/>
      <family val="2"/>
    </font>
    <font>
      <b/>
      <sz val="10"/>
      <color indexed="0"/>
      <name val="Arial"/>
      <family val="2"/>
    </font>
    <font>
      <sz val="11"/>
      <color indexed="10"/>
      <name val="Calibri"/>
      <family val="2"/>
    </font>
    <font>
      <sz val="11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color indexed="9"/>
      <name val="Times New Roman"/>
      <family val="1"/>
    </font>
    <font>
      <sz val="10"/>
      <name val="Times New Roman"/>
      <family val="1"/>
    </font>
    <font>
      <b/>
      <sz val="11"/>
      <color indexed="9"/>
      <name val="Calibri"/>
      <family val="2"/>
    </font>
    <font>
      <i/>
      <sz val="9"/>
      <color indexed="55"/>
      <name val="Arial"/>
      <family val="2"/>
    </font>
    <font>
      <sz val="10"/>
      <color indexed="8"/>
      <name val="Arial"/>
      <family val="2"/>
    </font>
    <font>
      <sz val="1"/>
      <color indexed="16"/>
      <name val="Courier"/>
      <family val="3"/>
    </font>
    <font>
      <sz val="10"/>
      <name val="Helv"/>
    </font>
    <font>
      <sz val="11"/>
      <color indexed="17"/>
      <name val="Calibri"/>
      <family val="2"/>
    </font>
    <font>
      <b/>
      <sz val="22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"/>
      <color indexed="16"/>
      <name val="Courier"/>
      <family val="3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52"/>
      <name val="Calibri"/>
      <family val="2"/>
    </font>
    <font>
      <b/>
      <sz val="10"/>
      <color indexed="8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0"/>
      <name val="MS Sans Serif"/>
      <family val="2"/>
    </font>
    <font>
      <b/>
      <i/>
      <sz val="10"/>
      <name val="Times New Roman"/>
      <family val="1"/>
    </font>
    <font>
      <b/>
      <sz val="10"/>
      <name val="Times New Roman"/>
      <family val="1"/>
    </font>
    <font>
      <b/>
      <sz val="18"/>
      <color indexed="56"/>
      <name val="Cambria"/>
      <family val="2"/>
    </font>
    <font>
      <sz val="8"/>
      <color indexed="10"/>
      <name val="Arial Narrow"/>
      <family val="2"/>
    </font>
    <font>
      <sz val="10"/>
      <name val="Helv"/>
      <family val="2"/>
    </font>
    <font>
      <sz val="10"/>
      <name val="BERNHARD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8"/>
      <color indexed="8"/>
      <name val="Helvetica"/>
      <family val="2"/>
    </font>
    <font>
      <sz val="7"/>
      <name val="Small Fonts"/>
      <family val="2"/>
    </font>
    <font>
      <sz val="10"/>
      <name val="Tahoma"/>
      <family val="2"/>
    </font>
    <font>
      <sz val="11"/>
      <color indexed="19"/>
      <name val="Calibri"/>
      <family val="2"/>
    </font>
    <font>
      <sz val="8"/>
      <name val="Times New Roman"/>
      <family val="1"/>
    </font>
    <font>
      <b/>
      <sz val="10"/>
      <name val="Helv"/>
    </font>
    <font>
      <b/>
      <sz val="11"/>
      <color indexed="19"/>
      <name val="Calibri"/>
      <family val="2"/>
    </font>
    <font>
      <sz val="10"/>
      <name val="Arial "/>
    </font>
    <font>
      <sz val="10"/>
      <name val="MS Serif"/>
      <family val="1"/>
    </font>
    <font>
      <sz val="10"/>
      <color indexed="16"/>
      <name val="MS Serif"/>
      <family val="1"/>
    </font>
    <font>
      <sz val="11"/>
      <color indexed="58"/>
      <name val="Calibri"/>
      <family val="2"/>
    </font>
    <font>
      <b/>
      <sz val="12"/>
      <name val="Helv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8"/>
      <name val="MS Sans Serif"/>
      <family val="2"/>
    </font>
    <font>
      <sz val="12"/>
      <name val="Helv"/>
    </font>
    <font>
      <sz val="12"/>
      <color indexed="9"/>
      <name val="Helv"/>
    </font>
    <font>
      <b/>
      <sz val="11"/>
      <name val="Helv"/>
    </font>
    <font>
      <sz val="8"/>
      <color theme="1"/>
      <name val="Tahoma"/>
      <family val="2"/>
    </font>
    <font>
      <sz val="8"/>
      <name val="Wingdings"/>
      <charset val="2"/>
    </font>
    <font>
      <b/>
      <sz val="11"/>
      <color rgb="FF000000"/>
      <name val="Arial"/>
      <family val="2"/>
    </font>
    <font>
      <b/>
      <sz val="11"/>
      <color rgb="FF800080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name val="MS Sans Serif"/>
      <family val="2"/>
    </font>
    <font>
      <b/>
      <sz val="8"/>
      <color indexed="8"/>
      <name val="Helv"/>
    </font>
    <font>
      <b/>
      <sz val="18"/>
      <color indexed="62"/>
      <name val="Cambria"/>
      <family val="2"/>
    </font>
    <font>
      <u val="doubleAccounting"/>
      <sz val="10"/>
      <name val="Arial"/>
      <family val="2"/>
    </font>
    <font>
      <b/>
      <sz val="16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Arial"/>
      <family val="2"/>
    </font>
    <font>
      <b/>
      <sz val="11"/>
      <color rgb="FFC00000"/>
      <name val="Calibri"/>
      <family val="2"/>
      <scheme val="minor"/>
    </font>
    <font>
      <sz val="10"/>
      <name val="Arial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rgb="FFFF0000"/>
      <name val="Arial"/>
      <family val="2"/>
    </font>
    <font>
      <b/>
      <sz val="9"/>
      <color indexed="61"/>
      <name val="Arial"/>
      <family val="2"/>
    </font>
    <font>
      <b/>
      <sz val="9"/>
      <color indexed="8"/>
      <name val="Arial"/>
      <family val="2"/>
    </font>
    <font>
      <b/>
      <u/>
      <sz val="9"/>
      <name val="Arial"/>
      <family val="2"/>
    </font>
    <font>
      <sz val="9"/>
      <color indexed="12"/>
      <name val="Arial"/>
      <family val="2"/>
    </font>
    <font>
      <sz val="9"/>
      <color indexed="8"/>
      <name val="Arial"/>
      <family val="2"/>
    </font>
    <font>
      <b/>
      <sz val="9"/>
      <color indexed="12"/>
      <name val="Arial"/>
      <family val="2"/>
    </font>
    <font>
      <b/>
      <i/>
      <sz val="11"/>
      <color theme="1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1"/>
        <bgColor indexed="64"/>
      </patternFill>
    </fill>
    <fill>
      <patternFill patternType="solid">
        <fgColor indexed="55"/>
      </patternFill>
    </fill>
    <fill>
      <patternFill patternType="gray0625"/>
    </fill>
    <fill>
      <patternFill patternType="solid">
        <fgColor indexed="26"/>
        <bgColor indexed="64"/>
      </patternFill>
    </fill>
    <fill>
      <patternFill patternType="solid">
        <fgColor indexed="13"/>
        <bgColor indexed="15"/>
      </patternFill>
    </fill>
    <fill>
      <patternFill patternType="solid">
        <fgColor indexed="11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9"/>
        <bgColor indexed="9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solid">
        <fgColor indexed="12"/>
      </patternFill>
    </fill>
    <fill>
      <patternFill patternType="solid">
        <fgColor indexed="54"/>
      </patternFill>
    </fill>
    <fill>
      <patternFill patternType="solid">
        <fgColor indexed="19"/>
      </patternFill>
    </fill>
    <fill>
      <patternFill patternType="solid">
        <fgColor indexed="15"/>
      </patternFill>
    </fill>
    <fill>
      <patternFill patternType="darkVertical"/>
    </fill>
    <fill>
      <patternFill patternType="solid">
        <fgColor rgb="FFF2F2F2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theme="4" tint="0.59999389629810485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/>
      <right/>
      <top/>
      <bottom style="double">
        <color indexed="52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 style="thick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10"/>
      </left>
      <right style="medium">
        <color indexed="10"/>
      </right>
      <top style="hair">
        <color indexed="10"/>
      </top>
      <bottom style="hair">
        <color indexed="10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14"/>
      </bottom>
      <diagonal/>
    </border>
    <border>
      <left/>
      <right/>
      <top/>
      <bottom style="medium">
        <color indexed="1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807">
    <xf numFmtId="0" fontId="0" fillId="0" borderId="0"/>
    <xf numFmtId="0" fontId="1" fillId="0" borderId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2" fillId="0" borderId="12" applyNumberFormat="0" applyFill="0" applyProtection="0">
      <alignment horizontal="center" vertical="center"/>
    </xf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3" fillId="0" borderId="13" applyFont="0" applyFill="0" applyAlignment="0" applyProtection="0"/>
    <xf numFmtId="3" fontId="12" fillId="0" borderId="12" applyNumberFormat="0" applyFill="0" applyAlignment="0" applyProtection="0"/>
    <xf numFmtId="0" fontId="12" fillId="0" borderId="12" applyNumberFormat="0" applyFill="0" applyAlignment="0" applyProtection="0"/>
    <xf numFmtId="3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0" fontId="12" fillId="0" borderId="12" applyNumberFormat="0" applyFill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0" applyNumberFormat="0" applyBorder="0" applyAlignment="0" applyProtection="0"/>
    <xf numFmtId="3" fontId="13" fillId="0" borderId="13" applyNumberFormat="0" applyBorder="0" applyAlignment="0" applyProtection="0"/>
    <xf numFmtId="3" fontId="13" fillId="0" borderId="13" applyNumberFormat="0" applyBorder="0" applyAlignment="0" applyProtection="0"/>
    <xf numFmtId="3" fontId="13" fillId="0" borderId="13" applyNumberFormat="0" applyBorder="0" applyAlignment="0" applyProtection="0"/>
    <xf numFmtId="0" fontId="13" fillId="0" borderId="13" applyNumberFormat="0" applyFill="0" applyAlignment="0" applyProtection="0"/>
    <xf numFmtId="0" fontId="13" fillId="0" borderId="13" applyNumberFormat="0" applyFill="0" applyAlignment="0" applyProtection="0"/>
    <xf numFmtId="0" fontId="13" fillId="0" borderId="13">
      <alignment horizontal="right" vertical="center"/>
    </xf>
    <xf numFmtId="3" fontId="13" fillId="7" borderId="13">
      <alignment horizontal="center" vertical="center"/>
    </xf>
    <xf numFmtId="0" fontId="13" fillId="7" borderId="13">
      <alignment horizontal="right" vertical="center"/>
    </xf>
    <xf numFmtId="0" fontId="12" fillId="0" borderId="14">
      <alignment horizontal="left" vertical="center"/>
    </xf>
    <xf numFmtId="0" fontId="12" fillId="0" borderId="15">
      <alignment horizontal="center" vertical="center"/>
    </xf>
    <xf numFmtId="0" fontId="14" fillId="0" borderId="16">
      <alignment horizontal="center" vertical="center"/>
    </xf>
    <xf numFmtId="0" fontId="13" fillId="6" borderId="13"/>
    <xf numFmtId="3" fontId="15" fillId="0" borderId="13"/>
    <xf numFmtId="3" fontId="16" fillId="0" borderId="13"/>
    <xf numFmtId="0" fontId="12" fillId="0" borderId="15">
      <alignment horizontal="left" vertical="top"/>
    </xf>
    <xf numFmtId="0" fontId="17" fillId="0" borderId="13"/>
    <xf numFmtId="0" fontId="12" fillId="0" borderId="15">
      <alignment horizontal="left" vertical="center"/>
    </xf>
    <xf numFmtId="0" fontId="13" fillId="7" borderId="5"/>
    <xf numFmtId="3" fontId="13" fillId="0" borderId="13">
      <alignment horizontal="right" vertical="center"/>
    </xf>
    <xf numFmtId="0" fontId="12" fillId="0" borderId="15">
      <alignment horizontal="right" vertical="center"/>
    </xf>
    <xf numFmtId="0" fontId="13" fillId="0" borderId="16">
      <alignment horizontal="center" vertical="center"/>
    </xf>
    <xf numFmtId="3" fontId="13" fillId="0" borderId="13"/>
    <xf numFmtId="3" fontId="13" fillId="0" borderId="13"/>
    <xf numFmtId="0" fontId="13" fillId="0" borderId="16">
      <alignment horizontal="center" vertical="center" wrapText="1"/>
    </xf>
    <xf numFmtId="0" fontId="18" fillId="0" borderId="16">
      <alignment horizontal="left" vertical="center" indent="1"/>
    </xf>
    <xf numFmtId="0" fontId="19" fillId="0" borderId="13"/>
    <xf numFmtId="0" fontId="12" fillId="0" borderId="14">
      <alignment horizontal="left" vertical="center"/>
    </xf>
    <xf numFmtId="3" fontId="13" fillId="0" borderId="13">
      <alignment horizontal="center" vertical="center"/>
    </xf>
    <xf numFmtId="0" fontId="12" fillId="0" borderId="15">
      <alignment horizontal="center" vertical="center"/>
    </xf>
    <xf numFmtId="0" fontId="12" fillId="0" borderId="15">
      <alignment horizontal="center" vertical="center"/>
    </xf>
    <xf numFmtId="0" fontId="12" fillId="0" borderId="14">
      <alignment horizontal="left" vertical="center"/>
    </xf>
    <xf numFmtId="0" fontId="12" fillId="0" borderId="14">
      <alignment horizontal="left" vertical="center"/>
    </xf>
    <xf numFmtId="0" fontId="20" fillId="0" borderId="13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21" fillId="0" borderId="0"/>
    <xf numFmtId="0" fontId="23" fillId="0" borderId="17" applyNumberFormat="0" applyFill="0" applyAlignment="0" applyProtection="0"/>
    <xf numFmtId="0" fontId="24" fillId="0" borderId="18" applyNumberFormat="0" applyFill="0" applyAlignment="0" applyProtection="0"/>
    <xf numFmtId="0" fontId="25" fillId="0" borderId="19" applyNumberFormat="0" applyFill="0" applyAlignment="0" applyProtection="0"/>
    <xf numFmtId="0" fontId="26" fillId="8" borderId="0" applyNumberFormat="0" applyBorder="0" applyAlignment="0" applyProtection="0"/>
    <xf numFmtId="0" fontId="27" fillId="9" borderId="0" applyNumberFormat="0" applyBorder="0" applyAlignment="0" applyProtection="0"/>
    <xf numFmtId="0" fontId="29" fillId="11" borderId="20" applyNumberFormat="0" applyAlignment="0" applyProtection="0"/>
    <xf numFmtId="0" fontId="30" fillId="12" borderId="21" applyNumberFormat="0" applyAlignment="0" applyProtection="0"/>
    <xf numFmtId="0" fontId="31" fillId="12" borderId="20" applyNumberFormat="0" applyAlignment="0" applyProtection="0"/>
    <xf numFmtId="0" fontId="32" fillId="0" borderId="22" applyNumberFormat="0" applyFill="0" applyAlignment="0" applyProtection="0"/>
    <xf numFmtId="0" fontId="9" fillId="13" borderId="23" applyNumberFormat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" fillId="0" borderId="25" applyNumberFormat="0" applyFill="0" applyAlignment="0" applyProtection="0"/>
    <xf numFmtId="0" fontId="3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3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3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3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35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9" fillId="0" borderId="0"/>
    <xf numFmtId="0" fontId="1" fillId="0" borderId="0"/>
    <xf numFmtId="0" fontId="40" fillId="0" borderId="0"/>
    <xf numFmtId="0" fontId="4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0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40" fillId="0" borderId="0"/>
    <xf numFmtId="0" fontId="1" fillId="0" borderId="0"/>
    <xf numFmtId="0" fontId="40" fillId="0" borderId="0"/>
    <xf numFmtId="173" fontId="41" fillId="0" borderId="0" applyAlignment="0"/>
    <xf numFmtId="174" fontId="42" fillId="0" borderId="4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9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69" fontId="36" fillId="0" borderId="0" applyFont="0" applyFill="0" applyBorder="0" applyAlignment="0" applyProtection="0"/>
    <xf numFmtId="0" fontId="2" fillId="0" borderId="0"/>
    <xf numFmtId="9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8" fillId="10" borderId="0" applyNumberFormat="0" applyBorder="0" applyAlignment="0" applyProtection="0"/>
    <xf numFmtId="0" fontId="2" fillId="14" borderId="24" applyNumberFormat="0" applyFont="0" applyAlignment="0" applyProtection="0"/>
    <xf numFmtId="43" fontId="1" fillId="0" borderId="0" applyFont="0" applyFill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5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3" fillId="0" borderId="0"/>
    <xf numFmtId="175" fontId="1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0" fontId="48" fillId="0" borderId="0" applyNumberFormat="0" applyFill="0" applyBorder="0" applyAlignment="0" applyProtection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1" fillId="0" borderId="0"/>
    <xf numFmtId="0" fontId="1" fillId="0" borderId="0"/>
    <xf numFmtId="0" fontId="39" fillId="0" borderId="0"/>
    <xf numFmtId="0" fontId="39" fillId="0" borderId="0"/>
    <xf numFmtId="0" fontId="49" fillId="42" borderId="27" applyNumberFormat="0" applyAlignment="0" applyProtection="0"/>
    <xf numFmtId="0" fontId="50" fillId="42" borderId="28" applyNumberFormat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51" fillId="43" borderId="28" applyNumberFormat="0" applyAlignment="0" applyProtection="0"/>
    <xf numFmtId="0" fontId="52" fillId="0" borderId="29" applyNumberFormat="0" applyFill="0" applyAlignment="0" applyProtection="0"/>
    <xf numFmtId="0" fontId="53" fillId="0" borderId="0" applyNumberFormat="0" applyFill="0" applyBorder="0" applyAlignment="0" applyProtection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7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6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9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78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180" fontId="54" fillId="0" borderId="0"/>
    <xf numFmtId="0" fontId="55" fillId="8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" fillId="0" borderId="0"/>
    <xf numFmtId="0" fontId="2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/>
    <xf numFmtId="0" fontId="54" fillId="0" borderId="0"/>
    <xf numFmtId="0" fontId="54" fillId="0" borderId="0"/>
    <xf numFmtId="0" fontId="1" fillId="0" borderId="0"/>
    <xf numFmtId="0" fontId="2" fillId="0" borderId="0"/>
    <xf numFmtId="0" fontId="1" fillId="0" borderId="0"/>
    <xf numFmtId="0" fontId="2" fillId="0" borderId="0">
      <alignment wrapText="1"/>
    </xf>
    <xf numFmtId="0" fontId="54" fillId="0" borderId="0"/>
    <xf numFmtId="0" fontId="1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2" fillId="0" borderId="0">
      <alignment wrapText="1"/>
    </xf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0" fontId="56" fillId="14" borderId="24" applyNumberFormat="0" applyFont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7" fillId="0" borderId="0" applyNumberFormat="0" applyFont="0" applyFill="0" applyBorder="0" applyAlignment="0" applyProtection="0">
      <alignment horizontal="left"/>
    </xf>
    <xf numFmtId="0" fontId="56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60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8" fillId="0" borderId="0"/>
    <xf numFmtId="0" fontId="58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4" fillId="0" borderId="0"/>
    <xf numFmtId="0" fontId="54" fillId="0" borderId="0"/>
    <xf numFmtId="0" fontId="54" fillId="0" borderId="0"/>
    <xf numFmtId="0" fontId="61" fillId="0" borderId="0" applyNumberFormat="0" applyFill="0" applyBorder="0" applyAlignment="0" applyProtection="0"/>
    <xf numFmtId="0" fontId="1" fillId="0" borderId="0"/>
    <xf numFmtId="0" fontId="1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62" fillId="0" borderId="0"/>
    <xf numFmtId="0" fontId="1" fillId="0" borderId="0"/>
    <xf numFmtId="0" fontId="56" fillId="44" borderId="0" applyNumberFormat="0" applyBorder="0" applyAlignment="0" applyProtection="0"/>
    <xf numFmtId="0" fontId="56" fillId="44" borderId="0" applyNumberFormat="0" applyBorder="0" applyAlignment="0" applyProtection="0"/>
    <xf numFmtId="0" fontId="56" fillId="44" borderId="0" applyNumberFormat="0" applyBorder="0" applyAlignment="0" applyProtection="0"/>
    <xf numFmtId="0" fontId="56" fillId="45" borderId="0" applyNumberFormat="0" applyBorder="0" applyAlignment="0" applyProtection="0"/>
    <xf numFmtId="0" fontId="56" fillId="45" borderId="0" applyNumberFormat="0" applyBorder="0" applyAlignment="0" applyProtection="0"/>
    <xf numFmtId="0" fontId="56" fillId="45" borderId="0" applyNumberFormat="0" applyBorder="0" applyAlignment="0" applyProtection="0"/>
    <xf numFmtId="0" fontId="56" fillId="46" borderId="0" applyNumberFormat="0" applyBorder="0" applyAlignment="0" applyProtection="0"/>
    <xf numFmtId="0" fontId="56" fillId="46" borderId="0" applyNumberFormat="0" applyBorder="0" applyAlignment="0" applyProtection="0"/>
    <xf numFmtId="0" fontId="56" fillId="46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8" borderId="0" applyNumberFormat="0" applyBorder="0" applyAlignment="0" applyProtection="0"/>
    <xf numFmtId="0" fontId="56" fillId="48" borderId="0" applyNumberFormat="0" applyBorder="0" applyAlignment="0" applyProtection="0"/>
    <xf numFmtId="0" fontId="56" fillId="48" borderId="0" applyNumberFormat="0" applyBorder="0" applyAlignment="0" applyProtection="0"/>
    <xf numFmtId="0" fontId="56" fillId="43" borderId="0" applyNumberFormat="0" applyBorder="0" applyAlignment="0" applyProtection="0"/>
    <xf numFmtId="0" fontId="56" fillId="43" borderId="0" applyNumberFormat="0" applyBorder="0" applyAlignment="0" applyProtection="0"/>
    <xf numFmtId="0" fontId="56" fillId="43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50" borderId="0" applyNumberFormat="0" applyBorder="0" applyAlignment="0" applyProtection="0"/>
    <xf numFmtId="0" fontId="56" fillId="50" borderId="0" applyNumberFormat="0" applyBorder="0" applyAlignment="0" applyProtection="0"/>
    <xf numFmtId="0" fontId="56" fillId="50" borderId="0" applyNumberFormat="0" applyBorder="0" applyAlignment="0" applyProtection="0"/>
    <xf numFmtId="0" fontId="56" fillId="51" borderId="0" applyNumberFormat="0" applyBorder="0" applyAlignment="0" applyProtection="0"/>
    <xf numFmtId="0" fontId="56" fillId="51" borderId="0" applyNumberFormat="0" applyBorder="0" applyAlignment="0" applyProtection="0"/>
    <xf numFmtId="0" fontId="56" fillId="51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7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49" borderId="0" applyNumberFormat="0" applyBorder="0" applyAlignment="0" applyProtection="0"/>
    <xf numFmtId="0" fontId="56" fillId="52" borderId="0" applyNumberFormat="0" applyBorder="0" applyAlignment="0" applyProtection="0"/>
    <xf numFmtId="0" fontId="56" fillId="52" borderId="0" applyNumberFormat="0" applyBorder="0" applyAlignment="0" applyProtection="0"/>
    <xf numFmtId="0" fontId="56" fillId="52" borderId="0" applyNumberFormat="0" applyBorder="0" applyAlignment="0" applyProtection="0"/>
    <xf numFmtId="0" fontId="63" fillId="53" borderId="0" applyNumberFormat="0" applyBorder="0" applyAlignment="0" applyProtection="0"/>
    <xf numFmtId="0" fontId="63" fillId="53" borderId="0" applyNumberFormat="0" applyBorder="0" applyAlignment="0" applyProtection="0"/>
    <xf numFmtId="0" fontId="63" fillId="50" borderId="0" applyNumberFormat="0" applyBorder="0" applyAlignment="0" applyProtection="0"/>
    <xf numFmtId="0" fontId="63" fillId="50" borderId="0" applyNumberFormat="0" applyBorder="0" applyAlignment="0" applyProtection="0"/>
    <xf numFmtId="0" fontId="63" fillId="51" borderId="0" applyNumberFormat="0" applyBorder="0" applyAlignment="0" applyProtection="0"/>
    <xf numFmtId="0" fontId="63" fillId="51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56" borderId="0" applyNumberFormat="0" applyBorder="0" applyAlignment="0" applyProtection="0"/>
    <xf numFmtId="0" fontId="63" fillId="56" borderId="0" applyNumberFormat="0" applyBorder="0" applyAlignment="0" applyProtection="0"/>
    <xf numFmtId="0" fontId="63" fillId="57" borderId="0" applyNumberFormat="0" applyBorder="0" applyAlignment="0" applyProtection="0"/>
    <xf numFmtId="0" fontId="63" fillId="57" borderId="0" applyNumberFormat="0" applyBorder="0" applyAlignment="0" applyProtection="0"/>
    <xf numFmtId="0" fontId="63" fillId="58" borderId="0" applyNumberFormat="0" applyBorder="0" applyAlignment="0" applyProtection="0"/>
    <xf numFmtId="0" fontId="63" fillId="58" borderId="0" applyNumberFormat="0" applyBorder="0" applyAlignment="0" applyProtection="0"/>
    <xf numFmtId="0" fontId="63" fillId="59" borderId="0" applyNumberFormat="0" applyBorder="0" applyAlignment="0" applyProtection="0"/>
    <xf numFmtId="0" fontId="63" fillId="59" borderId="0" applyNumberFormat="0" applyBorder="0" applyAlignment="0" applyProtection="0"/>
    <xf numFmtId="0" fontId="63" fillId="54" borderId="0" applyNumberFormat="0" applyBorder="0" applyAlignment="0" applyProtection="0"/>
    <xf numFmtId="0" fontId="63" fillId="54" borderId="0" applyNumberFormat="0" applyBorder="0" applyAlignment="0" applyProtection="0"/>
    <xf numFmtId="0" fontId="63" fillId="55" borderId="0" applyNumberFormat="0" applyBorder="0" applyAlignment="0" applyProtection="0"/>
    <xf numFmtId="0" fontId="63" fillId="55" borderId="0" applyNumberFormat="0" applyBorder="0" applyAlignment="0" applyProtection="0"/>
    <xf numFmtId="0" fontId="63" fillId="60" borderId="0" applyNumberFormat="0" applyBorder="0" applyAlignment="0" applyProtection="0"/>
    <xf numFmtId="0" fontId="63" fillId="60" borderId="0" applyNumberFormat="0" applyBorder="0" applyAlignment="0" applyProtection="0"/>
    <xf numFmtId="0" fontId="64" fillId="45" borderId="0" applyNumberFormat="0" applyBorder="0" applyAlignment="0" applyProtection="0"/>
    <xf numFmtId="0" fontId="64" fillId="45" borderId="0" applyNumberFormat="0" applyBorder="0" applyAlignment="0" applyProtection="0"/>
    <xf numFmtId="0" fontId="65" fillId="61" borderId="30" applyNumberFormat="0" applyFont="0" applyBorder="0" applyAlignment="0" applyProtection="0">
      <alignment horizontal="left"/>
    </xf>
    <xf numFmtId="170" fontId="1" fillId="0" borderId="0" applyFill="0" applyBorder="0" applyAlignment="0"/>
    <xf numFmtId="181" fontId="1" fillId="0" borderId="0" applyFill="0" applyBorder="0" applyAlignment="0"/>
    <xf numFmtId="182" fontId="1" fillId="0" borderId="0" applyFill="0" applyBorder="0" applyAlignment="0"/>
    <xf numFmtId="0" fontId="1" fillId="0" borderId="0" applyFill="0" applyBorder="0" applyAlignment="0"/>
    <xf numFmtId="168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50" fillId="42" borderId="28" applyNumberFormat="0" applyAlignment="0" applyProtection="0"/>
    <xf numFmtId="0" fontId="50" fillId="42" borderId="28" applyNumberFormat="0" applyAlignment="0" applyProtection="0"/>
    <xf numFmtId="0" fontId="66" fillId="0" borderId="1" applyNumberFormat="0">
      <alignment horizontal="center" vertical="center"/>
    </xf>
    <xf numFmtId="0" fontId="67" fillId="62" borderId="31" applyNumberFormat="0" applyAlignment="0" applyProtection="0"/>
    <xf numFmtId="0" fontId="67" fillId="62" borderId="31" applyNumberFormat="0" applyAlignment="0" applyProtection="0"/>
    <xf numFmtId="184" fontId="68" fillId="0" borderId="0" applyNumberFormat="0" applyAlignment="0">
      <alignment vertical="center"/>
    </xf>
    <xf numFmtId="49" fontId="4" fillId="0" borderId="2">
      <alignment horizontal="center" vertical="center" wrapText="1"/>
    </xf>
    <xf numFmtId="0" fontId="5" fillId="5" borderId="0" applyNumberFormat="0">
      <alignment horizontal="center" vertical="top" wrapText="1"/>
    </xf>
    <xf numFmtId="0" fontId="5" fillId="5" borderId="0" applyNumberFormat="0">
      <alignment horizontal="left" vertical="top" wrapText="1"/>
    </xf>
    <xf numFmtId="0" fontId="5" fillId="5" borderId="0" applyNumberFormat="0">
      <alignment horizontal="centerContinuous" vertical="top"/>
    </xf>
    <xf numFmtId="0" fontId="6" fillId="5" borderId="0" applyNumberFormat="0">
      <alignment horizontal="center" vertical="top" wrapText="1"/>
    </xf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185" fontId="1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9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169" fontId="56" fillId="0" borderId="0" applyFont="0" applyFill="0" applyBorder="0" applyAlignment="0" applyProtection="0"/>
    <xf numFmtId="41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6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6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56" fillId="0" borderId="0" applyFont="0" applyFill="0" applyBorder="0" applyAlignment="0" applyProtection="0"/>
    <xf numFmtId="186" fontId="70" fillId="0" borderId="0">
      <protection locked="0"/>
    </xf>
    <xf numFmtId="0" fontId="71" fillId="0" borderId="0"/>
    <xf numFmtId="187" fontId="6" fillId="0" borderId="0" applyFont="0" applyFill="0" applyBorder="0" applyAlignment="0" applyProtection="0">
      <alignment vertical="center"/>
    </xf>
    <xf numFmtId="181" fontId="1" fillId="0" borderId="0" applyFont="0" applyFill="0" applyBorder="0" applyAlignment="0" applyProtection="0"/>
    <xf numFmtId="188" fontId="6" fillId="0" borderId="0" applyFont="0" applyFill="0" applyBorder="0" applyAlignment="0" applyProtection="0">
      <alignment vertical="center"/>
    </xf>
    <xf numFmtId="189" fontId="6" fillId="0" borderId="0" applyFont="0" applyFill="0" applyBorder="0" applyAlignment="0" applyProtection="0">
      <alignment vertical="center"/>
    </xf>
    <xf numFmtId="190" fontId="6" fillId="0" borderId="0" applyFont="0" applyFill="0" applyBorder="0" applyAlignment="0" applyProtection="0">
      <alignment vertical="center"/>
    </xf>
    <xf numFmtId="191" fontId="6" fillId="0" borderId="0" applyFont="0" applyFill="0" applyBorder="0" applyAlignment="0" applyProtection="0">
      <alignment vertical="center"/>
    </xf>
    <xf numFmtId="192" fontId="6" fillId="0" borderId="0" applyFont="0" applyFill="0" applyBorder="0" applyAlignment="0" applyProtection="0">
      <alignment vertical="center"/>
    </xf>
    <xf numFmtId="193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5" fontId="6" fillId="0" borderId="0" applyFont="0" applyFill="0" applyBorder="0" applyAlignment="0" applyProtection="0">
      <alignment vertical="center"/>
    </xf>
    <xf numFmtId="196" fontId="6" fillId="0" borderId="0" applyFont="0" applyFill="0" applyBorder="0" applyAlignment="0" applyProtection="0">
      <alignment vertical="center"/>
    </xf>
    <xf numFmtId="197" fontId="6" fillId="0" borderId="0" applyFont="0" applyFill="0" applyBorder="0" applyAlignment="0" applyProtection="0">
      <alignment vertical="center"/>
    </xf>
    <xf numFmtId="198" fontId="6" fillId="0" borderId="0" applyFont="0" applyFill="0" applyBorder="0" applyAlignment="0" applyProtection="0">
      <alignment vertical="center"/>
    </xf>
    <xf numFmtId="199" fontId="6" fillId="0" borderId="0" applyFont="0" applyFill="0" applyBorder="0" applyAlignment="0" applyProtection="0">
      <alignment vertical="center"/>
    </xf>
    <xf numFmtId="186" fontId="70" fillId="0" borderId="0">
      <protection locked="0"/>
    </xf>
    <xf numFmtId="186" fontId="70" fillId="0" borderId="0">
      <protection locked="0"/>
    </xf>
    <xf numFmtId="200" fontId="6" fillId="0" borderId="0" applyFont="0" applyFill="0" applyBorder="0" applyAlignment="0" applyProtection="0">
      <alignment vertical="center"/>
    </xf>
    <xf numFmtId="201" fontId="6" fillId="0" borderId="0" applyFont="0" applyFill="0" applyBorder="0" applyAlignment="0" applyProtection="0">
      <alignment vertical="center"/>
    </xf>
    <xf numFmtId="14" fontId="69" fillId="0" borderId="0" applyFill="0" applyBorder="0" applyAlignment="0"/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53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186" fontId="70" fillId="0" borderId="0">
      <protection locked="0"/>
    </xf>
    <xf numFmtId="0" fontId="72" fillId="46" borderId="0" applyNumberFormat="0" applyBorder="0" applyAlignment="0" applyProtection="0"/>
    <xf numFmtId="0" fontId="72" fillId="46" borderId="0" applyNumberFormat="0" applyBorder="0" applyAlignment="0" applyProtection="0"/>
    <xf numFmtId="38" fontId="38" fillId="3" borderId="0" applyNumberFormat="0" applyBorder="0" applyAlignment="0" applyProtection="0"/>
    <xf numFmtId="0" fontId="73" fillId="5" borderId="0" applyNumberFormat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horizontal="left" vertical="center"/>
    </xf>
    <xf numFmtId="0" fontId="5" fillId="0" borderId="0" applyNumberFormat="0" applyFill="0" applyBorder="0" applyAlignment="0" applyProtection="0">
      <alignment vertical="center"/>
    </xf>
    <xf numFmtId="0" fontId="66" fillId="63" borderId="1" applyNumberFormat="0" applyFont="0" applyBorder="0" applyAlignment="0" applyProtection="0"/>
    <xf numFmtId="0" fontId="76" fillId="0" borderId="7" applyNumberFormat="0" applyAlignment="0" applyProtection="0">
      <alignment horizontal="left" vertical="center"/>
    </xf>
    <xf numFmtId="0" fontId="76" fillId="0" borderId="3">
      <alignment horizontal="left" vertical="center"/>
    </xf>
    <xf numFmtId="186" fontId="77" fillId="0" borderId="0">
      <protection locked="0"/>
    </xf>
    <xf numFmtId="0" fontId="78" fillId="0" borderId="32" applyNumberFormat="0" applyFill="0" applyAlignment="0" applyProtection="0"/>
    <xf numFmtId="186" fontId="77" fillId="0" borderId="0">
      <protection locked="0"/>
    </xf>
    <xf numFmtId="0" fontId="79" fillId="0" borderId="33" applyNumberFormat="0" applyFill="0" applyAlignment="0" applyProtection="0"/>
    <xf numFmtId="0" fontId="80" fillId="0" borderId="34" applyNumberFormat="0" applyFill="0" applyAlignment="0" applyProtection="0"/>
    <xf numFmtId="0" fontId="80" fillId="0" borderId="34" applyNumberFormat="0" applyFill="0" applyAlignment="0" applyProtection="0"/>
    <xf numFmtId="0" fontId="80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6" fillId="4" borderId="0" applyNumberFormat="0" applyFont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top"/>
      <protection locked="0"/>
    </xf>
    <xf numFmtId="10" fontId="38" fillId="64" borderId="1" applyNumberFormat="0" applyBorder="0" applyAlignment="0" applyProtection="0"/>
    <xf numFmtId="0" fontId="66" fillId="0" borderId="1" applyNumberFormat="0" applyFont="0" applyBorder="0" applyAlignment="0" applyProtection="0"/>
    <xf numFmtId="0" fontId="51" fillId="43" borderId="28" applyNumberFormat="0" applyAlignment="0" applyProtection="0"/>
    <xf numFmtId="0" fontId="51" fillId="43" borderId="28" applyNumberFormat="0" applyAlignment="0" applyProtection="0"/>
    <xf numFmtId="0" fontId="6" fillId="0" borderId="35" applyNumberFormat="0" applyAlignment="0">
      <alignment vertical="center"/>
    </xf>
    <xf numFmtId="0" fontId="6" fillId="0" borderId="36" applyNumberFormat="0" applyAlignment="0">
      <alignment vertical="center"/>
      <protection locked="0"/>
    </xf>
    <xf numFmtId="202" fontId="6" fillId="65" borderId="36" applyNumberFormat="0" applyAlignment="0">
      <alignment vertical="center"/>
      <protection locked="0"/>
    </xf>
    <xf numFmtId="0" fontId="6" fillId="39" borderId="0" applyNumberFormat="0" applyAlignment="0">
      <alignment vertical="center"/>
    </xf>
    <xf numFmtId="0" fontId="6" fillId="66" borderId="0" applyNumberFormat="0" applyAlignment="0">
      <alignment vertical="center"/>
    </xf>
    <xf numFmtId="0" fontId="6" fillId="0" borderId="37" applyNumberFormat="0" applyAlignment="0">
      <alignment vertical="center"/>
      <protection locked="0"/>
    </xf>
    <xf numFmtId="1" fontId="1" fillId="0" borderId="0" applyNumberFormat="0" applyFont="0" applyBorder="0" applyAlignment="0">
      <alignment horizontal="left"/>
    </xf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0" fontId="82" fillId="0" borderId="38" applyNumberFormat="0" applyFill="0" applyAlignment="0" applyProtection="0"/>
    <xf numFmtId="0" fontId="82" fillId="0" borderId="38" applyNumberFormat="0" applyFill="0" applyAlignment="0" applyProtection="0"/>
    <xf numFmtId="3" fontId="83" fillId="0" borderId="39" applyNumberFormat="0" applyFont="0" applyBorder="0" applyAlignment="0">
      <alignment horizontal="center" vertical="center" wrapText="1"/>
    </xf>
    <xf numFmtId="0" fontId="84" fillId="0" borderId="0" applyNumberFormat="0" applyAlignment="0">
      <alignment vertical="center"/>
    </xf>
    <xf numFmtId="0" fontId="85" fillId="67" borderId="0" applyNumberFormat="0" applyBorder="0" applyAlignment="0" applyProtection="0"/>
    <xf numFmtId="0" fontId="85" fillId="67" borderId="0" applyNumberFormat="0" applyBorder="0" applyAlignment="0" applyProtection="0"/>
    <xf numFmtId="0" fontId="1" fillId="40" borderId="0"/>
    <xf numFmtId="0" fontId="66" fillId="0" borderId="1" applyNumberFormat="0" applyFont="0" applyBorder="0" applyAlignment="0" applyProtection="0">
      <alignment horizontal="center"/>
    </xf>
    <xf numFmtId="203" fontId="8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69" fillId="0" borderId="0">
      <alignment vertical="top"/>
    </xf>
    <xf numFmtId="0" fontId="69" fillId="0" borderId="0">
      <alignment vertical="top"/>
    </xf>
    <xf numFmtId="0" fontId="62" fillId="0" borderId="0"/>
    <xf numFmtId="0" fontId="1" fillId="0" borderId="0"/>
    <xf numFmtId="0" fontId="62" fillId="0" borderId="0"/>
    <xf numFmtId="0" fontId="6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69" fillId="0" borderId="0">
      <alignment vertical="top"/>
    </xf>
    <xf numFmtId="0" fontId="69" fillId="0" borderId="0">
      <alignment vertical="top"/>
    </xf>
    <xf numFmtId="0" fontId="2" fillId="0" borderId="0"/>
    <xf numFmtId="0" fontId="1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1" fillId="0" borderId="0"/>
    <xf numFmtId="0" fontId="1" fillId="0" borderId="0"/>
    <xf numFmtId="0" fontId="36" fillId="0" borderId="0"/>
    <xf numFmtId="0" fontId="1" fillId="0" borderId="0"/>
    <xf numFmtId="0" fontId="1" fillId="68" borderId="40" applyNumberFormat="0" applyFont="0" applyAlignment="0" applyProtection="0"/>
    <xf numFmtId="0" fontId="2" fillId="14" borderId="24" applyNumberFormat="0" applyFont="0" applyAlignment="0" applyProtection="0"/>
    <xf numFmtId="0" fontId="56" fillId="68" borderId="40" applyNumberFormat="0" applyFont="0" applyAlignment="0" applyProtection="0"/>
    <xf numFmtId="0" fontId="1" fillId="68" borderId="40" applyNumberFormat="0" applyFont="0" applyAlignment="0" applyProtection="0"/>
    <xf numFmtId="202" fontId="6" fillId="0" borderId="0" applyFont="0" applyFill="0" applyBorder="0" applyAlignment="0" applyProtection="0">
      <alignment vertical="center"/>
    </xf>
    <xf numFmtId="184" fontId="6" fillId="0" borderId="0" applyFont="0" applyFill="0" applyBorder="0" applyAlignment="0" applyProtection="0">
      <alignment vertical="center"/>
    </xf>
    <xf numFmtId="0" fontId="49" fillId="42" borderId="27" applyNumberFormat="0" applyAlignment="0" applyProtection="0"/>
    <xf numFmtId="0" fontId="49" fillId="42" borderId="27" applyNumberFormat="0" applyAlignment="0" applyProtection="0"/>
    <xf numFmtId="168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204" fontId="6" fillId="0" borderId="0" applyFont="0" applyFill="0" applyBorder="0" applyAlignment="0" applyProtection="0">
      <alignment horizontal="right" vertical="center"/>
    </xf>
    <xf numFmtId="205" fontId="6" fillId="0" borderId="0" applyFont="0" applyFill="0" applyBorder="0" applyAlignment="0" applyProtection="0">
      <alignment vertical="center"/>
    </xf>
    <xf numFmtId="170" fontId="1" fillId="0" borderId="0" applyFill="0" applyBorder="0" applyAlignment="0"/>
    <xf numFmtId="181" fontId="1" fillId="0" borderId="0" applyFill="0" applyBorder="0" applyAlignment="0"/>
    <xf numFmtId="170" fontId="1" fillId="0" borderId="0" applyFill="0" applyBorder="0" applyAlignment="0"/>
    <xf numFmtId="183" fontId="1" fillId="0" borderId="0" applyFill="0" applyBorder="0" applyAlignment="0"/>
    <xf numFmtId="181" fontId="1" fillId="0" borderId="0" applyFill="0" applyBorder="0" applyAlignment="0"/>
    <xf numFmtId="15" fontId="57" fillId="0" borderId="0" applyFont="0" applyFill="0" applyBorder="0" applyAlignment="0" applyProtection="0"/>
    <xf numFmtId="4" fontId="57" fillId="0" borderId="0" applyFont="0" applyFill="0" applyBorder="0" applyAlignment="0" applyProtection="0"/>
    <xf numFmtId="0" fontId="87" fillId="0" borderId="11">
      <alignment horizontal="center"/>
    </xf>
    <xf numFmtId="3" fontId="57" fillId="0" borderId="0" applyFont="0" applyFill="0" applyBorder="0" applyAlignment="0" applyProtection="0"/>
    <xf numFmtId="0" fontId="57" fillId="69" borderId="0" applyNumberFormat="0" applyFont="0" applyBorder="0" applyAlignment="0" applyProtection="0"/>
    <xf numFmtId="0" fontId="5" fillId="0" borderId="0" applyNumberFormat="0" applyFill="0" applyBorder="0">
      <alignment horizontal="left" vertical="center" wrapText="1"/>
    </xf>
    <xf numFmtId="0" fontId="6" fillId="0" borderId="0" applyNumberFormat="0" applyFill="0" applyBorder="0">
      <alignment horizontal="left" vertical="center" wrapText="1" indent="1"/>
    </xf>
    <xf numFmtId="49" fontId="4" fillId="0" borderId="0">
      <alignment horizontal="left" vertical="top" wrapText="1"/>
    </xf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88" fillId="0" borderId="0"/>
    <xf numFmtId="202" fontId="5" fillId="0" borderId="41" applyNumberFormat="0" applyFill="0" applyAlignment="0" applyProtection="0">
      <alignment vertical="center"/>
    </xf>
    <xf numFmtId="202" fontId="6" fillId="0" borderId="42" applyNumberFormat="0" applyFont="0" applyFill="0" applyAlignment="0" applyProtection="0">
      <alignment vertical="center"/>
    </xf>
    <xf numFmtId="0" fontId="6" fillId="3" borderId="0" applyNumberFormat="0" applyFont="0" applyBorder="0" applyAlignment="0" applyProtection="0">
      <alignment vertical="center"/>
    </xf>
    <xf numFmtId="0" fontId="6" fillId="0" borderId="0" applyNumberFormat="0" applyFont="0" applyFill="0" applyAlignment="0" applyProtection="0">
      <alignment vertical="center"/>
    </xf>
    <xf numFmtId="202" fontId="6" fillId="0" borderId="0" applyNumberFormat="0" applyFont="0" applyBorder="0" applyAlignment="0" applyProtection="0">
      <alignment vertical="center"/>
    </xf>
    <xf numFmtId="49" fontId="6" fillId="0" borderId="0" applyFont="0" applyFill="0" applyBorder="0" applyAlignment="0" applyProtection="0">
      <alignment horizontal="center" vertical="center"/>
    </xf>
    <xf numFmtId="49" fontId="69" fillId="0" borderId="0" applyFill="0" applyBorder="0" applyAlignment="0"/>
    <xf numFmtId="206" fontId="1" fillId="0" borderId="0" applyFill="0" applyBorder="0" applyAlignment="0"/>
    <xf numFmtId="207" fontId="1" fillId="0" borderId="0" applyFill="0" applyBorder="0" applyAlignment="0"/>
    <xf numFmtId="49" fontId="1" fillId="0" borderId="0">
      <alignment horizontal="left" wrapText="1"/>
    </xf>
    <xf numFmtId="0" fontId="89" fillId="3" borderId="43" applyFont="0" applyBorder="0">
      <alignment horizontal="left" vertical="center"/>
    </xf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66" fillId="0" borderId="43" applyFont="0" applyBorder="0" applyAlignment="0">
      <alignment horizontal="left" vertical="center"/>
    </xf>
    <xf numFmtId="186" fontId="70" fillId="0" borderId="44">
      <protection locked="0"/>
    </xf>
    <xf numFmtId="0" fontId="52" fillId="0" borderId="29" applyNumberFormat="0" applyFill="0" applyAlignment="0" applyProtection="0"/>
    <xf numFmtId="202" fontId="5" fillId="5" borderId="0" applyNumberFormat="0" applyAlignment="0" applyProtection="0">
      <alignment vertical="center"/>
    </xf>
    <xf numFmtId="0" fontId="6" fillId="0" borderId="0" applyNumberFormat="0" applyFont="0" applyBorder="0" applyAlignment="0" applyProtection="0">
      <alignment vertical="center"/>
    </xf>
    <xf numFmtId="0" fontId="6" fillId="0" borderId="0" applyNumberFormat="0" applyFont="0" applyAlignment="0" applyProtection="0">
      <alignment vertical="center"/>
    </xf>
    <xf numFmtId="0" fontId="91" fillId="0" borderId="0">
      <alignment vertical="top"/>
    </xf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66" fillId="64" borderId="26" applyNumberFormat="0" applyFont="0" applyBorder="0" applyAlignment="0" applyProtection="0"/>
    <xf numFmtId="0" fontId="66" fillId="41" borderId="1" applyNumberFormat="0" applyFont="0" applyBorder="0" applyAlignment="0" applyProtection="0">
      <alignment horizontal="center"/>
    </xf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8" borderId="0" applyNumberFormat="0" applyBorder="0" applyAlignment="0" applyProtection="0"/>
    <xf numFmtId="4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top"/>
      <protection locked="0"/>
    </xf>
    <xf numFmtId="0" fontId="81" fillId="0" borderId="0" applyNumberFormat="0" applyFill="0" applyBorder="0" applyAlignment="0" applyProtection="0">
      <alignment vertical="top"/>
      <protection locked="0"/>
    </xf>
    <xf numFmtId="208" fontId="48" fillId="0" borderId="0" applyNumberFormat="0" applyFill="0" applyBorder="0" applyAlignment="0" applyProtection="0"/>
    <xf numFmtId="208" fontId="48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69" fillId="0" borderId="0">
      <alignment vertical="top"/>
    </xf>
    <xf numFmtId="208" fontId="1" fillId="0" borderId="0"/>
    <xf numFmtId="208" fontId="1" fillId="0" borderId="0"/>
    <xf numFmtId="208" fontId="1" fillId="0" borderId="0"/>
    <xf numFmtId="208" fontId="1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54" fillId="0" borderId="0"/>
    <xf numFmtId="0" fontId="1" fillId="0" borderId="0"/>
    <xf numFmtId="0" fontId="54" fillId="0" borderId="0"/>
    <xf numFmtId="0" fontId="1" fillId="0" borderId="0"/>
    <xf numFmtId="0" fontId="2" fillId="0" borderId="0">
      <alignment wrapText="1"/>
    </xf>
    <xf numFmtId="0" fontId="2" fillId="0" borderId="0">
      <alignment wrapText="1"/>
    </xf>
    <xf numFmtId="0" fontId="1" fillId="0" borderId="0"/>
    <xf numFmtId="0" fontId="54" fillId="0" borderId="0"/>
    <xf numFmtId="0" fontId="1" fillId="0" borderId="0"/>
    <xf numFmtId="0" fontId="2" fillId="0" borderId="0">
      <alignment wrapText="1"/>
    </xf>
    <xf numFmtId="0" fontId="54" fillId="0" borderId="0"/>
    <xf numFmtId="0" fontId="1" fillId="0" borderId="0"/>
    <xf numFmtId="0" fontId="54" fillId="0" borderId="0"/>
    <xf numFmtId="0" fontId="1" fillId="0" borderId="0"/>
    <xf numFmtId="0" fontId="2" fillId="0" borderId="0"/>
    <xf numFmtId="0" fontId="54" fillId="0" borderId="0"/>
    <xf numFmtId="208" fontId="1" fillId="0" borderId="0"/>
    <xf numFmtId="0" fontId="2" fillId="0" borderId="0"/>
    <xf numFmtId="208" fontId="1" fillId="0" borderId="0"/>
    <xf numFmtId="0" fontId="2" fillId="0" borderId="0"/>
    <xf numFmtId="0" fontId="54" fillId="0" borderId="0"/>
    <xf numFmtId="0" fontId="36" fillId="0" borderId="0"/>
    <xf numFmtId="0" fontId="36" fillId="0" borderId="0"/>
    <xf numFmtId="0" fontId="62" fillId="0" borderId="0"/>
    <xf numFmtId="0" fontId="1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54" fillId="0" borderId="0"/>
    <xf numFmtId="208" fontId="1" fillId="0" borderId="0"/>
    <xf numFmtId="0" fontId="2" fillId="0" borderId="0"/>
    <xf numFmtId="208" fontId="1" fillId="0" borderId="0"/>
    <xf numFmtId="208" fontId="1" fillId="0" borderId="0"/>
    <xf numFmtId="0" fontId="2" fillId="0" borderId="0"/>
    <xf numFmtId="0" fontId="54" fillId="0" borderId="0"/>
    <xf numFmtId="0" fontId="1" fillId="0" borderId="0"/>
    <xf numFmtId="0" fontId="54" fillId="0" borderId="0"/>
    <xf numFmtId="0" fontId="1" fillId="0" borderId="0"/>
    <xf numFmtId="208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1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2" fillId="0" borderId="0">
      <alignment wrapText="1"/>
    </xf>
    <xf numFmtId="0" fontId="2" fillId="0" borderId="0">
      <alignment wrapText="1"/>
    </xf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69" fillId="0" borderId="0">
      <alignment vertical="top"/>
    </xf>
    <xf numFmtId="0" fontId="1" fillId="0" borderId="0"/>
    <xf numFmtId="0" fontId="69" fillId="0" borderId="0">
      <alignment vertical="top"/>
    </xf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208" fontId="1" fillId="0" borderId="0"/>
    <xf numFmtId="209" fontId="1" fillId="0" borderId="0" applyFont="0" applyFill="0" applyBorder="0" applyAlignment="0" applyProtection="0"/>
    <xf numFmtId="210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98" fillId="0" borderId="0"/>
    <xf numFmtId="0" fontId="56" fillId="0" borderId="0"/>
    <xf numFmtId="37" fontId="97" fillId="0" borderId="0"/>
    <xf numFmtId="0" fontId="94" fillId="0" borderId="0">
      <protection locked="0"/>
    </xf>
    <xf numFmtId="0" fontId="96" fillId="70" borderId="45" applyNumberFormat="0" applyAlignment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4" fillId="0" borderId="0">
      <protection locked="0"/>
    </xf>
    <xf numFmtId="0" fontId="95" fillId="0" borderId="0">
      <protection locked="0"/>
    </xf>
    <xf numFmtId="0" fontId="95" fillId="0" borderId="0">
      <protection locked="0"/>
    </xf>
    <xf numFmtId="0" fontId="94" fillId="0" borderId="0">
      <protection locked="0"/>
    </xf>
    <xf numFmtId="0" fontId="71" fillId="0" borderId="0"/>
    <xf numFmtId="0" fontId="93" fillId="0" borderId="0"/>
    <xf numFmtId="0" fontId="93" fillId="0" borderId="0"/>
    <xf numFmtId="0" fontId="92" fillId="0" borderId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56" fillId="0" borderId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0" fontId="99" fillId="71" borderId="0" applyNumberFormat="0" applyBorder="0" applyAlignment="0" applyProtection="0"/>
    <xf numFmtId="0" fontId="35" fillId="18" borderId="0" applyNumberFormat="0" applyBorder="0" applyAlignment="0" applyProtection="0"/>
    <xf numFmtId="0" fontId="63" fillId="53" borderId="0" applyNumberFormat="0" applyBorder="0" applyAlignment="0" applyProtection="0"/>
    <xf numFmtId="0" fontId="99" fillId="72" borderId="0" applyNumberFormat="0" applyBorder="0" applyAlignment="0" applyProtection="0"/>
    <xf numFmtId="0" fontId="35" fillId="22" borderId="0" applyNumberFormat="0" applyBorder="0" applyAlignment="0" applyProtection="0"/>
    <xf numFmtId="0" fontId="63" fillId="50" borderId="0" applyNumberFormat="0" applyBorder="0" applyAlignment="0" applyProtection="0"/>
    <xf numFmtId="0" fontId="99" fillId="73" borderId="0" applyNumberFormat="0" applyBorder="0" applyAlignment="0" applyProtection="0"/>
    <xf numFmtId="0" fontId="35" fillId="26" borderId="0" applyNumberFormat="0" applyBorder="0" applyAlignment="0" applyProtection="0"/>
    <xf numFmtId="0" fontId="63" fillId="51" borderId="0" applyNumberFormat="0" applyBorder="0" applyAlignment="0" applyProtection="0"/>
    <xf numFmtId="0" fontId="99" fillId="42" borderId="0" applyNumberFormat="0" applyBorder="0" applyAlignment="0" applyProtection="0"/>
    <xf numFmtId="0" fontId="35" fillId="30" borderId="0" applyNumberFormat="0" applyBorder="0" applyAlignment="0" applyProtection="0"/>
    <xf numFmtId="0" fontId="63" fillId="54" borderId="0" applyNumberFormat="0" applyBorder="0" applyAlignment="0" applyProtection="0"/>
    <xf numFmtId="0" fontId="99" fillId="71" borderId="0" applyNumberFormat="0" applyBorder="0" applyAlignment="0" applyProtection="0"/>
    <xf numFmtId="0" fontId="35" fillId="34" borderId="0" applyNumberFormat="0" applyBorder="0" applyAlignment="0" applyProtection="0"/>
    <xf numFmtId="0" fontId="63" fillId="55" borderId="0" applyNumberFormat="0" applyBorder="0" applyAlignment="0" applyProtection="0"/>
    <xf numFmtId="0" fontId="99" fillId="43" borderId="0" applyNumberFormat="0" applyBorder="0" applyAlignment="0" applyProtection="0"/>
    <xf numFmtId="0" fontId="35" fillId="38" borderId="0" applyNumberFormat="0" applyBorder="0" applyAlignment="0" applyProtection="0"/>
    <xf numFmtId="0" fontId="63" fillId="56" borderId="0" applyNumberFormat="0" applyBorder="0" applyAlignment="0" applyProtection="0"/>
    <xf numFmtId="0" fontId="71" fillId="0" borderId="0">
      <protection locked="0"/>
    </xf>
    <xf numFmtId="0" fontId="99" fillId="55" borderId="0" applyNumberFormat="0" applyBorder="0" applyAlignment="0" applyProtection="0"/>
    <xf numFmtId="0" fontId="35" fillId="15" borderId="0" applyNumberFormat="0" applyBorder="0" applyAlignment="0" applyProtection="0"/>
    <xf numFmtId="0" fontId="63" fillId="57" borderId="0" applyNumberFormat="0" applyBorder="0" applyAlignment="0" applyProtection="0"/>
    <xf numFmtId="0" fontId="99" fillId="72" borderId="0" applyNumberFormat="0" applyBorder="0" applyAlignment="0" applyProtection="0"/>
    <xf numFmtId="0" fontId="35" fillId="19" borderId="0" applyNumberFormat="0" applyBorder="0" applyAlignment="0" applyProtection="0"/>
    <xf numFmtId="0" fontId="63" fillId="58" borderId="0" applyNumberFormat="0" applyBorder="0" applyAlignment="0" applyProtection="0"/>
    <xf numFmtId="0" fontId="99" fillId="59" borderId="0" applyNumberFormat="0" applyBorder="0" applyAlignment="0" applyProtection="0"/>
    <xf numFmtId="0" fontId="35" fillId="23" borderId="0" applyNumberFormat="0" applyBorder="0" applyAlignment="0" applyProtection="0"/>
    <xf numFmtId="0" fontId="63" fillId="59" borderId="0" applyNumberFormat="0" applyBorder="0" applyAlignment="0" applyProtection="0"/>
    <xf numFmtId="0" fontId="99" fillId="74" borderId="0" applyNumberFormat="0" applyBorder="0" applyAlignment="0" applyProtection="0"/>
    <xf numFmtId="0" fontId="35" fillId="27" borderId="0" applyNumberFormat="0" applyBorder="0" applyAlignment="0" applyProtection="0"/>
    <xf numFmtId="0" fontId="63" fillId="54" borderId="0" applyNumberFormat="0" applyBorder="0" applyAlignment="0" applyProtection="0"/>
    <xf numFmtId="0" fontId="99" fillId="55" borderId="0" applyNumberFormat="0" applyBorder="0" applyAlignment="0" applyProtection="0"/>
    <xf numFmtId="0" fontId="35" fillId="31" borderId="0" applyNumberFormat="0" applyBorder="0" applyAlignment="0" applyProtection="0"/>
    <xf numFmtId="0" fontId="63" fillId="55" borderId="0" applyNumberFormat="0" applyBorder="0" applyAlignment="0" applyProtection="0"/>
    <xf numFmtId="0" fontId="99" fillId="72" borderId="0" applyNumberFormat="0" applyBorder="0" applyAlignment="0" applyProtection="0"/>
    <xf numFmtId="0" fontId="35" fillId="35" borderId="0" applyNumberFormat="0" applyBorder="0" applyAlignment="0" applyProtection="0"/>
    <xf numFmtId="0" fontId="63" fillId="60" borderId="0" applyNumberFormat="0" applyBorder="0" applyAlignment="0" applyProtection="0"/>
    <xf numFmtId="0" fontId="100" fillId="0" borderId="0">
      <alignment horizontal="center" wrapText="1"/>
      <protection locked="0"/>
    </xf>
    <xf numFmtId="0" fontId="27" fillId="9" borderId="0" applyNumberFormat="0" applyBorder="0" applyAlignment="0" applyProtection="0"/>
    <xf numFmtId="0" fontId="64" fillId="45" borderId="0" applyNumberFormat="0" applyBorder="0" applyAlignment="0" applyProtection="0"/>
    <xf numFmtId="170" fontId="1" fillId="0" borderId="0" applyFill="0" applyBorder="0" applyAlignment="0"/>
    <xf numFmtId="211" fontId="1" fillId="0" borderId="0" applyFill="0" applyBorder="0" applyAlignment="0"/>
    <xf numFmtId="0" fontId="50" fillId="75" borderId="28" applyNumberFormat="0" applyAlignment="0" applyProtection="0"/>
    <xf numFmtId="0" fontId="31" fillId="12" borderId="20" applyNumberFormat="0" applyAlignment="0" applyProtection="0"/>
    <xf numFmtId="0" fontId="50" fillId="42" borderId="28" applyNumberFormat="0" applyAlignment="0" applyProtection="0"/>
    <xf numFmtId="0" fontId="101" fillId="0" borderId="0"/>
    <xf numFmtId="0" fontId="102" fillId="62" borderId="31" applyNumberFormat="0" applyAlignment="0" applyProtection="0"/>
    <xf numFmtId="0" fontId="9" fillId="13" borderId="23" applyNumberFormat="0" applyAlignment="0" applyProtection="0"/>
    <xf numFmtId="0" fontId="67" fillId="62" borderId="31" applyNumberForma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21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21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4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44" fillId="0" borderId="0" applyFont="0" applyFill="0" applyBorder="0" applyAlignment="0" applyProtection="0"/>
    <xf numFmtId="170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0" fontId="104" fillId="0" borderId="0" applyNumberFormat="0" applyAlignment="0">
      <alignment horizontal="left"/>
    </xf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215" fontId="6" fillId="0" borderId="0" applyFont="0" applyFill="0" applyBorder="0" applyAlignment="0" applyProtection="0">
      <alignment vertical="center"/>
    </xf>
    <xf numFmtId="16" fontId="38" fillId="0" borderId="0">
      <alignment horizontal="center"/>
    </xf>
    <xf numFmtId="215" fontId="6" fillId="0" borderId="0" applyFont="0" applyFill="0" applyBorder="0" applyAlignment="0" applyProtection="0">
      <alignment vertical="center"/>
    </xf>
    <xf numFmtId="16" fontId="38" fillId="0" borderId="0">
      <alignment horizontal="center"/>
    </xf>
    <xf numFmtId="215" fontId="6" fillId="0" borderId="0" applyFont="0" applyFill="0" applyBorder="0" applyAlignment="0" applyProtection="0">
      <alignment vertical="center"/>
    </xf>
    <xf numFmtId="215" fontId="6" fillId="0" borderId="0" applyFont="0" applyFill="0" applyBorder="0" applyAlignment="0" applyProtection="0">
      <alignment vertical="center"/>
    </xf>
    <xf numFmtId="215" fontId="6" fillId="0" borderId="0" applyFont="0" applyFill="0" applyBorder="0" applyAlignment="0" applyProtection="0">
      <alignment vertical="center"/>
    </xf>
    <xf numFmtId="216" fontId="1" fillId="0" borderId="0" applyFont="0" applyFill="0" applyBorder="0" applyAlignment="0" applyProtection="0"/>
    <xf numFmtId="217" fontId="1" fillId="0" borderId="0" applyFont="0" applyFill="0" applyBorder="0" applyAlignment="0" applyProtection="0"/>
    <xf numFmtId="0" fontId="105" fillId="0" borderId="0" applyNumberFormat="0" applyAlignment="0">
      <alignment horizontal="left"/>
    </xf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213" fontId="1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106" fillId="73" borderId="0" applyNumberFormat="0" applyBorder="0" applyAlignment="0" applyProtection="0"/>
    <xf numFmtId="0" fontId="26" fillId="8" borderId="0" applyNumberFormat="0" applyBorder="0" applyAlignment="0" applyProtection="0"/>
    <xf numFmtId="0" fontId="72" fillId="46" borderId="0" applyNumberFormat="0" applyBorder="0" applyAlignment="0" applyProtection="0"/>
    <xf numFmtId="38" fontId="38" fillId="3" borderId="0" applyNumberFormat="0" applyBorder="0" applyAlignment="0" applyProtection="0"/>
    <xf numFmtId="38" fontId="38" fillId="40" borderId="0" applyNumberFormat="0" applyBorder="0" applyAlignment="0" applyProtection="0"/>
    <xf numFmtId="0" fontId="66" fillId="0" borderId="0"/>
    <xf numFmtId="0" fontId="107" fillId="0" borderId="0">
      <alignment horizontal="left"/>
    </xf>
    <xf numFmtId="0" fontId="78" fillId="0" borderId="32" applyNumberFormat="0" applyFill="0" applyAlignment="0" applyProtection="0"/>
    <xf numFmtId="0" fontId="108" fillId="0" borderId="46" applyNumberFormat="0" applyFill="0" applyAlignment="0" applyProtection="0"/>
    <xf numFmtId="0" fontId="23" fillId="0" borderId="17" applyNumberFormat="0" applyFill="0" applyAlignment="0" applyProtection="0"/>
    <xf numFmtId="0" fontId="78" fillId="0" borderId="32" applyNumberFormat="0" applyFill="0" applyAlignment="0" applyProtection="0"/>
    <xf numFmtId="0" fontId="79" fillId="0" borderId="33" applyNumberFormat="0" applyFill="0" applyAlignment="0" applyProtection="0"/>
    <xf numFmtId="0" fontId="109" fillId="0" borderId="47" applyNumberFormat="0" applyFill="0" applyAlignment="0" applyProtection="0"/>
    <xf numFmtId="0" fontId="24" fillId="0" borderId="18" applyNumberFormat="0" applyFill="0" applyAlignment="0" applyProtection="0"/>
    <xf numFmtId="0" fontId="79" fillId="0" borderId="33" applyNumberFormat="0" applyFill="0" applyAlignment="0" applyProtection="0"/>
    <xf numFmtId="0" fontId="110" fillId="0" borderId="48" applyNumberFormat="0" applyFill="0" applyAlignment="0" applyProtection="0"/>
    <xf numFmtId="0" fontId="25" fillId="0" borderId="19" applyNumberFormat="0" applyFill="0" applyAlignment="0" applyProtection="0"/>
    <xf numFmtId="0" fontId="80" fillId="0" borderId="34" applyNumberFormat="0" applyFill="0" applyAlignment="0" applyProtection="0"/>
    <xf numFmtId="0" fontId="110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0" fillId="0" borderId="0" applyNumberFormat="0" applyFill="0" applyBorder="0" applyAlignment="0" applyProtection="0"/>
    <xf numFmtId="0" fontId="111" fillId="0" borderId="11">
      <alignment horizontal="center"/>
    </xf>
    <xf numFmtId="0" fontId="111" fillId="0" borderId="0">
      <alignment horizontal="center"/>
    </xf>
    <xf numFmtId="10" fontId="38" fillId="64" borderId="1" applyNumberFormat="0" applyBorder="0" applyAlignment="0" applyProtection="0"/>
    <xf numFmtId="10" fontId="38" fillId="40" borderId="1" applyNumberFormat="0" applyBorder="0" applyAlignment="0" applyProtection="0"/>
    <xf numFmtId="0" fontId="51" fillId="43" borderId="28" applyNumberFormat="0" applyAlignment="0" applyProtection="0"/>
    <xf numFmtId="0" fontId="29" fillId="11" borderId="20" applyNumberFormat="0" applyAlignment="0" applyProtection="0"/>
    <xf numFmtId="0" fontId="29" fillId="11" borderId="20" applyNumberFormat="0" applyAlignment="0" applyProtection="0"/>
    <xf numFmtId="0" fontId="51" fillId="43" borderId="28" applyNumberFormat="0" applyAlignment="0" applyProtection="0"/>
    <xf numFmtId="0" fontId="51" fillId="43" borderId="28" applyNumberFormat="0" applyAlignment="0" applyProtection="0"/>
    <xf numFmtId="218" fontId="112" fillId="76" borderId="0"/>
    <xf numFmtId="0" fontId="32" fillId="0" borderId="22" applyNumberFormat="0" applyFill="0" applyAlignment="0" applyProtection="0"/>
    <xf numFmtId="0" fontId="82" fillId="0" borderId="38" applyNumberFormat="0" applyFill="0" applyAlignment="0" applyProtection="0"/>
    <xf numFmtId="218" fontId="113" fillId="73" borderId="0"/>
    <xf numFmtId="38" fontId="57" fillId="0" borderId="0" applyFont="0" applyFill="0" applyBorder="0" applyAlignment="0" applyProtection="0"/>
    <xf numFmtId="40" fontId="57" fillId="0" borderId="0" applyFont="0" applyFill="0" applyBorder="0" applyAlignment="0" applyProtection="0"/>
    <xf numFmtId="0" fontId="114" fillId="0" borderId="11"/>
    <xf numFmtId="165" fontId="57" fillId="0" borderId="0" applyFont="0" applyFill="0" applyBorder="0" applyAlignment="0" applyProtection="0"/>
    <xf numFmtId="166" fontId="57" fillId="0" borderId="0" applyFont="0" applyFill="0" applyBorder="0" applyAlignment="0" applyProtection="0"/>
    <xf numFmtId="0" fontId="85" fillId="67" borderId="0" applyNumberFormat="0" applyBorder="0" applyAlignment="0" applyProtection="0"/>
    <xf numFmtId="219" fontId="1" fillId="0" borderId="0"/>
    <xf numFmtId="219" fontId="1" fillId="0" borderId="0"/>
    <xf numFmtId="22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1" fillId="0" borderId="0"/>
    <xf numFmtId="0" fontId="36" fillId="0" borderId="0"/>
    <xf numFmtId="0" fontId="56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2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222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2" fontId="2" fillId="0" borderId="0"/>
    <xf numFmtId="0" fontId="1" fillId="0" borderId="0"/>
    <xf numFmtId="222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2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222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54" fillId="0" borderId="0"/>
    <xf numFmtId="0" fontId="36" fillId="0" borderId="0"/>
    <xf numFmtId="221" fontId="2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5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5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69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213" fontId="1" fillId="0" borderId="0"/>
    <xf numFmtId="0" fontId="36" fillId="0" borderId="0"/>
    <xf numFmtId="0" fontId="54" fillId="0" borderId="0"/>
    <xf numFmtId="0" fontId="36" fillId="0" borderId="0"/>
    <xf numFmtId="0" fontId="1" fillId="0" borderId="0"/>
    <xf numFmtId="0" fontId="62" fillId="0" borderId="0"/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69" fillId="0" borderId="0"/>
    <xf numFmtId="208" fontId="1" fillId="0" borderId="0"/>
    <xf numFmtId="0" fontId="2" fillId="0" borderId="0"/>
    <xf numFmtId="0" fontId="2" fillId="0" borderId="0"/>
    <xf numFmtId="208" fontId="1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2" fontId="2" fillId="0" borderId="0"/>
    <xf numFmtId="222" fontId="2" fillId="0" borderId="0"/>
    <xf numFmtId="0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4" fontId="1" fillId="0" borderId="0"/>
    <xf numFmtId="0" fontId="1" fillId="0" borderId="0"/>
    <xf numFmtId="221" fontId="2" fillId="0" borderId="0"/>
    <xf numFmtId="0" fontId="2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2" fillId="0" borderId="0"/>
    <xf numFmtId="0" fontId="1" fillId="0" borderId="0"/>
    <xf numFmtId="0" fontId="69" fillId="0" borderId="0"/>
    <xf numFmtId="0" fontId="1" fillId="0" borderId="0"/>
    <xf numFmtId="0" fontId="2" fillId="0" borderId="0"/>
    <xf numFmtId="0" fontId="1" fillId="0" borderId="0"/>
    <xf numFmtId="0" fontId="69" fillId="0" borderId="0"/>
    <xf numFmtId="0" fontId="1" fillId="0" borderId="0"/>
    <xf numFmtId="222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44" fillId="0" borderId="0"/>
    <xf numFmtId="0" fontId="1" fillId="0" borderId="0"/>
    <xf numFmtId="0" fontId="69" fillId="0" borderId="0">
      <alignment vertical="top"/>
    </xf>
    <xf numFmtId="0" fontId="103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103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44" fillId="0" borderId="0"/>
    <xf numFmtId="221" fontId="44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>
      <alignment wrapText="1"/>
    </xf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2" fontId="4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5" fillId="0" borderId="0"/>
    <xf numFmtId="0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222" fontId="44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36" fillId="0" borderId="0"/>
    <xf numFmtId="0" fontId="2" fillId="0" borderId="0">
      <alignment wrapText="1"/>
    </xf>
    <xf numFmtId="0" fontId="36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1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3" fontId="1" fillId="0" borderId="0"/>
    <xf numFmtId="0" fontId="1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>
      <alignment wrapText="1"/>
    </xf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9" fillId="0" borderId="0">
      <alignment vertical="top"/>
    </xf>
    <xf numFmtId="0" fontId="3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3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0" fontId="36" fillId="0" borderId="0"/>
    <xf numFmtId="0" fontId="36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13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2" fillId="0" borderId="0"/>
    <xf numFmtId="0" fontId="36" fillId="0" borderId="0"/>
    <xf numFmtId="0" fontId="56" fillId="0" borderId="0"/>
    <xf numFmtId="0" fontId="56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36" fillId="0" borderId="0"/>
    <xf numFmtId="0" fontId="2" fillId="0" borderId="0"/>
    <xf numFmtId="0" fontId="2" fillId="0" borderId="0"/>
    <xf numFmtId="0" fontId="5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2" fillId="0" borderId="0"/>
    <xf numFmtId="0" fontId="56" fillId="0" borderId="0"/>
    <xf numFmtId="0" fontId="2" fillId="0" borderId="0"/>
    <xf numFmtId="0" fontId="36" fillId="0" borderId="0"/>
    <xf numFmtId="0" fontId="56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1" fillId="0" borderId="0"/>
    <xf numFmtId="0" fontId="56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221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1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2" fillId="0" borderId="0"/>
    <xf numFmtId="0" fontId="3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6" fillId="0" borderId="0"/>
    <xf numFmtId="0" fontId="36" fillId="0" borderId="0"/>
    <xf numFmtId="0" fontId="1" fillId="0" borderId="0"/>
    <xf numFmtId="0" fontId="1" fillId="0" borderId="0"/>
    <xf numFmtId="221" fontId="2" fillId="0" borderId="0"/>
    <xf numFmtId="0" fontId="69" fillId="0" borderId="0">
      <alignment vertical="top"/>
    </xf>
    <xf numFmtId="0" fontId="1" fillId="0" borderId="0"/>
    <xf numFmtId="0" fontId="1" fillId="0" borderId="0"/>
    <xf numFmtId="0" fontId="69" fillId="0" borderId="0">
      <alignment vertical="top"/>
    </xf>
    <xf numFmtId="0" fontId="1" fillId="0" borderId="0"/>
    <xf numFmtId="208" fontId="1" fillId="0" borderId="0"/>
    <xf numFmtId="0" fontId="2" fillId="0" borderId="0"/>
    <xf numFmtId="0" fontId="2" fillId="0" borderId="0"/>
    <xf numFmtId="221" fontId="2" fillId="0" borderId="0"/>
    <xf numFmtId="208" fontId="1" fillId="0" borderId="0"/>
    <xf numFmtId="0" fontId="69" fillId="0" borderId="0">
      <alignment vertical="top"/>
    </xf>
    <xf numFmtId="0" fontId="1" fillId="0" borderId="0"/>
    <xf numFmtId="0" fontId="2" fillId="0" borderId="0"/>
    <xf numFmtId="0" fontId="69" fillId="0" borderId="0">
      <alignment vertical="top"/>
    </xf>
    <xf numFmtId="0" fontId="1" fillId="0" borderId="0"/>
    <xf numFmtId="0" fontId="1" fillId="0" borderId="0"/>
    <xf numFmtId="0" fontId="1" fillId="0" borderId="0"/>
    <xf numFmtId="0" fontId="1" fillId="0" borderId="0"/>
    <xf numFmtId="0" fontId="2" fillId="14" borderId="24" applyNumberFormat="0" applyFont="0" applyAlignment="0" applyProtection="0"/>
    <xf numFmtId="0" fontId="1" fillId="68" borderId="40" applyNumberFormat="0" applyFont="0" applyAlignment="0" applyProtection="0"/>
    <xf numFmtId="0" fontId="49" fillId="75" borderId="27" applyNumberFormat="0" applyAlignment="0" applyProtection="0"/>
    <xf numFmtId="0" fontId="30" fillId="12" borderId="21" applyNumberFormat="0" applyAlignment="0" applyProtection="0"/>
    <xf numFmtId="0" fontId="49" fillId="42" borderId="27" applyNumberFormat="0" applyAlignment="0" applyProtection="0"/>
    <xf numFmtId="14" fontId="100" fillId="0" borderId="0">
      <alignment horizontal="center" wrapText="1"/>
      <protection locked="0"/>
    </xf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56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6" fillId="77" borderId="0" applyNumberFormat="0" applyFont="0" applyBorder="0" applyAlignment="0">
      <alignment horizontal="center"/>
    </xf>
    <xf numFmtId="223" fontId="1" fillId="0" borderId="0" applyNumberFormat="0" applyFill="0" applyBorder="0" applyAlignment="0" applyProtection="0">
      <alignment horizontal="left"/>
    </xf>
    <xf numFmtId="0" fontId="117" fillId="0" borderId="0"/>
    <xf numFmtId="0" fontId="118" fillId="0" borderId="0"/>
    <xf numFmtId="0" fontId="45" fillId="0" borderId="0"/>
    <xf numFmtId="0" fontId="45" fillId="0" borderId="0"/>
    <xf numFmtId="0" fontId="119" fillId="0" borderId="0"/>
    <xf numFmtId="0" fontId="120" fillId="0" borderId="0"/>
    <xf numFmtId="0" fontId="120" fillId="0" borderId="0"/>
    <xf numFmtId="0" fontId="119" fillId="0" borderId="0"/>
    <xf numFmtId="0" fontId="116" fillId="1" borderId="3" applyNumberFormat="0" applyFont="0" applyAlignment="0">
      <alignment horizontal="center"/>
    </xf>
    <xf numFmtId="0" fontId="121" fillId="0" borderId="0" applyNumberFormat="0" applyFill="0" applyBorder="0" applyAlignment="0">
      <alignment horizontal="center"/>
    </xf>
    <xf numFmtId="0" fontId="43" fillId="0" borderId="0"/>
    <xf numFmtId="224" fontId="38" fillId="0" borderId="1" applyFill="0" applyProtection="0">
      <alignment vertical="top" wrapText="1"/>
    </xf>
    <xf numFmtId="0" fontId="100" fillId="0" borderId="0" applyNumberFormat="0" applyFill="0" applyBorder="0" applyProtection="0">
      <alignment horizontal="left" vertical="top" wrapText="1"/>
    </xf>
    <xf numFmtId="225" fontId="37" fillId="0" borderId="0" applyFill="0" applyBorder="0" applyProtection="0">
      <alignment vertical="top" wrapText="1"/>
    </xf>
    <xf numFmtId="0" fontId="114" fillId="0" borderId="0"/>
    <xf numFmtId="40" fontId="122" fillId="0" borderId="0" applyBorder="0">
      <alignment horizontal="right"/>
    </xf>
    <xf numFmtId="0" fontId="90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52" fillId="0" borderId="29" applyNumberFormat="0" applyFill="0" applyAlignment="0" applyProtection="0"/>
    <xf numFmtId="0" fontId="52" fillId="0" borderId="49" applyNumberFormat="0" applyFill="0" applyAlignment="0" applyProtection="0"/>
    <xf numFmtId="0" fontId="3" fillId="0" borderId="25" applyNumberFormat="0" applyFill="0" applyAlignment="0" applyProtection="0"/>
    <xf numFmtId="0" fontId="52" fillId="0" borderId="29" applyNumberFormat="0" applyFill="0" applyAlignment="0" applyProtection="0"/>
    <xf numFmtId="44" fontId="124" fillId="0" borderId="0"/>
    <xf numFmtId="226" fontId="1" fillId="0" borderId="0" applyFont="0" applyFill="0" applyBorder="0" applyAlignment="0" applyProtection="0"/>
    <xf numFmtId="227" fontId="1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36" fillId="0" borderId="0"/>
    <xf numFmtId="0" fontId="40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40" fillId="0" borderId="0"/>
    <xf numFmtId="43" fontId="1" fillId="0" borderId="0" applyFont="0" applyFill="0" applyBorder="0" applyAlignment="0" applyProtection="0"/>
    <xf numFmtId="0" fontId="1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4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40" fillId="0" borderId="0"/>
    <xf numFmtId="0" fontId="1" fillId="0" borderId="0"/>
    <xf numFmtId="0" fontId="40" fillId="0" borderId="0"/>
    <xf numFmtId="0" fontId="1" fillId="0" borderId="0"/>
    <xf numFmtId="0" fontId="36" fillId="0" borderId="0"/>
    <xf numFmtId="0" fontId="36" fillId="0" borderId="0"/>
    <xf numFmtId="0" fontId="4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0" borderId="0"/>
    <xf numFmtId="0" fontId="36" fillId="0" borderId="0"/>
    <xf numFmtId="0" fontId="36" fillId="0" borderId="0"/>
    <xf numFmtId="0" fontId="2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0" fontId="36" fillId="0" borderId="0"/>
    <xf numFmtId="0" fontId="36" fillId="0" borderId="0"/>
    <xf numFmtId="9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6" fillId="0" borderId="0"/>
    <xf numFmtId="0" fontId="36" fillId="0" borderId="0"/>
    <xf numFmtId="0" fontId="1" fillId="0" borderId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172" fontId="5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56" fillId="0" borderId="0" applyFont="0" applyFill="0" applyBorder="0" applyAlignment="0" applyProtection="0"/>
    <xf numFmtId="167" fontId="56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2" fillId="0" borderId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170" fontId="2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2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36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17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1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5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29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3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0" fontId="2" fillId="37" borderId="0" applyNumberFormat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>
      <alignment wrapText="1"/>
    </xf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56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69" fillId="0" borderId="0" applyFont="0" applyFill="0" applyBorder="0" applyAlignment="0" applyProtection="0">
      <alignment vertical="top"/>
    </xf>
    <xf numFmtId="43" fontId="3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25" borderId="0" applyNumberFormat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170" fontId="2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9" fillId="0" borderId="0" applyFont="0" applyFill="0" applyBorder="0" applyAlignment="0" applyProtection="0">
      <alignment vertical="top"/>
    </xf>
    <xf numFmtId="43" fontId="2" fillId="0" borderId="0" applyFont="0" applyFill="0" applyBorder="0" applyAlignment="0" applyProtection="0"/>
    <xf numFmtId="43" fontId="10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6" fillId="0" borderId="0" applyFont="0" applyFill="0" applyBorder="0" applyAlignment="0" applyProtection="0"/>
    <xf numFmtId="171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2" fontId="2" fillId="0" borderId="0"/>
    <xf numFmtId="222" fontId="2" fillId="0" borderId="0"/>
    <xf numFmtId="0" fontId="2" fillId="0" borderId="0"/>
    <xf numFmtId="222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2" fontId="2" fillId="0" borderId="0"/>
    <xf numFmtId="222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>
      <alignment wrapText="1"/>
    </xf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wrapText="1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221" fontId="2" fillId="0" borderId="0"/>
    <xf numFmtId="0" fontId="2" fillId="0" borderId="0"/>
    <xf numFmtId="221" fontId="2" fillId="0" borderId="0"/>
    <xf numFmtId="0" fontId="2" fillId="0" borderId="0"/>
    <xf numFmtId="0" fontId="2" fillId="0" borderId="0"/>
    <xf numFmtId="221" fontId="2" fillId="0" borderId="0"/>
    <xf numFmtId="0" fontId="2" fillId="0" borderId="0"/>
    <xf numFmtId="0" fontId="2" fillId="14" borderId="24" applyNumberFormat="0" applyFon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2" fillId="0" borderId="0"/>
    <xf numFmtId="17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2" fillId="0" borderId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4" borderId="24" applyNumberFormat="0" applyFont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34" borderId="0" applyNumberFormat="0" applyBorder="0" applyAlignment="0" applyProtection="0"/>
    <xf numFmtId="0" fontId="2" fillId="38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5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0" fillId="0" borderId="0"/>
    <xf numFmtId="43" fontId="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32" fillId="0" borderId="0"/>
    <xf numFmtId="164" fontId="1" fillId="0" borderId="0" applyFont="0" applyFill="0" applyBorder="0" applyAlignment="0" applyProtection="0"/>
    <xf numFmtId="0" fontId="132" fillId="0" borderId="0"/>
  </cellStyleXfs>
  <cellXfs count="254">
    <xf numFmtId="0" fontId="0" fillId="0" borderId="0" xfId="0"/>
    <xf numFmtId="0" fontId="0" fillId="2" borderId="0" xfId="0" applyFill="1"/>
    <xf numFmtId="0" fontId="0" fillId="0" borderId="0" xfId="0" applyAlignment="1">
      <alignment vertical="top"/>
    </xf>
    <xf numFmtId="0" fontId="0" fillId="3" borderId="1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top"/>
    </xf>
    <xf numFmtId="0" fontId="0" fillId="3" borderId="1" xfId="0" applyFill="1" applyBorder="1" applyAlignment="1">
      <alignment vertical="top" wrapText="1"/>
    </xf>
    <xf numFmtId="3" fontId="0" fillId="0" borderId="0" xfId="0" applyNumberFormat="1"/>
    <xf numFmtId="14" fontId="0" fillId="0" borderId="0" xfId="0" applyNumberFormat="1"/>
    <xf numFmtId="0" fontId="0" fillId="78" borderId="0" xfId="0" applyFill="1"/>
    <xf numFmtId="2" fontId="125" fillId="78" borderId="0" xfId="0" applyNumberFormat="1" applyFont="1" applyFill="1" applyAlignment="1">
      <alignment horizontal="center" vertical="center"/>
    </xf>
    <xf numFmtId="17" fontId="126" fillId="78" borderId="0" xfId="0" applyNumberFormat="1" applyFont="1" applyFill="1" applyAlignment="1">
      <alignment horizontal="center"/>
    </xf>
    <xf numFmtId="0" fontId="127" fillId="78" borderId="0" xfId="0" applyFont="1" applyFill="1" applyAlignment="1">
      <alignment horizontal="left"/>
    </xf>
    <xf numFmtId="2" fontId="9" fillId="79" borderId="50" xfId="0" applyNumberFormat="1" applyFont="1" applyFill="1" applyBorder="1" applyAlignment="1">
      <alignment horizontal="center"/>
    </xf>
    <xf numFmtId="2" fontId="9" fillId="80" borderId="0" xfId="0" applyNumberFormat="1" applyFont="1" applyFill="1" applyAlignment="1">
      <alignment horizontal="center"/>
    </xf>
    <xf numFmtId="3" fontId="0" fillId="78" borderId="0" xfId="0" applyNumberFormat="1" applyFill="1"/>
    <xf numFmtId="0" fontId="128" fillId="78" borderId="0" xfId="0" applyFont="1" applyFill="1"/>
    <xf numFmtId="0" fontId="129" fillId="81" borderId="51" xfId="0" applyFont="1" applyFill="1" applyBorder="1" applyAlignment="1">
      <alignment horizontal="left" vertical="center"/>
    </xf>
    <xf numFmtId="9" fontId="11" fillId="81" borderId="51" xfId="0" applyNumberFormat="1" applyFont="1" applyFill="1" applyBorder="1" applyAlignment="1">
      <alignment horizontal="center" vertical="center"/>
    </xf>
    <xf numFmtId="0" fontId="129" fillId="81" borderId="51" xfId="0" applyFont="1" applyFill="1" applyBorder="1" applyAlignment="1">
      <alignment horizontal="center" vertical="center"/>
    </xf>
    <xf numFmtId="0" fontId="11" fillId="81" borderId="51" xfId="0" applyFont="1" applyFill="1" applyBorder="1" applyAlignment="1">
      <alignment horizontal="left" vertical="center"/>
    </xf>
    <xf numFmtId="9" fontId="129" fillId="81" borderId="51" xfId="0" applyNumberFormat="1" applyFont="1" applyFill="1" applyBorder="1" applyAlignment="1">
      <alignment horizontal="center" vertical="center"/>
    </xf>
    <xf numFmtId="164" fontId="129" fillId="81" borderId="51" xfId="0" applyNumberFormat="1" applyFont="1" applyFill="1" applyBorder="1" applyAlignment="1">
      <alignment horizontal="center" vertical="center"/>
    </xf>
    <xf numFmtId="164" fontId="129" fillId="81" borderId="51" xfId="2" applyNumberFormat="1" applyFont="1" applyFill="1" applyBorder="1" applyAlignment="1">
      <alignment horizontal="center" vertical="center"/>
    </xf>
    <xf numFmtId="0" fontId="133" fillId="0" borderId="0" xfId="0" applyFont="1"/>
    <xf numFmtId="0" fontId="134" fillId="0" borderId="0" xfId="0" applyFont="1"/>
    <xf numFmtId="0" fontId="134" fillId="84" borderId="6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 wrapText="1"/>
    </xf>
    <xf numFmtId="0" fontId="134" fillId="85" borderId="6" xfId="0" applyFont="1" applyFill="1" applyBorder="1" applyAlignment="1">
      <alignment horizontal="center" vertical="center"/>
    </xf>
    <xf numFmtId="0" fontId="134" fillId="85" borderId="7" xfId="0" applyFont="1" applyFill="1" applyBorder="1" applyAlignment="1">
      <alignment horizontal="center" vertical="center"/>
    </xf>
    <xf numFmtId="0" fontId="134" fillId="85" borderId="8" xfId="0" applyFont="1" applyFill="1" applyBorder="1" applyAlignment="1">
      <alignment horizontal="center" vertical="center"/>
    </xf>
    <xf numFmtId="0" fontId="134" fillId="86" borderId="58" xfId="0" applyFont="1" applyFill="1" applyBorder="1" applyAlignment="1">
      <alignment vertical="center"/>
    </xf>
    <xf numFmtId="3" fontId="134" fillId="81" borderId="9" xfId="0" applyNumberFormat="1" applyFont="1" applyFill="1" applyBorder="1" applyAlignment="1">
      <alignment vertical="center"/>
    </xf>
    <xf numFmtId="0" fontId="134" fillId="86" borderId="10" xfId="0" applyFont="1" applyFill="1" applyBorder="1" applyAlignment="1">
      <alignment vertical="center"/>
    </xf>
    <xf numFmtId="0" fontId="134" fillId="81" borderId="58" xfId="0" applyFont="1" applyFill="1" applyBorder="1" applyAlignment="1">
      <alignment vertical="center"/>
    </xf>
    <xf numFmtId="0" fontId="134" fillId="0" borderId="58" xfId="0" applyFont="1" applyBorder="1" applyAlignment="1">
      <alignment vertical="center"/>
    </xf>
    <xf numFmtId="3" fontId="134" fillId="81" borderId="58" xfId="0" applyNumberFormat="1" applyFont="1" applyFill="1" applyBorder="1" applyAlignment="1">
      <alignment vertical="center"/>
    </xf>
    <xf numFmtId="9" fontId="134" fillId="81" borderId="10" xfId="0" applyNumberFormat="1" applyFont="1" applyFill="1" applyBorder="1" applyAlignment="1">
      <alignment vertical="center"/>
    </xf>
    <xf numFmtId="0" fontId="134" fillId="81" borderId="9" xfId="0" applyFont="1" applyFill="1" applyBorder="1" applyAlignment="1">
      <alignment vertical="center"/>
    </xf>
    <xf numFmtId="9" fontId="131" fillId="81" borderId="10" xfId="0" applyNumberFormat="1" applyFont="1" applyFill="1" applyBorder="1" applyAlignment="1">
      <alignment vertical="center"/>
    </xf>
    <xf numFmtId="0" fontId="134" fillId="81" borderId="10" xfId="0" applyFont="1" applyFill="1" applyBorder="1" applyAlignment="1">
      <alignment vertical="center"/>
    </xf>
    <xf numFmtId="0" fontId="10" fillId="87" borderId="59" xfId="0" applyFont="1" applyFill="1" applyBorder="1" applyAlignment="1">
      <alignment vertical="center"/>
    </xf>
    <xf numFmtId="0" fontId="8" fillId="87" borderId="59" xfId="0" applyFont="1" applyFill="1" applyBorder="1" applyAlignment="1">
      <alignment vertical="center"/>
    </xf>
    <xf numFmtId="0" fontId="134" fillId="87" borderId="59" xfId="0" applyFont="1" applyFill="1" applyBorder="1" applyAlignment="1">
      <alignment vertical="center"/>
    </xf>
    <xf numFmtId="0" fontId="134" fillId="87" borderId="60" xfId="0" applyFont="1" applyFill="1" applyBorder="1" applyAlignment="1">
      <alignment vertical="center"/>
    </xf>
    <xf numFmtId="9" fontId="131" fillId="87" borderId="61" xfId="0" applyNumberFormat="1" applyFont="1" applyFill="1" applyBorder="1" applyAlignment="1">
      <alignment vertical="center"/>
    </xf>
    <xf numFmtId="3" fontId="134" fillId="0" borderId="0" xfId="0" applyNumberFormat="1" applyFont="1"/>
    <xf numFmtId="0" fontId="134" fillId="0" borderId="0" xfId="0" applyFont="1" applyAlignment="1">
      <alignment horizontal="right" vertical="top"/>
    </xf>
    <xf numFmtId="9" fontId="134" fillId="87" borderId="61" xfId="15800" applyFont="1" applyFill="1" applyBorder="1" applyAlignment="1">
      <alignment vertical="center"/>
    </xf>
    <xf numFmtId="0" fontId="6" fillId="0" borderId="0" xfId="3" applyFont="1" applyAlignment="1">
      <alignment horizontal="left"/>
    </xf>
    <xf numFmtId="40" fontId="5" fillId="0" borderId="0" xfId="3" applyNumberFormat="1" applyFont="1" applyAlignment="1">
      <alignment horizontal="left" wrapText="1"/>
    </xf>
    <xf numFmtId="228" fontId="5" fillId="0" borderId="0" xfId="3" applyNumberFormat="1" applyFont="1" applyAlignment="1">
      <alignment horizontal="left" wrapText="1"/>
    </xf>
    <xf numFmtId="0" fontId="6" fillId="0" borderId="0" xfId="3" applyFont="1"/>
    <xf numFmtId="0" fontId="135" fillId="0" borderId="0" xfId="3" applyFont="1"/>
    <xf numFmtId="0" fontId="6" fillId="0" borderId="0" xfId="3" applyFont="1" applyProtection="1">
      <protection locked="0"/>
    </xf>
    <xf numFmtId="40" fontId="136" fillId="0" borderId="0" xfId="3" applyNumberFormat="1" applyFont="1" applyAlignment="1">
      <alignment horizontal="left"/>
    </xf>
    <xf numFmtId="0" fontId="5" fillId="0" borderId="0" xfId="3" applyFont="1" applyAlignment="1">
      <alignment horizontal="center"/>
    </xf>
    <xf numFmtId="0" fontId="6" fillId="0" borderId="0" xfId="3" applyFont="1" applyAlignment="1">
      <alignment horizontal="left" wrapText="1"/>
    </xf>
    <xf numFmtId="40" fontId="6" fillId="0" borderId="0" xfId="3" applyNumberFormat="1" applyFont="1"/>
    <xf numFmtId="0" fontId="5" fillId="0" borderId="0" xfId="3" applyFont="1" applyAlignment="1">
      <alignment horizontal="left" wrapText="1"/>
    </xf>
    <xf numFmtId="38" fontId="135" fillId="88" borderId="67" xfId="3" applyNumberFormat="1" applyFont="1" applyFill="1" applyBorder="1" applyAlignment="1">
      <alignment horizontal="center"/>
    </xf>
    <xf numFmtId="38" fontId="6" fillId="0" borderId="0" xfId="3" applyNumberFormat="1" applyFont="1" applyProtection="1">
      <protection locked="0"/>
    </xf>
    <xf numFmtId="229" fontId="6" fillId="0" borderId="68" xfId="3" applyNumberFormat="1" applyFont="1" applyBorder="1"/>
    <xf numFmtId="229" fontId="6" fillId="0" borderId="26" xfId="3" applyNumberFormat="1" applyFont="1" applyBorder="1"/>
    <xf numFmtId="229" fontId="6" fillId="0" borderId="0" xfId="3" applyNumberFormat="1" applyFont="1"/>
    <xf numFmtId="229" fontId="6" fillId="0" borderId="69" xfId="3" applyNumberFormat="1" applyFont="1" applyBorder="1"/>
    <xf numFmtId="229" fontId="5" fillId="0" borderId="26" xfId="3" applyNumberFormat="1" applyFont="1" applyBorder="1"/>
    <xf numFmtId="229" fontId="5" fillId="0" borderId="0" xfId="3" applyNumberFormat="1" applyFont="1"/>
    <xf numFmtId="229" fontId="5" fillId="0" borderId="69" xfId="3" applyNumberFormat="1" applyFont="1" applyBorder="1"/>
    <xf numFmtId="0" fontId="5" fillId="0" borderId="0" xfId="3" applyFont="1" applyAlignment="1">
      <alignment horizontal="left"/>
    </xf>
    <xf numFmtId="229" fontId="5" fillId="0" borderId="26" xfId="3" applyNumberFormat="1" applyFont="1" applyBorder="1" applyAlignment="1">
      <alignment horizontal="right"/>
    </xf>
    <xf numFmtId="229" fontId="5" fillId="0" borderId="0" xfId="3" applyNumberFormat="1" applyFont="1" applyAlignment="1">
      <alignment horizontal="right"/>
    </xf>
    <xf numFmtId="0" fontId="5" fillId="0" borderId="0" xfId="3" applyFont="1" applyProtection="1">
      <protection locked="0"/>
    </xf>
    <xf numFmtId="229" fontId="6" fillId="0" borderId="1" xfId="3" applyNumberFormat="1" applyFont="1" applyBorder="1" applyAlignment="1">
      <alignment horizontal="right"/>
    </xf>
    <xf numFmtId="229" fontId="6" fillId="0" borderId="1" xfId="3" applyNumberFormat="1" applyFont="1" applyBorder="1"/>
    <xf numFmtId="230" fontId="5" fillId="0" borderId="0" xfId="3" applyNumberFormat="1" applyFont="1"/>
    <xf numFmtId="0" fontId="138" fillId="0" borderId="0" xfId="3" applyFont="1" applyAlignment="1">
      <alignment horizontal="left"/>
    </xf>
    <xf numFmtId="40" fontId="6" fillId="0" borderId="0" xfId="3" applyNumberFormat="1" applyFont="1" applyAlignment="1">
      <alignment horizontal="right" wrapText="1"/>
    </xf>
    <xf numFmtId="228" fontId="6" fillId="0" borderId="0" xfId="3" applyNumberFormat="1" applyFont="1" applyAlignment="1">
      <alignment horizontal="right" wrapText="1"/>
    </xf>
    <xf numFmtId="0" fontId="138" fillId="0" borderId="0" xfId="3" applyFont="1" applyAlignment="1">
      <alignment horizontal="left" wrapText="1"/>
    </xf>
    <xf numFmtId="229" fontId="5" fillId="0" borderId="0" xfId="3" applyNumberFormat="1" applyFont="1" applyAlignment="1">
      <alignment horizontal="right" wrapText="1"/>
    </xf>
    <xf numFmtId="229" fontId="138" fillId="0" borderId="0" xfId="3" applyNumberFormat="1" applyFont="1" applyAlignment="1">
      <alignment horizontal="right" wrapText="1"/>
    </xf>
    <xf numFmtId="0" fontId="5" fillId="0" borderId="0" xfId="3" applyFont="1"/>
    <xf numFmtId="0" fontId="139" fillId="0" borderId="0" xfId="3" applyFont="1" applyProtection="1">
      <protection locked="0"/>
    </xf>
    <xf numFmtId="231" fontId="5" fillId="0" borderId="0" xfId="3" applyNumberFormat="1" applyFont="1" applyAlignment="1">
      <alignment horizontal="left"/>
    </xf>
    <xf numFmtId="0" fontId="5" fillId="0" borderId="0" xfId="6" applyFont="1" applyAlignment="1">
      <alignment horizontal="left"/>
    </xf>
    <xf numFmtId="0" fontId="5" fillId="0" borderId="0" xfId="6" applyFont="1"/>
    <xf numFmtId="229" fontId="137" fillId="0" borderId="0" xfId="3" applyNumberFormat="1" applyFont="1" applyAlignment="1">
      <alignment horizontal="right"/>
    </xf>
    <xf numFmtId="0" fontId="6" fillId="0" borderId="0" xfId="6" applyFont="1" applyAlignment="1">
      <alignment horizontal="left" indent="1"/>
    </xf>
    <xf numFmtId="229" fontId="139" fillId="89" borderId="68" xfId="3" quotePrefix="1" applyNumberFormat="1" applyFont="1" applyFill="1" applyBorder="1" applyAlignment="1" applyProtection="1">
      <alignment horizontal="right"/>
      <protection locked="0"/>
    </xf>
    <xf numFmtId="229" fontId="139" fillId="89" borderId="68" xfId="3" applyNumberFormat="1" applyFont="1" applyFill="1" applyBorder="1" applyAlignment="1" applyProtection="1">
      <alignment horizontal="right"/>
      <protection locked="0"/>
    </xf>
    <xf numFmtId="229" fontId="139" fillId="89" borderId="67" xfId="3" applyNumberFormat="1" applyFont="1" applyFill="1" applyBorder="1" applyAlignment="1" applyProtection="1">
      <alignment horizontal="right"/>
      <protection locked="0"/>
    </xf>
    <xf numFmtId="229" fontId="6" fillId="0" borderId="67" xfId="3" applyNumberFormat="1" applyFont="1" applyBorder="1"/>
    <xf numFmtId="229" fontId="139" fillId="90" borderId="70" xfId="3" quotePrefix="1" applyNumberFormat="1" applyFont="1" applyFill="1" applyBorder="1" applyAlignment="1" applyProtection="1">
      <alignment horizontal="right"/>
      <protection locked="0"/>
    </xf>
    <xf numFmtId="229" fontId="6" fillId="0" borderId="70" xfId="3" applyNumberFormat="1" applyFont="1" applyBorder="1"/>
    <xf numFmtId="229" fontId="139" fillId="90" borderId="70" xfId="3" applyNumberFormat="1" applyFont="1" applyFill="1" applyBorder="1" applyAlignment="1" applyProtection="1">
      <alignment horizontal="right"/>
      <protection locked="0"/>
    </xf>
    <xf numFmtId="229" fontId="139" fillId="90" borderId="67" xfId="3" applyNumberFormat="1" applyFont="1" applyFill="1" applyBorder="1" applyAlignment="1" applyProtection="1">
      <alignment horizontal="right"/>
      <protection locked="0"/>
    </xf>
    <xf numFmtId="229" fontId="139" fillId="90" borderId="68" xfId="3" applyNumberFormat="1" applyFont="1" applyFill="1" applyBorder="1" applyAlignment="1" applyProtection="1">
      <alignment horizontal="right"/>
      <protection locked="0"/>
    </xf>
    <xf numFmtId="229" fontId="139" fillId="0" borderId="0" xfId="3" applyNumberFormat="1" applyFont="1" applyAlignment="1">
      <alignment horizontal="right"/>
    </xf>
    <xf numFmtId="229" fontId="6" fillId="0" borderId="0" xfId="3" applyNumberFormat="1" applyFont="1" applyAlignment="1">
      <alignment horizontal="right"/>
    </xf>
    <xf numFmtId="228" fontId="6" fillId="0" borderId="0" xfId="3" applyNumberFormat="1" applyFont="1" applyAlignment="1">
      <alignment horizontal="right"/>
    </xf>
    <xf numFmtId="228" fontId="6" fillId="0" borderId="0" xfId="3" applyNumberFormat="1" applyFont="1" applyAlignment="1" applyProtection="1">
      <alignment horizontal="right"/>
      <protection locked="0"/>
    </xf>
    <xf numFmtId="0" fontId="5" fillId="0" borderId="0" xfId="6" applyFont="1" applyAlignment="1">
      <alignment horizontal="left" vertical="top" wrapText="1"/>
    </xf>
    <xf numFmtId="0" fontId="6" fillId="0" borderId="0" xfId="6" applyFont="1" applyAlignment="1">
      <alignment horizontal="left" vertical="top" wrapText="1" indent="1"/>
    </xf>
    <xf numFmtId="0" fontId="141" fillId="0" borderId="0" xfId="6" applyFont="1" applyAlignment="1">
      <alignment horizontal="left" indent="1"/>
    </xf>
    <xf numFmtId="229" fontId="6" fillId="0" borderId="67" xfId="3" applyNumberFormat="1" applyFont="1" applyBorder="1" applyAlignment="1">
      <alignment horizontal="right"/>
    </xf>
    <xf numFmtId="229" fontId="6" fillId="0" borderId="70" xfId="3" applyNumberFormat="1" applyFont="1" applyBorder="1" applyAlignment="1">
      <alignment horizontal="right"/>
    </xf>
    <xf numFmtId="0" fontId="6" fillId="0" borderId="0" xfId="6" applyFont="1" applyAlignment="1">
      <alignment horizontal="left"/>
    </xf>
    <xf numFmtId="0" fontId="138" fillId="0" borderId="0" xfId="6" applyFont="1" applyAlignment="1">
      <alignment horizontal="left" wrapText="1"/>
    </xf>
    <xf numFmtId="229" fontId="139" fillId="89" borderId="70" xfId="3" applyNumberFormat="1" applyFont="1" applyFill="1" applyBorder="1" applyAlignment="1" applyProtection="1">
      <alignment horizontal="right"/>
      <protection locked="0"/>
    </xf>
    <xf numFmtId="229" fontId="141" fillId="0" borderId="0" xfId="3" applyNumberFormat="1" applyFont="1" applyAlignment="1" applyProtection="1">
      <alignment horizontal="right"/>
      <protection locked="0"/>
    </xf>
    <xf numFmtId="229" fontId="141" fillId="0" borderId="0" xfId="3" applyNumberFormat="1" applyFont="1" applyAlignment="1">
      <alignment horizontal="right"/>
    </xf>
    <xf numFmtId="38" fontId="6" fillId="0" borderId="0" xfId="3" applyNumberFormat="1" applyFont="1"/>
    <xf numFmtId="229" fontId="5" fillId="0" borderId="0" xfId="3" applyNumberFormat="1" applyFont="1" applyAlignment="1" applyProtection="1">
      <alignment horizontal="right"/>
      <protection locked="0"/>
    </xf>
    <xf numFmtId="0" fontId="5" fillId="0" borderId="71" xfId="3" applyFont="1" applyBorder="1" applyAlignment="1">
      <alignment horizontal="center" wrapText="1"/>
    </xf>
    <xf numFmtId="0" fontId="5" fillId="0" borderId="72" xfId="3" applyFont="1" applyBorder="1" applyAlignment="1">
      <alignment horizontal="center" vertical="center" wrapText="1"/>
    </xf>
    <xf numFmtId="38" fontId="5" fillId="0" borderId="0" xfId="3" applyNumberFormat="1" applyFont="1" applyAlignment="1">
      <alignment horizontal="right" wrapText="1"/>
    </xf>
    <xf numFmtId="228" fontId="6" fillId="0" borderId="0" xfId="3" applyNumberFormat="1" applyFont="1" applyAlignment="1" applyProtection="1">
      <alignment horizontal="right" wrapText="1"/>
      <protection locked="0"/>
    </xf>
    <xf numFmtId="0" fontId="5" fillId="0" borderId="0" xfId="3" applyFont="1" applyAlignment="1" applyProtection="1">
      <alignment horizontal="left"/>
      <protection locked="0"/>
    </xf>
    <xf numFmtId="0" fontId="141" fillId="0" borderId="0" xfId="3" applyFont="1" applyProtection="1">
      <protection locked="0"/>
    </xf>
    <xf numFmtId="38" fontId="5" fillId="0" borderId="0" xfId="3" applyNumberFormat="1" applyFont="1" applyAlignment="1" applyProtection="1">
      <alignment horizontal="right" wrapText="1"/>
      <protection locked="0"/>
    </xf>
    <xf numFmtId="0" fontId="135" fillId="0" borderId="0" xfId="3" applyFont="1" applyAlignment="1" applyProtection="1">
      <alignment horizontal="left"/>
      <protection locked="0"/>
    </xf>
    <xf numFmtId="38" fontId="135" fillId="0" borderId="0" xfId="3" applyNumberFormat="1" applyFont="1" applyAlignment="1" applyProtection="1">
      <alignment horizontal="right" wrapText="1"/>
      <protection locked="0"/>
    </xf>
    <xf numFmtId="40" fontId="135" fillId="0" borderId="0" xfId="3" applyNumberFormat="1" applyFont="1" applyProtection="1">
      <protection locked="0"/>
    </xf>
    <xf numFmtId="0" fontId="6" fillId="0" borderId="0" xfId="3" applyFont="1" applyAlignment="1" applyProtection="1">
      <alignment horizontal="left"/>
      <protection locked="0"/>
    </xf>
    <xf numFmtId="0" fontId="6" fillId="0" borderId="0" xfId="3" applyFont="1" applyAlignment="1" applyProtection="1">
      <alignment horizontal="left" wrapText="1"/>
      <protection locked="0"/>
    </xf>
    <xf numFmtId="40" fontId="6" fillId="0" borderId="0" xfId="3" applyNumberFormat="1" applyFont="1" applyAlignment="1" applyProtection="1">
      <alignment horizontal="right" wrapText="1"/>
      <protection locked="0"/>
    </xf>
    <xf numFmtId="228" fontId="6" fillId="0" borderId="0" xfId="3" applyNumberFormat="1" applyFont="1" applyProtection="1">
      <protection locked="0"/>
    </xf>
    <xf numFmtId="0" fontId="135" fillId="0" borderId="0" xfId="3" applyFont="1" applyProtection="1">
      <protection locked="0"/>
    </xf>
    <xf numFmtId="40" fontId="6" fillId="0" borderId="0" xfId="3" applyNumberFormat="1" applyFont="1" applyProtection="1">
      <protection locked="0"/>
    </xf>
    <xf numFmtId="0" fontId="6" fillId="0" borderId="0" xfId="3" applyFont="1" applyAlignment="1">
      <alignment horizontal="left" indent="1"/>
    </xf>
    <xf numFmtId="229" fontId="5" fillId="0" borderId="0" xfId="6" applyNumberFormat="1" applyFont="1"/>
    <xf numFmtId="38" fontId="135" fillId="0" borderId="0" xfId="3" applyNumberFormat="1" applyFont="1" applyProtection="1">
      <protection locked="0"/>
    </xf>
    <xf numFmtId="229" fontId="5" fillId="0" borderId="0" xfId="6" applyNumberFormat="1" applyFont="1" applyAlignment="1">
      <alignment horizontal="right"/>
    </xf>
    <xf numFmtId="40" fontId="6" fillId="0" borderId="0" xfId="6" applyNumberFormat="1" applyFont="1"/>
    <xf numFmtId="0" fontId="6" fillId="0" borderId="0" xfId="6" applyFont="1" applyProtection="1">
      <protection locked="0"/>
    </xf>
    <xf numFmtId="0" fontId="5" fillId="0" borderId="0" xfId="6" applyFont="1" applyProtection="1">
      <protection locked="0"/>
    </xf>
    <xf numFmtId="229" fontId="6" fillId="0" borderId="68" xfId="6" applyNumberFormat="1" applyFont="1" applyBorder="1" applyAlignment="1">
      <alignment horizontal="right"/>
    </xf>
    <xf numFmtId="229" fontId="6" fillId="0" borderId="68" xfId="6" applyNumberFormat="1" applyFont="1" applyBorder="1"/>
    <xf numFmtId="229" fontId="6" fillId="0" borderId="67" xfId="6" applyNumberFormat="1" applyFont="1" applyBorder="1" applyAlignment="1">
      <alignment horizontal="right"/>
    </xf>
    <xf numFmtId="229" fontId="6" fillId="0" borderId="67" xfId="6" applyNumberFormat="1" applyFont="1" applyBorder="1"/>
    <xf numFmtId="229" fontId="6" fillId="0" borderId="70" xfId="6" applyNumberFormat="1" applyFont="1" applyBorder="1" applyAlignment="1">
      <alignment horizontal="right"/>
    </xf>
    <xf numFmtId="229" fontId="6" fillId="0" borderId="70" xfId="6" applyNumberFormat="1" applyFont="1" applyBorder="1"/>
    <xf numFmtId="228" fontId="6" fillId="0" borderId="0" xfId="3" applyNumberFormat="1" applyFont="1"/>
    <xf numFmtId="0" fontId="138" fillId="91" borderId="0" xfId="6" applyFont="1" applyFill="1" applyAlignment="1">
      <alignment horizontal="left" wrapText="1"/>
    </xf>
    <xf numFmtId="229" fontId="139" fillId="89" borderId="1" xfId="3" applyNumberFormat="1" applyFont="1" applyFill="1" applyBorder="1" applyAlignment="1" applyProtection="1">
      <alignment horizontal="right"/>
      <protection locked="0"/>
    </xf>
    <xf numFmtId="0" fontId="135" fillId="0" borderId="0" xfId="3" applyFont="1" applyAlignment="1">
      <alignment horizontal="left"/>
    </xf>
    <xf numFmtId="40" fontId="5" fillId="0" borderId="0" xfId="3" applyNumberFormat="1" applyFont="1"/>
    <xf numFmtId="0" fontId="135" fillId="0" borderId="0" xfId="3" applyFont="1" applyAlignment="1">
      <alignment horizontal="center"/>
    </xf>
    <xf numFmtId="17" fontId="5" fillId="0" borderId="0" xfId="3" applyNumberFormat="1" applyFont="1" applyAlignment="1">
      <alignment horizontal="center"/>
    </xf>
    <xf numFmtId="40" fontId="138" fillId="0" borderId="0" xfId="3" applyNumberFormat="1" applyFont="1"/>
    <xf numFmtId="17" fontId="5" fillId="0" borderId="0" xfId="3" applyNumberFormat="1" applyFont="1"/>
    <xf numFmtId="40" fontId="138" fillId="5" borderId="0" xfId="3" applyNumberFormat="1" applyFont="1" applyFill="1"/>
    <xf numFmtId="17" fontId="5" fillId="5" borderId="0" xfId="3" applyNumberFormat="1" applyFont="1" applyFill="1"/>
    <xf numFmtId="17" fontId="5" fillId="0" borderId="0" xfId="3" applyNumberFormat="1" applyFont="1" applyProtection="1">
      <protection locked="0"/>
    </xf>
    <xf numFmtId="0" fontId="6" fillId="5" borderId="0" xfId="3" applyFont="1" applyFill="1"/>
    <xf numFmtId="0" fontId="5" fillId="5" borderId="0" xfId="3" applyFont="1" applyFill="1"/>
    <xf numFmtId="3" fontId="6" fillId="0" borderId="0" xfId="3" applyNumberFormat="1" applyFont="1"/>
    <xf numFmtId="3" fontId="139" fillId="3" borderId="0" xfId="3" applyNumberFormat="1" applyFont="1" applyFill="1" applyProtection="1">
      <protection locked="0"/>
    </xf>
    <xf numFmtId="3" fontId="6" fillId="0" borderId="3" xfId="3" applyNumberFormat="1" applyFont="1" applyBorder="1"/>
    <xf numFmtId="3" fontId="6" fillId="0" borderId="4" xfId="3" applyNumberFormat="1" applyFont="1" applyBorder="1"/>
    <xf numFmtId="3" fontId="6" fillId="0" borderId="0" xfId="3" applyNumberFormat="1" applyFont="1" applyProtection="1">
      <protection locked="0"/>
    </xf>
    <xf numFmtId="3" fontId="5" fillId="0" borderId="0" xfId="3" applyNumberFormat="1" applyFont="1" applyAlignment="1">
      <alignment horizontal="center"/>
    </xf>
    <xf numFmtId="0" fontId="138" fillId="89" borderId="0" xfId="3" applyFont="1" applyFill="1"/>
    <xf numFmtId="17" fontId="5" fillId="89" borderId="0" xfId="3" applyNumberFormat="1" applyFont="1" applyFill="1"/>
    <xf numFmtId="0" fontId="6" fillId="89" borderId="0" xfId="3" applyFont="1" applyFill="1"/>
    <xf numFmtId="0" fontId="5" fillId="89" borderId="0" xfId="3" applyFont="1" applyFill="1"/>
    <xf numFmtId="3" fontId="139" fillId="3" borderId="0" xfId="6" applyNumberFormat="1" applyFont="1" applyFill="1" applyProtection="1">
      <protection locked="0"/>
    </xf>
    <xf numFmtId="3" fontId="139" fillId="0" borderId="0" xfId="3" applyNumberFormat="1" applyFont="1"/>
    <xf numFmtId="3" fontId="135" fillId="0" borderId="0" xfId="3" applyNumberFormat="1" applyFont="1" applyAlignment="1">
      <alignment horizontal="center"/>
    </xf>
    <xf numFmtId="0" fontId="138" fillId="5" borderId="0" xfId="3" applyFont="1" applyFill="1"/>
    <xf numFmtId="0" fontId="139" fillId="3" borderId="0" xfId="3" applyFont="1" applyFill="1"/>
    <xf numFmtId="0" fontId="6" fillId="5" borderId="0" xfId="6" applyFont="1" applyFill="1" applyProtection="1">
      <protection locked="0"/>
    </xf>
    <xf numFmtId="0" fontId="6" fillId="5" borderId="0" xfId="6" applyFont="1" applyFill="1"/>
    <xf numFmtId="0" fontId="6" fillId="0" borderId="0" xfId="6" applyFont="1"/>
    <xf numFmtId="3" fontId="6" fillId="0" borderId="0" xfId="6" applyNumberFormat="1" applyFont="1"/>
    <xf numFmtId="38" fontId="135" fillId="88" borderId="67" xfId="6" applyNumberFormat="1" applyFont="1" applyFill="1" applyBorder="1" applyAlignment="1">
      <alignment horizontal="center"/>
    </xf>
    <xf numFmtId="3" fontId="5" fillId="0" borderId="3" xfId="3" applyNumberFormat="1" applyFont="1" applyBorder="1"/>
    <xf numFmtId="0" fontId="5" fillId="5" borderId="0" xfId="3" applyFont="1" applyFill="1" applyAlignment="1">
      <alignment vertical="center" textRotation="90"/>
    </xf>
    <xf numFmtId="0" fontId="5" fillId="5" borderId="2" xfId="3" applyFont="1" applyFill="1" applyBorder="1" applyAlignment="1">
      <alignment vertical="center" textRotation="90"/>
    </xf>
    <xf numFmtId="3" fontId="5" fillId="0" borderId="4" xfId="3" applyNumberFormat="1" applyFont="1" applyBorder="1"/>
    <xf numFmtId="3" fontId="5" fillId="0" borderId="0" xfId="3" applyNumberFormat="1" applyFont="1"/>
    <xf numFmtId="0" fontId="6" fillId="3" borderId="0" xfId="3" applyFont="1" applyFill="1" applyProtection="1">
      <protection locked="0"/>
    </xf>
    <xf numFmtId="0" fontId="139" fillId="3" borderId="0" xfId="3" applyFont="1" applyFill="1" applyProtection="1">
      <protection locked="0"/>
    </xf>
    <xf numFmtId="0" fontId="138" fillId="0" borderId="0" xfId="3" applyFont="1"/>
    <xf numFmtId="0" fontId="6" fillId="92" borderId="0" xfId="15806" applyFont="1" applyFill="1"/>
    <xf numFmtId="0" fontId="135" fillId="0" borderId="0" xfId="3" applyFont="1" applyAlignment="1" applyProtection="1">
      <alignment horizontal="center"/>
      <protection locked="0"/>
    </xf>
    <xf numFmtId="228" fontId="5" fillId="0" borderId="0" xfId="5" applyNumberFormat="1" applyFont="1" applyFill="1" applyAlignment="1" applyProtection="1">
      <alignment horizontal="left" wrapText="1"/>
    </xf>
    <xf numFmtId="17" fontId="5" fillId="0" borderId="0" xfId="116" applyNumberFormat="1" applyFont="1" applyFill="1" applyBorder="1" applyAlignment="1" applyProtection="1">
      <alignment horizontal="center"/>
    </xf>
    <xf numFmtId="168" fontId="137" fillId="0" borderId="0" xfId="116" applyNumberFormat="1" applyFont="1" applyFill="1" applyBorder="1" applyAlignment="1" applyProtection="1">
      <alignment horizontal="center"/>
    </xf>
    <xf numFmtId="168" fontId="5" fillId="0" borderId="2" xfId="116" applyNumberFormat="1" applyFont="1" applyFill="1" applyBorder="1" applyAlignment="1" applyProtection="1">
      <alignment horizontal="center"/>
    </xf>
    <xf numFmtId="228" fontId="5" fillId="0" borderId="2" xfId="5" applyNumberFormat="1" applyFont="1" applyFill="1" applyBorder="1" applyAlignment="1" applyProtection="1">
      <alignment horizontal="center"/>
    </xf>
    <xf numFmtId="228" fontId="5" fillId="0" borderId="0" xfId="5" applyNumberFormat="1" applyFont="1" applyFill="1" applyProtection="1"/>
    <xf numFmtId="0" fontId="5" fillId="0" borderId="0" xfId="6" applyFont="1" applyAlignment="1">
      <alignment horizontal="left" wrapText="1"/>
    </xf>
    <xf numFmtId="229" fontId="5" fillId="0" borderId="64" xfId="6" applyNumberFormat="1" applyFont="1" applyBorder="1"/>
    <xf numFmtId="229" fontId="5" fillId="0" borderId="65" xfId="6" applyNumberFormat="1" applyFont="1" applyBorder="1"/>
    <xf numFmtId="229" fontId="5" fillId="0" borderId="66" xfId="6" applyNumberFormat="1" applyFont="1" applyBorder="1"/>
    <xf numFmtId="228" fontId="6" fillId="0" borderId="0" xfId="5" applyNumberFormat="1" applyFont="1" applyFill="1" applyProtection="1"/>
    <xf numFmtId="229" fontId="5" fillId="0" borderId="26" xfId="6" applyNumberFormat="1" applyFont="1" applyBorder="1"/>
    <xf numFmtId="229" fontId="5" fillId="0" borderId="69" xfId="6" applyNumberFormat="1" applyFont="1" applyBorder="1"/>
    <xf numFmtId="229" fontId="6" fillId="0" borderId="26" xfId="6" applyNumberFormat="1" applyFont="1" applyBorder="1"/>
    <xf numFmtId="229" fontId="6" fillId="0" borderId="0" xfId="6" applyNumberFormat="1" applyFont="1"/>
    <xf numFmtId="229" fontId="6" fillId="0" borderId="69" xfId="6" applyNumberFormat="1" applyFont="1" applyBorder="1"/>
    <xf numFmtId="228" fontId="5" fillId="0" borderId="0" xfId="5" applyNumberFormat="1" applyFont="1" applyFill="1" applyBorder="1" applyProtection="1"/>
    <xf numFmtId="228" fontId="137" fillId="0" borderId="0" xfId="5" applyNumberFormat="1" applyFont="1" applyFill="1" applyBorder="1" applyProtection="1"/>
    <xf numFmtId="228" fontId="137" fillId="0" borderId="0" xfId="5" applyNumberFormat="1" applyFont="1" applyFill="1" applyProtection="1"/>
    <xf numFmtId="228" fontId="140" fillId="0" borderId="0" xfId="5" applyNumberFormat="1" applyFont="1" applyFill="1" applyProtection="1"/>
    <xf numFmtId="228" fontId="140" fillId="0" borderId="0" xfId="5" applyNumberFormat="1" applyFont="1" applyFill="1" applyBorder="1" applyProtection="1"/>
    <xf numFmtId="229" fontId="6" fillId="0" borderId="0" xfId="6" applyNumberFormat="1" applyFont="1" applyAlignment="1">
      <alignment horizontal="right"/>
    </xf>
    <xf numFmtId="228" fontId="5" fillId="0" borderId="0" xfId="5" applyNumberFormat="1" applyFont="1" applyFill="1" applyBorder="1" applyAlignment="1" applyProtection="1">
      <alignment horizontal="right"/>
    </xf>
    <xf numFmtId="228" fontId="6" fillId="0" borderId="0" xfId="5" applyNumberFormat="1" applyFont="1" applyFill="1" applyBorder="1" applyAlignment="1" applyProtection="1">
      <alignment horizontal="right"/>
    </xf>
    <xf numFmtId="228" fontId="135" fillId="0" borderId="0" xfId="5" applyNumberFormat="1" applyFont="1" applyFill="1" applyProtection="1">
      <protection locked="0"/>
    </xf>
    <xf numFmtId="228" fontId="135" fillId="0" borderId="0" xfId="5" applyNumberFormat="1" applyFont="1" applyFill="1" applyBorder="1" applyProtection="1">
      <protection locked="0"/>
    </xf>
    <xf numFmtId="228" fontId="135" fillId="0" borderId="0" xfId="5" applyNumberFormat="1" applyFont="1" applyFill="1" applyBorder="1" applyAlignment="1" applyProtection="1">
      <alignment horizontal="right"/>
      <protection locked="0"/>
    </xf>
    <xf numFmtId="228" fontId="5" fillId="0" borderId="0" xfId="5" applyNumberFormat="1" applyFont="1" applyFill="1" applyBorder="1" applyProtection="1">
      <protection locked="0"/>
    </xf>
    <xf numFmtId="228" fontId="140" fillId="0" borderId="0" xfId="5" applyNumberFormat="1" applyFont="1" applyFill="1" applyProtection="1">
      <protection locked="0"/>
    </xf>
    <xf numFmtId="9" fontId="6" fillId="0" borderId="0" xfId="5" applyFont="1" applyProtection="1"/>
    <xf numFmtId="3" fontId="6" fillId="0" borderId="0" xfId="6" applyNumberFormat="1" applyFont="1" applyProtection="1">
      <protection locked="0"/>
    </xf>
    <xf numFmtId="228" fontId="6" fillId="0" borderId="0" xfId="5" applyNumberFormat="1" applyFont="1" applyProtection="1"/>
    <xf numFmtId="164" fontId="6" fillId="0" borderId="0" xfId="116" applyFont="1" applyProtection="1"/>
    <xf numFmtId="0" fontId="132" fillId="0" borderId="0" xfId="15806" applyAlignment="1">
      <alignment vertical="top"/>
    </xf>
    <xf numFmtId="4" fontId="132" fillId="0" borderId="0" xfId="15806" applyNumberFormat="1" applyAlignment="1">
      <alignment horizontal="right" vertical="top"/>
    </xf>
    <xf numFmtId="0" fontId="132" fillId="3" borderId="1" xfId="15806" applyFill="1" applyBorder="1" applyAlignment="1">
      <alignment vertical="top"/>
    </xf>
    <xf numFmtId="0" fontId="142" fillId="0" borderId="0" xfId="0" applyFont="1"/>
    <xf numFmtId="0" fontId="3" fillId="93" borderId="0" xfId="0" applyFont="1" applyFill="1" applyAlignment="1">
      <alignment horizontal="left" vertical="center"/>
    </xf>
    <xf numFmtId="9" fontId="0" fillId="78" borderId="52" xfId="0" applyNumberFormat="1" applyFill="1" applyBorder="1" applyAlignment="1">
      <alignment horizontal="center" vertical="center"/>
    </xf>
    <xf numFmtId="0" fontId="0" fillId="78" borderId="53" xfId="0" applyFill="1" applyBorder="1" applyAlignment="1">
      <alignment horizontal="center" vertical="center"/>
    </xf>
    <xf numFmtId="0" fontId="0" fillId="78" borderId="54" xfId="0" applyFill="1" applyBorder="1" applyAlignment="1">
      <alignment horizontal="center" vertical="center"/>
    </xf>
    <xf numFmtId="9" fontId="11" fillId="81" borderId="55" xfId="0" applyNumberFormat="1" applyFont="1" applyFill="1" applyBorder="1" applyAlignment="1">
      <alignment horizontal="center" vertical="center"/>
    </xf>
    <xf numFmtId="9" fontId="11" fillId="81" borderId="56" xfId="0" applyNumberFormat="1" applyFont="1" applyFill="1" applyBorder="1" applyAlignment="1">
      <alignment horizontal="center" vertical="center"/>
    </xf>
    <xf numFmtId="9" fontId="11" fillId="81" borderId="57" xfId="0" applyNumberFormat="1" applyFont="1" applyFill="1" applyBorder="1" applyAlignment="1">
      <alignment horizontal="center" vertical="center"/>
    </xf>
    <xf numFmtId="0" fontId="129" fillId="81" borderId="55" xfId="0" applyFont="1" applyFill="1" applyBorder="1" applyAlignment="1">
      <alignment horizontal="center" vertical="center"/>
    </xf>
    <xf numFmtId="0" fontId="129" fillId="81" borderId="56" xfId="0" applyFont="1" applyFill="1" applyBorder="1" applyAlignment="1">
      <alignment horizontal="center" vertical="center"/>
    </xf>
    <xf numFmtId="0" fontId="129" fillId="81" borderId="57" xfId="0" applyFont="1" applyFill="1" applyBorder="1" applyAlignment="1">
      <alignment horizontal="center" vertical="center"/>
    </xf>
    <xf numFmtId="0" fontId="134" fillId="84" borderId="7" xfId="0" applyFont="1" applyFill="1" applyBorder="1" applyAlignment="1">
      <alignment horizontal="center" vertical="center" wrapText="1"/>
    </xf>
    <xf numFmtId="0" fontId="134" fillId="84" borderId="8" xfId="0" applyFont="1" applyFill="1" applyBorder="1" applyAlignment="1">
      <alignment horizontal="center" vertical="center" wrapText="1"/>
    </xf>
    <xf numFmtId="0" fontId="134" fillId="0" borderId="0" xfId="0" applyFont="1"/>
    <xf numFmtId="0" fontId="134" fillId="85" borderId="62" xfId="0" applyFont="1" applyFill="1" applyBorder="1" applyAlignment="1">
      <alignment vertical="center"/>
    </xf>
    <xf numFmtId="0" fontId="134" fillId="85" borderId="58" xfId="0" applyFont="1" applyFill="1" applyBorder="1" applyAlignment="1">
      <alignment vertical="center"/>
    </xf>
    <xf numFmtId="0" fontId="8" fillId="82" borderId="11" xfId="0" applyFont="1" applyFill="1" applyBorder="1" applyAlignment="1">
      <alignment horizontal="center" wrapText="1"/>
    </xf>
    <xf numFmtId="0" fontId="8" fillId="83" borderId="11" xfId="0" applyFont="1" applyFill="1" applyBorder="1" applyAlignment="1">
      <alignment horizontal="center" wrapText="1"/>
    </xf>
    <xf numFmtId="0" fontId="134" fillId="87" borderId="59" xfId="0" applyFont="1" applyFill="1" applyBorder="1" applyAlignment="1">
      <alignment vertical="center"/>
    </xf>
    <xf numFmtId="0" fontId="134" fillId="0" borderId="63" xfId="0" applyFont="1" applyBorder="1"/>
    <xf numFmtId="3" fontId="134" fillId="0" borderId="0" xfId="0" applyNumberFormat="1" applyFont="1"/>
    <xf numFmtId="0" fontId="138" fillId="89" borderId="0" xfId="3" applyFont="1" applyFill="1" applyAlignment="1">
      <alignment horizontal="left" wrapText="1"/>
    </xf>
    <xf numFmtId="0" fontId="5" fillId="5" borderId="65" xfId="3" applyFont="1" applyFill="1" applyBorder="1" applyAlignment="1">
      <alignment horizontal="center" vertical="center" textRotation="90"/>
    </xf>
    <xf numFmtId="0" fontId="5" fillId="5" borderId="0" xfId="3" applyFont="1" applyFill="1" applyAlignment="1">
      <alignment horizontal="center" vertical="center" textRotation="90"/>
    </xf>
    <xf numFmtId="0" fontId="5" fillId="5" borderId="2" xfId="3" applyFont="1" applyFill="1" applyBorder="1" applyAlignment="1">
      <alignment horizontal="center" vertical="center" textRotation="90"/>
    </xf>
    <xf numFmtId="0" fontId="5" fillId="5" borderId="65" xfId="6" applyFont="1" applyFill="1" applyBorder="1" applyAlignment="1">
      <alignment horizontal="center" vertical="center" textRotation="90" wrapText="1"/>
    </xf>
    <xf numFmtId="0" fontId="5" fillId="5" borderId="0" xfId="6" applyFont="1" applyFill="1" applyAlignment="1">
      <alignment horizontal="center" vertical="center" textRotation="90" wrapText="1"/>
    </xf>
    <xf numFmtId="0" fontId="5" fillId="5" borderId="2" xfId="6" applyFont="1" applyFill="1" applyBorder="1" applyAlignment="1">
      <alignment horizontal="center" vertical="center" textRotation="90" wrapText="1"/>
    </xf>
    <xf numFmtId="17" fontId="0" fillId="0" borderId="0" xfId="0" applyNumberFormat="1"/>
  </cellXfs>
  <cellStyles count="15807">
    <cellStyle name=" 1" xfId="6587" xr:uid="{CB07C884-93EA-4962-8EA6-609EFC5C8204}"/>
    <cellStyle name=" _x0007_LÓ_x0018_ÄþÍN^NuNVþˆHÁ_x0001__x0018_(n" xfId="4649" xr:uid="{B039F6A8-59AA-4C39-9B01-64B8137104CC}"/>
    <cellStyle name="%" xfId="4650" xr:uid="{72DF77DF-DD92-46B5-827D-8F079F34E3D7}"/>
    <cellStyle name="% 3" xfId="7312" xr:uid="{CAAC7F3C-6E83-443E-AA5A-97589DCD33A5}"/>
    <cellStyle name="% 3 2" xfId="7313" xr:uid="{75EBC1EA-5A6F-4A81-9DAE-5527957BA4C3}"/>
    <cellStyle name="0,0_x000d__x000a_NA_x000d__x000a_" xfId="3" xr:uid="{71831191-C9B3-474A-8E06-B878AB3DB979}"/>
    <cellStyle name="0,0_x000d__x000a_NA_x000d__x000a_ 10" xfId="6" xr:uid="{112A1E2E-EE1D-434B-9AB1-04FC1F71318F}"/>
    <cellStyle name="0,0_x000d__x000a_NA_x000d__x000a_ 11" xfId="131" xr:uid="{AAD55F8B-DFEB-41FE-ABCF-BF88BDA8E1DE}"/>
    <cellStyle name="0,0_x000d__x000a_NA_x000d__x000a_ 12" xfId="132" xr:uid="{1A80F92C-EC0F-490A-954C-6E58DC98F01E}"/>
    <cellStyle name="0,0_x000d__x000a_NA_x000d__x000a_ 13" xfId="133" xr:uid="{33358F59-198E-4D4F-AFBB-6F6F897C3285}"/>
    <cellStyle name="0,0_x000d__x000a_NA_x000d__x000a_ 14" xfId="134" xr:uid="{6F61217F-3C9F-4081-B16F-E3138D4EA58D}"/>
    <cellStyle name="0,0_x000d__x000a_NA_x000d__x000a_ 15" xfId="243" xr:uid="{562BC5DC-B10E-4755-BB8D-0A652334314E}"/>
    <cellStyle name="0,0_x000d__x000a_NA_x000d__x000a_ 16" xfId="244" xr:uid="{4176F58F-6CB9-4963-AFA5-6097E672C6CD}"/>
    <cellStyle name="0,0_x000d__x000a_NA_x000d__x000a_ 17" xfId="245" xr:uid="{D63362FC-E980-40D4-826B-C1862B54A812}"/>
    <cellStyle name="0,0_x000d__x000a_NA_x000d__x000a_ 18" xfId="246" xr:uid="{E3064F30-21EE-4C1F-8AEB-FA74E157073F}"/>
    <cellStyle name="0,0_x000d__x000a_NA_x000d__x000a_ 19" xfId="247" xr:uid="{70D4FBDC-A790-4805-B891-D55237C22CFB}"/>
    <cellStyle name="0,0_x000d__x000a_NA_x000d__x000a_ 2" xfId="125" xr:uid="{639E1259-6B1B-4BDD-89DF-406A9AB99AC5}"/>
    <cellStyle name="0,0_x000d__x000a_NA_x000d__x000a_ 2 10" xfId="135" xr:uid="{49D4525B-66B8-4447-BEF4-BB97E5F2E09D}"/>
    <cellStyle name="0,0_x000d__x000a_NA_x000d__x000a_ 2 11" xfId="136" xr:uid="{562421FE-3E70-41DB-9B80-3F5EBFC65F7D}"/>
    <cellStyle name="0,0_x000d__x000a_NA_x000d__x000a_ 2 12" xfId="137" xr:uid="{7F1159DC-DF18-4307-A6EE-AE3AA1956D28}"/>
    <cellStyle name="0,0_x000d__x000a_NA_x000d__x000a_ 2 13" xfId="248" xr:uid="{B8D44D2F-1FE9-403B-AE40-28B91D64793E}"/>
    <cellStyle name="0,0_x000d__x000a_NA_x000d__x000a_ 2 14" xfId="249" xr:uid="{BF3A69AB-8703-4AED-8351-C119BA1621E0}"/>
    <cellStyle name="0,0_x000d__x000a_NA_x000d__x000a_ 2 15" xfId="250" xr:uid="{F97A4D51-5B99-405F-AA98-D9BD7FECC094}"/>
    <cellStyle name="0,0_x000d__x000a_NA_x000d__x000a_ 2 16" xfId="251" xr:uid="{A32A1609-DB37-439B-92CF-716CC9FDCCAE}"/>
    <cellStyle name="0,0_x000d__x000a_NA_x000d__x000a_ 2 17" xfId="252" xr:uid="{41F30465-6CC7-42F7-B6D2-35953C5538FD}"/>
    <cellStyle name="0,0_x000d__x000a_NA_x000d__x000a_ 2 18" xfId="1633" xr:uid="{3109C99A-B299-4C4C-BB39-24785FDBFC3E}"/>
    <cellStyle name="0,0_x000d__x000a_NA_x000d__x000a_ 2 19" xfId="1634" xr:uid="{8A31AB67-117D-4C27-A0FE-ED537770B7D9}"/>
    <cellStyle name="0,0_x000d__x000a_NA_x000d__x000a_ 2 2" xfId="130" xr:uid="{F66C7DBC-027D-4A07-A863-A455D6BFF98B}"/>
    <cellStyle name="0,0_x000d__x000a_NA_x000d__x000a_ 2 2 2" xfId="5799" xr:uid="{CF5F8FE7-69C8-4F5F-89F7-30BF9FE11A91}"/>
    <cellStyle name="0,0_x000d__x000a_NA_x000d__x000a_ 2 2 3" xfId="4651" xr:uid="{DA2F649D-08D9-429D-8122-CCD2A93E10D3}"/>
    <cellStyle name="0,0_x000d__x000a_NA_x000d__x000a_ 2 3" xfId="138" xr:uid="{D0D900FC-AF2F-48A7-8C6A-CC69BB929903}"/>
    <cellStyle name="0,0_x000d__x000a_NA_x000d__x000a_ 2 4" xfId="139" xr:uid="{F8E92250-8C46-4A42-A9B5-835A4B0D9737}"/>
    <cellStyle name="0,0_x000d__x000a_NA_x000d__x000a_ 2 5" xfId="140" xr:uid="{BE309594-1BA1-4EEE-9045-2D895DFC926C}"/>
    <cellStyle name="0,0_x000d__x000a_NA_x000d__x000a_ 2 6" xfId="141" xr:uid="{599836EE-EAF4-4FFF-A650-56A36C35EECC}"/>
    <cellStyle name="0,0_x000d__x000a_NA_x000d__x000a_ 2 7" xfId="142" xr:uid="{C6251A07-EDCA-4ACD-A04D-E568E39E9F64}"/>
    <cellStyle name="0,0_x000d__x000a_NA_x000d__x000a_ 2 8" xfId="143" xr:uid="{15FC4F4E-6D9E-4787-B704-FA42E1BE2B50}"/>
    <cellStyle name="0,0_x000d__x000a_NA_x000d__x000a_ 2 9" xfId="144" xr:uid="{BB635B4B-DF0E-4799-9EE1-50C582DF1CF9}"/>
    <cellStyle name="0,0_x000d__x000a_NA_x000d__x000a_ 2_7(a)" xfId="5800" xr:uid="{E3FD63F8-3D47-40BF-90EE-2248D4B7A310}"/>
    <cellStyle name="0,0_x000d__x000a_NA_x000d__x000a_ 20" xfId="1635" xr:uid="{5AADC443-5F63-4181-866C-A78AF8E7ABD3}"/>
    <cellStyle name="0,0_x000d__x000a_NA_x000d__x000a_ 21" xfId="1636" xr:uid="{D7D66F94-87C0-4C70-A155-B54200FD61D1}"/>
    <cellStyle name="0,0_x000d__x000a_NA_x000d__x000a_ 22" xfId="4553" xr:uid="{C4A228FB-6077-4BF1-920C-BE04B1033A01}"/>
    <cellStyle name="0,0_x000d__x000a_NA_x000d__x000a_ 3" xfId="128" xr:uid="{05CC73DB-5821-47F3-A643-D32B126B18AD}"/>
    <cellStyle name="0,0_x000d__x000a_NA_x000d__x000a_ 4" xfId="145" xr:uid="{8BAACC89-206D-43C7-B1D0-47FA53520A7C}"/>
    <cellStyle name="0,0_x000d__x000a_NA_x000d__x000a_ 4 2" xfId="5801" xr:uid="{BBAA6C0F-CD0F-4257-934F-4FD4077844EB}"/>
    <cellStyle name="0,0_x000d__x000a_NA_x000d__x000a_ 4 3" xfId="10522" xr:uid="{50713264-8438-4425-9821-0FBA813CD23F}"/>
    <cellStyle name="0,0_x000d__x000a_NA_x000d__x000a_ 4 4" xfId="4652" xr:uid="{673D32AC-9B49-4D79-A379-DA995818ABAD}"/>
    <cellStyle name="0,0_x000d__x000a_NA_x000d__x000a_ 5" xfId="146" xr:uid="{E1DDE1BC-C85A-41C0-B29E-6796570D268B}"/>
    <cellStyle name="0,0_x000d__x000a_NA_x000d__x000a_ 5 2" xfId="10487" xr:uid="{6ECBB3AB-BC49-4B95-8C99-3723C780740C}"/>
    <cellStyle name="0,0_x000d__x000a_NA_x000d__x000a_ 5 3" xfId="5802" xr:uid="{3492F605-74A9-48BF-9161-BFCF5BC4486D}"/>
    <cellStyle name="0,0_x000d__x000a_NA_x000d__x000a_ 6" xfId="147" xr:uid="{01F3E018-26A9-4468-AFCA-E4686E374DA1}"/>
    <cellStyle name="0,0_x000d__x000a_NA_x000d__x000a_ 6 2" xfId="10512" xr:uid="{DBE2366E-47E2-44A6-A42C-7F2FB4ED5457}"/>
    <cellStyle name="0,0_x000d__x000a_NA_x000d__x000a_ 6 3" xfId="5803" xr:uid="{042F07B5-77F9-4896-A917-CF4DDF4A8344}"/>
    <cellStyle name="0,0_x000d__x000a_NA_x000d__x000a_ 7" xfId="148" xr:uid="{344FCF4E-A2DF-47FA-B162-B13CA7F9A57A}"/>
    <cellStyle name="0,0_x000d__x000a_NA_x000d__x000a_ 7 2" xfId="10488" xr:uid="{C1537B9A-ACA1-40A7-900F-CF23E8BAACF0}"/>
    <cellStyle name="0,0_x000d__x000a_NA_x000d__x000a_ 7 3" xfId="5804" xr:uid="{A7E8EC2D-9B8E-4457-94E3-B83493CA9FD1}"/>
    <cellStyle name="0,0_x000d__x000a_NA_x000d__x000a_ 8" xfId="149" xr:uid="{3B21D3D7-F7CE-4858-AC25-0EC4FAF7D46B}"/>
    <cellStyle name="0,0_x000d__x000a_NA_x000d__x000a_ 8 2" xfId="10498" xr:uid="{94DAA289-2A81-4F10-A154-1EB7CBFE3546}"/>
    <cellStyle name="0,0_x000d__x000a_NA_x000d__x000a_ 8 3" xfId="5805" xr:uid="{ECFD1AC0-82CD-4204-818E-949919255B62}"/>
    <cellStyle name="0,0_x000d__x000a_NA_x000d__x000a_ 9" xfId="150" xr:uid="{71DD09D4-BBBC-42A2-B55C-6634334EB2D2}"/>
    <cellStyle name="0,0_x000d__x000a_NA_x000d__x000a__1.Income statement" xfId="5806" xr:uid="{D374802A-583E-4CB4-9123-038048D84DB6}"/>
    <cellStyle name="20% - Accent1 2" xfId="5807" xr:uid="{66B30C28-1177-487F-8723-DD9F9DCFDF75}"/>
    <cellStyle name="20% - Accent1 2 2" xfId="6160" xr:uid="{BD574DF4-78A8-416F-8CBC-5E9357A50449}"/>
    <cellStyle name="20% - Accent1 2 2 2" xfId="6161" xr:uid="{B2E56859-A37B-42DA-825D-ECDBEA46964E}"/>
    <cellStyle name="20% - Accent1 2 2 2 2" xfId="10640" xr:uid="{2446176A-4727-488E-843E-A722F30F443B}"/>
    <cellStyle name="20% - Accent1 2 2 2 2 2" xfId="14422" xr:uid="{1B7293FA-078D-4279-8711-86C13513104B}"/>
    <cellStyle name="20% - Accent1 2 2 2 3" xfId="12962" xr:uid="{D7354F96-2A3D-45E1-B982-1C014B775955}"/>
    <cellStyle name="20% - Accent1 2 2 3" xfId="10639" xr:uid="{79C22112-AD0D-4129-8C3A-E136D0E22D9F}"/>
    <cellStyle name="20% - Accent1 2 2 3 2" xfId="14421" xr:uid="{E1DF360C-6B2A-40AB-BCA2-5CBE9C1EC659}"/>
    <cellStyle name="20% - Accent1 2 2 4" xfId="12961" xr:uid="{9639E963-42D1-4BB9-8179-13601D831F24}"/>
    <cellStyle name="20% - Accent1 2 3" xfId="6162" xr:uid="{0197C638-D1AC-4ABE-953F-21E0EA8AE5C8}"/>
    <cellStyle name="20% - Accent1 2 3 2" xfId="10641" xr:uid="{902AC9DF-FC24-4548-B62B-BB465C24D80D}"/>
    <cellStyle name="20% - Accent1 2 3 2 2" xfId="14423" xr:uid="{BB153C6B-169C-4F0C-BB08-C6DAA8982E90}"/>
    <cellStyle name="20% - Accent1 2 3 3" xfId="12963" xr:uid="{158B2623-1684-45E1-9263-AD80DDF14A7E}"/>
    <cellStyle name="20% - Accent1 2 4" xfId="6163" xr:uid="{2D28B685-2D05-4CF7-BC6D-8BA95E071678}"/>
    <cellStyle name="20% - Accent1 2 4 2" xfId="10642" xr:uid="{7F3373A6-8354-4DB2-A7CA-F2FED9D24910}"/>
    <cellStyle name="20% - Accent1 2 4 2 2" xfId="14424" xr:uid="{F23D2B0B-72EB-4A46-ABE8-C7C0467EA648}"/>
    <cellStyle name="20% - Accent1 2 4 3" xfId="12964" xr:uid="{2A3F1235-01F2-4C74-957F-0A89DCB00264}"/>
    <cellStyle name="20% - Accent1 3" xfId="5808" xr:uid="{0B7ACA13-EBD7-45EE-95C0-7AE52A4304C9}"/>
    <cellStyle name="20% - Accent1 3 2" xfId="7314" xr:uid="{6AC06429-BFF3-49B1-9062-06FE8059CD25}"/>
    <cellStyle name="20% - Accent1 3 2 2" xfId="11077" xr:uid="{B4DA6271-10A4-4996-92C2-6A98544322B3}"/>
    <cellStyle name="20% - Accent1 3 2 2 2" xfId="14859" xr:uid="{0DB25C2E-B62F-4826-B19B-E972D839EBE9}"/>
    <cellStyle name="20% - Accent1 3 2 3" xfId="13399" xr:uid="{237303D1-2240-453D-8AA1-48F1858EDBF4}"/>
    <cellStyle name="20% - Accent1 4" xfId="5809" xr:uid="{91A02742-EF59-41BD-858E-A8EBEF8F74D3}"/>
    <cellStyle name="20% - Accent2 2" xfId="5810" xr:uid="{66D88894-B8D0-48E5-BCB7-0C339D9C3480}"/>
    <cellStyle name="20% - Accent2 2 2" xfId="6164" xr:uid="{A998B3D9-6402-4924-B59C-F236A2706D2A}"/>
    <cellStyle name="20% - Accent2 2 2 2" xfId="6165" xr:uid="{F15065C7-DBE0-45D7-9491-60E1422FD7E4}"/>
    <cellStyle name="20% - Accent2 2 2 2 2" xfId="10644" xr:uid="{A422EDCA-D2C3-4DF3-AF62-5EC23C5BEFF4}"/>
    <cellStyle name="20% - Accent2 2 2 2 2 2" xfId="14426" xr:uid="{B6E48DD8-418C-44BA-B3C5-AAF7494E8970}"/>
    <cellStyle name="20% - Accent2 2 2 2 3" xfId="12966" xr:uid="{4C2F9624-DC70-4CB4-92B3-13B9086E80F0}"/>
    <cellStyle name="20% - Accent2 2 2 3" xfId="10643" xr:uid="{B14C5F66-4922-4F43-A31A-5F750E19CD2F}"/>
    <cellStyle name="20% - Accent2 2 2 3 2" xfId="14425" xr:uid="{0F974155-E30F-4195-940F-5ABDA45557EC}"/>
    <cellStyle name="20% - Accent2 2 2 4" xfId="12965" xr:uid="{8355D0AF-94FC-4AB6-AFA0-7D07477BD4CB}"/>
    <cellStyle name="20% - Accent2 2 3" xfId="6166" xr:uid="{300520BC-55D4-46A6-B7CB-D42A7054E1DA}"/>
    <cellStyle name="20% - Accent2 2 3 2" xfId="10645" xr:uid="{B3FDE716-714A-409B-9EBB-FB5B63C0378F}"/>
    <cellStyle name="20% - Accent2 2 3 2 2" xfId="14427" xr:uid="{933B8038-32CA-44C5-9BDA-CCA447538268}"/>
    <cellStyle name="20% - Accent2 2 3 3" xfId="12967" xr:uid="{D5C0DA9B-807F-4B15-A7E8-9C9F18766365}"/>
    <cellStyle name="20% - Accent2 2 4" xfId="6167" xr:uid="{D149114D-CD49-40AB-B5BF-2A34B2219AAF}"/>
    <cellStyle name="20% - Accent2 2 4 2" xfId="10646" xr:uid="{1C533E1C-7168-4121-BAB0-6E141F8273CD}"/>
    <cellStyle name="20% - Accent2 2 4 2 2" xfId="14428" xr:uid="{0C60D3C7-23BA-48B9-95EC-40C264E1267D}"/>
    <cellStyle name="20% - Accent2 2 4 3" xfId="12968" xr:uid="{19F07FAD-787F-41F1-A748-5BDC2C87FA5A}"/>
    <cellStyle name="20% - Accent2 3" xfId="5811" xr:uid="{59DFCD4B-DBED-4C8A-A2B1-45671BC84484}"/>
    <cellStyle name="20% - Accent2 3 2" xfId="7315" xr:uid="{FF372103-082C-4AF9-AD91-6D449E0DC3F5}"/>
    <cellStyle name="20% - Accent2 3 2 2" xfId="11078" xr:uid="{08456D82-A94E-4EE2-854A-C794AF501437}"/>
    <cellStyle name="20% - Accent2 3 2 2 2" xfId="14860" xr:uid="{22996D2B-3C88-47B0-9714-F8CA7B7DCCDC}"/>
    <cellStyle name="20% - Accent2 3 2 3" xfId="13400" xr:uid="{BF95CAF3-262A-44ED-8C48-A486D2DBDF35}"/>
    <cellStyle name="20% - Accent2 4" xfId="5812" xr:uid="{F01E2854-C587-486D-B7BA-1CDBFC6962E9}"/>
    <cellStyle name="20% - Accent3 2" xfId="5813" xr:uid="{E986A8B2-82DC-4705-8223-61D999D60508}"/>
    <cellStyle name="20% - Accent3 2 2" xfId="6168" xr:uid="{C1509214-B7E6-495B-AF06-F7CCF990110E}"/>
    <cellStyle name="20% - Accent3 2 2 2" xfId="6169" xr:uid="{01871FE0-437A-478A-AEA7-3C852AF9CBD6}"/>
    <cellStyle name="20% - Accent3 2 2 2 2" xfId="10648" xr:uid="{F11997D4-7612-436C-AD91-A3D6C68FDB78}"/>
    <cellStyle name="20% - Accent3 2 2 2 2 2" xfId="14430" xr:uid="{58E07017-6752-4B91-889B-76FCEDE5A778}"/>
    <cellStyle name="20% - Accent3 2 2 2 3" xfId="12970" xr:uid="{27A6726F-5582-4324-8639-B23779EBEDB6}"/>
    <cellStyle name="20% - Accent3 2 2 3" xfId="10647" xr:uid="{D29C8373-0B06-4A8A-BA88-6EA8246B4E4D}"/>
    <cellStyle name="20% - Accent3 2 2 3 2" xfId="14429" xr:uid="{9689A14D-0F84-47D8-8A5C-C0BDE49E85DD}"/>
    <cellStyle name="20% - Accent3 2 2 4" xfId="12969" xr:uid="{279A444F-5BF6-432E-AEEA-B90D3652BA30}"/>
    <cellStyle name="20% - Accent3 2 3" xfId="6170" xr:uid="{E326FB67-111B-46A5-AB74-5327E99AC8E5}"/>
    <cellStyle name="20% - Accent3 2 3 2" xfId="10649" xr:uid="{18A20608-85A7-484C-BF2F-8BCF79379E77}"/>
    <cellStyle name="20% - Accent3 2 3 2 2" xfId="14431" xr:uid="{C709F277-D6AA-4856-8B40-DD7B60CADE1E}"/>
    <cellStyle name="20% - Accent3 2 3 3" xfId="12971" xr:uid="{FC89409C-E4F8-4E2C-B4AC-10E3BAC73A7F}"/>
    <cellStyle name="20% - Accent3 2 4" xfId="6171" xr:uid="{04AC6AF5-73A1-4C61-AA50-BD83C370726E}"/>
    <cellStyle name="20% - Accent3 2 4 2" xfId="10650" xr:uid="{D54D2424-FC4C-4BF3-9500-531569B2EF7E}"/>
    <cellStyle name="20% - Accent3 2 4 2 2" xfId="14432" xr:uid="{4F5363F6-F30D-4B6B-9315-E496831DB6D9}"/>
    <cellStyle name="20% - Accent3 2 4 3" xfId="12972" xr:uid="{3E821E25-7FC3-4360-85A2-EDCACC7D8F41}"/>
    <cellStyle name="20% - Accent3 3" xfId="5814" xr:uid="{688AB109-C40E-4B56-8473-1286D75ACB65}"/>
    <cellStyle name="20% - Accent3 3 2" xfId="7316" xr:uid="{117568F0-165E-449F-886A-921428D61FA8}"/>
    <cellStyle name="20% - Accent3 3 2 2" xfId="11079" xr:uid="{A810E875-A081-4F7A-9C5B-9DCA3CB91E4A}"/>
    <cellStyle name="20% - Accent3 3 2 2 2" xfId="14861" xr:uid="{61034285-FB6F-4196-8DDD-AAAEB089782A}"/>
    <cellStyle name="20% - Accent3 3 2 3" xfId="13401" xr:uid="{1579FC6C-ED5D-4D3D-AA38-324E7D3D9606}"/>
    <cellStyle name="20% - Accent3 4" xfId="5815" xr:uid="{82D21919-0535-42B6-BD37-77CA95565B0C}"/>
    <cellStyle name="20% - Accent4 2" xfId="5816" xr:uid="{A5BBE32E-4A2E-449C-A645-DE71A8E75469}"/>
    <cellStyle name="20% - Accent4 2 2" xfId="6172" xr:uid="{31E86655-38C5-4872-928B-0F1DB4B61395}"/>
    <cellStyle name="20% - Accent4 2 2 2" xfId="6173" xr:uid="{08C6198F-7D61-4D38-879B-1CDE9AAA3A72}"/>
    <cellStyle name="20% - Accent4 2 2 2 2" xfId="10652" xr:uid="{6BBDB2E8-2212-4C34-945C-38C5C2C81D56}"/>
    <cellStyle name="20% - Accent4 2 2 2 2 2" xfId="14434" xr:uid="{7DEAED10-0A29-494D-AFF4-ADEFBC001C0A}"/>
    <cellStyle name="20% - Accent4 2 2 2 3" xfId="12974" xr:uid="{C72FEFAD-08BD-4F96-ABDF-D88F4078042B}"/>
    <cellStyle name="20% - Accent4 2 2 3" xfId="10651" xr:uid="{9C1BC87D-ABDE-4C0F-8201-B2FC1232F192}"/>
    <cellStyle name="20% - Accent4 2 2 3 2" xfId="14433" xr:uid="{1B4CB41D-7732-4712-915D-A03265FB78F4}"/>
    <cellStyle name="20% - Accent4 2 2 4" xfId="12973" xr:uid="{A489FF55-84C2-4488-8E04-915552363A72}"/>
    <cellStyle name="20% - Accent4 2 3" xfId="6174" xr:uid="{FFF4E03A-1368-4020-96A6-E509B3429761}"/>
    <cellStyle name="20% - Accent4 2 3 2" xfId="10653" xr:uid="{312C8361-4167-448F-B851-FBEF3E031431}"/>
    <cellStyle name="20% - Accent4 2 3 2 2" xfId="14435" xr:uid="{48C9A399-CA81-45B8-BAC5-94D1CAEF48A5}"/>
    <cellStyle name="20% - Accent4 2 3 3" xfId="12975" xr:uid="{AC820E08-FB19-4BA7-B873-16FF0FA714C7}"/>
    <cellStyle name="20% - Accent4 2 4" xfId="6175" xr:uid="{520A3F98-2BB2-42FD-A31E-0D97D460771A}"/>
    <cellStyle name="20% - Accent4 2 4 2" xfId="10654" xr:uid="{BD41D35C-6DE8-4865-9FD9-02DA5BB274F9}"/>
    <cellStyle name="20% - Accent4 2 4 2 2" xfId="14436" xr:uid="{F439FC6C-366B-4552-A2EE-DCE42BEDA86F}"/>
    <cellStyle name="20% - Accent4 2 4 3" xfId="12976" xr:uid="{D9889DEC-4044-4531-84C2-F5B89C135BA1}"/>
    <cellStyle name="20% - Accent4 3" xfId="5817" xr:uid="{B01BF571-4F02-4E33-8CA3-9DB7AA17794B}"/>
    <cellStyle name="20% - Accent4 3 2" xfId="7317" xr:uid="{5ED57F6D-5848-40D0-A80D-F0E218A64A99}"/>
    <cellStyle name="20% - Accent4 3 2 2" xfId="11080" xr:uid="{15D93177-369B-4D04-AA6F-1EF1E87A57D1}"/>
    <cellStyle name="20% - Accent4 3 2 2 2" xfId="14862" xr:uid="{9B29441E-C777-4660-9617-A69BEB06AA44}"/>
    <cellStyle name="20% - Accent4 3 2 3" xfId="13402" xr:uid="{E04FC83E-8590-4E91-8205-C6A68C26EFC4}"/>
    <cellStyle name="20% - Accent4 4" xfId="5818" xr:uid="{C0D50444-A52D-4613-B1A8-FC1C150AD4D1}"/>
    <cellStyle name="20% - Accent5 2" xfId="5819" xr:uid="{85F6106F-883A-4F6F-A3E9-E665B027E4D1}"/>
    <cellStyle name="20% - Accent5 2 2" xfId="6176" xr:uid="{C495ED7F-7E71-4DAC-B9EE-843325FC8749}"/>
    <cellStyle name="20% - Accent5 2 2 2" xfId="6177" xr:uid="{1D002285-CE1A-45F3-ACDB-E5F89FEF8D80}"/>
    <cellStyle name="20% - Accent5 2 2 2 2" xfId="10656" xr:uid="{807651CE-A238-4452-8966-2BDD1ACB9C5E}"/>
    <cellStyle name="20% - Accent5 2 2 2 2 2" xfId="14438" xr:uid="{D6F117B1-316A-4ED9-877F-10F6D6B66C79}"/>
    <cellStyle name="20% - Accent5 2 2 2 3" xfId="12978" xr:uid="{75EC1F2D-2F1C-4A1F-9072-BBA4958E6E87}"/>
    <cellStyle name="20% - Accent5 2 2 3" xfId="10655" xr:uid="{BAF2BBBD-768E-4447-BCC1-9B1FD2DF9A6D}"/>
    <cellStyle name="20% - Accent5 2 2 3 2" xfId="14437" xr:uid="{44C511F2-9E6A-46D5-B9F9-E5ADB89ADBAD}"/>
    <cellStyle name="20% - Accent5 2 2 4" xfId="12977" xr:uid="{F6D3B6CB-84A3-482B-B507-239211B3DBE0}"/>
    <cellStyle name="20% - Accent5 2 3" xfId="6178" xr:uid="{A2D46D2C-A626-4417-83DA-C2E2AEDCD9D3}"/>
    <cellStyle name="20% - Accent5 2 3 2" xfId="10657" xr:uid="{86EE7160-095B-450F-979D-CA991F7F6B39}"/>
    <cellStyle name="20% - Accent5 2 3 2 2" xfId="14439" xr:uid="{C090888D-B3EC-488E-85D5-D6F4F8681127}"/>
    <cellStyle name="20% - Accent5 2 3 3" xfId="12979" xr:uid="{8E5B2C45-FCA3-4282-AF90-518A98226788}"/>
    <cellStyle name="20% - Accent5 2 4" xfId="6179" xr:uid="{829D9B22-9B0C-4EB5-B0A0-F85F44564BF9}"/>
    <cellStyle name="20% - Accent5 2 4 2" xfId="10658" xr:uid="{374E0985-28DB-43F1-8816-01BFE912B1AE}"/>
    <cellStyle name="20% - Accent5 2 4 2 2" xfId="14440" xr:uid="{A0D93C97-7D2B-4236-B9CC-64C8EDDC31DA}"/>
    <cellStyle name="20% - Accent5 2 4 3" xfId="12980" xr:uid="{907FA60A-6158-4657-9728-962E40AB20CE}"/>
    <cellStyle name="20% - Accent5 3" xfId="5820" xr:uid="{D30C4BC3-A5E7-488E-AA86-08AA96D8FAFF}"/>
    <cellStyle name="20% - Accent5 3 2" xfId="6180" xr:uid="{96C6911D-38B0-4337-B815-94ED9E6DFC2D}"/>
    <cellStyle name="20% - Accent5 3 2 2" xfId="10659" xr:uid="{6D062F2A-A141-4E8B-BEBB-CDB94F547AD6}"/>
    <cellStyle name="20% - Accent5 3 2 2 2" xfId="14441" xr:uid="{5FE41E2E-7D5C-4E94-A7FE-0AA07D19DD0B}"/>
    <cellStyle name="20% - Accent5 3 2 3" xfId="12981" xr:uid="{D9F57771-A536-4733-BAFD-DEFF8809A40C}"/>
    <cellStyle name="20% - Accent5 3 3" xfId="6181" xr:uid="{49863CB0-5C48-494E-B819-51BD54568EC7}"/>
    <cellStyle name="20% - Accent5 3 3 2" xfId="10660" xr:uid="{4BCAC31D-90B7-4418-BDE2-450EB00FEF21}"/>
    <cellStyle name="20% - Accent5 3 3 2 2" xfId="14442" xr:uid="{022F568E-2EF0-4BBD-92B0-9AAABB420DED}"/>
    <cellStyle name="20% - Accent5 3 3 3" xfId="12982" xr:uid="{8A80D47A-DB56-4A56-90F9-20FB5229BF3A}"/>
    <cellStyle name="20% - Accent5 4" xfId="5821" xr:uid="{C9C5BB9A-D099-4598-A461-6513FC138965}"/>
    <cellStyle name="20% - Accent5 5" xfId="6182" xr:uid="{FDD2188A-E2FF-4A67-BC2C-9E01F17FF61A}"/>
    <cellStyle name="20% - Accent5 5 2" xfId="10661" xr:uid="{46390143-2EDE-4D86-8A27-9274682CED7C}"/>
    <cellStyle name="20% - Accent5 5 2 2" xfId="14443" xr:uid="{21D82FFC-1515-4F43-9C8B-2B41AFBAE776}"/>
    <cellStyle name="20% - Accent5 5 3" xfId="12983" xr:uid="{F3597C0D-306B-4CEA-8AB3-7F6C47050654}"/>
    <cellStyle name="20% - Accent6 2" xfId="5822" xr:uid="{4E89EE72-B8F4-4B14-BDC6-9F07DE88E888}"/>
    <cellStyle name="20% - Accent6 2 2" xfId="6183" xr:uid="{3B5C3235-51D2-4D93-AF7A-49BC7FAB063B}"/>
    <cellStyle name="20% - Accent6 2 2 2" xfId="6184" xr:uid="{B375865B-0D59-45AC-846F-FA88FC3B9967}"/>
    <cellStyle name="20% - Accent6 2 2 2 2" xfId="10663" xr:uid="{F539A73E-BFA0-4875-8196-E3A8E96DD157}"/>
    <cellStyle name="20% - Accent6 2 2 2 2 2" xfId="14445" xr:uid="{92F31295-3F54-413D-B197-C96C85267AD2}"/>
    <cellStyle name="20% - Accent6 2 2 2 3" xfId="12985" xr:uid="{BADE56CD-6C02-4947-A921-21344CFA13B5}"/>
    <cellStyle name="20% - Accent6 2 2 3" xfId="10662" xr:uid="{EC9830B6-9CC9-475C-9F94-9B6A3CA45E86}"/>
    <cellStyle name="20% - Accent6 2 2 3 2" xfId="14444" xr:uid="{D9C2F71F-5916-4747-9E1F-2994B82E9CCE}"/>
    <cellStyle name="20% - Accent6 2 2 4" xfId="12984" xr:uid="{AF734D94-96BD-4225-9A8F-20C9E02F22D1}"/>
    <cellStyle name="20% - Accent6 2 3" xfId="6185" xr:uid="{5CF8E0AF-6EF6-4B89-ADB2-47E60263AE92}"/>
    <cellStyle name="20% - Accent6 2 3 2" xfId="10664" xr:uid="{F5297664-7210-4A34-B18A-90FCE4513466}"/>
    <cellStyle name="20% - Accent6 2 3 2 2" xfId="14446" xr:uid="{65FFE993-1589-4FAA-A8A0-DCD23E006FD5}"/>
    <cellStyle name="20% - Accent6 2 3 3" xfId="12986" xr:uid="{C26A2A0D-E596-441A-9A29-7D0FD3952A87}"/>
    <cellStyle name="20% - Accent6 2 4" xfId="6186" xr:uid="{D2845EA8-C020-45AB-BDAA-89120193EF0E}"/>
    <cellStyle name="20% - Accent6 2 4 2" xfId="10665" xr:uid="{E2523D28-1B6F-4417-A8E9-839CF2C47222}"/>
    <cellStyle name="20% - Accent6 2 4 2 2" xfId="14447" xr:uid="{B8291E08-AAB7-4A5A-9A69-8391E75341EC}"/>
    <cellStyle name="20% - Accent6 2 4 3" xfId="12987" xr:uid="{EDE3F6B0-E777-4DC1-8A02-B9D5C9DCB6E6}"/>
    <cellStyle name="20% - Accent6 3" xfId="5823" xr:uid="{1A595338-8E37-4569-A7FA-2DF7F5E87512}"/>
    <cellStyle name="20% - Accent6 3 2" xfId="6187" xr:uid="{F572E269-2685-47CC-BF76-C10C96A1F1D7}"/>
    <cellStyle name="20% - Accent6 3 2 2" xfId="10666" xr:uid="{5F54070A-3BD0-4165-A999-C3E232046247}"/>
    <cellStyle name="20% - Accent6 3 2 2 2" xfId="14448" xr:uid="{59E1A3BF-A9F2-4207-B1B3-AB020B578186}"/>
    <cellStyle name="20% - Accent6 3 2 3" xfId="12988" xr:uid="{E553F62A-D5CE-4706-AE2C-7CA8D1AB2B8E}"/>
    <cellStyle name="20% - Accent6 3 3" xfId="6188" xr:uid="{96A388B7-F5BC-4306-95A7-7D4F538DB333}"/>
    <cellStyle name="20% - Accent6 3 3 2" xfId="10667" xr:uid="{93EA0722-F3A6-45E3-85D4-10CF04F98B44}"/>
    <cellStyle name="20% - Accent6 3 3 2 2" xfId="14449" xr:uid="{3D88369C-B83F-4B08-8203-7FDD083EBC28}"/>
    <cellStyle name="20% - Accent6 3 3 3" xfId="12989" xr:uid="{FAB82801-C8FC-48A8-A844-120B52958FF9}"/>
    <cellStyle name="20% - Accent6 4" xfId="5824" xr:uid="{C7023A44-44E7-4B6A-8ACC-7DE0A70E54DE}"/>
    <cellStyle name="20% - Accent6 5" xfId="6189" xr:uid="{0B52070A-0454-4551-8A51-5751FB9FEF2E}"/>
    <cellStyle name="20% - Accent6 5 2" xfId="10668" xr:uid="{BFCD406D-557A-40B6-B840-3A6155D8620B}"/>
    <cellStyle name="20% - Accent6 5 2 2" xfId="14450" xr:uid="{CFE159DF-1090-4AC2-93A7-41503BB49C54}"/>
    <cellStyle name="20% - Accent6 5 3" xfId="12990" xr:uid="{92FD08C1-CE2C-4828-9CE2-6EE657904502}"/>
    <cellStyle name="20% - Énfasis1" xfId="98" builtinId="30" customBuiltin="1"/>
    <cellStyle name="20% - Énfasis1 2" xfId="15750" xr:uid="{CE0B65F0-6857-4CE1-AEEB-3E6129F19989}"/>
    <cellStyle name="20% - Énfasis2" xfId="101" builtinId="34" customBuiltin="1"/>
    <cellStyle name="20% - Énfasis2 2" xfId="15752" xr:uid="{E70CE211-868E-4AD9-908B-EB4EC92486A1}"/>
    <cellStyle name="20% - Énfasis3" xfId="104" builtinId="38" customBuiltin="1"/>
    <cellStyle name="20% - Énfasis3 2" xfId="15754" xr:uid="{DEFFFE52-EE15-49B5-B6A1-F14D3CA8D759}"/>
    <cellStyle name="20% - Énfasis4" xfId="107" builtinId="42" customBuiltin="1"/>
    <cellStyle name="20% - Énfasis4 2" xfId="15756" xr:uid="{51900170-3A3E-4E3C-99D6-7D7737B6439A}"/>
    <cellStyle name="20% - Énfasis5" xfId="110" builtinId="46" customBuiltin="1"/>
    <cellStyle name="20% - Énfasis5 2" xfId="15758" xr:uid="{F6407394-FD87-4982-908B-A1FD491045D6}"/>
    <cellStyle name="20% - Énfasis6" xfId="113" builtinId="50" customBuiltin="1"/>
    <cellStyle name="20% - Énfasis6 2" xfId="15760" xr:uid="{DCFADD82-75A2-4FCD-85A4-6780B1D55F7D}"/>
    <cellStyle name="40% - Accent1 2" xfId="5825" xr:uid="{83E15613-82C3-482A-8064-E3B7B659C520}"/>
    <cellStyle name="40% - Accent1 2 2" xfId="6190" xr:uid="{43C5C7E9-A510-471D-AE39-C24CBE914801}"/>
    <cellStyle name="40% - Accent1 2 2 2" xfId="6191" xr:uid="{4DDD56B8-B5A1-4B30-B26D-FCAF33231C65}"/>
    <cellStyle name="40% - Accent1 2 2 2 2" xfId="10670" xr:uid="{5BF7CDE3-E1A0-4A23-8939-8110852909EF}"/>
    <cellStyle name="40% - Accent1 2 2 2 2 2" xfId="14452" xr:uid="{8EE991DB-01F9-46F1-A718-040A9C7C0DD9}"/>
    <cellStyle name="40% - Accent1 2 2 2 3" xfId="12992" xr:uid="{CF6E50A6-5C85-4AB2-A593-8F07B7C43401}"/>
    <cellStyle name="40% - Accent1 2 2 3" xfId="10669" xr:uid="{107DB894-1B08-47D9-9A83-E49C72B4417E}"/>
    <cellStyle name="40% - Accent1 2 2 3 2" xfId="14451" xr:uid="{F94014B4-7A97-47EA-A51F-F24CAD7A2691}"/>
    <cellStyle name="40% - Accent1 2 2 4" xfId="12991" xr:uid="{316A7E51-C004-41D7-A75F-1C67F85FE228}"/>
    <cellStyle name="40% - Accent1 2 3" xfId="6192" xr:uid="{1D131C8B-920C-4A26-B7E9-55E813753A04}"/>
    <cellStyle name="40% - Accent1 2 3 2" xfId="10671" xr:uid="{DA32457A-9CE1-489C-A608-331B3A8ACD8E}"/>
    <cellStyle name="40% - Accent1 2 3 2 2" xfId="14453" xr:uid="{4025DDBD-B232-4F2B-B51C-0A4247C72783}"/>
    <cellStyle name="40% - Accent1 2 3 3" xfId="12993" xr:uid="{87F2BDEC-704E-4CE8-B4AD-56A2BA81B049}"/>
    <cellStyle name="40% - Accent1 2 4" xfId="6193" xr:uid="{7EA236BB-D091-4F75-A6DD-04941B601FB3}"/>
    <cellStyle name="40% - Accent1 2 4 2" xfId="10672" xr:uid="{47A19988-A96D-4B62-AA28-A7A96D38B5CB}"/>
    <cellStyle name="40% - Accent1 2 4 2 2" xfId="14454" xr:uid="{2C94579C-C370-4BC6-BFDB-F6B133FBF6FA}"/>
    <cellStyle name="40% - Accent1 2 4 3" xfId="12994" xr:uid="{B53BE107-8737-4BC6-BD88-376CD3607FDB}"/>
    <cellStyle name="40% - Accent1 3" xfId="5826" xr:uid="{07B3E90D-7039-4B51-A750-9C68DF793A57}"/>
    <cellStyle name="40% - Accent1 3 2" xfId="6194" xr:uid="{51901D50-5C7B-462A-A0F3-0950120A86B7}"/>
    <cellStyle name="40% - Accent1 3 2 2" xfId="10673" xr:uid="{09CD5664-68F5-46D8-A75A-013956D07A96}"/>
    <cellStyle name="40% - Accent1 3 2 2 2" xfId="14455" xr:uid="{42CCDE5B-66BA-4C45-8910-A65DDFD64C61}"/>
    <cellStyle name="40% - Accent1 3 2 3" xfId="12995" xr:uid="{BC6884E1-6807-4EED-A0A1-2E7CCA1F8904}"/>
    <cellStyle name="40% - Accent1 3 3" xfId="6195" xr:uid="{8A706CBA-3032-43ED-BCFD-98EC65ED37E7}"/>
    <cellStyle name="40% - Accent1 3 3 2" xfId="10674" xr:uid="{1E0B599E-E262-4114-8E74-B30FD124F9DD}"/>
    <cellStyle name="40% - Accent1 3 3 2 2" xfId="14456" xr:uid="{49FFA473-CB04-4F9D-9B9E-3C545E0D282F}"/>
    <cellStyle name="40% - Accent1 3 3 3" xfId="12996" xr:uid="{E1732C3D-4A69-4D80-BBA5-C307D98E6728}"/>
    <cellStyle name="40% - Accent1 4" xfId="5827" xr:uid="{82723B74-8E48-40CB-89D6-46FE17886205}"/>
    <cellStyle name="40% - Accent1 5" xfId="6196" xr:uid="{25B5EF29-E527-453E-8D81-4C95A6628346}"/>
    <cellStyle name="40% - Accent1 5 2" xfId="10675" xr:uid="{C8424256-4EB5-47F6-A10D-406A85AC8C4F}"/>
    <cellStyle name="40% - Accent1 5 2 2" xfId="14457" xr:uid="{7A9077B3-1156-41CC-A99A-C7304AC81341}"/>
    <cellStyle name="40% - Accent1 5 3" xfId="12997" xr:uid="{6BEF6521-F4B3-4D13-89AE-B823CE5A936D}"/>
    <cellStyle name="40% - Accent2 2" xfId="5828" xr:uid="{E5F8BAF8-472D-49A4-9F05-E24D381EA8A3}"/>
    <cellStyle name="40% - Accent2 2 2" xfId="6197" xr:uid="{30DFBC49-86D1-4616-9FDA-401135832224}"/>
    <cellStyle name="40% - Accent2 2 2 2" xfId="6198" xr:uid="{66B801EA-2491-4555-915C-D85F6CC1643C}"/>
    <cellStyle name="40% - Accent2 2 2 2 2" xfId="10677" xr:uid="{235E0925-41A7-4587-98FB-5BB769613AF1}"/>
    <cellStyle name="40% - Accent2 2 2 2 2 2" xfId="14459" xr:uid="{19766BA5-61C3-4286-A31F-2EFFCF8D268D}"/>
    <cellStyle name="40% - Accent2 2 2 2 3" xfId="12999" xr:uid="{6AF38DB6-9CB4-4B0E-8E41-F5C36BC569A6}"/>
    <cellStyle name="40% - Accent2 2 2 3" xfId="10676" xr:uid="{D753D9EE-2F7A-4E6E-84DE-87EA9BD87FC6}"/>
    <cellStyle name="40% - Accent2 2 2 3 2" xfId="14458" xr:uid="{F5D2CC21-7E78-453C-978D-4662EEDB738E}"/>
    <cellStyle name="40% - Accent2 2 2 4" xfId="12998" xr:uid="{301C8393-EF70-44F7-9BFC-6E06EE5DD3F1}"/>
    <cellStyle name="40% - Accent2 2 3" xfId="6199" xr:uid="{157E913D-71CD-4819-B2FF-ECA6B9E88652}"/>
    <cellStyle name="40% - Accent2 2 3 2" xfId="10678" xr:uid="{D528AB73-8925-4631-A6F5-6653E8383DB7}"/>
    <cellStyle name="40% - Accent2 2 3 2 2" xfId="14460" xr:uid="{C8009D7D-526E-42E3-AB7A-CBD6FFDAE873}"/>
    <cellStyle name="40% - Accent2 2 3 3" xfId="13000" xr:uid="{5CEB1DB9-E411-496A-8BF4-672C00FA77F1}"/>
    <cellStyle name="40% - Accent2 2 4" xfId="6200" xr:uid="{3CFE4233-F07D-46BB-9907-14703800F88D}"/>
    <cellStyle name="40% - Accent2 2 4 2" xfId="10679" xr:uid="{F478585B-6901-49D0-B47F-80587797065E}"/>
    <cellStyle name="40% - Accent2 2 4 2 2" xfId="14461" xr:uid="{96012B73-BC82-4D8E-AD08-910EDAC580DC}"/>
    <cellStyle name="40% - Accent2 2 4 3" xfId="13001" xr:uid="{AE076A11-EEFB-46C8-A787-D2A1343851B0}"/>
    <cellStyle name="40% - Accent2 3" xfId="5829" xr:uid="{89E21B8A-6BB0-47DF-ABEA-F2EB10534A41}"/>
    <cellStyle name="40% - Accent2 3 2" xfId="6201" xr:uid="{0BA5F406-51EF-4A56-BC9B-FBFED6CFF908}"/>
    <cellStyle name="40% - Accent2 3 2 2" xfId="10680" xr:uid="{7DACD2FD-6781-4F32-910B-6BA8B3CB8090}"/>
    <cellStyle name="40% - Accent2 3 2 2 2" xfId="14462" xr:uid="{BE712227-934C-47A9-A28B-A6633EFE66F6}"/>
    <cellStyle name="40% - Accent2 3 2 3" xfId="13002" xr:uid="{39F29567-7E6B-478A-81D8-CB77C9530351}"/>
    <cellStyle name="40% - Accent2 3 3" xfId="6202" xr:uid="{B3805A90-41C4-4BAC-B230-3C2DCE9B6AE1}"/>
    <cellStyle name="40% - Accent2 3 3 2" xfId="10681" xr:uid="{1191F5EC-B98B-47A0-989C-E2E39C5C9EA4}"/>
    <cellStyle name="40% - Accent2 3 3 2 2" xfId="14463" xr:uid="{533A1EC6-0785-43B6-813D-B8FB143D7F73}"/>
    <cellStyle name="40% - Accent2 3 3 3" xfId="13003" xr:uid="{FA75087B-7C7E-4DE0-911F-2D411D65C102}"/>
    <cellStyle name="40% - Accent2 4" xfId="5830" xr:uid="{1F7D30DC-1B8A-4930-BF54-2AE552D8F338}"/>
    <cellStyle name="40% - Accent2 5" xfId="6203" xr:uid="{69185D98-F8B8-4654-8651-BAB91C3E4593}"/>
    <cellStyle name="40% - Accent2 5 2" xfId="10682" xr:uid="{931E2686-5A7B-47F5-822B-D4EC81EA6BAD}"/>
    <cellStyle name="40% - Accent2 5 2 2" xfId="14464" xr:uid="{97C989DC-7E44-47A7-AB8C-7A26A23A6790}"/>
    <cellStyle name="40% - Accent2 5 3" xfId="13004" xr:uid="{F467294C-DBD7-4421-917E-155E46267217}"/>
    <cellStyle name="40% - Accent3 2" xfId="5831" xr:uid="{D9202AD2-EC0C-4DA3-AC38-9AAFDDB67D45}"/>
    <cellStyle name="40% - Accent3 2 2" xfId="6204" xr:uid="{0D975317-BE1F-4DA7-803A-FCF4647361AC}"/>
    <cellStyle name="40% - Accent3 2 2 2" xfId="6205" xr:uid="{56622D25-FB50-430F-8717-572495514D84}"/>
    <cellStyle name="40% - Accent3 2 2 2 2" xfId="10684" xr:uid="{B51985B7-999D-48FF-95D7-793088615327}"/>
    <cellStyle name="40% - Accent3 2 2 2 2 2" xfId="14466" xr:uid="{89361104-B5D2-431E-9ECD-3CF592B2E615}"/>
    <cellStyle name="40% - Accent3 2 2 2 3" xfId="13006" xr:uid="{FCC13E77-114B-448B-8A53-14D3C4249920}"/>
    <cellStyle name="40% - Accent3 2 2 3" xfId="10683" xr:uid="{0537A7AD-67B3-4FCF-A591-CC603ED60143}"/>
    <cellStyle name="40% - Accent3 2 2 3 2" xfId="14465" xr:uid="{6CF573EE-A206-4314-A90E-9BEF98DC3052}"/>
    <cellStyle name="40% - Accent3 2 2 4" xfId="13005" xr:uid="{F80D81F4-7FAF-42C4-BEC1-57E07511B256}"/>
    <cellStyle name="40% - Accent3 2 3" xfId="6206" xr:uid="{6A07A4D3-86C5-4454-A253-EE4C11478EB2}"/>
    <cellStyle name="40% - Accent3 2 3 2" xfId="10685" xr:uid="{26476ABD-5490-4CF0-B356-A380DCD88DB5}"/>
    <cellStyle name="40% - Accent3 2 3 2 2" xfId="14467" xr:uid="{3CC10092-E8F4-4878-96E6-6732E3E5ECBC}"/>
    <cellStyle name="40% - Accent3 2 3 3" xfId="13007" xr:uid="{3B11EEDE-8BA5-45AF-8DC6-8C3A1BB0077C}"/>
    <cellStyle name="40% - Accent3 2 4" xfId="6207" xr:uid="{0DDDE0E0-5050-4B0A-BCBF-1F664DD06A24}"/>
    <cellStyle name="40% - Accent3 2 4 2" xfId="10686" xr:uid="{4C3C460F-B454-40CE-A51F-09D5C6697584}"/>
    <cellStyle name="40% - Accent3 2 4 2 2" xfId="14468" xr:uid="{B71A15D0-080D-4D86-9642-6D6586028387}"/>
    <cellStyle name="40% - Accent3 2 4 3" xfId="13008" xr:uid="{CD92B7A9-108D-431F-9490-B6B2AC6E8213}"/>
    <cellStyle name="40% - Accent3 3" xfId="5832" xr:uid="{7E3B7614-BBC5-4FEC-A4F1-726364199421}"/>
    <cellStyle name="40% - Accent3 3 2" xfId="7318" xr:uid="{98A32A41-3289-4F1E-9965-68EAB8E0EDE9}"/>
    <cellStyle name="40% - Accent3 3 2 2" xfId="11081" xr:uid="{5B3C5C17-65BF-4CA6-8AD5-1DEB29BED862}"/>
    <cellStyle name="40% - Accent3 3 2 2 2" xfId="14863" xr:uid="{2718A3E6-A4D0-4261-AEB0-1554CAD5C4A9}"/>
    <cellStyle name="40% - Accent3 3 2 3" xfId="13403" xr:uid="{3A5695FD-E60E-429F-9AB4-D44E31AD634F}"/>
    <cellStyle name="40% - Accent3 4" xfId="5833" xr:uid="{203F49A1-19D5-457A-892E-EEB79516398C}"/>
    <cellStyle name="40% - Accent4 2" xfId="5834" xr:uid="{DB4905C7-2729-4589-989F-030C8455FFB0}"/>
    <cellStyle name="40% - Accent4 2 2" xfId="6208" xr:uid="{2633F97C-88A2-479D-9295-390D7C1D3BE9}"/>
    <cellStyle name="40% - Accent4 2 2 2" xfId="6209" xr:uid="{17D825B1-AEE5-4CE2-B87E-E366DC1AC54A}"/>
    <cellStyle name="40% - Accent4 2 2 2 2" xfId="10688" xr:uid="{B338F799-961E-4796-9F1F-24D2630D95E6}"/>
    <cellStyle name="40% - Accent4 2 2 2 2 2" xfId="14470" xr:uid="{1E3763FA-DCD2-482B-93FB-453FC92E1736}"/>
    <cellStyle name="40% - Accent4 2 2 2 3" xfId="13010" xr:uid="{965CD0E4-C0FB-4059-B043-7C1AF8E35850}"/>
    <cellStyle name="40% - Accent4 2 2 3" xfId="10687" xr:uid="{73666602-0A5A-4FB3-B8CE-61A08360C5B3}"/>
    <cellStyle name="40% - Accent4 2 2 3 2" xfId="14469" xr:uid="{13BC7053-2F96-4C82-B460-BDECAD1E000D}"/>
    <cellStyle name="40% - Accent4 2 2 4" xfId="13009" xr:uid="{CD7D09CF-D25F-42CE-A065-0FDFA4C08146}"/>
    <cellStyle name="40% - Accent4 2 3" xfId="6210" xr:uid="{36880F9D-D182-4184-B2BF-E81631102585}"/>
    <cellStyle name="40% - Accent4 2 3 2" xfId="10689" xr:uid="{CE2578D5-8CB5-4EB6-92E1-7A63FFFE4A40}"/>
    <cellStyle name="40% - Accent4 2 3 2 2" xfId="14471" xr:uid="{89E55078-DCE6-4A3E-85B3-FFA2337E8478}"/>
    <cellStyle name="40% - Accent4 2 3 3" xfId="13011" xr:uid="{8B00B718-E873-4E77-B233-7CE6DAACB09C}"/>
    <cellStyle name="40% - Accent4 2 4" xfId="6211" xr:uid="{7B27821C-264E-4852-9D6F-70A5F976DF89}"/>
    <cellStyle name="40% - Accent4 2 4 2" xfId="10690" xr:uid="{B076D78E-3C56-44E2-9136-77B4F008DB67}"/>
    <cellStyle name="40% - Accent4 2 4 2 2" xfId="14472" xr:uid="{A08B12CE-E51D-4ACE-BAD4-691243EF0312}"/>
    <cellStyle name="40% - Accent4 2 4 3" xfId="13012" xr:uid="{0A3C89A8-C448-4A1B-8B8C-C626C1DD03ED}"/>
    <cellStyle name="40% - Accent4 3" xfId="5835" xr:uid="{C88552B5-4844-4934-8316-D75052C332B3}"/>
    <cellStyle name="40% - Accent4 3 2" xfId="6212" xr:uid="{DB44516B-9872-422D-AF65-1DA34C2CB4B5}"/>
    <cellStyle name="40% - Accent4 3 2 2" xfId="10691" xr:uid="{42FFEC6F-69AB-438D-AE8F-F8AB8AAC17CC}"/>
    <cellStyle name="40% - Accent4 3 2 2 2" xfId="14473" xr:uid="{50384B76-DCCE-4A0F-9DFF-2F38C3AA71BA}"/>
    <cellStyle name="40% - Accent4 3 2 3" xfId="13013" xr:uid="{BAFDB747-10F0-4F83-9D61-F9734959C273}"/>
    <cellStyle name="40% - Accent4 3 3" xfId="6213" xr:uid="{E2BC5340-C2D0-4C53-B87A-F60BC3080686}"/>
    <cellStyle name="40% - Accent4 3 3 2" xfId="10692" xr:uid="{626CF61B-A919-426F-AE3F-0BBA1D432A2A}"/>
    <cellStyle name="40% - Accent4 3 3 2 2" xfId="14474" xr:uid="{907F5296-5A89-4B75-9C56-2C06A86A9B8C}"/>
    <cellStyle name="40% - Accent4 3 3 3" xfId="13014" xr:uid="{37E2B5E4-7C0E-4D71-9055-8F7316438E0C}"/>
    <cellStyle name="40% - Accent4 4" xfId="5836" xr:uid="{F799F2B1-CDDE-445C-830C-1262DF28C2C5}"/>
    <cellStyle name="40% - Accent4 5" xfId="6214" xr:uid="{33A0BC9B-3B7E-4883-9055-C677625B7CD3}"/>
    <cellStyle name="40% - Accent4 5 2" xfId="10693" xr:uid="{951000EF-BE6D-484A-AB0B-903CE539ACD8}"/>
    <cellStyle name="40% - Accent4 5 2 2" xfId="14475" xr:uid="{E23A4FC3-C946-4130-B6A1-E9B8F1AEF0B3}"/>
    <cellStyle name="40% - Accent4 5 3" xfId="13015" xr:uid="{FFF355EB-AB96-433F-99DE-F6A237C77571}"/>
    <cellStyle name="40% - Accent5 2" xfId="5837" xr:uid="{F0A40DC5-7914-469F-841F-6549B54B18F2}"/>
    <cellStyle name="40% - Accent5 2 2" xfId="6215" xr:uid="{B8968A69-3CA5-4C65-A73A-6AA4DD56A5D5}"/>
    <cellStyle name="40% - Accent5 2 2 2" xfId="6216" xr:uid="{44B5EB23-C386-496D-99F5-8EFCD17099C2}"/>
    <cellStyle name="40% - Accent5 2 2 2 2" xfId="10695" xr:uid="{61B1570B-55CB-440B-A582-8F591BB5F39D}"/>
    <cellStyle name="40% - Accent5 2 2 2 2 2" xfId="14477" xr:uid="{0B4E009A-F5EB-4099-BC74-EBC255C324D5}"/>
    <cellStyle name="40% - Accent5 2 2 2 3" xfId="13017" xr:uid="{92F796AB-5B16-4C15-9FCA-C85CBD412940}"/>
    <cellStyle name="40% - Accent5 2 2 3" xfId="10694" xr:uid="{1C1917EC-12F2-46AD-B472-255CBD82164A}"/>
    <cellStyle name="40% - Accent5 2 2 3 2" xfId="14476" xr:uid="{78FABA30-B18D-4833-91A0-BFF7CC7A3EE1}"/>
    <cellStyle name="40% - Accent5 2 2 4" xfId="13016" xr:uid="{D6CDDD88-B1E0-4D7A-A9BA-9D8A69C38BA2}"/>
    <cellStyle name="40% - Accent5 2 3" xfId="6217" xr:uid="{998D3731-2EF7-4DE6-BFE2-DAAD3527ECF3}"/>
    <cellStyle name="40% - Accent5 2 3 2" xfId="10696" xr:uid="{E2CADDB1-4C1C-4335-A5A0-F18E1574A40D}"/>
    <cellStyle name="40% - Accent5 2 3 2 2" xfId="14478" xr:uid="{117F7A8D-FFE9-408F-A4BE-2680DB068105}"/>
    <cellStyle name="40% - Accent5 2 3 3" xfId="13018" xr:uid="{7EE5FD6F-D502-42D4-95BD-B795B45CD794}"/>
    <cellStyle name="40% - Accent5 2 4" xfId="6218" xr:uid="{6209796C-5CCA-4894-A11E-738DEF602E57}"/>
    <cellStyle name="40% - Accent5 2 4 2" xfId="10697" xr:uid="{C3BDB4B9-648A-4F13-94F7-7955C401750B}"/>
    <cellStyle name="40% - Accent5 2 4 2 2" xfId="14479" xr:uid="{B822D75B-5775-4D87-B93A-2018E9F99796}"/>
    <cellStyle name="40% - Accent5 2 4 3" xfId="13019" xr:uid="{27CB0AB8-7E71-4B5B-BD08-6BE3A70070E9}"/>
    <cellStyle name="40% - Accent5 3" xfId="5838" xr:uid="{1D7C131C-709C-4547-94BF-B1444122ECC8}"/>
    <cellStyle name="40% - Accent5 3 2" xfId="6219" xr:uid="{32FDC8FB-6744-4E57-AB72-7CAA70386CA8}"/>
    <cellStyle name="40% - Accent5 3 2 2" xfId="10698" xr:uid="{613FF35C-6526-4C11-B223-E2EA34967420}"/>
    <cellStyle name="40% - Accent5 3 2 2 2" xfId="14480" xr:uid="{1FC22E75-9FE9-4E3D-BC0D-91160FFB80DD}"/>
    <cellStyle name="40% - Accent5 3 2 3" xfId="13020" xr:uid="{90C7E56A-5B34-4AE2-AD62-0D4482B01A2A}"/>
    <cellStyle name="40% - Accent5 3 3" xfId="6220" xr:uid="{953C93A3-1D28-460D-A073-39BB26D572AA}"/>
    <cellStyle name="40% - Accent5 3 3 2" xfId="10699" xr:uid="{A4D256BA-9B4E-4790-8125-39A09080C0D9}"/>
    <cellStyle name="40% - Accent5 3 3 2 2" xfId="14481" xr:uid="{485204BE-CB13-4E16-8D34-7095600AFE97}"/>
    <cellStyle name="40% - Accent5 3 3 3" xfId="13021" xr:uid="{25C0572F-11AD-4335-8ED2-3E57276872C3}"/>
    <cellStyle name="40% - Accent5 4" xfId="5839" xr:uid="{48F2C32E-0FF5-49E1-9FC9-C0EFE9112779}"/>
    <cellStyle name="40% - Accent5 5" xfId="6221" xr:uid="{72029586-7166-4F62-AB4D-125091E00DF6}"/>
    <cellStyle name="40% - Accent5 5 2" xfId="10700" xr:uid="{B3DA1462-5CFF-4066-ACE6-9B9ECEC1E1D6}"/>
    <cellStyle name="40% - Accent5 5 2 2" xfId="14482" xr:uid="{1E3732C6-3F45-4572-AA31-260A8509FEFD}"/>
    <cellStyle name="40% - Accent5 5 3" xfId="13022" xr:uid="{D38B83D7-32E7-4772-B209-CFBBBFF19669}"/>
    <cellStyle name="40% - Accent6 2" xfId="5840" xr:uid="{BADDA2F2-1365-4794-ACAB-B92D5EFE1EC8}"/>
    <cellStyle name="40% - Accent6 2 2" xfId="6222" xr:uid="{2FB060A0-A156-463F-B18A-3C25EB0724F3}"/>
    <cellStyle name="40% - Accent6 2 2 2" xfId="6223" xr:uid="{E62F5072-3CA4-4F7D-9208-7AED52CE616E}"/>
    <cellStyle name="40% - Accent6 2 2 2 2" xfId="10702" xr:uid="{FFF18983-273F-4763-855B-20F4CA7405CD}"/>
    <cellStyle name="40% - Accent6 2 2 2 2 2" xfId="14484" xr:uid="{0BA28BFE-65AB-4A30-AEDE-DD6298543E45}"/>
    <cellStyle name="40% - Accent6 2 2 2 3" xfId="13024" xr:uid="{18FC7DA9-CD77-4E26-B3D7-2B387D17FCD4}"/>
    <cellStyle name="40% - Accent6 2 2 3" xfId="10701" xr:uid="{B5D374E7-CA87-4C42-A8BC-3BC594BD9276}"/>
    <cellStyle name="40% - Accent6 2 2 3 2" xfId="14483" xr:uid="{87C5852A-F018-4688-9F9C-27E6BA518533}"/>
    <cellStyle name="40% - Accent6 2 2 4" xfId="13023" xr:uid="{DB8F9FE5-F384-42A5-9689-A905BD595C9B}"/>
    <cellStyle name="40% - Accent6 2 3" xfId="6224" xr:uid="{821DDB74-DC7D-46E7-8446-9EECEE59B9E7}"/>
    <cellStyle name="40% - Accent6 2 3 2" xfId="10703" xr:uid="{8DBFF717-B752-454E-9D74-4702C857680D}"/>
    <cellStyle name="40% - Accent6 2 3 2 2" xfId="14485" xr:uid="{B1E5A2D1-941F-4FB2-9553-2C9E0A3914D2}"/>
    <cellStyle name="40% - Accent6 2 3 3" xfId="13025" xr:uid="{FBB048BE-7D58-4827-8BF4-2CC1E8B2F883}"/>
    <cellStyle name="40% - Accent6 2 4" xfId="6225" xr:uid="{D15C2C0D-6A9A-4745-90CF-60BFDAD0D674}"/>
    <cellStyle name="40% - Accent6 2 4 2" xfId="10704" xr:uid="{1A8D19C2-B90E-4B62-8B1F-3DC0EBD0BD8E}"/>
    <cellStyle name="40% - Accent6 2 4 2 2" xfId="14486" xr:uid="{1D16A2D5-7A52-465A-BDE9-8C0903963743}"/>
    <cellStyle name="40% - Accent6 2 4 3" xfId="13026" xr:uid="{758A966B-3852-4AD6-9258-0A9781A7170A}"/>
    <cellStyle name="40% - Accent6 3" xfId="5841" xr:uid="{49BC8359-BB7A-4FD4-89DF-2C07F867CB11}"/>
    <cellStyle name="40% - Accent6 3 2" xfId="6226" xr:uid="{DE997B53-C616-4434-BDF4-B7D9A40F4163}"/>
    <cellStyle name="40% - Accent6 3 2 2" xfId="10705" xr:uid="{9E369737-5667-460C-B0C6-088BFF250C12}"/>
    <cellStyle name="40% - Accent6 3 2 2 2" xfId="14487" xr:uid="{D32632D6-EE4E-46FA-8BBC-545961C72FD8}"/>
    <cellStyle name="40% - Accent6 3 2 3" xfId="13027" xr:uid="{BD8E23EF-EBCA-412E-895A-A95C33917213}"/>
    <cellStyle name="40% - Accent6 3 3" xfId="6227" xr:uid="{9B5E1C5E-8CEF-45E3-8A6A-92A412D3583F}"/>
    <cellStyle name="40% - Accent6 3 3 2" xfId="10706" xr:uid="{5CA3B9BD-57D9-44EF-A798-7A92AE214762}"/>
    <cellStyle name="40% - Accent6 3 3 2 2" xfId="14488" xr:uid="{AD7CDF9A-1972-42D6-A85E-4D711A3ECD96}"/>
    <cellStyle name="40% - Accent6 3 3 3" xfId="13028" xr:uid="{A00461F5-AE39-4285-8D7A-AE6A53AFB0E0}"/>
    <cellStyle name="40% - Accent6 4" xfId="5842" xr:uid="{0C51B3DC-A4CF-427C-8339-13484C26C225}"/>
    <cellStyle name="40% - Accent6 5" xfId="6228" xr:uid="{E96746AE-C4AF-41F2-A594-E90BDA952E20}"/>
    <cellStyle name="40% - Accent6 5 2" xfId="10707" xr:uid="{98E2D850-DDF9-4437-A8C6-C33C44A314F6}"/>
    <cellStyle name="40% - Accent6 5 2 2" xfId="14489" xr:uid="{AA140836-8A3B-4BA0-909C-16B463514DD8}"/>
    <cellStyle name="40% - Accent6 5 3" xfId="13029" xr:uid="{E3F387E2-4521-48B9-8628-1779836E414A}"/>
    <cellStyle name="40% - Énfasis1" xfId="99" builtinId="31" customBuiltin="1"/>
    <cellStyle name="40% - Énfasis1 2" xfId="15751" xr:uid="{0975BCE1-CB62-4108-8D92-BD47804D06F7}"/>
    <cellStyle name="40% - Énfasis2" xfId="102" builtinId="35" customBuiltin="1"/>
    <cellStyle name="40% - Énfasis2 2" xfId="15753" xr:uid="{52467C23-33D9-471E-8970-8A870F25ABEA}"/>
    <cellStyle name="40% - Énfasis3" xfId="105" builtinId="39" customBuiltin="1"/>
    <cellStyle name="40% - Énfasis3 2" xfId="15755" xr:uid="{F4B0A7CF-D0A0-4943-B6F2-81A3B63C4B2E}"/>
    <cellStyle name="40% - Énfasis4" xfId="108" builtinId="43" customBuiltin="1"/>
    <cellStyle name="40% - Énfasis4 2" xfId="15757" xr:uid="{8E660469-1254-493A-B813-DEDA171CDB7C}"/>
    <cellStyle name="40% - Énfasis5" xfId="111" builtinId="47" customBuiltin="1"/>
    <cellStyle name="40% - Énfasis5 2" xfId="15759" xr:uid="{217E05CB-50D7-49D8-BD11-BEED23E02ABF}"/>
    <cellStyle name="40% - Énfasis6" xfId="114" builtinId="51" customBuiltin="1"/>
    <cellStyle name="40% - Énfasis6 2" xfId="15761" xr:uid="{83ECC63C-AFBC-47C2-96B4-005479599909}"/>
    <cellStyle name="60% - Accent1 2" xfId="5843" xr:uid="{7A8F34B4-FE97-43F3-9E8F-9759F3B97307}"/>
    <cellStyle name="60% - Accent1 2 2" xfId="7319" xr:uid="{06CE613D-33A3-4FA5-9F04-D96172FDD64A}"/>
    <cellStyle name="60% - Accent1 3" xfId="5844" xr:uid="{6066F6E9-C8B9-42B9-A0BE-A08A269F19C4}"/>
    <cellStyle name="60% - Accent1 3 2" xfId="7320" xr:uid="{90AAA20E-2518-463E-822A-0E456AADB8DD}"/>
    <cellStyle name="60% - Accent1 4" xfId="7321" xr:uid="{E2DBACBB-80F3-4EBA-995B-8F2E0304E151}"/>
    <cellStyle name="60% - Accent2 2" xfId="5845" xr:uid="{BD64D425-D97C-4BC6-921C-A48C15B4E719}"/>
    <cellStyle name="60% - Accent2 2 2" xfId="7322" xr:uid="{F2AEF450-8EA0-42E1-9709-9260BEEBD67F}"/>
    <cellStyle name="60% - Accent2 3" xfId="5846" xr:uid="{2E4F4F07-96EC-4793-BA6F-72F96152EE8D}"/>
    <cellStyle name="60% - Accent2 3 2" xfId="7323" xr:uid="{C45087AB-6620-4BFC-A5FE-E5974E9E59EA}"/>
    <cellStyle name="60% - Accent2 4" xfId="7324" xr:uid="{FDF70780-E4C6-40F8-AA7D-CCAD0D0F8D5D}"/>
    <cellStyle name="60% - Accent3 2" xfId="5847" xr:uid="{2D51499D-19B7-4F0E-AB73-B22735707B72}"/>
    <cellStyle name="60% - Accent3 2 2" xfId="6229" xr:uid="{00F1706B-BD9F-462A-B6CE-1FCC6962E813}"/>
    <cellStyle name="60% - Accent3 2 3" xfId="7325" xr:uid="{450CA570-B194-4AD6-95C0-30426923FCF3}"/>
    <cellStyle name="60% - Accent3 3" xfId="5848" xr:uid="{38CC17C2-EE07-4027-8D01-C1C64AC57D98}"/>
    <cellStyle name="60% - Accent3 3 2" xfId="7326" xr:uid="{D6AB153E-9801-41ED-BC75-99CA7B935E55}"/>
    <cellStyle name="60% - Accent3 4" xfId="7327" xr:uid="{7E5DAD39-FA9A-4A8B-8D62-AC211A89C544}"/>
    <cellStyle name="60% - Accent4 2" xfId="5849" xr:uid="{231DE869-794A-4181-B1FE-60AA3F650F0A}"/>
    <cellStyle name="60% - Accent4 2 2" xfId="6230" xr:uid="{FE76C211-5F00-428C-B4B9-22CB87AB6D05}"/>
    <cellStyle name="60% - Accent4 2 3" xfId="7328" xr:uid="{4F0B6D9B-430D-4921-A61D-7743670622AD}"/>
    <cellStyle name="60% - Accent4 3" xfId="5850" xr:uid="{6BD89AC8-ADDB-4871-B170-207B2ABD157E}"/>
    <cellStyle name="60% - Accent4 3 2" xfId="7329" xr:uid="{A70E7A86-5862-46B1-A575-2B69C1C8C92A}"/>
    <cellStyle name="60% - Accent4 4" xfId="7330" xr:uid="{0B1EEB0E-8D2C-4911-9A1D-9BEC8AB20EB8}"/>
    <cellStyle name="60% - Accent5 2" xfId="5851" xr:uid="{2A40E034-8FF7-4C78-BB7E-D70876ED2C62}"/>
    <cellStyle name="60% - Accent5 2 2" xfId="7331" xr:uid="{168FAD4D-E161-4F93-AA16-B04F240FCCF6}"/>
    <cellStyle name="60% - Accent5 3" xfId="5852" xr:uid="{91F6BE40-A84F-4361-8700-CCC0A8F98467}"/>
    <cellStyle name="60% - Accent5 3 2" xfId="7332" xr:uid="{4FD4AE58-0671-4EAA-B54A-B149B235F3C5}"/>
    <cellStyle name="60% - Accent5 4" xfId="7333" xr:uid="{79875926-333B-4E8A-9F8C-C24DE931A47A}"/>
    <cellStyle name="60% - Accent6 2" xfId="5853" xr:uid="{2E8A68D1-A6C8-4C81-9A7C-083171E3171A}"/>
    <cellStyle name="60% - Accent6 2 2" xfId="6231" xr:uid="{97B4B414-BB47-423E-A4C0-132E9EABDE70}"/>
    <cellStyle name="60% - Accent6 2 3" xfId="7334" xr:uid="{9E617B77-C566-4A50-841B-51B93C896CED}"/>
    <cellStyle name="60% - Accent6 3" xfId="5854" xr:uid="{44F2A6CA-8F03-4C87-BAF2-B4C7818162F4}"/>
    <cellStyle name="60% - Accent6 3 2" xfId="7335" xr:uid="{D60F64E8-BEAF-440A-B87B-EF87EC0833F1}"/>
    <cellStyle name="60% - Accent6 4" xfId="7336" xr:uid="{4DE26BF5-16A7-4F5C-A61A-EA527AF0D97C}"/>
    <cellStyle name="60% - Énfasis1 2" xfId="4580" xr:uid="{8E5103E5-B22F-4C36-80B9-1B85A75C1C35}"/>
    <cellStyle name="60% - Énfasis1 2 2" xfId="15766" xr:uid="{AAD36E15-9F3F-4BC7-9F28-CF0CD639AF66}"/>
    <cellStyle name="60% - Énfasis2 2" xfId="4581" xr:uid="{03713695-2D43-4205-9807-30F58216F0A1}"/>
    <cellStyle name="60% - Énfasis2 2 2" xfId="15767" xr:uid="{DF424B21-9461-4239-BAE9-733437AD4C14}"/>
    <cellStyle name="60% - Énfasis3 2" xfId="4582" xr:uid="{AE4F7599-F2F8-4F3E-9968-B8EC9B3B878C}"/>
    <cellStyle name="60% - Énfasis3 2 2" xfId="15768" xr:uid="{7785EF34-34EE-49C2-9446-73534CA7D98B}"/>
    <cellStyle name="60% - Énfasis4 2" xfId="4583" xr:uid="{437292C6-EBE1-4968-971F-8199C261870C}"/>
    <cellStyle name="60% - Énfasis4 2 2" xfId="15769" xr:uid="{8FD6B980-F8B6-41C1-BF08-7639B931DCD2}"/>
    <cellStyle name="60% - Énfasis5 2" xfId="4584" xr:uid="{F8A3B40F-530C-4F9E-AAE2-30B7BBC749E6}"/>
    <cellStyle name="60% - Énfasis5 2 2" xfId="15770" xr:uid="{FAE7AFED-BA55-40D6-8C6C-18C2D32E5BD9}"/>
    <cellStyle name="60% - Énfasis6 2" xfId="4585" xr:uid="{EC1FD3B8-E799-4648-9DDE-B24AD8A27623}"/>
    <cellStyle name="60% - Énfasis6 2 2" xfId="15771" xr:uid="{DD545124-77BF-4002-8A11-938A67E439FD}"/>
    <cellStyle name="6mal" xfId="7337" xr:uid="{0344EFB3-8193-4252-9845-8079F8B05C3A}"/>
    <cellStyle name="Accent1 2" xfId="5855" xr:uid="{B720C81D-2799-4137-8172-58044E6E5AEB}"/>
    <cellStyle name="Accent1 2 2" xfId="7338" xr:uid="{9A0BB548-F434-49F8-98C3-D77D19957868}"/>
    <cellStyle name="Accent1 3" xfId="5856" xr:uid="{6CF18EE9-3417-4216-AE32-B734C6F57FBB}"/>
    <cellStyle name="Accent1 3 2" xfId="7339" xr:uid="{1EEF4A4B-AAB4-4A74-8250-2A3BA19C756B}"/>
    <cellStyle name="Accent1 4" xfId="7340" xr:uid="{EE059E06-46A1-41B6-AA26-ACC3D22C59D5}"/>
    <cellStyle name="Accent2 2" xfId="5857" xr:uid="{C65AC3C6-F71D-4076-8866-783D606A6E95}"/>
    <cellStyle name="Accent2 2 2" xfId="7341" xr:uid="{3DCB8833-5E53-4C1E-AB37-4F47BB68AA7C}"/>
    <cellStyle name="Accent2 3" xfId="5858" xr:uid="{17E487DC-897F-4B47-A105-0BEA0B233F0A}"/>
    <cellStyle name="Accent2 3 2" xfId="7342" xr:uid="{B8F9ABE4-ECC7-4BD4-AA7E-43135522D5FC}"/>
    <cellStyle name="Accent2 4" xfId="7343" xr:uid="{A440FD6F-3E24-4FF0-B370-2B0C3005AA27}"/>
    <cellStyle name="Accent3 2" xfId="5859" xr:uid="{1CE4BB0B-25C4-47C7-83C2-5D1220779360}"/>
    <cellStyle name="Accent3 2 2" xfId="7344" xr:uid="{FB3FCF16-BA67-4E33-A170-D3C10C9E5231}"/>
    <cellStyle name="Accent3 3" xfId="5860" xr:uid="{C9733741-A80C-410C-BD61-5CCB6A0A10F1}"/>
    <cellStyle name="Accent3 3 2" xfId="7345" xr:uid="{B9A958E9-A565-452B-9718-0F6198540FD0}"/>
    <cellStyle name="Accent3 4" xfId="7346" xr:uid="{7466F993-2F2B-4C1F-92EA-303C8AC8EF7C}"/>
    <cellStyle name="Accent4 2" xfId="5861" xr:uid="{A7F2481F-B153-4285-9B92-AF51DD617AAB}"/>
    <cellStyle name="Accent4 2 2" xfId="7347" xr:uid="{2ACE9533-8B91-462B-8464-E17D00BA280B}"/>
    <cellStyle name="Accent4 3" xfId="5862" xr:uid="{1F99557A-49F3-4EA5-B574-5798E09C2DF7}"/>
    <cellStyle name="Accent4 3 2" xfId="7348" xr:uid="{26B80463-1F14-47E2-AA45-439093B1B9CF}"/>
    <cellStyle name="Accent4 4" xfId="7349" xr:uid="{E0A7241D-FE3C-47E0-9C02-777E5EAEC6CB}"/>
    <cellStyle name="Accent5 2" xfId="5863" xr:uid="{DC2F18AE-E4BE-4F28-B0F1-50D3D93AD6EC}"/>
    <cellStyle name="Accent5 2 2" xfId="7350" xr:uid="{657AA0CE-FF4B-40E9-8838-64EA38FE3873}"/>
    <cellStyle name="Accent5 3" xfId="5864" xr:uid="{B07FFA6D-DDD4-4FA7-BA1E-E65B54D2DBE6}"/>
    <cellStyle name="Accent5 3 2" xfId="7351" xr:uid="{6253BDFD-A37D-48FD-9C30-3AA056074C71}"/>
    <cellStyle name="Accent5 4" xfId="7352" xr:uid="{27890F2F-7AF0-446C-B582-9B178F764F8D}"/>
    <cellStyle name="Accent6 2" xfId="5865" xr:uid="{232C3AE2-2FD8-4C91-ABD4-BDD34A500F38}"/>
    <cellStyle name="Accent6 2 2" xfId="7353" xr:uid="{2A2168EC-C795-46C9-BB13-B5FA4392D895}"/>
    <cellStyle name="Accent6 3" xfId="5866" xr:uid="{3A2857AA-2CB2-48C2-B343-105A2A076B76}"/>
    <cellStyle name="Accent6 3 2" xfId="7354" xr:uid="{F8C109FA-B817-409B-97CD-AFD2197C3105}"/>
    <cellStyle name="Accent6 4" xfId="7355" xr:uid="{200F7B56-467F-44D5-B21F-DC58AD29B2EC}"/>
    <cellStyle name="AF Column - IBM Cognos" xfId="18" xr:uid="{F888909D-CF1E-490B-8B32-1A8D57EEE631}"/>
    <cellStyle name="AF Data - IBM Cognos" xfId="19" xr:uid="{109B0450-D8A5-4837-8FA4-CED002F99587}"/>
    <cellStyle name="AF Data 0 - IBM Cognos" xfId="20" xr:uid="{C008734B-70F1-4D16-B071-4E22C32FD27C}"/>
    <cellStyle name="AF Data 1 - IBM Cognos" xfId="21" xr:uid="{AD0705B3-0198-4C77-94E1-31360114EE66}"/>
    <cellStyle name="AF Data 2 - IBM Cognos" xfId="22" xr:uid="{72896E4C-44E8-46F0-92FA-FCFE1E635FD3}"/>
    <cellStyle name="AF Data 3 - IBM Cognos" xfId="23" xr:uid="{00F4A99B-F628-4073-BD4D-857F9E74E235}"/>
    <cellStyle name="AF Data 4 - IBM Cognos" xfId="24" xr:uid="{5CD46FD4-3AF8-4CC8-8E87-2519B3360F92}"/>
    <cellStyle name="AF Data 5 - IBM Cognos" xfId="25" xr:uid="{0D4E46CC-6EA8-484D-A199-F85B30DCC53B}"/>
    <cellStyle name="AF Data Leaf - IBM Cognos" xfId="26" xr:uid="{DC84F8C3-E2A7-406E-9082-82D8D055D7A5}"/>
    <cellStyle name="AF Header - IBM Cognos" xfId="27" xr:uid="{1EDB2D7D-1257-4B45-894C-E14D54654034}"/>
    <cellStyle name="AF Header 0 - IBM Cognos" xfId="28" xr:uid="{71EEC45B-B720-4565-B12F-30D2E536D20C}"/>
    <cellStyle name="AF Header 1 - IBM Cognos" xfId="29" xr:uid="{0C07C464-D71E-45DB-8A8A-5EEC3CBDF91A}"/>
    <cellStyle name="AF Header 2 - IBM Cognos" xfId="30" xr:uid="{AD95A8A3-25CD-4D42-B224-416B40B50CA8}"/>
    <cellStyle name="AF Header 3 - IBM Cognos" xfId="31" xr:uid="{703AC208-E46C-46E1-AB17-A9A751CF62FE}"/>
    <cellStyle name="AF Header 4 - IBM Cognos" xfId="32" xr:uid="{3E950690-88A1-4684-BF6D-FBCE73E87092}"/>
    <cellStyle name="AF Header 5 - IBM Cognos" xfId="33" xr:uid="{A51DD759-4267-455B-BFB1-588390A624FD}"/>
    <cellStyle name="AF Header Leaf - IBM Cognos" xfId="34" xr:uid="{CC879A26-B5F6-47EC-8CBD-5FA06177F17C}"/>
    <cellStyle name="AF Row - IBM Cognos" xfId="35" xr:uid="{E112980E-2988-464B-975C-523B183AEC3B}"/>
    <cellStyle name="AF Row 0 - IBM Cognos" xfId="36" xr:uid="{2D963848-99F4-4E80-9602-DE7E4AD53317}"/>
    <cellStyle name="AF Row 1 - IBM Cognos" xfId="37" xr:uid="{FE43B201-9C74-46F0-912B-83FA199992E8}"/>
    <cellStyle name="AF Row 2 - IBM Cognos" xfId="38" xr:uid="{553ECAE1-B20D-4182-BD67-E8095DD10165}"/>
    <cellStyle name="AF Row 3 - IBM Cognos" xfId="39" xr:uid="{AB64136C-6EB8-4C33-A808-C14400D05018}"/>
    <cellStyle name="AF Row 4 - IBM Cognos" xfId="40" xr:uid="{31A45F7F-0DD9-408C-85D8-B51689A6D915}"/>
    <cellStyle name="AF Row 5 - IBM Cognos" xfId="41" xr:uid="{3CC9E460-2430-4968-A533-1344EF33A039}"/>
    <cellStyle name="AF Row Leaf - IBM Cognos" xfId="42" xr:uid="{9FC7BD1A-7526-458B-85B3-107C207BF399}"/>
    <cellStyle name="AF Subnm - IBM Cognos" xfId="43" xr:uid="{21A604D6-D9EB-4C3B-8271-090D803D8ED9}"/>
    <cellStyle name="AF Title - IBM Cognos" xfId="44" xr:uid="{D9C62703-33A3-4F38-9CE4-930E1593CAF7}"/>
    <cellStyle name="args.style" xfId="7356" xr:uid="{67B17BFD-671C-4168-8459-1433E86D613C}"/>
    <cellStyle name="Ausgabe" xfId="4653" xr:uid="{B01FDD9E-C593-42CB-97D1-CD8E408E417B}"/>
    <cellStyle name="Bad 2" xfId="5867" xr:uid="{CFD417AE-A835-4232-91A5-3C8ACC2F44BE}"/>
    <cellStyle name="Bad 3" xfId="5868" xr:uid="{534AA469-5A74-4AE5-AD39-D47F2E3B8C66}"/>
    <cellStyle name="Bad 3 2" xfId="7357" xr:uid="{57EF15A8-951B-4DD8-9D17-62D81D9DF86E}"/>
    <cellStyle name="Bad 4" xfId="7358" xr:uid="{430746C8-97FB-4E67-9F60-CF06F57154A9}"/>
    <cellStyle name="Berechnung" xfId="4654" xr:uid="{56584669-8FEE-4C1A-A00D-FF71859A098D}"/>
    <cellStyle name="Bueno" xfId="87" builtinId="26" customBuiltin="1"/>
    <cellStyle name="calc" xfId="5869" xr:uid="{6293F310-DB47-4390-8B22-821A1C4F67A9}"/>
    <cellStyle name="Calc Currency (0)" xfId="5870" xr:uid="{AB4CB75D-1C60-4896-B7E6-AE643D9AE73A}"/>
    <cellStyle name="Calc Currency (0) 2" xfId="7359" xr:uid="{4EEE1AEC-1EE9-4CF7-9E31-8547E0306FC3}"/>
    <cellStyle name="Calc Currency (0) 3" xfId="7360" xr:uid="{76E95E68-D100-4A3A-8215-7F384E13E344}"/>
    <cellStyle name="Calc Currency (2)" xfId="5871" xr:uid="{11519E36-59EA-444F-BBA0-8203FC109B2E}"/>
    <cellStyle name="Calc Percent (0)" xfId="5872" xr:uid="{39F2AD01-14CB-4BC5-A5E3-47E8FA3A70E6}"/>
    <cellStyle name="Calc Percent (1)" xfId="5873" xr:uid="{6BB72521-E280-49F2-B1F7-EF9F1255D548}"/>
    <cellStyle name="Calc Percent (2)" xfId="5874" xr:uid="{399AA854-AD96-4B60-BE8E-9D345A5A2258}"/>
    <cellStyle name="Calc Units (0)" xfId="5875" xr:uid="{C529AFFA-3114-4B10-8798-A113CFEAAA89}"/>
    <cellStyle name="Calc Units (1)" xfId="5876" xr:uid="{041F8341-30AF-4348-8AC6-4F30BA6639D6}"/>
    <cellStyle name="Calc Units (2)" xfId="5877" xr:uid="{DDCB6525-BFE6-4C7B-8B72-CA38726FE2FF}"/>
    <cellStyle name="Calculated Column - IBM Cognos" xfId="45" xr:uid="{BBD98067-84D7-4E58-881D-3B79631EED9F}"/>
    <cellStyle name="Calculated Column Name - IBM Cognos" xfId="46" xr:uid="{C1DF6789-A5EB-4238-8142-1A144ABCE763}"/>
    <cellStyle name="Calculated Row - IBM Cognos" xfId="47" xr:uid="{5DE9C525-0692-4B50-9D4B-43576D924BAF}"/>
    <cellStyle name="Calculated Row Name - IBM Cognos" xfId="48" xr:uid="{B8D89DA7-BBC1-439A-9E55-01800B919CBF}"/>
    <cellStyle name="Calculation 2" xfId="5878" xr:uid="{FB010CE5-6F78-41E3-B57D-7F4EDC5AE537}"/>
    <cellStyle name="Calculation 2 2" xfId="7361" xr:uid="{4E73C6F1-70FE-4CD0-9587-27F4380D9DD6}"/>
    <cellStyle name="Calculation 3" xfId="5879" xr:uid="{75BCDEA5-C17E-4C5D-986E-F10A350876FB}"/>
    <cellStyle name="Calculation 3 2" xfId="7362" xr:uid="{571A15A8-22E5-4355-B99D-94D9B536A1DA}"/>
    <cellStyle name="Calculation 4" xfId="7363" xr:uid="{95269AD9-F24E-4719-80AB-B0D3833BB063}"/>
    <cellStyle name="Cálculo" xfId="91" builtinId="22" customBuiltin="1"/>
    <cellStyle name="category" xfId="7364" xr:uid="{7BD4FECF-EE3D-4D05-8230-0A206636FF3E}"/>
    <cellStyle name="Celda de comprobación" xfId="93" builtinId="23" customBuiltin="1"/>
    <cellStyle name="Celda vinculada" xfId="92" builtinId="24" customBuiltin="1"/>
    <cellStyle name="cell" xfId="5880" xr:uid="{9BAFFB4A-9DA5-4C6F-9896-E9AD94223903}"/>
    <cellStyle name="Check Cell 2" xfId="5881" xr:uid="{E1EA6496-081E-4C94-A654-0C787D906BAA}"/>
    <cellStyle name="Check Cell 2 2" xfId="7365" xr:uid="{4354F343-D521-40CD-B0B6-1C19D4626DC2}"/>
    <cellStyle name="Check Cell 3" xfId="5882" xr:uid="{3572AF71-22EA-4907-9FAD-CC0EB7A9B4A5}"/>
    <cellStyle name="Check Cell 3 2" xfId="7366" xr:uid="{C73E7306-FEA5-41A2-8592-32EE63FF32B0}"/>
    <cellStyle name="Check Cell 4" xfId="7367" xr:uid="{A1DF0026-9E52-4D3D-837D-4AAF2D610A31}"/>
    <cellStyle name="Checksum" xfId="5883" xr:uid="{0B0EBD26-038A-46C1-9FA0-B4280DBF9B08}"/>
    <cellStyle name="Column Heading" xfId="5884" xr:uid="{53044BAC-D771-4688-881B-31DFFA6EFEA0}"/>
    <cellStyle name="Column label" xfId="5885" xr:uid="{9D774D11-D684-4D7B-B111-F267C576036E}"/>
    <cellStyle name="Column label (left aligned)" xfId="5886" xr:uid="{C0C81495-6B3D-4F26-BEBD-AA39054A5AE8}"/>
    <cellStyle name="Column label (no wrap)" xfId="5887" xr:uid="{77A365CB-2004-4955-9AFF-0927D4DFB619}"/>
    <cellStyle name="Column label (not bold)" xfId="5888" xr:uid="{FF9421E4-285F-4FD1-B737-B0DB6094C342}"/>
    <cellStyle name="Column Name - IBM Cognos" xfId="49" xr:uid="{F3F0ACDD-64B2-4723-B8BB-E120FC857C7B}"/>
    <cellStyle name="Column Template - IBM Cognos" xfId="50" xr:uid="{82F79827-4545-469A-9FC5-6853DC9E2522}"/>
    <cellStyle name="Comma  - Style1" xfId="5889" xr:uid="{A89C68C6-5D25-4DBD-B369-FEC3BC88F259}"/>
    <cellStyle name="Comma  - Style2" xfId="5890" xr:uid="{B36DA6E1-701A-46E4-9D84-E9590E7867A0}"/>
    <cellStyle name="Comma  - Style3" xfId="5891" xr:uid="{23B86CDD-4178-48D2-A8AB-BD75B8E00E9E}"/>
    <cellStyle name="Comma  - Style4" xfId="5892" xr:uid="{B5607CAD-05C3-4BDD-8709-87E774A0DF9C}"/>
    <cellStyle name="Comma  - Style5" xfId="5893" xr:uid="{7D151D60-38F8-4094-8BEC-2375579B15DA}"/>
    <cellStyle name="Comma  - Style6" xfId="5894" xr:uid="{7939F054-E1E8-4402-A7B9-38D2AA1097FE}"/>
    <cellStyle name="Comma  - Style7" xfId="5895" xr:uid="{CC447D55-589D-4014-BAB2-4A1BA258758D}"/>
    <cellStyle name="Comma  - Style8" xfId="5896" xr:uid="{F9996680-08A9-4359-9699-4148AEE6E1C6}"/>
    <cellStyle name="Comma [0] 2" xfId="4643" xr:uid="{7BCD61DA-6C22-439D-B5AC-7367C7B68297}"/>
    <cellStyle name="Comma [0] 2 2" xfId="4655" xr:uid="{38CF9F63-6E14-4F3C-929F-13D1C96E7A90}"/>
    <cellStyle name="Comma [0] 2 2 2" xfId="5897" xr:uid="{01F7B245-5C68-409E-A5D9-9E624AB29F88}"/>
    <cellStyle name="Comma [0] 2 2 2 2" xfId="5898" xr:uid="{375A0934-7F97-4D0D-A7D4-8802BC1C8115}"/>
    <cellStyle name="Comma [0] 2 2 2 2 2" xfId="6797" xr:uid="{99D7F55D-A629-40E2-819A-5FDB0372791B}"/>
    <cellStyle name="Comma [0] 2 2 2 2 2 2" xfId="10892" xr:uid="{777E217C-418F-4F25-BD52-77B01758B37F}"/>
    <cellStyle name="Comma [0] 2 2 2 2 2 2 2" xfId="14674" xr:uid="{4D7BE5E1-6471-4A2C-8604-7979368F5633}"/>
    <cellStyle name="Comma [0] 2 2 2 2 2 3" xfId="13214" xr:uid="{33C1910A-97B9-4666-A629-39DA7F598FAF}"/>
    <cellStyle name="Comma [0] 2 2 2 2 3" xfId="10594" xr:uid="{02D1FF56-A20E-4962-9DE9-CDDA57012A50}"/>
    <cellStyle name="Comma [0] 2 2 2 2 3 2" xfId="14376" xr:uid="{62C08A99-FF32-4800-8488-AA5D8D7840A6}"/>
    <cellStyle name="Comma [0] 2 2 2 2 4" xfId="12916" xr:uid="{67732DF6-ADE4-472F-9B3A-28DBF3FABC70}"/>
    <cellStyle name="Comma [0] 2 2 2 3" xfId="6798" xr:uid="{64DFFAA1-2550-40FF-A64D-B4B9F80CCC73}"/>
    <cellStyle name="Comma [0] 2 2 2 3 2" xfId="10893" xr:uid="{080C2B7A-7A17-49A5-AA2D-7F0C0BB8494C}"/>
    <cellStyle name="Comma [0] 2 2 2 3 2 2" xfId="14675" xr:uid="{0B87243E-497A-475D-A026-B1FEB78727F6}"/>
    <cellStyle name="Comma [0] 2 2 2 3 3" xfId="13215" xr:uid="{A0A5EBB9-2E8B-4D8C-A6B0-5F99E9EDC8B6}"/>
    <cellStyle name="Comma [0] 2 2 2 4" xfId="10593" xr:uid="{F59BDD30-3DC6-46E7-9773-F9D849F84D75}"/>
    <cellStyle name="Comma [0] 2 2 2 4 2" xfId="14375" xr:uid="{B2B1488E-B72C-43D4-90E4-BA12127787B3}"/>
    <cellStyle name="Comma [0] 2 2 2 5" xfId="12915" xr:uid="{C4696D1B-3CDD-49AB-BF97-FF0FB4D7FAEA}"/>
    <cellStyle name="Comma [0] 2 2 3" xfId="10546" xr:uid="{71F9E8CD-0B24-4F05-8465-F385E846F540}"/>
    <cellStyle name="Comma [0] 2 2 3 2" xfId="14328" xr:uid="{7FF7D67E-AC74-40D6-9E9F-03AE5ACA754E}"/>
    <cellStyle name="Comma [0] 2 2 4" xfId="12867" xr:uid="{06CA38BB-DA8F-4BB6-A5E7-5A1196B94E3A}"/>
    <cellStyle name="Comma [0] 2 3" xfId="5899" xr:uid="{001C04ED-F786-40FC-93D2-C0D8D5CC0D77}"/>
    <cellStyle name="Comma [0] 2 4" xfId="5900" xr:uid="{BFC2051B-F505-4DD7-8D60-6C91423E1291}"/>
    <cellStyle name="Comma [0] 2 4 2" xfId="6799" xr:uid="{590163A6-BDE9-4A60-B2DF-A355A8682192}"/>
    <cellStyle name="Comma [0] 2 4 2 2" xfId="10894" xr:uid="{B56C384D-3FBD-48EB-BF1E-D2F5CE21DCB7}"/>
    <cellStyle name="Comma [0] 2 4 2 2 2" xfId="14676" xr:uid="{7F39E14C-BF20-42FF-BA28-8CA533F937D3}"/>
    <cellStyle name="Comma [0] 2 4 2 3" xfId="13216" xr:uid="{3F3ADDC8-86DD-4F25-B291-A6CC5637B2B8}"/>
    <cellStyle name="Comma [0] 2 4 3" xfId="10595" xr:uid="{1F0ED65A-04EE-4203-948C-2F866963580A}"/>
    <cellStyle name="Comma [0] 2 4 3 2" xfId="14377" xr:uid="{7E7162CC-DB28-44B3-A310-42EB5442D7DD}"/>
    <cellStyle name="Comma [0] 2 4 4" xfId="12917" xr:uid="{08494FEC-1543-4D65-B9A4-7B50967E3865}"/>
    <cellStyle name="Comma [0] 2 5" xfId="6232" xr:uid="{47FFC0E8-54BC-4038-8B40-F9E3B298BD29}"/>
    <cellStyle name="Comma [0] 2 5 2" xfId="6800" xr:uid="{8BB21970-512F-4557-B42B-899BEAD5B40C}"/>
    <cellStyle name="Comma [0] 2 5 2 2" xfId="10895" xr:uid="{DE3D50CC-1188-4BA8-BCB7-1761ABBFE235}"/>
    <cellStyle name="Comma [0] 2 5 2 2 2" xfId="14677" xr:uid="{65E8EF97-3F1A-4A39-9166-7501D77E444E}"/>
    <cellStyle name="Comma [0] 2 5 2 3" xfId="13217" xr:uid="{D7641F50-F566-4515-ADC5-DF011E4E86CB}"/>
    <cellStyle name="Comma [0] 2 5 3" xfId="10708" xr:uid="{1D11B07B-A1F9-4A57-8EA1-F4C8DAB30730}"/>
    <cellStyle name="Comma [0] 2 5 3 2" xfId="14490" xr:uid="{870FB8C5-2D49-4B22-A448-471AD349EB1C}"/>
    <cellStyle name="Comma [0] 2 5 4" xfId="13030" xr:uid="{05F0FEFE-A79B-43DB-A150-BA7A6D2F6054}"/>
    <cellStyle name="Comma [0] 2 6" xfId="6233" xr:uid="{8FC25389-4186-44D7-B109-3F90DEE723AD}"/>
    <cellStyle name="Comma [0] 2 7" xfId="10505" xr:uid="{ACCBCCD3-6DD6-4EC2-A04F-6AE637590C70}"/>
    <cellStyle name="Comma [0] 2 7 2" xfId="10535" xr:uid="{49EFA1B6-7787-4A41-A3DD-BC9F5FA4451A}"/>
    <cellStyle name="Comma [0] 2 7 2 2" xfId="14320" xr:uid="{05BE456B-4066-4161-BDCA-DF97BC6819A3}"/>
    <cellStyle name="Comma [0] 2 7 3" xfId="14310" xr:uid="{F7FEB8E6-7AD2-4339-A3BE-6B07267E5AE3}"/>
    <cellStyle name="Comma [0] 2 8" xfId="10541" xr:uid="{DE00C9E7-5801-428F-AA9F-A21330A83D6B}"/>
    <cellStyle name="Comma [0] 2 8 2" xfId="14323" xr:uid="{0359C1D2-82DC-4BAC-BAED-C22BB9AEF50F}"/>
    <cellStyle name="Comma [0] 2 9" xfId="12862" xr:uid="{16954212-F6ED-4E09-893D-3A61623EC709}"/>
    <cellStyle name="Comma [0] 3" xfId="4648" xr:uid="{945B881A-8F8D-41DD-B9B0-8BD3029EBA86}"/>
    <cellStyle name="Comma [0] 3 2" xfId="6234" xr:uid="{85124BF0-A9E5-4428-8A79-BE0E9DABA5DC}"/>
    <cellStyle name="Comma [0] 3 3" xfId="6112" xr:uid="{DBA4CB52-4EBB-4536-9466-9DE56C47AA3F}"/>
    <cellStyle name="Comma [0] 3 3 2" xfId="6801" xr:uid="{18C91F35-7BC6-4CC1-8F2D-E23C95FF9290}"/>
    <cellStyle name="Comma [0] 3 3 2 2" xfId="10896" xr:uid="{886A518E-EC27-4F7E-AE94-A1EC98C7B38C}"/>
    <cellStyle name="Comma [0] 3 3 2 2 2" xfId="14678" xr:uid="{49D19F9F-556E-4DEE-B014-B6850E7D1A5F}"/>
    <cellStyle name="Comma [0] 3 3 2 3" xfId="13218" xr:uid="{64AFDE2B-B177-426A-AC20-F7F5B06B2AE6}"/>
    <cellStyle name="Comma [0] 3 3 3" xfId="10619" xr:uid="{D98144E0-9261-43BE-BAB5-090E98E0DBC1}"/>
    <cellStyle name="Comma [0] 3 3 3 2" xfId="14401" xr:uid="{C0389447-1E04-484A-83CD-E55B91709729}"/>
    <cellStyle name="Comma [0] 3 3 4" xfId="12941" xr:uid="{E0FCE640-4757-464B-B2B9-A52B2BAB51FC}"/>
    <cellStyle name="Comma [0] 3 4" xfId="6114" xr:uid="{334F594D-5DCE-4277-AD7B-E31CF77E0009}"/>
    <cellStyle name="Comma [0] 3 4 2" xfId="6802" xr:uid="{718C0806-6FB0-4B1A-871E-6FDF4D841102}"/>
    <cellStyle name="Comma [0] 3 4 2 2" xfId="10897" xr:uid="{C8D006B9-1C06-4829-9645-3E781DA5C986}"/>
    <cellStyle name="Comma [0] 3 4 2 2 2" xfId="14679" xr:uid="{65F672E1-6675-45CE-A962-E382B3F54226}"/>
    <cellStyle name="Comma [0] 3 4 2 3" xfId="13219" xr:uid="{6F3F5ED7-3FB9-4BA7-A439-11E6A03A7DFE}"/>
    <cellStyle name="Comma [0] 3 4 3" xfId="10620" xr:uid="{E37C2F00-A763-4A63-841B-EF2E657240BF}"/>
    <cellStyle name="Comma [0] 3 4 3 2" xfId="14402" xr:uid="{15322D0D-7537-4661-8F24-191EF810EE35}"/>
    <cellStyle name="Comma [0] 3 4 4" xfId="12942" xr:uid="{39A8BF0B-CC9E-490D-BCFD-645AB5252D1B}"/>
    <cellStyle name="Comma [0] 3 5" xfId="6803" xr:uid="{8D7294C3-A514-4173-AA79-4520DC5E452B}"/>
    <cellStyle name="Comma [0] 3 5 2" xfId="10898" xr:uid="{D61C36A7-849A-419D-90EC-2F125A2F02CC}"/>
    <cellStyle name="Comma [0] 3 5 2 2" xfId="14680" xr:uid="{806FAF6B-48EE-4A41-840E-3458459514CA}"/>
    <cellStyle name="Comma [0] 3 5 3" xfId="13220" xr:uid="{24F9F0DD-52CB-43E2-BC1F-327AE6174813}"/>
    <cellStyle name="Comma [0] 3 6" xfId="10545" xr:uid="{50AE4D1E-6506-4EE1-9CB2-981A70E051D7}"/>
    <cellStyle name="Comma [0] 3 6 2" xfId="14327" xr:uid="{0F37441D-529E-4BE9-A9C1-B649D529D3F7}"/>
    <cellStyle name="Comma [0] 3 7" xfId="12866" xr:uid="{93BC9A7A-367B-4567-A518-B969C40931D8}"/>
    <cellStyle name="Comma [0] 4" xfId="5901" xr:uid="{F6706C15-3C47-4324-879D-765E411CFF15}"/>
    <cellStyle name="Comma [0] 4 2" xfId="6235" xr:uid="{87CBFF3B-D550-4EF4-9D4D-478AE5DA0A73}"/>
    <cellStyle name="Comma [0] 4 2 2" xfId="6804" xr:uid="{48946456-F370-4DE0-9390-C7311D483E5F}"/>
    <cellStyle name="Comma [0] 4 2 2 2" xfId="10899" xr:uid="{94D26247-8DD4-4A18-BBD2-D0CDF0F051D7}"/>
    <cellStyle name="Comma [0] 4 2 2 2 2" xfId="14681" xr:uid="{89D2585A-42E6-435A-B566-5A0A37ABE998}"/>
    <cellStyle name="Comma [0] 4 2 2 3" xfId="13221" xr:uid="{5948CF21-3634-4D05-B4B2-932969BF3DE4}"/>
    <cellStyle name="Comma [0] 4 2 3" xfId="10709" xr:uid="{13D45E1C-6838-4155-8D6C-5828EF810B3C}"/>
    <cellStyle name="Comma [0] 4 2 3 2" xfId="14491" xr:uid="{46CCE3B3-5355-4A0E-A7E4-2C1C3A9761EB}"/>
    <cellStyle name="Comma [0] 4 2 4" xfId="13031" xr:uid="{9C701E0A-7911-4763-8182-82CD79A5148C}"/>
    <cellStyle name="Comma [0] 5" xfId="5902" xr:uid="{97B1B97C-1275-424C-A840-657D8BF25C1A}"/>
    <cellStyle name="Comma [0] 5 2" xfId="6236" xr:uid="{D000C6DE-6965-4CE6-818E-E713BC7E3AE8}"/>
    <cellStyle name="Comma [0] 5 2 2" xfId="6805" xr:uid="{3A1B217E-95B0-4F38-9005-411C72A41CE9}"/>
    <cellStyle name="Comma [0] 5 2 2 2" xfId="10900" xr:uid="{0D3584C0-DA99-4B9D-8567-81BC964D55FE}"/>
    <cellStyle name="Comma [0] 5 2 2 2 2" xfId="14682" xr:uid="{A8D9B362-5E7B-4E41-8770-1CFFEAAD997E}"/>
    <cellStyle name="Comma [0] 5 2 2 3" xfId="13222" xr:uid="{D24C3528-EF56-4C2A-BEA1-CD5592054F94}"/>
    <cellStyle name="Comma [0] 5 2 3" xfId="10710" xr:uid="{C22AB16B-7929-4EDD-8F7E-F31696E786A1}"/>
    <cellStyle name="Comma [0] 5 2 3 2" xfId="14492" xr:uid="{5D0CF48A-1020-4084-80B0-9685FBE321A6}"/>
    <cellStyle name="Comma [0] 5 2 4" xfId="13032" xr:uid="{38FB8476-B51E-4839-B881-27409AC48B19}"/>
    <cellStyle name="Comma [0] 5 3" xfId="6806" xr:uid="{EBD97BC1-9716-491B-B75D-86C95E7F8E89}"/>
    <cellStyle name="Comma [0] 5 3 2" xfId="10901" xr:uid="{7FA75147-FA1D-4161-B08E-2FE6A067D2D3}"/>
    <cellStyle name="Comma [0] 5 3 2 2" xfId="14683" xr:uid="{BDB484F6-E416-4C51-B3B7-E08E25A5A148}"/>
    <cellStyle name="Comma [0] 5 3 3" xfId="13223" xr:uid="{487A87EC-3081-4171-BF0C-3EC5183B9B17}"/>
    <cellStyle name="Comma [0] 5 4" xfId="10596" xr:uid="{AAC5BBBB-D91A-43A0-87DC-DFA4B15D5A70}"/>
    <cellStyle name="Comma [0] 5 4 2" xfId="14378" xr:uid="{08CA5FDE-2A07-43FE-9B9E-FA6A90239E43}"/>
    <cellStyle name="Comma [0] 5 5" xfId="12918" xr:uid="{214D8EC4-7ED4-413F-BFF4-16E5932B1539}"/>
    <cellStyle name="Comma [0] 6" xfId="6237" xr:uid="{03E97E13-2401-4B29-9D8B-CB6662706158}"/>
    <cellStyle name="Comma [00]" xfId="5903" xr:uid="{202959EA-374E-4B7D-B3CE-5AC13464C576}"/>
    <cellStyle name="Comma 10" xfId="4656" xr:uid="{FA4A3545-978B-416D-9AFD-0A7378610BC6}"/>
    <cellStyle name="Comma 10 10" xfId="6796" xr:uid="{66CE27D6-D4F8-42AA-8768-79B481165D51}"/>
    <cellStyle name="Comma 10 10 2" xfId="10891" xr:uid="{12FC0B6C-5136-4714-B1B5-F482744331D6}"/>
    <cellStyle name="Comma 10 10 2 2" xfId="14673" xr:uid="{07EA17F6-1D14-4A4F-8483-06E170905682}"/>
    <cellStyle name="Comma 10 10 3" xfId="13213" xr:uid="{49E44B03-1426-4464-BD61-6FFC1F7EC356}"/>
    <cellStyle name="Comma 10 11" xfId="10547" xr:uid="{E1564B94-89BA-4DB5-903E-F9B9EA1443F3}"/>
    <cellStyle name="Comma 10 11 2" xfId="14329" xr:uid="{4802AF9D-A2B6-44AB-BE95-ED4382D84852}"/>
    <cellStyle name="Comma 10 12" xfId="12868" xr:uid="{BC39A931-5545-4001-8D33-6A12C6152320}"/>
    <cellStyle name="Comma 10 2" xfId="4657" xr:uid="{C21E1442-AD62-40DE-B36F-10C94ECED24E}"/>
    <cellStyle name="Comma 10 2 10" xfId="12869" xr:uid="{E02B1DD8-BBCE-4059-85C1-0AFDEFCEB347}"/>
    <cellStyle name="Comma 10 2 2" xfId="6097" xr:uid="{4487DF1D-FBC6-426D-91B3-1B9AD31186E7}"/>
    <cellStyle name="Comma 10 2 2 2" xfId="6120" xr:uid="{FB700674-13D0-4553-BE10-6E9454731982}"/>
    <cellStyle name="Comma 10 2 2 2 2" xfId="6151" xr:uid="{5285AC36-A4DE-4655-8FB9-429FAD765854}"/>
    <cellStyle name="Comma 10 2 2 2 2 2" xfId="6455" xr:uid="{A9DD086F-B7A7-4BB3-9554-87A0BCB6F856}"/>
    <cellStyle name="Comma 10 2 2 2 2 2 2" xfId="6688" xr:uid="{C5078AF0-8396-4216-9BCB-27B301A2D0C6}"/>
    <cellStyle name="Comma 10 2 2 2 2 2 2 2" xfId="6807" xr:uid="{B8F92332-5196-44B1-939B-2FC17784B108}"/>
    <cellStyle name="Comma 10 2 2 2 2 2 2 2 2" xfId="10902" xr:uid="{ED4B1CAE-A306-4F49-B799-1DA6D1806AAF}"/>
    <cellStyle name="Comma 10 2 2 2 2 2 2 2 2 2" xfId="14684" xr:uid="{A78F02AE-1903-4C2D-8445-1C50ACECDF7E}"/>
    <cellStyle name="Comma 10 2 2 2 2 2 2 2 3" xfId="13224" xr:uid="{A8A77398-4EBD-4C63-8BA6-C2AB4F67011B}"/>
    <cellStyle name="Comma 10 2 2 2 2 2 2 3" xfId="7368" xr:uid="{69B1C387-B5D6-4C44-ADAD-491713970736}"/>
    <cellStyle name="Comma 10 2 2 2 2 2 2 3 2" xfId="11082" xr:uid="{42FC12D6-9E0C-4E31-88CD-B932D5F4E578}"/>
    <cellStyle name="Comma 10 2 2 2 2 2 2 3 2 2" xfId="14864" xr:uid="{AE1B9C90-AEA3-4C66-9DD8-70D61A02FBF4}"/>
    <cellStyle name="Comma 10 2 2 2 2 2 2 3 3" xfId="13404" xr:uid="{6CF405A5-7905-4AF9-8694-493097B580B5}"/>
    <cellStyle name="Comma 10 2 2 2 2 2 2 4" xfId="10867" xr:uid="{17A4E2B5-9FBD-4FB2-9C5E-5DE2BF676962}"/>
    <cellStyle name="Comma 10 2 2 2 2 2 2 4 2" xfId="14649" xr:uid="{28FE71A9-C8FF-4ED4-A3CE-086A46379C84}"/>
    <cellStyle name="Comma 10 2 2 2 2 2 2 5" xfId="13189" xr:uid="{54B82FDD-8983-45EC-B8F0-AA51F96E4FCC}"/>
    <cellStyle name="Comma 10 2 2 2 2 2 3" xfId="6808" xr:uid="{B98C4CF0-38F2-49BF-AAAC-F8513AC16A34}"/>
    <cellStyle name="Comma 10 2 2 2 2 2 3 2" xfId="7369" xr:uid="{CC0E092D-A64D-44BC-BD04-B6843CF27679}"/>
    <cellStyle name="Comma 10 2 2 2 2 2 3 2 2" xfId="11083" xr:uid="{C840F8AB-3A8B-412F-B987-C138C3BFF1E9}"/>
    <cellStyle name="Comma 10 2 2 2 2 2 3 2 2 2" xfId="14865" xr:uid="{52E1A16E-6FFE-4EF9-BA5D-A9F3615FBB23}"/>
    <cellStyle name="Comma 10 2 2 2 2 2 3 2 3" xfId="13405" xr:uid="{42033B3C-F8F7-46A9-B2D9-8D7431851B97}"/>
    <cellStyle name="Comma 10 2 2 2 2 2 3 3" xfId="10903" xr:uid="{A35C56BE-1620-4A8C-8ED7-DB06DB5D1CCC}"/>
    <cellStyle name="Comma 10 2 2 2 2 2 3 3 2" xfId="14685" xr:uid="{62F2CB0B-44A2-4A73-9579-C414A5A8E177}"/>
    <cellStyle name="Comma 10 2 2 2 2 2 3 4" xfId="13225" xr:uid="{B2A17CF2-B638-48FF-A4FD-3FF56D2508D0}"/>
    <cellStyle name="Comma 10 2 2 2 2 2 4" xfId="7370" xr:uid="{940797FC-74E8-4917-9333-A956CC43205E}"/>
    <cellStyle name="Comma 10 2 2 2 2 2 4 2" xfId="11084" xr:uid="{C4005652-CC31-42F1-9DF4-8283ACF534E6}"/>
    <cellStyle name="Comma 10 2 2 2 2 2 4 2 2" xfId="14866" xr:uid="{1319DB75-1CA9-4102-A244-937D4BF8D0AB}"/>
    <cellStyle name="Comma 10 2 2 2 2 2 4 3" xfId="13406" xr:uid="{B89B1605-F7B8-4A47-8EAF-76287C90F556}"/>
    <cellStyle name="Comma 10 2 2 2 2 2 5" xfId="10818" xr:uid="{C1250CDF-473E-4C4C-BEB7-8F157BB2C644}"/>
    <cellStyle name="Comma 10 2 2 2 2 2 5 2" xfId="14600" xr:uid="{4F103A63-5EEB-4DEF-AD5C-A528FF2F3FB1}"/>
    <cellStyle name="Comma 10 2 2 2 2 2 6" xfId="13140" xr:uid="{F66C7F11-4DC3-425C-BF86-4DF8C226C5D3}"/>
    <cellStyle name="Comma 10 2 2 2 2 3" xfId="6638" xr:uid="{10692BBE-6E1A-4799-BFC8-69E5181E9E27}"/>
    <cellStyle name="Comma 10 2 2 2 2 3 2" xfId="6809" xr:uid="{0ABA5374-6593-4A31-8652-5CCB6AB46B47}"/>
    <cellStyle name="Comma 10 2 2 2 2 3 2 2" xfId="7371" xr:uid="{DA311250-1234-4AB4-AA95-152E90043E6D}"/>
    <cellStyle name="Comma 10 2 2 2 2 3 2 2 2" xfId="11085" xr:uid="{53B3B24B-56EE-4FBA-B760-07F4323AD328}"/>
    <cellStyle name="Comma 10 2 2 2 2 3 2 2 2 2" xfId="14867" xr:uid="{C59D0A39-293C-4239-B4A7-C83917FC1EB9}"/>
    <cellStyle name="Comma 10 2 2 2 2 3 2 2 3" xfId="13407" xr:uid="{0ACCC8A5-88DB-41DC-B001-9119D13E6147}"/>
    <cellStyle name="Comma 10 2 2 2 2 3 2 3" xfId="10904" xr:uid="{5A74F4FB-CAD2-45A7-B582-18AC36B9BA64}"/>
    <cellStyle name="Comma 10 2 2 2 2 3 2 3 2" xfId="14686" xr:uid="{5028D4C1-3E2C-4845-B66C-0D341A3ACBB9}"/>
    <cellStyle name="Comma 10 2 2 2 2 3 2 4" xfId="13226" xr:uid="{165C7D5B-B6DF-4105-B276-8AC4D3DC924C}"/>
    <cellStyle name="Comma 10 2 2 2 2 3 3" xfId="7372" xr:uid="{80008D96-FCD1-4EB3-8F10-6AC69F262990}"/>
    <cellStyle name="Comma 10 2 2 2 2 3 3 2" xfId="11086" xr:uid="{7FF5FF2A-7106-44B2-9DAF-83E4A8703D8F}"/>
    <cellStyle name="Comma 10 2 2 2 2 3 3 2 2" xfId="14868" xr:uid="{FBD6C65E-5680-40F6-B0C9-2100CE8C8047}"/>
    <cellStyle name="Comma 10 2 2 2 2 3 3 3" xfId="13408" xr:uid="{A9F30A31-971D-4503-9FCE-F7D0E104FD1C}"/>
    <cellStyle name="Comma 10 2 2 2 2 3 4" xfId="10865" xr:uid="{79E09E61-F73C-4BCF-AB93-6A621E22A955}"/>
    <cellStyle name="Comma 10 2 2 2 2 3 4 2" xfId="14647" xr:uid="{50CDC2EF-1F12-4BDE-A9DC-6A09FC7F4DD4}"/>
    <cellStyle name="Comma 10 2 2 2 2 3 5" xfId="13187" xr:uid="{992434CF-9C62-462B-97C1-32AF9488C7C1}"/>
    <cellStyle name="Comma 10 2 2 2 2 4" xfId="6810" xr:uid="{F903C00E-C184-4292-8214-52AE7271FB7B}"/>
    <cellStyle name="Comma 10 2 2 2 2 4 2" xfId="7373" xr:uid="{A84E7467-26B0-46CE-97AB-112BE12CB6CD}"/>
    <cellStyle name="Comma 10 2 2 2 2 4 2 2" xfId="11087" xr:uid="{9410DD6C-85FF-400F-8B75-78CEE8AE0628}"/>
    <cellStyle name="Comma 10 2 2 2 2 4 2 2 2" xfId="14869" xr:uid="{B7F396A9-F826-4188-848F-BEAD86D9464A}"/>
    <cellStyle name="Comma 10 2 2 2 2 4 2 3" xfId="13409" xr:uid="{E221AE37-B0C6-406E-8901-CC27319C1B21}"/>
    <cellStyle name="Comma 10 2 2 2 2 4 3" xfId="10905" xr:uid="{4D4E42CA-1841-415C-A91B-AF06BFB31EE6}"/>
    <cellStyle name="Comma 10 2 2 2 2 4 3 2" xfId="14687" xr:uid="{B1AA3B93-A6A6-4C16-A1AE-F85EA49237D7}"/>
    <cellStyle name="Comma 10 2 2 2 2 4 4" xfId="13227" xr:uid="{201111C7-E764-45B8-A74E-726DDDAA38B4}"/>
    <cellStyle name="Comma 10 2 2 2 2 5" xfId="7374" xr:uid="{B16787B1-3371-4FE0-ABDF-EA6E19B0F741}"/>
    <cellStyle name="Comma 10 2 2 2 2 5 2" xfId="11088" xr:uid="{16D7D356-08BA-4EF9-B867-1BF32099BA41}"/>
    <cellStyle name="Comma 10 2 2 2 2 5 2 2" xfId="14870" xr:uid="{3422F578-DFEA-4DC0-A2D1-F5A443590B88}"/>
    <cellStyle name="Comma 10 2 2 2 2 5 3" xfId="13410" xr:uid="{CC34CEBA-0157-43F7-91A5-EA110174AFF3}"/>
    <cellStyle name="Comma 10 2 2 2 2 6" xfId="10636" xr:uid="{F0CDD004-CD57-49C7-B7A3-D6724E0CF80C}"/>
    <cellStyle name="Comma 10 2 2 2 2 6 2" xfId="14418" xr:uid="{25E384D1-A609-4F45-90EC-F405B00BA99C}"/>
    <cellStyle name="Comma 10 2 2 2 2 7" xfId="12958" xr:uid="{4982851B-0635-49A2-865A-80586A651630}"/>
    <cellStyle name="Comma 10 2 2 2 3" xfId="6456" xr:uid="{4312C17E-7455-4D5B-8E90-F004369EAD8D}"/>
    <cellStyle name="Comma 10 2 2 2 3 2" xfId="6689" xr:uid="{D9AE2455-7A9C-4E32-B0A1-A1A3D02A8B1C}"/>
    <cellStyle name="Comma 10 2 2 2 3 2 2" xfId="6811" xr:uid="{426D5DDD-A941-414C-90EE-21928F6658E6}"/>
    <cellStyle name="Comma 10 2 2 2 3 2 2 2" xfId="7375" xr:uid="{F489064B-87FF-4E63-8DFC-D321CD8F36F5}"/>
    <cellStyle name="Comma 10 2 2 2 3 2 2 2 2" xfId="11089" xr:uid="{340D8677-9723-453D-A0F9-7CE0B2748284}"/>
    <cellStyle name="Comma 10 2 2 2 3 2 2 2 2 2" xfId="14871" xr:uid="{C1C22996-A106-4EFE-935A-84DFF59E4DC4}"/>
    <cellStyle name="Comma 10 2 2 2 3 2 2 2 3" xfId="13411" xr:uid="{A9B149C4-E516-4442-9C31-F5C8494E6F93}"/>
    <cellStyle name="Comma 10 2 2 2 3 2 2 3" xfId="10906" xr:uid="{D53D2CF9-AB14-4196-8E44-CD7C4599C308}"/>
    <cellStyle name="Comma 10 2 2 2 3 2 2 3 2" xfId="14688" xr:uid="{3BA8E2B0-A913-4002-B3A5-F2F871B65BA6}"/>
    <cellStyle name="Comma 10 2 2 2 3 2 2 4" xfId="13228" xr:uid="{876E730E-A5D0-4710-8B8F-021BF329065E}"/>
    <cellStyle name="Comma 10 2 2 2 3 2 3" xfId="7376" xr:uid="{5F427B96-B738-4B0C-9D85-3A0A4419597E}"/>
    <cellStyle name="Comma 10 2 2 2 3 2 3 2" xfId="11090" xr:uid="{A1107FA1-A278-42C9-B648-84359122AEA2}"/>
    <cellStyle name="Comma 10 2 2 2 3 2 3 2 2" xfId="14872" xr:uid="{ADC75DF0-57CD-4A0A-AF68-CF290BAF4B2F}"/>
    <cellStyle name="Comma 10 2 2 2 3 2 3 3" xfId="13412" xr:uid="{A7D561E7-29A4-4874-B29E-47429DCA4BCF}"/>
    <cellStyle name="Comma 10 2 2 2 3 2 4" xfId="10868" xr:uid="{8CF34F34-DF7C-41AC-B188-78D83F7F1D74}"/>
    <cellStyle name="Comma 10 2 2 2 3 2 4 2" xfId="14650" xr:uid="{7C42DAA2-4A98-49AA-871D-4FC23C1637D9}"/>
    <cellStyle name="Comma 10 2 2 2 3 2 5" xfId="13190" xr:uid="{CE1AF522-D0C7-4970-A4B6-6AFCB36892EC}"/>
    <cellStyle name="Comma 10 2 2 2 3 3" xfId="6812" xr:uid="{0C6B9D14-6A8E-438E-861C-928F73CA45E2}"/>
    <cellStyle name="Comma 10 2 2 2 3 3 2" xfId="7377" xr:uid="{CEDD664B-7CBD-4DAC-94BE-6BD97C3449D5}"/>
    <cellStyle name="Comma 10 2 2 2 3 3 2 2" xfId="11091" xr:uid="{E3F3BA14-BB2A-47DB-A2FD-F275BC8170B1}"/>
    <cellStyle name="Comma 10 2 2 2 3 3 2 2 2" xfId="14873" xr:uid="{1C1D5698-F11D-4455-904D-0C500D05982C}"/>
    <cellStyle name="Comma 10 2 2 2 3 3 2 3" xfId="13413" xr:uid="{AF0F76D3-A630-45CB-9D59-730892B91D9D}"/>
    <cellStyle name="Comma 10 2 2 2 3 3 3" xfId="10907" xr:uid="{559FE5E0-354C-4CF5-8ADF-E6D39D39A8B9}"/>
    <cellStyle name="Comma 10 2 2 2 3 3 3 2" xfId="14689" xr:uid="{67A30988-8D9C-4293-A89B-001D96A6063D}"/>
    <cellStyle name="Comma 10 2 2 2 3 3 4" xfId="13229" xr:uid="{0BDC01E5-04C5-4371-9E13-62C143FDCB68}"/>
    <cellStyle name="Comma 10 2 2 2 3 4" xfId="7378" xr:uid="{A428D6C4-5C23-4C11-ABAF-9538D3D9EC6F}"/>
    <cellStyle name="Comma 10 2 2 2 3 4 2" xfId="11092" xr:uid="{6598D46C-1AF3-420F-9392-DC6D24117697}"/>
    <cellStyle name="Comma 10 2 2 2 3 4 2 2" xfId="14874" xr:uid="{2F8E27D6-EDA7-4D8F-99CA-13E5A7239947}"/>
    <cellStyle name="Comma 10 2 2 2 3 4 3" xfId="13414" xr:uid="{203B68AD-4100-4E1B-AD08-1FB1CD91EE9A}"/>
    <cellStyle name="Comma 10 2 2 2 3 5" xfId="10819" xr:uid="{724AEE50-BB03-4FFA-9439-5D9B9FB1FA00}"/>
    <cellStyle name="Comma 10 2 2 2 3 5 2" xfId="14601" xr:uid="{CC0C2C2E-DBEA-4F76-93FA-B519F7ED00A9}"/>
    <cellStyle name="Comma 10 2 2 2 3 6" xfId="13141" xr:uid="{4B7B52D3-C503-40A4-BE68-38CEDD2951BC}"/>
    <cellStyle name="Comma 10 2 2 2 4" xfId="6607" xr:uid="{6C6729AB-22BC-4A66-8884-C70D9B2D4F00}"/>
    <cellStyle name="Comma 10 2 2 2 4 2" xfId="6813" xr:uid="{A337FF74-4C0C-4C28-B6DB-E540FDE77A12}"/>
    <cellStyle name="Comma 10 2 2 2 4 2 2" xfId="7379" xr:uid="{8EE35D80-9438-422C-A183-8F2440FA6208}"/>
    <cellStyle name="Comma 10 2 2 2 4 2 2 2" xfId="11093" xr:uid="{FCF6964F-A979-41B9-B937-1D23B8FF3738}"/>
    <cellStyle name="Comma 10 2 2 2 4 2 2 2 2" xfId="14875" xr:uid="{2C09F65D-F1D4-4579-A5FC-419A347117CB}"/>
    <cellStyle name="Comma 10 2 2 2 4 2 2 3" xfId="13415" xr:uid="{70C41211-7F5D-432D-A775-5F9670B37AC3}"/>
    <cellStyle name="Comma 10 2 2 2 4 2 3" xfId="10908" xr:uid="{7DCBD015-320B-409B-BEE2-AA5335EE6606}"/>
    <cellStyle name="Comma 10 2 2 2 4 2 3 2" xfId="14690" xr:uid="{E1FAD2CC-E60B-47EE-A1A4-8A2E2C116A0F}"/>
    <cellStyle name="Comma 10 2 2 2 4 2 4" xfId="13230" xr:uid="{310076E2-E6F2-4A79-83F9-2420AA2C647F}"/>
    <cellStyle name="Comma 10 2 2 2 4 3" xfId="7380" xr:uid="{6C5F430C-9E6A-422A-AE47-202AD40167DF}"/>
    <cellStyle name="Comma 10 2 2 2 4 3 2" xfId="11094" xr:uid="{FC81B497-C267-4E43-9764-6BD7AEFEC74E}"/>
    <cellStyle name="Comma 10 2 2 2 4 3 2 2" xfId="14876" xr:uid="{C02407B2-3A11-4C58-984C-B00DE738E064}"/>
    <cellStyle name="Comma 10 2 2 2 4 3 3" xfId="13416" xr:uid="{89715695-CA02-4F6F-9536-B18E3475A079}"/>
    <cellStyle name="Comma 10 2 2 2 4 4" xfId="10853" xr:uid="{1949EEB4-D7F5-4BD9-B93E-165AA595ED7D}"/>
    <cellStyle name="Comma 10 2 2 2 4 4 2" xfId="14635" xr:uid="{5DB1C56F-0C03-4B49-9DFA-43554501AB61}"/>
    <cellStyle name="Comma 10 2 2 2 4 5" xfId="13175" xr:uid="{BF9FB8A1-6851-427E-B5C8-F4D487896285}"/>
    <cellStyle name="Comma 10 2 2 2 5" xfId="6814" xr:uid="{CE6F0713-8D23-47E1-8DD7-BEB62FCD100B}"/>
    <cellStyle name="Comma 10 2 2 2 5 2" xfId="7381" xr:uid="{AFBD90DA-9B08-43AE-8DF6-6EF4123C5BB7}"/>
    <cellStyle name="Comma 10 2 2 2 5 2 2" xfId="11095" xr:uid="{1DEB2E39-BA2D-4C37-8E4E-E670F05B7425}"/>
    <cellStyle name="Comma 10 2 2 2 5 2 2 2" xfId="14877" xr:uid="{EAEB94E4-BF7B-4286-9980-2AD0B33AC0BC}"/>
    <cellStyle name="Comma 10 2 2 2 5 2 3" xfId="13417" xr:uid="{9683A166-44BE-4F57-98CE-B6E5CFAB06F1}"/>
    <cellStyle name="Comma 10 2 2 2 5 3" xfId="10909" xr:uid="{E57D05F6-4726-4130-9406-F1B54833C7CD}"/>
    <cellStyle name="Comma 10 2 2 2 5 3 2" xfId="14691" xr:uid="{9D03853E-475F-41D0-B204-0B36FFCBF9C3}"/>
    <cellStyle name="Comma 10 2 2 2 5 4" xfId="13231" xr:uid="{743D1F84-8B93-4EA5-A3E9-CEA848B3A484}"/>
    <cellStyle name="Comma 10 2 2 2 6" xfId="7382" xr:uid="{2493C7E4-45F8-49CD-A5F9-8207785A2D62}"/>
    <cellStyle name="Comma 10 2 2 2 6 2" xfId="11096" xr:uid="{509A0B73-69AD-459F-8E39-28521C5B0CDD}"/>
    <cellStyle name="Comma 10 2 2 2 6 2 2" xfId="14878" xr:uid="{3574A5E4-CCB8-4D8A-B511-324AFF1389C6}"/>
    <cellStyle name="Comma 10 2 2 2 6 3" xfId="13418" xr:uid="{6C4AC6F0-91B7-4D0D-9A22-5A9867A26AD0}"/>
    <cellStyle name="Comma 10 2 2 2 7" xfId="10624" xr:uid="{F12D6FD6-0211-476A-AF77-3A5CD58B5709}"/>
    <cellStyle name="Comma 10 2 2 2 7 2" xfId="14406" xr:uid="{8B3CAF38-68F7-4671-8E8E-784FAE02D1F1}"/>
    <cellStyle name="Comma 10 2 2 2 8" xfId="12946" xr:uid="{0147E6D1-D718-4129-9BEA-DAFDC631D07F}"/>
    <cellStyle name="Comma 10 2 2 3" xfId="6136" xr:uid="{C37AC297-F024-40AB-883D-D2522EE3791B}"/>
    <cellStyle name="Comma 10 2 2 3 2" xfId="6457" xr:uid="{11BEE926-CFAF-49A3-B8AE-423E60370AA3}"/>
    <cellStyle name="Comma 10 2 2 3 2 2" xfId="6690" xr:uid="{05EBE382-4D25-47EE-B1C2-BFB361120B1B}"/>
    <cellStyle name="Comma 10 2 2 3 2 2 2" xfId="6815" xr:uid="{6BFA3205-FF39-41DC-836F-616A6E3811C4}"/>
    <cellStyle name="Comma 10 2 2 3 2 2 2 2" xfId="7383" xr:uid="{556A0288-2155-4677-BE51-DA4563D9E0CF}"/>
    <cellStyle name="Comma 10 2 2 3 2 2 2 2 2" xfId="11097" xr:uid="{3081B51B-18F2-477D-B14A-83A7AE922709}"/>
    <cellStyle name="Comma 10 2 2 3 2 2 2 2 2 2" xfId="14879" xr:uid="{D7AE79CC-4512-45A8-9B26-28E510F8B938}"/>
    <cellStyle name="Comma 10 2 2 3 2 2 2 2 3" xfId="13419" xr:uid="{9846CCD4-6ABB-43A6-A530-2A83054E19AF}"/>
    <cellStyle name="Comma 10 2 2 3 2 2 2 3" xfId="10910" xr:uid="{DFE992CC-7D85-47FE-BDBA-C9C961578400}"/>
    <cellStyle name="Comma 10 2 2 3 2 2 2 3 2" xfId="14692" xr:uid="{4DAB218B-9B39-4B1B-9A21-1CD7649A7B9F}"/>
    <cellStyle name="Comma 10 2 2 3 2 2 2 4" xfId="13232" xr:uid="{9BCE6AEB-016B-49CB-AEEB-217E3F393276}"/>
    <cellStyle name="Comma 10 2 2 3 2 2 3" xfId="7384" xr:uid="{6C6D8796-88E8-4C3E-A430-061E78487D4B}"/>
    <cellStyle name="Comma 10 2 2 3 2 2 3 2" xfId="11098" xr:uid="{987F479B-5750-4CE4-9642-6C7CB84C6D43}"/>
    <cellStyle name="Comma 10 2 2 3 2 2 3 2 2" xfId="14880" xr:uid="{3E757526-3162-4776-A0FB-22A1DEA5B048}"/>
    <cellStyle name="Comma 10 2 2 3 2 2 3 3" xfId="13420" xr:uid="{440B05C2-0C55-486B-AF40-2379B614076B}"/>
    <cellStyle name="Comma 10 2 2 3 2 2 4" xfId="10869" xr:uid="{78DD8809-8875-433D-B572-6B412A5341E3}"/>
    <cellStyle name="Comma 10 2 2 3 2 2 4 2" xfId="14651" xr:uid="{060E2B43-7F33-4EC7-B84D-692B4D3BB2D1}"/>
    <cellStyle name="Comma 10 2 2 3 2 2 5" xfId="13191" xr:uid="{FB46543A-0121-49A4-B733-E3D549423C8F}"/>
    <cellStyle name="Comma 10 2 2 3 2 3" xfId="6816" xr:uid="{EA11EF53-486B-45D1-9E86-EBF97BAAB850}"/>
    <cellStyle name="Comma 10 2 2 3 2 3 2" xfId="7385" xr:uid="{43536EAB-6AB2-4E2F-8F17-D12D69154C38}"/>
    <cellStyle name="Comma 10 2 2 3 2 3 2 2" xfId="11099" xr:uid="{E0FD59B0-469E-4CB0-B9AD-5B5471AFB77C}"/>
    <cellStyle name="Comma 10 2 2 3 2 3 2 2 2" xfId="14881" xr:uid="{3C53A7DC-CDC2-4594-B3BA-7CD5266DBE37}"/>
    <cellStyle name="Comma 10 2 2 3 2 3 2 3" xfId="13421" xr:uid="{CB758BB9-5F02-4EF9-B2EA-1649CA7BFD19}"/>
    <cellStyle name="Comma 10 2 2 3 2 3 3" xfId="10911" xr:uid="{CC4CDF3D-9D1E-43FE-95F9-CE099BD2E714}"/>
    <cellStyle name="Comma 10 2 2 3 2 3 3 2" xfId="14693" xr:uid="{E7D048B6-C4D1-499A-A03F-35D1A2FADBA6}"/>
    <cellStyle name="Comma 10 2 2 3 2 3 4" xfId="13233" xr:uid="{8B3FE614-9A6F-4E99-9D6D-75773B26F396}"/>
    <cellStyle name="Comma 10 2 2 3 2 4" xfId="7386" xr:uid="{4EC0BD82-D536-4A83-B4A2-9630BBE46B4B}"/>
    <cellStyle name="Comma 10 2 2 3 2 4 2" xfId="11100" xr:uid="{A3245587-F542-4E3A-86F5-97F29CC8E291}"/>
    <cellStyle name="Comma 10 2 2 3 2 4 2 2" xfId="14882" xr:uid="{5E519882-235E-4E10-8B21-589AC41527B8}"/>
    <cellStyle name="Comma 10 2 2 3 2 4 3" xfId="13422" xr:uid="{6B84DC41-91FA-43FD-AFDC-02517B7CFDE2}"/>
    <cellStyle name="Comma 10 2 2 3 2 5" xfId="10820" xr:uid="{9D2A9AA4-C290-4F46-BE5E-5A7625176D4B}"/>
    <cellStyle name="Comma 10 2 2 3 2 5 2" xfId="14602" xr:uid="{C7248894-5B89-4C01-A92D-5EABC21B0D8F}"/>
    <cellStyle name="Comma 10 2 2 3 2 6" xfId="13142" xr:uid="{634CEA2A-44B1-42EC-A4D6-D2D53E77DF73}"/>
    <cellStyle name="Comma 10 2 2 3 3" xfId="6623" xr:uid="{DA4CC724-E084-4777-A318-A2DFAB6DD36E}"/>
    <cellStyle name="Comma 10 2 2 3 3 2" xfId="6817" xr:uid="{793C18C5-F30E-41FF-B9B6-DD78DC01350C}"/>
    <cellStyle name="Comma 10 2 2 3 3 2 2" xfId="7387" xr:uid="{7149AEE5-81FF-4DA1-BF33-7C0A7CE9D25C}"/>
    <cellStyle name="Comma 10 2 2 3 3 2 2 2" xfId="11101" xr:uid="{FD487E35-D7BE-4780-8886-E462EB375351}"/>
    <cellStyle name="Comma 10 2 2 3 3 2 2 2 2" xfId="14883" xr:uid="{08AFC52A-A7A4-44C3-92AD-540EE8CF0B92}"/>
    <cellStyle name="Comma 10 2 2 3 3 2 2 3" xfId="13423" xr:uid="{A44A3DB0-63CA-4DFF-80AB-39BE5BC5DDED}"/>
    <cellStyle name="Comma 10 2 2 3 3 2 3" xfId="10912" xr:uid="{D4804704-4097-4906-9691-9BA57E8E5BDD}"/>
    <cellStyle name="Comma 10 2 2 3 3 2 3 2" xfId="14694" xr:uid="{F89948FF-83BB-4703-824B-AD4DC2F3EB8E}"/>
    <cellStyle name="Comma 10 2 2 3 3 2 4" xfId="13234" xr:uid="{FDC0167F-078B-47E3-B0D6-13507E752363}"/>
    <cellStyle name="Comma 10 2 2 3 3 3" xfId="7388" xr:uid="{91206C5F-31F6-4A8A-B1DC-B1E0EA6636E3}"/>
    <cellStyle name="Comma 10 2 2 3 3 3 2" xfId="11102" xr:uid="{FAB8BBF3-C635-4A12-81B9-DD75BA17AF81}"/>
    <cellStyle name="Comma 10 2 2 3 3 3 2 2" xfId="14884" xr:uid="{E2E67862-3734-401F-A4F1-D0C28DFF6DA0}"/>
    <cellStyle name="Comma 10 2 2 3 3 3 3" xfId="13424" xr:uid="{FD184D14-5E55-4F9B-8BA9-262A042F3D8F}"/>
    <cellStyle name="Comma 10 2 2 3 3 4" xfId="10859" xr:uid="{F8E22FAB-2EC7-4E77-A23B-9C49657891ED}"/>
    <cellStyle name="Comma 10 2 2 3 3 4 2" xfId="14641" xr:uid="{28E4724B-D342-4F71-8086-5C4D86C0E54C}"/>
    <cellStyle name="Comma 10 2 2 3 3 5" xfId="13181" xr:uid="{CBFFB712-0D6A-49C1-BD2C-E5B5D85F91A7}"/>
    <cellStyle name="Comma 10 2 2 3 4" xfId="6818" xr:uid="{A9D4D8D8-8A36-460E-9172-2F3896CCC429}"/>
    <cellStyle name="Comma 10 2 2 3 4 2" xfId="7389" xr:uid="{5D4D8405-8FE9-435B-AF30-D00A4BEDEA2B}"/>
    <cellStyle name="Comma 10 2 2 3 4 2 2" xfId="11103" xr:uid="{BF718FEA-9C29-432E-8420-EC0B79966781}"/>
    <cellStyle name="Comma 10 2 2 3 4 2 2 2" xfId="14885" xr:uid="{A0E96B76-B1F1-40C9-9EC2-DFF4F5871F18}"/>
    <cellStyle name="Comma 10 2 2 3 4 2 3" xfId="13425" xr:uid="{DAE3C434-0A03-477C-9B00-3CAE28528664}"/>
    <cellStyle name="Comma 10 2 2 3 4 3" xfId="10913" xr:uid="{F74EAE09-4C34-48EC-BBCD-F7580FB173A7}"/>
    <cellStyle name="Comma 10 2 2 3 4 3 2" xfId="14695" xr:uid="{2ED3D2C3-2896-43D9-ABEA-4320AFC52581}"/>
    <cellStyle name="Comma 10 2 2 3 4 4" xfId="13235" xr:uid="{F83D286F-CE9A-4AE4-81B3-545BA57E4DC7}"/>
    <cellStyle name="Comma 10 2 2 3 5" xfId="7390" xr:uid="{1D7BA5EF-D31D-4CB3-9AA0-816262FD9328}"/>
    <cellStyle name="Comma 10 2 2 3 5 2" xfId="11104" xr:uid="{4BA9A037-13C5-4E22-B6C1-1141579B5671}"/>
    <cellStyle name="Comma 10 2 2 3 5 2 2" xfId="14886" xr:uid="{027E63B2-6623-48A1-A98E-EF676AE085A2}"/>
    <cellStyle name="Comma 10 2 2 3 5 3" xfId="13426" xr:uid="{1A8C9ECC-75B7-42D7-9866-8A31AB22252D}"/>
    <cellStyle name="Comma 10 2 2 3 6" xfId="10630" xr:uid="{1B3A779A-280F-4CFC-A60A-3D70A7361228}"/>
    <cellStyle name="Comma 10 2 2 3 6 2" xfId="14412" xr:uid="{B3BD4207-1FE3-4B2F-B2EF-1DEB2E44240C}"/>
    <cellStyle name="Comma 10 2 2 3 7" xfId="12952" xr:uid="{CF935323-49F8-4009-BB2E-1F8A5A58BB9B}"/>
    <cellStyle name="Comma 10 2 2 4" xfId="6458" xr:uid="{755C99CE-145E-40DA-BCAC-278E04931E3E}"/>
    <cellStyle name="Comma 10 2 2 4 2" xfId="6691" xr:uid="{C65429BB-05F3-43C6-83D3-D84A13338700}"/>
    <cellStyle name="Comma 10 2 2 4 2 2" xfId="6819" xr:uid="{6F58F2E8-FC93-4383-A391-66C1990D20E3}"/>
    <cellStyle name="Comma 10 2 2 4 2 2 2" xfId="7391" xr:uid="{9ACA560B-EDAC-477A-9C0C-619F8534DFA7}"/>
    <cellStyle name="Comma 10 2 2 4 2 2 2 2" xfId="11105" xr:uid="{FD01102B-CF37-42B8-AB2B-C4DE37E11B9D}"/>
    <cellStyle name="Comma 10 2 2 4 2 2 2 2 2" xfId="14887" xr:uid="{E3D22FD2-0DD5-4BC0-874E-3ABAAA8484DE}"/>
    <cellStyle name="Comma 10 2 2 4 2 2 2 3" xfId="13427" xr:uid="{B41E4E37-EF30-4597-AAE9-8EB1857B4022}"/>
    <cellStyle name="Comma 10 2 2 4 2 2 3" xfId="10914" xr:uid="{80BCFB47-3B1A-4736-8C52-41EAB2737FED}"/>
    <cellStyle name="Comma 10 2 2 4 2 2 3 2" xfId="14696" xr:uid="{09F3CD7E-4624-4295-94E2-C57F95D1E0CC}"/>
    <cellStyle name="Comma 10 2 2 4 2 2 4" xfId="13236" xr:uid="{B199AEAD-B731-491B-9462-2A62D1A7B4C6}"/>
    <cellStyle name="Comma 10 2 2 4 2 3" xfId="7392" xr:uid="{CF7D650A-6436-4330-9A90-E964F0AB883A}"/>
    <cellStyle name="Comma 10 2 2 4 2 3 2" xfId="11106" xr:uid="{3F95D1D8-7FA1-4C8A-BA28-69F128812C8B}"/>
    <cellStyle name="Comma 10 2 2 4 2 3 2 2" xfId="14888" xr:uid="{C16C6BF9-A7B7-4C31-B26C-19D66615C078}"/>
    <cellStyle name="Comma 10 2 2 4 2 3 3" xfId="13428" xr:uid="{D26A397C-D457-415A-8963-336A54581A60}"/>
    <cellStyle name="Comma 10 2 2 4 2 4" xfId="10870" xr:uid="{E94E57A0-1368-476C-890F-3A7C7F7650D0}"/>
    <cellStyle name="Comma 10 2 2 4 2 4 2" xfId="14652" xr:uid="{CCA01B7E-9215-47BD-BC6A-D36C75EDB4A9}"/>
    <cellStyle name="Comma 10 2 2 4 2 5" xfId="13192" xr:uid="{52D045B4-1706-48CA-AB3F-8FE309928C01}"/>
    <cellStyle name="Comma 10 2 2 4 3" xfId="6820" xr:uid="{13D35D58-E587-4DB8-B661-46F2B0434593}"/>
    <cellStyle name="Comma 10 2 2 4 3 2" xfId="7393" xr:uid="{35C81CCE-340F-4125-8CF0-198DAD903D89}"/>
    <cellStyle name="Comma 10 2 2 4 3 2 2" xfId="11107" xr:uid="{F8457A8E-09B6-415E-A552-1A155A435577}"/>
    <cellStyle name="Comma 10 2 2 4 3 2 2 2" xfId="14889" xr:uid="{F5E3C755-0F7E-403D-9E19-44CD632AE433}"/>
    <cellStyle name="Comma 10 2 2 4 3 2 3" xfId="13429" xr:uid="{CD8390E5-5F34-4F39-BEE6-4BACC3F4187F}"/>
    <cellStyle name="Comma 10 2 2 4 3 3" xfId="10915" xr:uid="{CED93152-DF49-4455-BFA1-95D60CD14839}"/>
    <cellStyle name="Comma 10 2 2 4 3 3 2" xfId="14697" xr:uid="{F1404404-CC1F-420F-81F0-52AB164CD77C}"/>
    <cellStyle name="Comma 10 2 2 4 3 4" xfId="13237" xr:uid="{9CC2E010-0431-40F3-AB59-75ADC780609E}"/>
    <cellStyle name="Comma 10 2 2 4 4" xfId="7394" xr:uid="{0F264944-FA54-45BB-827B-15FD0F92260C}"/>
    <cellStyle name="Comma 10 2 2 4 4 2" xfId="11108" xr:uid="{0F9AECAA-8765-44BC-85FC-8CCBE955D25E}"/>
    <cellStyle name="Comma 10 2 2 4 4 2 2" xfId="14890" xr:uid="{703D7FD2-B469-4E33-AC5C-41131D6DDB6D}"/>
    <cellStyle name="Comma 10 2 2 4 4 3" xfId="13430" xr:uid="{E1661845-9161-4AD8-B355-858E97C60F2D}"/>
    <cellStyle name="Comma 10 2 2 4 5" xfId="10821" xr:uid="{9B7A0A3A-36F5-4197-B27F-F7ED680B0C1C}"/>
    <cellStyle name="Comma 10 2 2 4 5 2" xfId="14603" xr:uid="{7EAB4284-5CC9-4A7D-B24F-8B31004FF851}"/>
    <cellStyle name="Comma 10 2 2 4 6" xfId="13143" xr:uid="{7E1DD4E9-F94B-456C-BAFE-42C09726C4F7}"/>
    <cellStyle name="Comma 10 2 2 5" xfId="6592" xr:uid="{22E64F98-4EE7-483E-AC0D-17427CADFB38}"/>
    <cellStyle name="Comma 10 2 2 5 2" xfId="6821" xr:uid="{8415BCED-149F-49CF-ACC2-C026C22348DC}"/>
    <cellStyle name="Comma 10 2 2 5 2 2" xfId="7395" xr:uid="{A6B35F3D-03D5-46B9-BEE5-AC96AA6C9F9D}"/>
    <cellStyle name="Comma 10 2 2 5 2 2 2" xfId="11109" xr:uid="{857904F9-F1BA-444A-9D29-9B1DBF0D228A}"/>
    <cellStyle name="Comma 10 2 2 5 2 2 2 2" xfId="14891" xr:uid="{7D642006-940F-479A-AEB0-3AA2F06B86DA}"/>
    <cellStyle name="Comma 10 2 2 5 2 2 3" xfId="13431" xr:uid="{D6E77182-6D1D-47AF-8BE5-0AC538FA7256}"/>
    <cellStyle name="Comma 10 2 2 5 2 3" xfId="10916" xr:uid="{2A6DB03E-64C3-4235-94D1-6BCC5171CDC4}"/>
    <cellStyle name="Comma 10 2 2 5 2 3 2" xfId="14698" xr:uid="{C93C70BA-EA69-4C68-A3C0-69BB6DB56E7C}"/>
    <cellStyle name="Comma 10 2 2 5 2 4" xfId="13238" xr:uid="{5C61FEC5-739C-4DDE-8622-A7640FDD9054}"/>
    <cellStyle name="Comma 10 2 2 5 3" xfId="7396" xr:uid="{ECFB4393-B3B9-4962-B7AF-B133C50BD5E7}"/>
    <cellStyle name="Comma 10 2 2 5 3 2" xfId="11110" xr:uid="{471D0B0E-EAF5-49A2-8D73-7E2659E97D57}"/>
    <cellStyle name="Comma 10 2 2 5 3 2 2" xfId="14892" xr:uid="{F9F6640E-BE3D-47F7-B473-2824B9D786BF}"/>
    <cellStyle name="Comma 10 2 2 5 3 3" xfId="13432" xr:uid="{8F57292C-B1F0-4941-A785-92802DCC40B9}"/>
    <cellStyle name="Comma 10 2 2 5 4" xfId="10847" xr:uid="{B91A38C1-49AE-4356-9341-9294825A67BE}"/>
    <cellStyle name="Comma 10 2 2 5 4 2" xfId="14629" xr:uid="{23E29534-7346-42BB-9614-2E41E272D906}"/>
    <cellStyle name="Comma 10 2 2 5 5" xfId="13169" xr:uid="{F93417C6-4D48-414D-91C7-9BED89BB9F55}"/>
    <cellStyle name="Comma 10 2 2 6" xfId="6822" xr:uid="{C8417264-CFA8-46FB-9EC4-C70F83D9B3C3}"/>
    <cellStyle name="Comma 10 2 2 6 2" xfId="7397" xr:uid="{880A0117-02FA-49FF-B1A5-AB118ED8342C}"/>
    <cellStyle name="Comma 10 2 2 6 2 2" xfId="11111" xr:uid="{7F548F6A-6EC9-4D47-82CB-09462D3E72F0}"/>
    <cellStyle name="Comma 10 2 2 6 2 2 2" xfId="14893" xr:uid="{09CE94CC-060C-456B-B607-9AD4DC2C7A26}"/>
    <cellStyle name="Comma 10 2 2 6 2 3" xfId="13433" xr:uid="{21E7869A-E6D9-4D19-8153-BB6F25A17FC7}"/>
    <cellStyle name="Comma 10 2 2 6 3" xfId="10917" xr:uid="{34C131E0-DCE6-4139-9CED-4215206CFC99}"/>
    <cellStyle name="Comma 10 2 2 6 3 2" xfId="14699" xr:uid="{50BB6F29-DB96-4D9E-A4C4-17E40125C7F6}"/>
    <cellStyle name="Comma 10 2 2 6 4" xfId="13239" xr:uid="{90059390-F1E9-4B51-89E7-A5793DD65B95}"/>
    <cellStyle name="Comma 10 2 2 7" xfId="7398" xr:uid="{D70F8D45-C0DF-4E14-8737-965AD57375B3}"/>
    <cellStyle name="Comma 10 2 2 7 2" xfId="11112" xr:uid="{12ABD407-2709-4729-8FB8-8AA0BB270978}"/>
    <cellStyle name="Comma 10 2 2 7 2 2" xfId="14894" xr:uid="{A3DB1AB6-782F-401B-97A5-CE6A0FBB0BBC}"/>
    <cellStyle name="Comma 10 2 2 7 3" xfId="13434" xr:uid="{9FA01859-0CB0-4A21-9183-E6B7073C9FB1}"/>
    <cellStyle name="Comma 10 2 2 8" xfId="10613" xr:uid="{510A1235-62F3-43EC-A86A-9FF2A436E334}"/>
    <cellStyle name="Comma 10 2 2 8 2" xfId="14395" xr:uid="{1D6228C3-B148-4721-9ABC-9C455FEF3D19}"/>
    <cellStyle name="Comma 10 2 2 9" xfId="12935" xr:uid="{DE68A1B5-60D5-4DFB-A6A6-75DDBBF29BAE}"/>
    <cellStyle name="Comma 10 2 3" xfId="6105" xr:uid="{11CC9F73-41EE-40CB-8B49-2D4CD254940D}"/>
    <cellStyle name="Comma 10 2 3 2" xfId="6144" xr:uid="{164482BF-372B-4BBC-845D-655F2B04A944}"/>
    <cellStyle name="Comma 10 2 3 2 2" xfId="6459" xr:uid="{711E672E-E3F1-480B-A48A-52B991355623}"/>
    <cellStyle name="Comma 10 2 3 2 2 2" xfId="6692" xr:uid="{547A91E2-55E8-4AE0-84CF-299BB4C8AD57}"/>
    <cellStyle name="Comma 10 2 3 2 2 2 2" xfId="6823" xr:uid="{E56D0631-EB7C-406D-A734-7C9A1B507CB1}"/>
    <cellStyle name="Comma 10 2 3 2 2 2 2 2" xfId="7399" xr:uid="{C077A13E-7489-4883-9348-236EA1C01099}"/>
    <cellStyle name="Comma 10 2 3 2 2 2 2 2 2" xfId="11113" xr:uid="{6792214E-7BC3-4EC4-8AA9-E892628D0F3E}"/>
    <cellStyle name="Comma 10 2 3 2 2 2 2 2 2 2" xfId="14895" xr:uid="{1AB1D11B-E8BD-4520-A201-60D73C38893C}"/>
    <cellStyle name="Comma 10 2 3 2 2 2 2 2 3" xfId="13435" xr:uid="{E5BBEC17-34FA-42B1-881E-C0206CB23897}"/>
    <cellStyle name="Comma 10 2 3 2 2 2 2 3" xfId="10918" xr:uid="{6EEA0F6C-6D64-4DB3-AE7C-28162731D67D}"/>
    <cellStyle name="Comma 10 2 3 2 2 2 2 3 2" xfId="14700" xr:uid="{B1FCA88A-25F4-4416-BB1F-6BEE43F4B5FF}"/>
    <cellStyle name="Comma 10 2 3 2 2 2 2 4" xfId="13240" xr:uid="{3BA4B23C-35E9-445F-8922-16FB9093ECCC}"/>
    <cellStyle name="Comma 10 2 3 2 2 2 3" xfId="7400" xr:uid="{97A5C6B1-4447-42DE-B404-3FBDF7FAC63F}"/>
    <cellStyle name="Comma 10 2 3 2 2 2 3 2" xfId="11114" xr:uid="{17B9D8B3-5B1C-4224-AB93-5F4A097A067D}"/>
    <cellStyle name="Comma 10 2 3 2 2 2 3 2 2" xfId="14896" xr:uid="{80B6D466-3C6B-4BD0-8DEA-C2E3E67F7E82}"/>
    <cellStyle name="Comma 10 2 3 2 2 2 3 3" xfId="13436" xr:uid="{9A0A7E58-1299-4763-AEBE-EC0DF82A9FFA}"/>
    <cellStyle name="Comma 10 2 3 2 2 2 4" xfId="10871" xr:uid="{61C27DF8-50E2-449E-A69C-B191BF7A65A8}"/>
    <cellStyle name="Comma 10 2 3 2 2 2 4 2" xfId="14653" xr:uid="{3A9F3D7E-8A50-4502-B87A-E5AA33066B7A}"/>
    <cellStyle name="Comma 10 2 3 2 2 2 5" xfId="13193" xr:uid="{197FB8E6-7455-4A30-B486-48598C641A43}"/>
    <cellStyle name="Comma 10 2 3 2 2 3" xfId="6824" xr:uid="{86BE460B-CACA-4232-857B-7D404872F2E0}"/>
    <cellStyle name="Comma 10 2 3 2 2 3 2" xfId="7401" xr:uid="{98854FE8-1B9D-4729-ABD6-21EF5DEB7788}"/>
    <cellStyle name="Comma 10 2 3 2 2 3 2 2" xfId="11115" xr:uid="{F60D0846-9ED3-41D6-A9B3-71A3E470DCA2}"/>
    <cellStyle name="Comma 10 2 3 2 2 3 2 2 2" xfId="14897" xr:uid="{D4F19595-4665-404D-B9E9-E9046138BCA3}"/>
    <cellStyle name="Comma 10 2 3 2 2 3 2 3" xfId="13437" xr:uid="{5C77906E-FCEA-42B0-BF90-A27E45BD6325}"/>
    <cellStyle name="Comma 10 2 3 2 2 3 3" xfId="10919" xr:uid="{97BF5D83-D341-408C-8B08-D105467AEB8C}"/>
    <cellStyle name="Comma 10 2 3 2 2 3 3 2" xfId="14701" xr:uid="{82290339-7836-4F5E-8412-A57B4B1D0CFB}"/>
    <cellStyle name="Comma 10 2 3 2 2 3 4" xfId="13241" xr:uid="{8073D419-D1D3-4630-A972-4B057EF4FC14}"/>
    <cellStyle name="Comma 10 2 3 2 2 4" xfId="7402" xr:uid="{62178848-E959-4DA0-8AF7-139169C79117}"/>
    <cellStyle name="Comma 10 2 3 2 2 4 2" xfId="11116" xr:uid="{A57383F1-43DB-4A54-BD83-309CC53395BD}"/>
    <cellStyle name="Comma 10 2 3 2 2 4 2 2" xfId="14898" xr:uid="{E67C4D5A-B4E6-412F-992D-46D5DFF10F08}"/>
    <cellStyle name="Comma 10 2 3 2 2 4 3" xfId="13438" xr:uid="{5FA1AFB0-A362-4E46-82CD-B000C5966890}"/>
    <cellStyle name="Comma 10 2 3 2 2 5" xfId="10822" xr:uid="{B514FBEF-14F5-4407-8721-6F0934A7A8AA}"/>
    <cellStyle name="Comma 10 2 3 2 2 5 2" xfId="14604" xr:uid="{D22288EC-0D3E-4DBB-B310-A8457D3FBBF4}"/>
    <cellStyle name="Comma 10 2 3 2 2 6" xfId="13144" xr:uid="{45417278-3ACE-48F1-A247-19072C643E73}"/>
    <cellStyle name="Comma 10 2 3 2 3" xfId="6631" xr:uid="{BAEDA345-BD07-4968-B472-F60E7A1176CD}"/>
    <cellStyle name="Comma 10 2 3 2 3 2" xfId="6825" xr:uid="{73DBF247-8FD2-405F-8572-BE5F05DCED21}"/>
    <cellStyle name="Comma 10 2 3 2 3 2 2" xfId="7403" xr:uid="{BF389078-E164-4A05-8973-F8F276C60E07}"/>
    <cellStyle name="Comma 10 2 3 2 3 2 2 2" xfId="11117" xr:uid="{A8D1D14E-EDDE-4285-AC22-98424D2CF041}"/>
    <cellStyle name="Comma 10 2 3 2 3 2 2 2 2" xfId="14899" xr:uid="{10A37087-BEA0-4CFC-A2A3-1E77E54D10B6}"/>
    <cellStyle name="Comma 10 2 3 2 3 2 2 3" xfId="13439" xr:uid="{8BECD02C-8700-43EA-9D10-89F6D7645DD8}"/>
    <cellStyle name="Comma 10 2 3 2 3 2 3" xfId="10920" xr:uid="{6BC49ACD-6A44-4133-B5EB-9582086C190D}"/>
    <cellStyle name="Comma 10 2 3 2 3 2 3 2" xfId="14702" xr:uid="{115DC87F-68B7-4D0D-BBB3-47B63608FBEC}"/>
    <cellStyle name="Comma 10 2 3 2 3 2 4" xfId="13242" xr:uid="{73579BF3-2769-469D-B898-A7A5CD20CEC8}"/>
    <cellStyle name="Comma 10 2 3 2 3 3" xfId="7404" xr:uid="{823D4545-24B6-4017-8BD0-C231A329C1D9}"/>
    <cellStyle name="Comma 10 2 3 2 3 3 2" xfId="11118" xr:uid="{F0265D20-2DBA-47C9-B07D-B6CD9122E998}"/>
    <cellStyle name="Comma 10 2 3 2 3 3 2 2" xfId="14900" xr:uid="{594C8E93-9A6C-4CAE-B067-95D4139D5B2F}"/>
    <cellStyle name="Comma 10 2 3 2 3 3 3" xfId="13440" xr:uid="{6F72B84E-AA73-4F7C-A749-A20404E9320E}"/>
    <cellStyle name="Comma 10 2 3 2 3 4" xfId="10862" xr:uid="{E34FFCD7-E82C-43FC-8D34-CF4272312936}"/>
    <cellStyle name="Comma 10 2 3 2 3 4 2" xfId="14644" xr:uid="{DFF22EB1-E9BE-4E77-A48B-C388512B4FB6}"/>
    <cellStyle name="Comma 10 2 3 2 3 5" xfId="13184" xr:uid="{2CD084FC-525D-42FC-B691-0BD45429DC0F}"/>
    <cellStyle name="Comma 10 2 3 2 4" xfId="6826" xr:uid="{076558EB-EE98-4900-B452-49B27EE53BE1}"/>
    <cellStyle name="Comma 10 2 3 2 4 2" xfId="7405" xr:uid="{0D45D35E-8010-4C0B-9373-69B4A398204F}"/>
    <cellStyle name="Comma 10 2 3 2 4 2 2" xfId="11119" xr:uid="{CBAE7CEC-BC02-4590-A1F8-5B2C2654405A}"/>
    <cellStyle name="Comma 10 2 3 2 4 2 2 2" xfId="14901" xr:uid="{8C2DFED5-AAA9-4105-9DFA-BCAA6AAEC2C9}"/>
    <cellStyle name="Comma 10 2 3 2 4 2 3" xfId="13441" xr:uid="{9C9E698F-49C2-4646-ABCA-205E427ADD74}"/>
    <cellStyle name="Comma 10 2 3 2 4 3" xfId="10921" xr:uid="{60577317-FBDB-461D-979A-16DC822C1572}"/>
    <cellStyle name="Comma 10 2 3 2 4 3 2" xfId="14703" xr:uid="{A675A5A1-DA43-4F00-A175-EE61CEAEA362}"/>
    <cellStyle name="Comma 10 2 3 2 4 4" xfId="13243" xr:uid="{0C85A8BE-7CE6-4D38-A380-AF36740EA78D}"/>
    <cellStyle name="Comma 10 2 3 2 5" xfId="7406" xr:uid="{EAA046C7-1B0F-441F-8037-600BE2ABB5EB}"/>
    <cellStyle name="Comma 10 2 3 2 5 2" xfId="11120" xr:uid="{124BE435-514A-4EB7-BF15-2B6C5FACB0CB}"/>
    <cellStyle name="Comma 10 2 3 2 5 2 2" xfId="14902" xr:uid="{C38678D9-2560-491D-AF65-E36AE1C7AF5B}"/>
    <cellStyle name="Comma 10 2 3 2 5 3" xfId="13442" xr:uid="{627A233A-0551-4958-9357-72741EDBE99F}"/>
    <cellStyle name="Comma 10 2 3 2 6" xfId="10633" xr:uid="{E4651EB2-069F-410D-8522-6B8EB2E0DF49}"/>
    <cellStyle name="Comma 10 2 3 2 6 2" xfId="14415" xr:uid="{EBE7F50D-4BE3-4971-A98E-51999164A94B}"/>
    <cellStyle name="Comma 10 2 3 2 7" xfId="12955" xr:uid="{BBB373EA-08CB-4C77-9B59-4D54B4E123E8}"/>
    <cellStyle name="Comma 10 2 3 3" xfId="6460" xr:uid="{80E93774-D517-40EF-A823-E798840EB4BD}"/>
    <cellStyle name="Comma 10 2 3 3 2" xfId="6693" xr:uid="{0C31B228-2AC5-4D63-A7EC-594F5B04DFE3}"/>
    <cellStyle name="Comma 10 2 3 3 2 2" xfId="6827" xr:uid="{89BC27BE-F6F1-4291-95A9-D1320957ED40}"/>
    <cellStyle name="Comma 10 2 3 3 2 2 2" xfId="7407" xr:uid="{A1182EB9-F520-4180-9CEE-5D10BFD37DDD}"/>
    <cellStyle name="Comma 10 2 3 3 2 2 2 2" xfId="11121" xr:uid="{6F652D2C-64B8-49ED-A9C9-9655B5390C9D}"/>
    <cellStyle name="Comma 10 2 3 3 2 2 2 2 2" xfId="14903" xr:uid="{6045F9FB-E16A-403A-BEC5-4EBF9B033BF5}"/>
    <cellStyle name="Comma 10 2 3 3 2 2 2 3" xfId="13443" xr:uid="{0D2DBEAD-848D-46A6-BC00-242B2F3603A4}"/>
    <cellStyle name="Comma 10 2 3 3 2 2 3" xfId="10922" xr:uid="{53E56A01-A732-4A88-81D0-B5385D390E2F}"/>
    <cellStyle name="Comma 10 2 3 3 2 2 3 2" xfId="14704" xr:uid="{3177B73E-623A-452E-B82F-B9C03A1AC0DB}"/>
    <cellStyle name="Comma 10 2 3 3 2 2 4" xfId="13244" xr:uid="{B8651DFF-BE86-45D0-9AAA-80FAE186A819}"/>
    <cellStyle name="Comma 10 2 3 3 2 3" xfId="7408" xr:uid="{C6197DCB-EC8B-46A5-975B-85890E48EA07}"/>
    <cellStyle name="Comma 10 2 3 3 2 3 2" xfId="11122" xr:uid="{56D4044D-9AE9-4AA8-BE86-627CD23F2DAA}"/>
    <cellStyle name="Comma 10 2 3 3 2 3 2 2" xfId="14904" xr:uid="{D7369A56-516E-419F-B4A4-1A13D6DD84B1}"/>
    <cellStyle name="Comma 10 2 3 3 2 3 3" xfId="13444" xr:uid="{B1EB7217-C96A-437B-9ED6-0A6CF22A658E}"/>
    <cellStyle name="Comma 10 2 3 3 2 4" xfId="10872" xr:uid="{906CAE57-8999-45C8-A2A5-88E1BD6F4A6D}"/>
    <cellStyle name="Comma 10 2 3 3 2 4 2" xfId="14654" xr:uid="{E8A6034A-8E30-4DDA-BEDF-365C0C269C31}"/>
    <cellStyle name="Comma 10 2 3 3 2 5" xfId="13194" xr:uid="{E964CC1D-C145-47AB-BC2C-EC0CCF8A85FA}"/>
    <cellStyle name="Comma 10 2 3 3 3" xfId="6828" xr:uid="{5BFC9951-5094-46CF-8976-68D7FF6BAA43}"/>
    <cellStyle name="Comma 10 2 3 3 3 2" xfId="7409" xr:uid="{C85FBC20-5864-4570-BD7B-B4DE049093B1}"/>
    <cellStyle name="Comma 10 2 3 3 3 2 2" xfId="11123" xr:uid="{4BAD823D-77CF-4127-BC72-5CD9B576D31A}"/>
    <cellStyle name="Comma 10 2 3 3 3 2 2 2" xfId="14905" xr:uid="{CE5792EE-0FE7-4B57-9DF4-15E1E18A8EAC}"/>
    <cellStyle name="Comma 10 2 3 3 3 2 3" xfId="13445" xr:uid="{CE31E7FD-E2D6-4E21-8246-6B7E1CD549A0}"/>
    <cellStyle name="Comma 10 2 3 3 3 3" xfId="10923" xr:uid="{EDAC4CC8-2091-44EF-B61E-3F1F35C49D98}"/>
    <cellStyle name="Comma 10 2 3 3 3 3 2" xfId="14705" xr:uid="{ED4B4737-1105-4C04-AB97-04DF0C1F7998}"/>
    <cellStyle name="Comma 10 2 3 3 3 4" xfId="13245" xr:uid="{E23D0E8F-4677-4C93-9F8B-67F509B1A7D8}"/>
    <cellStyle name="Comma 10 2 3 3 4" xfId="7410" xr:uid="{53F0AA06-85E4-43CC-9B0A-25FD83BB926D}"/>
    <cellStyle name="Comma 10 2 3 3 4 2" xfId="11124" xr:uid="{4078D0F5-82C3-427D-B542-EB11A06BFBF8}"/>
    <cellStyle name="Comma 10 2 3 3 4 2 2" xfId="14906" xr:uid="{7BB2EC13-E047-4865-873D-67EAF590BB48}"/>
    <cellStyle name="Comma 10 2 3 3 4 3" xfId="13446" xr:uid="{F16ED2F4-5C71-4267-A741-A7601C776F16}"/>
    <cellStyle name="Comma 10 2 3 3 5" xfId="10823" xr:uid="{BEBA3D4E-DFE4-426F-BDFC-B6FEDA3997BC}"/>
    <cellStyle name="Comma 10 2 3 3 5 2" xfId="14605" xr:uid="{ED349818-5F2B-4764-8CF0-22A7E3EADDD9}"/>
    <cellStyle name="Comma 10 2 3 3 6" xfId="13145" xr:uid="{2FBB33B8-35FF-4C74-B746-85F4F0F2B9B2}"/>
    <cellStyle name="Comma 10 2 3 4" xfId="6600" xr:uid="{F648714A-8FC0-489B-80EA-B0496C953B80}"/>
    <cellStyle name="Comma 10 2 3 4 2" xfId="6829" xr:uid="{9D09865E-8D19-4AB6-A78C-666DD545E3DB}"/>
    <cellStyle name="Comma 10 2 3 4 2 2" xfId="7411" xr:uid="{709FC3B4-A3C1-42F5-B4B8-2597AA673289}"/>
    <cellStyle name="Comma 10 2 3 4 2 2 2" xfId="11125" xr:uid="{4B6E3F22-68CA-4878-A09C-1BEECC20C3D1}"/>
    <cellStyle name="Comma 10 2 3 4 2 2 2 2" xfId="14907" xr:uid="{A952BA29-A99E-4872-86B4-7CFFBAD2D799}"/>
    <cellStyle name="Comma 10 2 3 4 2 2 3" xfId="13447" xr:uid="{2E9AE197-A3AB-4CA4-BD97-702B59F0039A}"/>
    <cellStyle name="Comma 10 2 3 4 2 3" xfId="10924" xr:uid="{498724F9-5216-46E3-8B35-0017B8407E74}"/>
    <cellStyle name="Comma 10 2 3 4 2 3 2" xfId="14706" xr:uid="{491B22FF-C9CC-4BBD-BC06-16593DCE8356}"/>
    <cellStyle name="Comma 10 2 3 4 2 4" xfId="13246" xr:uid="{0D0034CB-B8F7-48FD-AD15-F2159AF79AD9}"/>
    <cellStyle name="Comma 10 2 3 4 3" xfId="7412" xr:uid="{DC10A995-1A99-4AA9-A9C1-A4FDD4276C8C}"/>
    <cellStyle name="Comma 10 2 3 4 3 2" xfId="11126" xr:uid="{074539CA-6496-479C-8E18-B04E61E2E103}"/>
    <cellStyle name="Comma 10 2 3 4 3 2 2" xfId="14908" xr:uid="{13BA5474-CADD-4062-961A-6959DC123636}"/>
    <cellStyle name="Comma 10 2 3 4 3 3" xfId="13448" xr:uid="{2A0A8CAD-121C-4132-9BE5-2967E4C6E01F}"/>
    <cellStyle name="Comma 10 2 3 4 4" xfId="10850" xr:uid="{69B8CDFA-DA1C-4118-BFB9-3BCB01E21788}"/>
    <cellStyle name="Comma 10 2 3 4 4 2" xfId="14632" xr:uid="{AE1DB442-B1D5-4626-BF0B-A7ACD9DFF2BC}"/>
    <cellStyle name="Comma 10 2 3 4 5" xfId="13172" xr:uid="{18496280-B109-4564-94A0-234F684427B0}"/>
    <cellStyle name="Comma 10 2 3 5" xfId="6830" xr:uid="{3D9E38A4-2D6E-4270-8098-C224F3C45BAB}"/>
    <cellStyle name="Comma 10 2 3 5 2" xfId="7413" xr:uid="{1073FBF8-E1B5-4E65-BBDC-8AE2DE07C438}"/>
    <cellStyle name="Comma 10 2 3 5 2 2" xfId="11127" xr:uid="{EFD12150-16D0-48B1-821C-42178D274006}"/>
    <cellStyle name="Comma 10 2 3 5 2 2 2" xfId="14909" xr:uid="{B21067B3-0EF6-4ECC-8B11-4D53B00D3E48}"/>
    <cellStyle name="Comma 10 2 3 5 2 3" xfId="13449" xr:uid="{514610AA-46D5-4C36-87D1-14C0AC612356}"/>
    <cellStyle name="Comma 10 2 3 5 3" xfId="10925" xr:uid="{6393350B-D9FC-4666-878E-DBC2A7B6F7EA}"/>
    <cellStyle name="Comma 10 2 3 5 3 2" xfId="14707" xr:uid="{5113FBA6-5F7E-4667-8152-74D629C3B113}"/>
    <cellStyle name="Comma 10 2 3 5 4" xfId="13247" xr:uid="{E8D7F6D2-08CE-47F7-9517-62F5E4648D2E}"/>
    <cellStyle name="Comma 10 2 3 6" xfId="7414" xr:uid="{51DB6D92-DC3E-4ECC-A0D0-51BB47AF51A0}"/>
    <cellStyle name="Comma 10 2 3 6 2" xfId="11128" xr:uid="{E99773A3-DCC4-4304-B3EB-0EC246D5886E}"/>
    <cellStyle name="Comma 10 2 3 6 2 2" xfId="14910" xr:uid="{3ACB82B4-39CE-4745-998C-15DBC38D61D8}"/>
    <cellStyle name="Comma 10 2 3 6 3" xfId="13450" xr:uid="{59047CCA-68F9-4225-A93E-7BB89AC66B83}"/>
    <cellStyle name="Comma 10 2 3 7" xfId="10616" xr:uid="{CB7FE10A-1B93-44B8-9600-433DCDE8D12B}"/>
    <cellStyle name="Comma 10 2 3 7 2" xfId="14398" xr:uid="{B96B4214-0C48-4B05-9B31-043F25930F01}"/>
    <cellStyle name="Comma 10 2 3 8" xfId="12938" xr:uid="{725E3ABF-C0F5-45FF-8D83-BFA6809721C1}"/>
    <cellStyle name="Comma 10 2 4" xfId="6128" xr:uid="{8DEA395F-C4F8-4E12-A405-7A81EF4C96A4}"/>
    <cellStyle name="Comma 10 2 4 2" xfId="6461" xr:uid="{4E9E3130-B148-4E79-BBB3-08688490694C}"/>
    <cellStyle name="Comma 10 2 4 2 2" xfId="6694" xr:uid="{4CF2A9EC-087D-458B-A845-91F54B28557A}"/>
    <cellStyle name="Comma 10 2 4 2 2 2" xfId="6831" xr:uid="{DB15857F-0F66-4EED-8B5E-1B6B5884DB2D}"/>
    <cellStyle name="Comma 10 2 4 2 2 2 2" xfId="7415" xr:uid="{5981E41F-886B-4C4C-8379-2574F87F631F}"/>
    <cellStyle name="Comma 10 2 4 2 2 2 2 2" xfId="11129" xr:uid="{12A24369-C6E0-4DEF-8993-642F573600DA}"/>
    <cellStyle name="Comma 10 2 4 2 2 2 2 2 2" xfId="14911" xr:uid="{75E74811-493C-4662-A2E2-741F600A4E58}"/>
    <cellStyle name="Comma 10 2 4 2 2 2 2 3" xfId="13451" xr:uid="{C57C01AE-6012-4577-8C44-7A31F2EFEE38}"/>
    <cellStyle name="Comma 10 2 4 2 2 2 3" xfId="10926" xr:uid="{BEDD8E33-21CD-4E9F-913C-A4AC6E43384D}"/>
    <cellStyle name="Comma 10 2 4 2 2 2 3 2" xfId="14708" xr:uid="{8BA46954-9A23-4A1F-97E9-36DDB381A3F1}"/>
    <cellStyle name="Comma 10 2 4 2 2 2 4" xfId="13248" xr:uid="{05B106BC-3B57-47C8-BC44-2F2EBFF8D97D}"/>
    <cellStyle name="Comma 10 2 4 2 2 3" xfId="7416" xr:uid="{CE5DFED7-B54C-4605-A9D0-9BDE5D5AB308}"/>
    <cellStyle name="Comma 10 2 4 2 2 3 2" xfId="11130" xr:uid="{856021C6-7CA3-4DA2-8959-0777516D7572}"/>
    <cellStyle name="Comma 10 2 4 2 2 3 2 2" xfId="14912" xr:uid="{55A5C7FF-1AB0-4B89-B180-EB2FAA670130}"/>
    <cellStyle name="Comma 10 2 4 2 2 3 3" xfId="13452" xr:uid="{5BFC972B-BE9E-4FCA-936E-638F7BFAB0B4}"/>
    <cellStyle name="Comma 10 2 4 2 2 4" xfId="10873" xr:uid="{5EF40C6E-7270-4639-99A5-A05F26615376}"/>
    <cellStyle name="Comma 10 2 4 2 2 4 2" xfId="14655" xr:uid="{215FE669-0073-4045-824C-E4862AFAD871}"/>
    <cellStyle name="Comma 10 2 4 2 2 5" xfId="13195" xr:uid="{1D79EDC5-3171-4290-8F26-D6AEF9241838}"/>
    <cellStyle name="Comma 10 2 4 2 3" xfId="6832" xr:uid="{DF5DC246-DAF2-42C8-8997-073DD4ACA722}"/>
    <cellStyle name="Comma 10 2 4 2 3 2" xfId="7417" xr:uid="{EC3EF88C-3DB3-4F18-8792-390F0D687FC1}"/>
    <cellStyle name="Comma 10 2 4 2 3 2 2" xfId="11131" xr:uid="{F0B8A674-359E-4BE8-9B6A-2B9DA69774CD}"/>
    <cellStyle name="Comma 10 2 4 2 3 2 2 2" xfId="14913" xr:uid="{1A5D275A-9A12-4796-A8BC-16A43FA8FC49}"/>
    <cellStyle name="Comma 10 2 4 2 3 2 3" xfId="13453" xr:uid="{598EA336-C352-48CA-9413-A863CD931539}"/>
    <cellStyle name="Comma 10 2 4 2 3 3" xfId="10927" xr:uid="{B6432966-7974-43CE-A1FF-E5C0601BAD43}"/>
    <cellStyle name="Comma 10 2 4 2 3 3 2" xfId="14709" xr:uid="{AAB0401C-96F2-4B42-905F-57D339B3219F}"/>
    <cellStyle name="Comma 10 2 4 2 3 4" xfId="13249" xr:uid="{FE65EBC2-5F49-4A87-9DAA-FE60506813D3}"/>
    <cellStyle name="Comma 10 2 4 2 4" xfId="7418" xr:uid="{47BAB877-E3D2-4CE0-818B-7C60737094E8}"/>
    <cellStyle name="Comma 10 2 4 2 4 2" xfId="11132" xr:uid="{B26F6A63-01A3-4A79-A9B4-6B79C03426E6}"/>
    <cellStyle name="Comma 10 2 4 2 4 2 2" xfId="14914" xr:uid="{6A790875-9A93-4CF2-81E2-0E78FA2ABFE8}"/>
    <cellStyle name="Comma 10 2 4 2 4 3" xfId="13454" xr:uid="{30D05B85-0BCA-45D2-857F-6F90B54634CD}"/>
    <cellStyle name="Comma 10 2 4 2 5" xfId="10824" xr:uid="{4F2EFE23-33E8-4D6F-962A-26477E7C1F7E}"/>
    <cellStyle name="Comma 10 2 4 2 5 2" xfId="14606" xr:uid="{06948F2A-2FBF-4CF9-A45E-EEB0419F205D}"/>
    <cellStyle name="Comma 10 2 4 2 6" xfId="13146" xr:uid="{F1E74155-96F7-4F7F-A7D4-5064FD07327B}"/>
    <cellStyle name="Comma 10 2 4 3" xfId="6615" xr:uid="{916991D3-4226-4CD4-B408-854DE38FE5B8}"/>
    <cellStyle name="Comma 10 2 4 3 2" xfId="6833" xr:uid="{038D2F6D-94FC-4292-B0A8-88460EBB3240}"/>
    <cellStyle name="Comma 10 2 4 3 2 2" xfId="7419" xr:uid="{1A600EE9-4163-43C3-A9BB-D1FB473A3F11}"/>
    <cellStyle name="Comma 10 2 4 3 2 2 2" xfId="11133" xr:uid="{5708D8F6-0996-476F-8528-55469CA13A70}"/>
    <cellStyle name="Comma 10 2 4 3 2 2 2 2" xfId="14915" xr:uid="{60C068BF-5BA9-432A-ADAD-BF85CAAD8CA7}"/>
    <cellStyle name="Comma 10 2 4 3 2 2 3" xfId="13455" xr:uid="{99BF9E4E-95C0-4385-867A-877E8100EB96}"/>
    <cellStyle name="Comma 10 2 4 3 2 3" xfId="10928" xr:uid="{052A51D4-0484-4B9C-9F2C-7BA6ECE5646F}"/>
    <cellStyle name="Comma 10 2 4 3 2 3 2" xfId="14710" xr:uid="{8A79A210-C7A0-4CFE-B41C-6CEFF6539C12}"/>
    <cellStyle name="Comma 10 2 4 3 2 4" xfId="13250" xr:uid="{BFFABA18-C0E1-4E4C-B3A1-84ED40DABF9F}"/>
    <cellStyle name="Comma 10 2 4 3 3" xfId="7420" xr:uid="{E32E9238-42E1-443A-9201-BA723E560CFD}"/>
    <cellStyle name="Comma 10 2 4 3 3 2" xfId="11134" xr:uid="{3A210E4C-4DD4-4B99-AE7C-F37CDEAF65BE}"/>
    <cellStyle name="Comma 10 2 4 3 3 2 2" xfId="14916" xr:uid="{3366640D-BE99-4D3A-8139-00C6F1FEBA68}"/>
    <cellStyle name="Comma 10 2 4 3 3 3" xfId="13456" xr:uid="{6B0E7E93-ADCA-4621-9248-10A3525DBE7B}"/>
    <cellStyle name="Comma 10 2 4 3 4" xfId="10856" xr:uid="{FBDBF300-E81C-42B9-B20F-5789D1822147}"/>
    <cellStyle name="Comma 10 2 4 3 4 2" xfId="14638" xr:uid="{B4E91FE5-3C60-46CC-8E01-2CEEC4B0019C}"/>
    <cellStyle name="Comma 10 2 4 3 5" xfId="13178" xr:uid="{7FEFFFA8-A78E-456A-ADB0-C6A96EE1BADA}"/>
    <cellStyle name="Comma 10 2 4 4" xfId="6834" xr:uid="{5AD4BCB8-0EBB-4C9A-B0F7-F83675AC8685}"/>
    <cellStyle name="Comma 10 2 4 4 2" xfId="7421" xr:uid="{AAEAFEF5-F7CD-46FD-A42B-B2994C8F9139}"/>
    <cellStyle name="Comma 10 2 4 4 2 2" xfId="11135" xr:uid="{C2F9230D-FB02-42CA-8D2B-16CD5F3B2E9F}"/>
    <cellStyle name="Comma 10 2 4 4 2 2 2" xfId="14917" xr:uid="{0D8A2BC9-7B9E-4BA2-A850-B6A71733232B}"/>
    <cellStyle name="Comma 10 2 4 4 2 3" xfId="13457" xr:uid="{C4AC7F14-8D0B-43EC-84C3-B455AC2DD864}"/>
    <cellStyle name="Comma 10 2 4 4 3" xfId="10929" xr:uid="{11BDB613-3502-41D9-99E0-058E8F542786}"/>
    <cellStyle name="Comma 10 2 4 4 3 2" xfId="14711" xr:uid="{BA958CDB-E4A8-4B40-8E6B-68F7B902F76A}"/>
    <cellStyle name="Comma 10 2 4 4 4" xfId="13251" xr:uid="{1AB3DFE0-90CA-40FD-8C31-A7090C15294F}"/>
    <cellStyle name="Comma 10 2 4 5" xfId="7422" xr:uid="{494E5442-9FFD-4A78-9516-A0671C02C707}"/>
    <cellStyle name="Comma 10 2 4 5 2" xfId="11136" xr:uid="{0FFD6B77-9A73-4CAD-87EE-4A50E5F4D28E}"/>
    <cellStyle name="Comma 10 2 4 5 2 2" xfId="14918" xr:uid="{7723281D-14E0-4DFD-A79F-4E1866A4D28E}"/>
    <cellStyle name="Comma 10 2 4 5 3" xfId="13458" xr:uid="{2718E9AD-E7BB-4E92-A69A-FFF556B58A33}"/>
    <cellStyle name="Comma 10 2 4 6" xfId="10627" xr:uid="{89045E95-B9DF-4E81-A16C-362FA831FDF1}"/>
    <cellStyle name="Comma 10 2 4 6 2" xfId="14409" xr:uid="{30302D79-748E-49B1-A58B-D54392AFA3EB}"/>
    <cellStyle name="Comma 10 2 4 7" xfId="12949" xr:uid="{44DD7EEF-38C6-4E96-9E67-030CFF5BF066}"/>
    <cellStyle name="Comma 10 2 5" xfId="6462" xr:uid="{3C777CD5-1EDC-453B-900B-25C5AD6E6FA7}"/>
    <cellStyle name="Comma 10 2 5 2" xfId="6695" xr:uid="{A55197C7-F871-43D1-B0DC-0968DAD35000}"/>
    <cellStyle name="Comma 10 2 5 2 2" xfId="6835" xr:uid="{3D726105-533D-41D6-BAE1-5689CD476343}"/>
    <cellStyle name="Comma 10 2 5 2 2 2" xfId="7423" xr:uid="{C3487C16-19C3-4B3D-BCF8-F4BC1CEC2562}"/>
    <cellStyle name="Comma 10 2 5 2 2 2 2" xfId="11137" xr:uid="{660578B2-0B24-4535-BA33-A1793C48B58C}"/>
    <cellStyle name="Comma 10 2 5 2 2 2 2 2" xfId="14919" xr:uid="{B6F38564-7BED-4DD0-98FA-2B041D62EEEE}"/>
    <cellStyle name="Comma 10 2 5 2 2 2 3" xfId="13459" xr:uid="{2CA84BBF-E5AA-4808-A46C-DE1B01D80C3B}"/>
    <cellStyle name="Comma 10 2 5 2 2 3" xfId="10930" xr:uid="{DA408F27-E38F-4B73-A0E1-FD263831BD37}"/>
    <cellStyle name="Comma 10 2 5 2 2 3 2" xfId="14712" xr:uid="{C84E4427-5095-4EB7-8A63-8A4FCDE03575}"/>
    <cellStyle name="Comma 10 2 5 2 2 4" xfId="13252" xr:uid="{15B65FBD-45FF-4D4B-AB4F-B21060B66452}"/>
    <cellStyle name="Comma 10 2 5 2 3" xfId="7424" xr:uid="{F84F4C64-B6C3-49E6-B1C4-885F1F68063B}"/>
    <cellStyle name="Comma 10 2 5 2 3 2" xfId="11138" xr:uid="{C85EA138-0D25-47F0-8EE8-B2F5E06D4EFC}"/>
    <cellStyle name="Comma 10 2 5 2 3 2 2" xfId="14920" xr:uid="{6B35F1B4-DA17-433E-BD7C-20A0CCF14F3A}"/>
    <cellStyle name="Comma 10 2 5 2 3 3" xfId="13460" xr:uid="{D98368E0-723A-4162-B909-E3E9CB5F686D}"/>
    <cellStyle name="Comma 10 2 5 2 4" xfId="10874" xr:uid="{5A8C214A-0FE8-4712-8851-BACB68CBE4E9}"/>
    <cellStyle name="Comma 10 2 5 2 4 2" xfId="14656" xr:uid="{C47F183C-4A4F-4125-93EB-0362B21FA68D}"/>
    <cellStyle name="Comma 10 2 5 2 5" xfId="13196" xr:uid="{5C77A38D-D7BD-423C-8252-35A8CF68E78E}"/>
    <cellStyle name="Comma 10 2 5 3" xfId="6836" xr:uid="{DD7009D0-2325-4B49-8E17-035E472B34FA}"/>
    <cellStyle name="Comma 10 2 5 3 2" xfId="7425" xr:uid="{8AE1CC1B-6487-459C-A15C-D51DBDE6DDAF}"/>
    <cellStyle name="Comma 10 2 5 3 2 2" xfId="11139" xr:uid="{35B4491A-7CB3-4972-94BD-966AECE22065}"/>
    <cellStyle name="Comma 10 2 5 3 2 2 2" xfId="14921" xr:uid="{AC62C3A0-E05C-40E4-B65A-610D5FA14869}"/>
    <cellStyle name="Comma 10 2 5 3 2 3" xfId="13461" xr:uid="{17D152C6-0595-4A10-A5FE-FADFBE94E7D0}"/>
    <cellStyle name="Comma 10 2 5 3 3" xfId="10931" xr:uid="{96FCC38C-B11F-4A59-B64C-4F41ADEB369A}"/>
    <cellStyle name="Comma 10 2 5 3 3 2" xfId="14713" xr:uid="{30860EB7-D265-41DF-97D6-03C88B13DDAE}"/>
    <cellStyle name="Comma 10 2 5 3 4" xfId="13253" xr:uid="{84382F9D-27FB-4CB4-A6E1-07192E5DEB28}"/>
    <cellStyle name="Comma 10 2 5 4" xfId="7426" xr:uid="{5C0AFC52-8C6D-476B-AE56-4DB0B06339CB}"/>
    <cellStyle name="Comma 10 2 5 4 2" xfId="11140" xr:uid="{A20DCCF4-1879-4598-80EB-B60A986BF81C}"/>
    <cellStyle name="Comma 10 2 5 4 2 2" xfId="14922" xr:uid="{9C0C14DA-E21D-4B47-8512-78E04D2DAFE8}"/>
    <cellStyle name="Comma 10 2 5 4 3" xfId="13462" xr:uid="{342480C2-632F-4BED-A746-C54A34026D96}"/>
    <cellStyle name="Comma 10 2 5 5" xfId="10825" xr:uid="{1C21E4DE-FEF3-4291-AA6D-3151B8FFAC9E}"/>
    <cellStyle name="Comma 10 2 5 5 2" xfId="14607" xr:uid="{581EAA1C-FBB9-40CA-ADA3-2A7A53F1F82A}"/>
    <cellStyle name="Comma 10 2 5 6" xfId="13147" xr:uid="{E1804155-6DFB-4F89-955C-8789E4A3D887}"/>
    <cellStyle name="Comma 10 2 6" xfId="6562" xr:uid="{86FACDDB-2A0E-4110-AF9E-6EC1C49217D4}"/>
    <cellStyle name="Comma 10 2 6 2" xfId="6837" xr:uid="{D271D39F-6FCF-4FFA-8154-2DE5C5B3E591}"/>
    <cellStyle name="Comma 10 2 6 2 2" xfId="7427" xr:uid="{0131F595-AFF4-43F2-8B4B-AAE229D47EE1}"/>
    <cellStyle name="Comma 10 2 6 2 2 2" xfId="11141" xr:uid="{FEFF8AB6-CD2C-409C-B151-B7714CA73510}"/>
    <cellStyle name="Comma 10 2 6 2 2 2 2" xfId="14923" xr:uid="{2EE8CCD5-9327-4712-8728-CF4CBDAFE2B4}"/>
    <cellStyle name="Comma 10 2 6 2 2 3" xfId="13463" xr:uid="{E6096316-32E2-4BB1-987D-9E19EBE54631}"/>
    <cellStyle name="Comma 10 2 6 2 3" xfId="10932" xr:uid="{EEC17190-9675-46BA-ABD8-69278B370A7B}"/>
    <cellStyle name="Comma 10 2 6 2 3 2" xfId="14714" xr:uid="{0A867FFD-A0E1-46BF-8ED6-734640E956D8}"/>
    <cellStyle name="Comma 10 2 6 2 4" xfId="13254" xr:uid="{5998FBFF-22D7-4AE3-BCCC-17238405EA12}"/>
    <cellStyle name="Comma 10 2 6 3" xfId="7428" xr:uid="{DCF2DA0F-BA6E-48DB-A9DD-5759BB6BCA26}"/>
    <cellStyle name="Comma 10 2 6 3 2" xfId="11142" xr:uid="{48478983-AB86-4B41-BA97-20B32BB916C0}"/>
    <cellStyle name="Comma 10 2 6 3 2 2" xfId="14924" xr:uid="{61F02ED0-0B35-4851-AAE5-A983D82D6947}"/>
    <cellStyle name="Comma 10 2 6 3 3" xfId="13464" xr:uid="{C9D2402C-8605-46F9-8DF5-E86224C44E5E}"/>
    <cellStyle name="Comma 10 2 6 4" xfId="10843" xr:uid="{9E8FD707-5E98-4CF3-ADD0-E914FDE299F5}"/>
    <cellStyle name="Comma 10 2 6 4 2" xfId="14625" xr:uid="{FFDA7937-69E5-49AB-9565-FD880068F8A2}"/>
    <cellStyle name="Comma 10 2 6 5" xfId="13165" xr:uid="{2BBCA88F-176F-432D-9623-D29EC638037B}"/>
    <cellStyle name="Comma 10 2 7" xfId="6838" xr:uid="{0EE86F98-626A-4CC9-8275-F606ED7B7B35}"/>
    <cellStyle name="Comma 10 2 7 2" xfId="7429" xr:uid="{72871779-8D9C-445D-9E9B-5A7F16B04002}"/>
    <cellStyle name="Comma 10 2 7 2 2" xfId="11143" xr:uid="{ECF401A5-2C46-48D2-A57E-AF4F8D005D15}"/>
    <cellStyle name="Comma 10 2 7 2 2 2" xfId="14925" xr:uid="{0E490424-5595-4C06-8AD6-55FCAC46BBDC}"/>
    <cellStyle name="Comma 10 2 7 2 3" xfId="13465" xr:uid="{8CCBC741-8185-4307-91BF-8F189AD699B0}"/>
    <cellStyle name="Comma 10 2 7 3" xfId="10933" xr:uid="{DC2C7795-1841-4EFD-8F13-77405CF52921}"/>
    <cellStyle name="Comma 10 2 7 3 2" xfId="14715" xr:uid="{1456F179-68F6-4D53-A3D6-57724DD27ADB}"/>
    <cellStyle name="Comma 10 2 7 4" xfId="13255" xr:uid="{F6240DE7-1618-49D2-849F-1A96977D3F9F}"/>
    <cellStyle name="Comma 10 2 8" xfId="7430" xr:uid="{1FB481D4-2DEE-437D-9662-D2C80318584A}"/>
    <cellStyle name="Comma 10 2 8 2" xfId="11144" xr:uid="{37F0EBD2-D6DC-4232-AFF6-39359F1E2370}"/>
    <cellStyle name="Comma 10 2 8 2 2" xfId="14926" xr:uid="{6DB076F4-D4AF-4C24-8017-70C2766E27EC}"/>
    <cellStyle name="Comma 10 2 8 3" xfId="13466" xr:uid="{418C5034-9609-4644-A7F4-6A612EF1D5ED}"/>
    <cellStyle name="Comma 10 2 9" xfId="10548" xr:uid="{91688164-C254-4243-BE97-283AB3990532}"/>
    <cellStyle name="Comma 10 2 9 2" xfId="14330" xr:uid="{E4FD960F-0FF3-42CC-ADA6-E6374902DEF0}"/>
    <cellStyle name="Comma 10 3" xfId="4658" xr:uid="{BFEAC865-17FD-4A44-85C7-454D3A77C691}"/>
    <cellStyle name="Comma 10 3 10" xfId="12870" xr:uid="{EF6B902E-0E38-493C-9DB0-0132948A3368}"/>
    <cellStyle name="Comma 10 3 2" xfId="6098" xr:uid="{976814A6-5604-42B1-8C2D-35B19A1CAA8B}"/>
    <cellStyle name="Comma 10 3 2 2" xfId="6121" xr:uid="{0CADE5AA-A381-4447-A694-970CE9CFB48E}"/>
    <cellStyle name="Comma 10 3 2 2 2" xfId="6152" xr:uid="{5D7A0C40-9CD7-4BF4-B263-C62C2167FD7E}"/>
    <cellStyle name="Comma 10 3 2 2 2 2" xfId="6463" xr:uid="{8B661511-D7C7-4D2F-85B8-6628E2BD93E2}"/>
    <cellStyle name="Comma 10 3 2 2 2 2 2" xfId="6696" xr:uid="{AACDEA70-EDA4-48B3-9F3F-B60798E4E098}"/>
    <cellStyle name="Comma 10 3 2 2 2 2 2 2" xfId="6839" xr:uid="{B08D5D6C-D26A-4232-B8E7-6144A42C52AC}"/>
    <cellStyle name="Comma 10 3 2 2 2 2 2 2 2" xfId="10934" xr:uid="{A34E0E87-DAB9-4B2B-A53A-37C4B5B762BD}"/>
    <cellStyle name="Comma 10 3 2 2 2 2 2 2 2 2" xfId="14716" xr:uid="{DDAD4A17-D635-4968-9C68-A908DC3BCCC8}"/>
    <cellStyle name="Comma 10 3 2 2 2 2 2 2 3" xfId="13256" xr:uid="{975B288B-36D5-4467-BF68-3F93820D89B0}"/>
    <cellStyle name="Comma 10 3 2 2 2 2 2 3" xfId="7431" xr:uid="{780167EF-D753-4253-974F-0B33D80D6AD8}"/>
    <cellStyle name="Comma 10 3 2 2 2 2 2 3 2" xfId="11145" xr:uid="{E1A3011A-78CB-4183-A00C-149894AB1141}"/>
    <cellStyle name="Comma 10 3 2 2 2 2 2 3 2 2" xfId="14927" xr:uid="{8586C1D8-D3C6-464A-9FAF-A80DFC5767DA}"/>
    <cellStyle name="Comma 10 3 2 2 2 2 2 3 3" xfId="13467" xr:uid="{C3DCA9BC-817D-4348-80EB-87D25F5CBB09}"/>
    <cellStyle name="Comma 10 3 2 2 2 2 2 4" xfId="10875" xr:uid="{FB113E77-CA82-433C-A279-938453EC0595}"/>
    <cellStyle name="Comma 10 3 2 2 2 2 2 4 2" xfId="14657" xr:uid="{A7778B95-E7C9-4C99-9B7B-D6C5055D7E89}"/>
    <cellStyle name="Comma 10 3 2 2 2 2 2 5" xfId="13197" xr:uid="{6C51284C-3978-4112-9AA7-148A0D415409}"/>
    <cellStyle name="Comma 10 3 2 2 2 2 3" xfId="6840" xr:uid="{E3B729C0-921C-4A6B-88C5-A40B36586782}"/>
    <cellStyle name="Comma 10 3 2 2 2 2 3 2" xfId="7432" xr:uid="{110003E0-3178-4FF6-ABC1-1EFEC40B62DC}"/>
    <cellStyle name="Comma 10 3 2 2 2 2 3 2 2" xfId="11146" xr:uid="{9A70B90D-ABEB-4707-91F1-46E4FD568286}"/>
    <cellStyle name="Comma 10 3 2 2 2 2 3 2 2 2" xfId="14928" xr:uid="{E100AE7C-C5E8-4568-98C6-09AF30AD8363}"/>
    <cellStyle name="Comma 10 3 2 2 2 2 3 2 3" xfId="13468" xr:uid="{27551567-F82C-4145-9944-B19A66AA1D4B}"/>
    <cellStyle name="Comma 10 3 2 2 2 2 3 3" xfId="10935" xr:uid="{D8163CEB-826A-4B58-A2B4-65E61E67D111}"/>
    <cellStyle name="Comma 10 3 2 2 2 2 3 3 2" xfId="14717" xr:uid="{9BE2AE7F-A68A-43FD-A151-CB98AA0CE9F0}"/>
    <cellStyle name="Comma 10 3 2 2 2 2 3 4" xfId="13257" xr:uid="{9642AB2A-E3B8-4510-AC6A-0E41A855E233}"/>
    <cellStyle name="Comma 10 3 2 2 2 2 4" xfId="7433" xr:uid="{053D14B8-AF60-4B55-8087-E8CDCC117DF7}"/>
    <cellStyle name="Comma 10 3 2 2 2 2 4 2" xfId="11147" xr:uid="{72536E6C-8E88-471E-9840-EBBBD5096588}"/>
    <cellStyle name="Comma 10 3 2 2 2 2 4 2 2" xfId="14929" xr:uid="{720FDB8F-9006-4408-9089-4F398A90080A}"/>
    <cellStyle name="Comma 10 3 2 2 2 2 4 3" xfId="13469" xr:uid="{B88DD33C-117C-4C77-B083-E1E47A0C56DE}"/>
    <cellStyle name="Comma 10 3 2 2 2 2 5" xfId="10826" xr:uid="{7B02DF88-1B1F-475D-B4EF-FE2E830D6A8E}"/>
    <cellStyle name="Comma 10 3 2 2 2 2 5 2" xfId="14608" xr:uid="{8ADB12DA-BF8A-463E-B924-F6B52B321859}"/>
    <cellStyle name="Comma 10 3 2 2 2 2 6" xfId="13148" xr:uid="{CB0CF80B-5BF9-4A20-A6B6-081C7EB572E6}"/>
    <cellStyle name="Comma 10 3 2 2 2 3" xfId="6639" xr:uid="{A6199F76-C0C6-4231-82A4-81E1791D142C}"/>
    <cellStyle name="Comma 10 3 2 2 2 3 2" xfId="6841" xr:uid="{1E8F4F93-F399-46B8-A00D-A7685F8BA11C}"/>
    <cellStyle name="Comma 10 3 2 2 2 3 2 2" xfId="7434" xr:uid="{EAB2D8EA-AC06-4C34-B29C-4D82A6A45D7E}"/>
    <cellStyle name="Comma 10 3 2 2 2 3 2 2 2" xfId="11148" xr:uid="{AC3FA696-0E85-426A-A5C6-B597648E7D70}"/>
    <cellStyle name="Comma 10 3 2 2 2 3 2 2 2 2" xfId="14930" xr:uid="{C2854528-2BDC-4366-BADD-572E62A5B808}"/>
    <cellStyle name="Comma 10 3 2 2 2 3 2 2 3" xfId="13470" xr:uid="{AA6800E8-5F25-4C8F-9E82-57BFF1CC3017}"/>
    <cellStyle name="Comma 10 3 2 2 2 3 2 3" xfId="10936" xr:uid="{B848C934-E11D-4E61-9EB3-54F3EFCEB2A9}"/>
    <cellStyle name="Comma 10 3 2 2 2 3 2 3 2" xfId="14718" xr:uid="{9B50577E-CA44-49B7-A924-EEEEFE6C0776}"/>
    <cellStyle name="Comma 10 3 2 2 2 3 2 4" xfId="13258" xr:uid="{01F95904-566C-408C-8003-64D4EDCC0877}"/>
    <cellStyle name="Comma 10 3 2 2 2 3 3" xfId="7435" xr:uid="{448650CE-8000-4DFB-9288-465109E59E2D}"/>
    <cellStyle name="Comma 10 3 2 2 2 3 3 2" xfId="11149" xr:uid="{BE2BCEBF-2C2B-4A18-901C-7FD5CA05D68A}"/>
    <cellStyle name="Comma 10 3 2 2 2 3 3 2 2" xfId="14931" xr:uid="{56429040-96BF-451C-8432-6FB587A6E241}"/>
    <cellStyle name="Comma 10 3 2 2 2 3 3 3" xfId="13471" xr:uid="{2EC32D9E-D166-4EC5-885D-6F7CB4534AD3}"/>
    <cellStyle name="Comma 10 3 2 2 2 3 4" xfId="10866" xr:uid="{206278DD-2F2F-43CE-A538-C3A7DB57B6D3}"/>
    <cellStyle name="Comma 10 3 2 2 2 3 4 2" xfId="14648" xr:uid="{54539713-9581-4D82-89FF-5377092DF04C}"/>
    <cellStyle name="Comma 10 3 2 2 2 3 5" xfId="13188" xr:uid="{E47E151F-8BD3-43B9-AD4A-2CFB4266F83C}"/>
    <cellStyle name="Comma 10 3 2 2 2 4" xfId="6842" xr:uid="{D37DD96F-0917-42A1-920A-163AD9E10EB6}"/>
    <cellStyle name="Comma 10 3 2 2 2 4 2" xfId="7436" xr:uid="{E200D3E6-0F8F-46A1-ABD6-90EDD370357B}"/>
    <cellStyle name="Comma 10 3 2 2 2 4 2 2" xfId="11150" xr:uid="{626C4730-0908-4461-A0D4-5F08A907721B}"/>
    <cellStyle name="Comma 10 3 2 2 2 4 2 2 2" xfId="14932" xr:uid="{5C8EDD76-BB07-430B-8819-9D1CAEA833C6}"/>
    <cellStyle name="Comma 10 3 2 2 2 4 2 3" xfId="13472" xr:uid="{B6B9936A-2B77-4DCD-BE3E-4D3C072645C5}"/>
    <cellStyle name="Comma 10 3 2 2 2 4 3" xfId="10937" xr:uid="{F67B9774-F355-4BC8-9ACA-983B23137F02}"/>
    <cellStyle name="Comma 10 3 2 2 2 4 3 2" xfId="14719" xr:uid="{15F3F0E6-859A-4D11-83BE-6720D5598E24}"/>
    <cellStyle name="Comma 10 3 2 2 2 4 4" xfId="13259" xr:uid="{95E66102-77D8-4E3F-9761-9183D6FF9ED7}"/>
    <cellStyle name="Comma 10 3 2 2 2 5" xfId="7437" xr:uid="{06E03643-BF71-476A-9BEB-D20BA9E6089D}"/>
    <cellStyle name="Comma 10 3 2 2 2 5 2" xfId="11151" xr:uid="{8AF17861-CF88-4DAA-80FC-876E230133D2}"/>
    <cellStyle name="Comma 10 3 2 2 2 5 2 2" xfId="14933" xr:uid="{0FEDFB4C-933A-4E17-BB7E-9104B8EEF82E}"/>
    <cellStyle name="Comma 10 3 2 2 2 5 3" xfId="13473" xr:uid="{93ACCC3F-6E6E-48C8-98A3-CEADB0EB1742}"/>
    <cellStyle name="Comma 10 3 2 2 2 6" xfId="10637" xr:uid="{88A148B4-FF99-4454-954E-1E311DF0A29A}"/>
    <cellStyle name="Comma 10 3 2 2 2 6 2" xfId="14419" xr:uid="{279FC227-2F77-4B36-A022-09F6994B5C9C}"/>
    <cellStyle name="Comma 10 3 2 2 2 7" xfId="12959" xr:uid="{A674C780-9930-4B9A-94C9-AC4E82BFF4B2}"/>
    <cellStyle name="Comma 10 3 2 2 3" xfId="6464" xr:uid="{04CCEC03-19FF-4413-8A33-C38CB8987CC1}"/>
    <cellStyle name="Comma 10 3 2 2 3 2" xfId="6697" xr:uid="{BC4F44A3-1609-468D-9900-18516B346AF9}"/>
    <cellStyle name="Comma 10 3 2 2 3 2 2" xfId="6843" xr:uid="{5AB438F4-B7BE-4070-B6F3-8CF2F97CB8F5}"/>
    <cellStyle name="Comma 10 3 2 2 3 2 2 2" xfId="7438" xr:uid="{885D619B-4F22-4BD6-999B-A153A353FEE3}"/>
    <cellStyle name="Comma 10 3 2 2 3 2 2 2 2" xfId="11152" xr:uid="{54931D75-E064-417D-979B-F3C6BB885F71}"/>
    <cellStyle name="Comma 10 3 2 2 3 2 2 2 2 2" xfId="14934" xr:uid="{F9F172CC-6C08-403E-803C-8621EF5DCFAC}"/>
    <cellStyle name="Comma 10 3 2 2 3 2 2 2 3" xfId="13474" xr:uid="{AC979348-10C3-4B5A-82C6-C2771E999777}"/>
    <cellStyle name="Comma 10 3 2 2 3 2 2 3" xfId="10938" xr:uid="{3A9D2F24-B82B-4BD4-94A4-2D7950874A9E}"/>
    <cellStyle name="Comma 10 3 2 2 3 2 2 3 2" xfId="14720" xr:uid="{8D037548-4F66-4C50-9BDF-EED6D33330AD}"/>
    <cellStyle name="Comma 10 3 2 2 3 2 2 4" xfId="13260" xr:uid="{A7AB9B79-E5C2-48B0-8B78-918683725D8D}"/>
    <cellStyle name="Comma 10 3 2 2 3 2 3" xfId="7439" xr:uid="{B1AB5547-6CF2-4D98-868E-CCA92E7F978C}"/>
    <cellStyle name="Comma 10 3 2 2 3 2 3 2" xfId="11153" xr:uid="{97819AF4-89EB-46DA-B009-E5905256373F}"/>
    <cellStyle name="Comma 10 3 2 2 3 2 3 2 2" xfId="14935" xr:uid="{AF149D45-F123-475B-9A0C-826FBA14F279}"/>
    <cellStyle name="Comma 10 3 2 2 3 2 3 3" xfId="13475" xr:uid="{6F5CB4D1-8793-4A33-A8FF-C4E93B49A672}"/>
    <cellStyle name="Comma 10 3 2 2 3 2 4" xfId="10876" xr:uid="{8A38565A-93FB-4EC2-B08F-8226A8B2B6A4}"/>
    <cellStyle name="Comma 10 3 2 2 3 2 4 2" xfId="14658" xr:uid="{9582383F-945A-4BC9-85BA-B471C0C2B744}"/>
    <cellStyle name="Comma 10 3 2 2 3 2 5" xfId="13198" xr:uid="{4C6B6AAB-8924-4066-9CEB-D363C369FAEB}"/>
    <cellStyle name="Comma 10 3 2 2 3 3" xfId="6844" xr:uid="{73F1FA3C-4044-4B28-A412-A84755114DE1}"/>
    <cellStyle name="Comma 10 3 2 2 3 3 2" xfId="7440" xr:uid="{00D23DDE-0052-43B4-A8E9-B9BFD8BD75D6}"/>
    <cellStyle name="Comma 10 3 2 2 3 3 2 2" xfId="11154" xr:uid="{6B6D2EBA-E23F-4198-AA3C-380C8B4F54B5}"/>
    <cellStyle name="Comma 10 3 2 2 3 3 2 2 2" xfId="14936" xr:uid="{970AEF30-0758-450F-8B1B-B62817EF368F}"/>
    <cellStyle name="Comma 10 3 2 2 3 3 2 3" xfId="13476" xr:uid="{A1EC416F-A595-4E8A-B611-0458605867F7}"/>
    <cellStyle name="Comma 10 3 2 2 3 3 3" xfId="10939" xr:uid="{300B3B2A-E209-47CB-90FB-F1C3D8C0F911}"/>
    <cellStyle name="Comma 10 3 2 2 3 3 3 2" xfId="14721" xr:uid="{C22EE67A-10FF-42E2-ACCE-8DDCAA275FEC}"/>
    <cellStyle name="Comma 10 3 2 2 3 3 4" xfId="13261" xr:uid="{CBC99CF8-1475-42B7-8995-6150157E3EE9}"/>
    <cellStyle name="Comma 10 3 2 2 3 4" xfId="7441" xr:uid="{EE8F3DA2-76C6-44CF-A948-0E0D833A0D44}"/>
    <cellStyle name="Comma 10 3 2 2 3 4 2" xfId="11155" xr:uid="{A8CD4C3F-4D18-42D6-8F99-121AFF165A1C}"/>
    <cellStyle name="Comma 10 3 2 2 3 4 2 2" xfId="14937" xr:uid="{594CD2CD-D903-4575-BE3D-B56885346A3D}"/>
    <cellStyle name="Comma 10 3 2 2 3 4 3" xfId="13477" xr:uid="{5C661491-6698-42B4-B547-742B56A639E1}"/>
    <cellStyle name="Comma 10 3 2 2 3 5" xfId="10827" xr:uid="{73862E9F-AEA5-4BDB-AC63-BA8FBF48C129}"/>
    <cellStyle name="Comma 10 3 2 2 3 5 2" xfId="14609" xr:uid="{1A3BB9F9-A617-47D1-B2C3-38C1C7ADDA5A}"/>
    <cellStyle name="Comma 10 3 2 2 3 6" xfId="13149" xr:uid="{550A79F8-A8F4-42C5-B0D1-D342C35ECFAF}"/>
    <cellStyle name="Comma 10 3 2 2 4" xfId="6608" xr:uid="{101C3909-76FA-4C2E-85F2-4E6A5AE69D97}"/>
    <cellStyle name="Comma 10 3 2 2 4 2" xfId="6845" xr:uid="{89FE59D4-1AEC-40EE-8CAC-A85A291B1157}"/>
    <cellStyle name="Comma 10 3 2 2 4 2 2" xfId="7442" xr:uid="{3812B429-13B5-4793-AC73-9A92AD4A0650}"/>
    <cellStyle name="Comma 10 3 2 2 4 2 2 2" xfId="11156" xr:uid="{B0183D02-DAE9-4DCF-AFF8-B99FD986FEAA}"/>
    <cellStyle name="Comma 10 3 2 2 4 2 2 2 2" xfId="14938" xr:uid="{628B96CD-EFD6-4FFA-B4CC-2CBE1B5E7D4C}"/>
    <cellStyle name="Comma 10 3 2 2 4 2 2 3" xfId="13478" xr:uid="{D84A7049-D4FA-46BA-96F4-6AE3BFF2FCCE}"/>
    <cellStyle name="Comma 10 3 2 2 4 2 3" xfId="10940" xr:uid="{26955D3B-7127-495B-BFC5-2793A4956F05}"/>
    <cellStyle name="Comma 10 3 2 2 4 2 3 2" xfId="14722" xr:uid="{18B324B9-CB4F-4F05-AA4A-BA49DD813D2B}"/>
    <cellStyle name="Comma 10 3 2 2 4 2 4" xfId="13262" xr:uid="{92BCD037-61EB-4058-B61F-8EE9970AEEE0}"/>
    <cellStyle name="Comma 10 3 2 2 4 3" xfId="7443" xr:uid="{657C53BD-40A8-4B11-9D92-5AE20B588AE8}"/>
    <cellStyle name="Comma 10 3 2 2 4 3 2" xfId="11157" xr:uid="{AC01CB90-D87D-4B51-A168-8AD44335512D}"/>
    <cellStyle name="Comma 10 3 2 2 4 3 2 2" xfId="14939" xr:uid="{18765204-C2A5-463E-8D32-0170DC15D1DD}"/>
    <cellStyle name="Comma 10 3 2 2 4 3 3" xfId="13479" xr:uid="{FB93B238-E643-47BA-AB96-09E45BBD4D80}"/>
    <cellStyle name="Comma 10 3 2 2 4 4" xfId="10854" xr:uid="{525260D6-5FF5-4193-9688-E4013000E0C3}"/>
    <cellStyle name="Comma 10 3 2 2 4 4 2" xfId="14636" xr:uid="{0249E708-21B9-4A00-A024-E0CC8FA37C6D}"/>
    <cellStyle name="Comma 10 3 2 2 4 5" xfId="13176" xr:uid="{874F30C3-69BF-422E-BB49-F6FC9A73A418}"/>
    <cellStyle name="Comma 10 3 2 2 5" xfId="6846" xr:uid="{C3083417-E4FE-4078-B6F2-702484B6F39D}"/>
    <cellStyle name="Comma 10 3 2 2 5 2" xfId="7444" xr:uid="{1B66D1A8-6664-444C-BCB7-2297499DE2C5}"/>
    <cellStyle name="Comma 10 3 2 2 5 2 2" xfId="11158" xr:uid="{E979FB96-225F-453D-9ACF-697FE355DAFE}"/>
    <cellStyle name="Comma 10 3 2 2 5 2 2 2" xfId="14940" xr:uid="{CCE2A626-9B9A-42E4-933F-CEF65D26CB91}"/>
    <cellStyle name="Comma 10 3 2 2 5 2 3" xfId="13480" xr:uid="{3CF68268-9479-44CD-8D9F-E46AE9A560B2}"/>
    <cellStyle name="Comma 10 3 2 2 5 3" xfId="10941" xr:uid="{C0779815-CECE-4C55-85FC-9A44ADB46F32}"/>
    <cellStyle name="Comma 10 3 2 2 5 3 2" xfId="14723" xr:uid="{ABEBF89E-A9BE-4722-A29D-D837FE93233A}"/>
    <cellStyle name="Comma 10 3 2 2 5 4" xfId="13263" xr:uid="{4FF6D55F-24BE-46DF-8726-927DE8EEC13E}"/>
    <cellStyle name="Comma 10 3 2 2 6" xfId="7445" xr:uid="{059A27BA-7D81-4A57-85C2-6975AE8A49AE}"/>
    <cellStyle name="Comma 10 3 2 2 6 2" xfId="11159" xr:uid="{054232CB-8F42-421D-BDA7-63FB889925A3}"/>
    <cellStyle name="Comma 10 3 2 2 6 2 2" xfId="14941" xr:uid="{D2B8F9AC-C6A7-4390-9540-75E7141BB046}"/>
    <cellStyle name="Comma 10 3 2 2 6 3" xfId="13481" xr:uid="{F82A7FEF-F2A4-4228-B422-836B240AE2B5}"/>
    <cellStyle name="Comma 10 3 2 2 7" xfId="10625" xr:uid="{80DE7218-D764-49DB-AAE9-52D1A372A696}"/>
    <cellStyle name="Comma 10 3 2 2 7 2" xfId="14407" xr:uid="{625D14B5-42E4-4D8E-9CC0-1FCB0383598E}"/>
    <cellStyle name="Comma 10 3 2 2 8" xfId="12947" xr:uid="{E12D7E7A-B0B6-4A87-8218-9762FB9EF222}"/>
    <cellStyle name="Comma 10 3 2 3" xfId="6137" xr:uid="{DD9924CA-FD39-4EE8-AF23-59F0AC3A77EB}"/>
    <cellStyle name="Comma 10 3 2 3 2" xfId="6465" xr:uid="{E383B030-4F96-4EF4-B1E6-AC062DB3AD62}"/>
    <cellStyle name="Comma 10 3 2 3 2 2" xfId="6698" xr:uid="{18978D5F-97BB-4ED3-9447-A957E98D65DF}"/>
    <cellStyle name="Comma 10 3 2 3 2 2 2" xfId="6847" xr:uid="{EF071510-1B9C-4EA9-9A09-1748F90ECD08}"/>
    <cellStyle name="Comma 10 3 2 3 2 2 2 2" xfId="7446" xr:uid="{05B58A87-A951-48C7-8621-845FEA4CCEB9}"/>
    <cellStyle name="Comma 10 3 2 3 2 2 2 2 2" xfId="11160" xr:uid="{116B4978-5363-46B7-954D-22A31316129F}"/>
    <cellStyle name="Comma 10 3 2 3 2 2 2 2 2 2" xfId="14942" xr:uid="{70F99FA3-C0C1-4C6B-A31F-EE9102DB4C53}"/>
    <cellStyle name="Comma 10 3 2 3 2 2 2 2 3" xfId="13482" xr:uid="{8DA9233E-525B-4C6E-9958-840A87E441CD}"/>
    <cellStyle name="Comma 10 3 2 3 2 2 2 3" xfId="10942" xr:uid="{472B22DC-CD4C-4565-92EF-10F3462BE7ED}"/>
    <cellStyle name="Comma 10 3 2 3 2 2 2 3 2" xfId="14724" xr:uid="{5B753AB2-4DA2-45EF-81CC-B7D8375983A3}"/>
    <cellStyle name="Comma 10 3 2 3 2 2 2 4" xfId="13264" xr:uid="{ED532AFD-86E6-40A2-874C-EB070678C857}"/>
    <cellStyle name="Comma 10 3 2 3 2 2 3" xfId="7447" xr:uid="{21A03E1C-D838-4816-B7A5-37229B263479}"/>
    <cellStyle name="Comma 10 3 2 3 2 2 3 2" xfId="11161" xr:uid="{71578153-AD7C-4ACB-9E93-ED17934E4FC5}"/>
    <cellStyle name="Comma 10 3 2 3 2 2 3 2 2" xfId="14943" xr:uid="{DD7FE3D5-8000-46D8-B8C7-24BE84E1CD1D}"/>
    <cellStyle name="Comma 10 3 2 3 2 2 3 3" xfId="13483" xr:uid="{E1036D6B-07CF-4381-83C2-37CD241CCFC2}"/>
    <cellStyle name="Comma 10 3 2 3 2 2 4" xfId="10877" xr:uid="{DB2C22F7-EDD1-4ED5-8711-B1E7C190B6B7}"/>
    <cellStyle name="Comma 10 3 2 3 2 2 4 2" xfId="14659" xr:uid="{72711729-3F5F-4C02-B18C-C76C36E39E04}"/>
    <cellStyle name="Comma 10 3 2 3 2 2 5" xfId="13199" xr:uid="{B4AAB194-F2E5-48A3-91C2-94C8AA55428A}"/>
    <cellStyle name="Comma 10 3 2 3 2 3" xfId="6848" xr:uid="{9EA7DCD2-446E-4145-9299-3900A999CDB4}"/>
    <cellStyle name="Comma 10 3 2 3 2 3 2" xfId="7448" xr:uid="{9D873756-3EB7-4C65-8906-A865809B7A9C}"/>
    <cellStyle name="Comma 10 3 2 3 2 3 2 2" xfId="11162" xr:uid="{E5109849-95E6-456F-86B3-747398C5C09B}"/>
    <cellStyle name="Comma 10 3 2 3 2 3 2 2 2" xfId="14944" xr:uid="{617A0274-8BFF-4D23-92BA-021275D1B00A}"/>
    <cellStyle name="Comma 10 3 2 3 2 3 2 3" xfId="13484" xr:uid="{6B563511-AD3F-4DF9-A2FF-B85702B0EDA0}"/>
    <cellStyle name="Comma 10 3 2 3 2 3 3" xfId="10943" xr:uid="{CCEA34EE-B6F2-4459-8343-AAE585B4F11E}"/>
    <cellStyle name="Comma 10 3 2 3 2 3 3 2" xfId="14725" xr:uid="{E24EE7DC-B9C1-4024-8422-588968A33B51}"/>
    <cellStyle name="Comma 10 3 2 3 2 3 4" xfId="13265" xr:uid="{604D05C1-0AB8-48E6-9F32-F307780FE7EC}"/>
    <cellStyle name="Comma 10 3 2 3 2 4" xfId="7449" xr:uid="{2622B4C7-2A27-47BF-9CFF-AE486184BF0D}"/>
    <cellStyle name="Comma 10 3 2 3 2 4 2" xfId="11163" xr:uid="{DA3E9022-6C3F-49C8-8D32-C5DE8D3AAD7D}"/>
    <cellStyle name="Comma 10 3 2 3 2 4 2 2" xfId="14945" xr:uid="{EA8C9763-ED72-4D99-BF00-0BFCFF79EC83}"/>
    <cellStyle name="Comma 10 3 2 3 2 4 3" xfId="13485" xr:uid="{2B7F9727-592E-4898-8E17-D774B9DB4236}"/>
    <cellStyle name="Comma 10 3 2 3 2 5" xfId="10828" xr:uid="{657AD31A-D99A-4FDE-9EDA-DC90A3A68712}"/>
    <cellStyle name="Comma 10 3 2 3 2 5 2" xfId="14610" xr:uid="{8DF9A42B-3656-40CF-BA80-A56F94E9AF7C}"/>
    <cellStyle name="Comma 10 3 2 3 2 6" xfId="13150" xr:uid="{31721B6F-22AF-43F6-AC37-8F6D7BDFC639}"/>
    <cellStyle name="Comma 10 3 2 3 3" xfId="6624" xr:uid="{467BAD92-56B6-4FF6-BFB1-B0727DD68672}"/>
    <cellStyle name="Comma 10 3 2 3 3 2" xfId="6849" xr:uid="{A7BEFAF4-9E51-48A6-9502-5A0FCAA2D38B}"/>
    <cellStyle name="Comma 10 3 2 3 3 2 2" xfId="7450" xr:uid="{98C8E1DF-2E33-4FD8-85A3-AB3750BD1120}"/>
    <cellStyle name="Comma 10 3 2 3 3 2 2 2" xfId="11164" xr:uid="{B52687FA-511A-4BC6-8917-9E1B20279092}"/>
    <cellStyle name="Comma 10 3 2 3 3 2 2 2 2" xfId="14946" xr:uid="{2DE8DE5B-65CB-4257-9992-C93BDC6EED1E}"/>
    <cellStyle name="Comma 10 3 2 3 3 2 2 3" xfId="13486" xr:uid="{5DFA683B-07F3-48CA-B3AC-8206EB105D71}"/>
    <cellStyle name="Comma 10 3 2 3 3 2 3" xfId="10944" xr:uid="{0EBAEF75-2FA6-4D3B-85A9-1684B72BA092}"/>
    <cellStyle name="Comma 10 3 2 3 3 2 3 2" xfId="14726" xr:uid="{CEAEED51-FF6C-4360-86C9-17D941528DC8}"/>
    <cellStyle name="Comma 10 3 2 3 3 2 4" xfId="13266" xr:uid="{0E297C92-09BD-4C14-B188-0BB2AFDCB767}"/>
    <cellStyle name="Comma 10 3 2 3 3 3" xfId="7451" xr:uid="{7605593F-BA7A-4249-BC09-202F54709930}"/>
    <cellStyle name="Comma 10 3 2 3 3 3 2" xfId="11165" xr:uid="{E38C94CC-4ECE-4B09-9AC1-6BDF963E2389}"/>
    <cellStyle name="Comma 10 3 2 3 3 3 2 2" xfId="14947" xr:uid="{1EBD0255-57B1-44E3-9B64-5003D8BA50F7}"/>
    <cellStyle name="Comma 10 3 2 3 3 3 3" xfId="13487" xr:uid="{5C886BC8-8ADF-465D-AECE-E88217F3A33C}"/>
    <cellStyle name="Comma 10 3 2 3 3 4" xfId="10860" xr:uid="{6888920B-D26B-4559-9E17-41CDEB4871B4}"/>
    <cellStyle name="Comma 10 3 2 3 3 4 2" xfId="14642" xr:uid="{3420EEF9-CF5F-45D4-B89E-A31A1F2230C0}"/>
    <cellStyle name="Comma 10 3 2 3 3 5" xfId="13182" xr:uid="{DBEEEBEE-E322-4518-8D5C-85D48D8EA062}"/>
    <cellStyle name="Comma 10 3 2 3 4" xfId="6850" xr:uid="{97D144F4-B5AC-46B6-95BF-3E3493C26320}"/>
    <cellStyle name="Comma 10 3 2 3 4 2" xfId="7452" xr:uid="{C7FFACD2-86BF-4F1A-B2B1-5F72CFE93A3A}"/>
    <cellStyle name="Comma 10 3 2 3 4 2 2" xfId="11166" xr:uid="{566A98F7-89AA-45C6-983E-8A0A03F9754A}"/>
    <cellStyle name="Comma 10 3 2 3 4 2 2 2" xfId="14948" xr:uid="{6E17C3C2-974B-46CC-A133-A6350D02459D}"/>
    <cellStyle name="Comma 10 3 2 3 4 2 3" xfId="13488" xr:uid="{3C6E9D9C-AE4A-4A1B-AD2B-DE08C10FAB8C}"/>
    <cellStyle name="Comma 10 3 2 3 4 3" xfId="10945" xr:uid="{98F55649-8A66-47D4-BF94-48E4384525ED}"/>
    <cellStyle name="Comma 10 3 2 3 4 3 2" xfId="14727" xr:uid="{38856EEB-45CA-4209-B8B8-2E09EAC9A9A3}"/>
    <cellStyle name="Comma 10 3 2 3 4 4" xfId="13267" xr:uid="{AE2C3176-05C9-4957-B3B0-065A30F634EE}"/>
    <cellStyle name="Comma 10 3 2 3 5" xfId="7453" xr:uid="{B753CC75-CE51-4E40-92C5-BB093D58C0FD}"/>
    <cellStyle name="Comma 10 3 2 3 5 2" xfId="11167" xr:uid="{D379D145-7970-4769-A9FB-6B7C2068F9E9}"/>
    <cellStyle name="Comma 10 3 2 3 5 2 2" xfId="14949" xr:uid="{B767F015-7420-4EA6-9F9C-8D2D22173E0D}"/>
    <cellStyle name="Comma 10 3 2 3 5 3" xfId="13489" xr:uid="{E0058827-1E1E-42A0-9628-C8570745979C}"/>
    <cellStyle name="Comma 10 3 2 3 6" xfId="10631" xr:uid="{4F473539-A04C-48D4-A1C0-EFC94B759C86}"/>
    <cellStyle name="Comma 10 3 2 3 6 2" xfId="14413" xr:uid="{04695A20-73DE-49C1-A06B-D4D9680617DE}"/>
    <cellStyle name="Comma 10 3 2 3 7" xfId="12953" xr:uid="{0C3C45E9-06A5-4ED8-82B4-7637E307D020}"/>
    <cellStyle name="Comma 10 3 2 4" xfId="6466" xr:uid="{86F765D3-BA38-422D-A286-15D0B6C8723A}"/>
    <cellStyle name="Comma 10 3 2 4 2" xfId="6699" xr:uid="{A28D1B47-ED8F-476E-BC4E-77760AE33D70}"/>
    <cellStyle name="Comma 10 3 2 4 2 2" xfId="6851" xr:uid="{B7280BE1-9433-4377-A547-EBC7F01B3A4C}"/>
    <cellStyle name="Comma 10 3 2 4 2 2 2" xfId="7454" xr:uid="{079540D2-1DBF-4D27-88F5-3850A519D2E4}"/>
    <cellStyle name="Comma 10 3 2 4 2 2 2 2" xfId="11168" xr:uid="{4951EE86-F036-4DCB-8926-90BFED4C5778}"/>
    <cellStyle name="Comma 10 3 2 4 2 2 2 2 2" xfId="14950" xr:uid="{64E8ED01-078B-422C-99E0-2713EACBBEC8}"/>
    <cellStyle name="Comma 10 3 2 4 2 2 2 3" xfId="13490" xr:uid="{3A5570E9-960D-4D13-BEDA-0E6B9FDF0846}"/>
    <cellStyle name="Comma 10 3 2 4 2 2 3" xfId="10946" xr:uid="{E0F789D2-DD7D-4A79-83C4-230598293A48}"/>
    <cellStyle name="Comma 10 3 2 4 2 2 3 2" xfId="14728" xr:uid="{6D2FE1C2-7504-4B41-9987-9AE9187E4DC2}"/>
    <cellStyle name="Comma 10 3 2 4 2 2 4" xfId="13268" xr:uid="{3852C2B9-B565-4195-97BA-44D60FECAA84}"/>
    <cellStyle name="Comma 10 3 2 4 2 3" xfId="7455" xr:uid="{E95D9132-0C57-4894-8CA6-91E35FB40C10}"/>
    <cellStyle name="Comma 10 3 2 4 2 3 2" xfId="11169" xr:uid="{E6EAC09F-1108-4143-A255-516817B16BA1}"/>
    <cellStyle name="Comma 10 3 2 4 2 3 2 2" xfId="14951" xr:uid="{C2BEEEB4-205F-4302-B78B-4D3ACEF606FB}"/>
    <cellStyle name="Comma 10 3 2 4 2 3 3" xfId="13491" xr:uid="{923D26F2-5818-4B24-9D00-5A124E354683}"/>
    <cellStyle name="Comma 10 3 2 4 2 4" xfId="10878" xr:uid="{9B85990C-09BC-4003-91E7-96A7FF58A997}"/>
    <cellStyle name="Comma 10 3 2 4 2 4 2" xfId="14660" xr:uid="{A7DFDDF5-4B53-4952-8F9E-84769C59A95D}"/>
    <cellStyle name="Comma 10 3 2 4 2 5" xfId="13200" xr:uid="{E7C08770-AED0-4275-9DA0-0241DE2EC7D5}"/>
    <cellStyle name="Comma 10 3 2 4 3" xfId="6852" xr:uid="{0F6F74C8-C7CE-454B-91E8-813F65F926C2}"/>
    <cellStyle name="Comma 10 3 2 4 3 2" xfId="7456" xr:uid="{A41A62B2-169B-4127-9FCC-8AB5E6C2F577}"/>
    <cellStyle name="Comma 10 3 2 4 3 2 2" xfId="11170" xr:uid="{E9F86798-80D9-4FD2-8BB7-FD2EEA3E91EB}"/>
    <cellStyle name="Comma 10 3 2 4 3 2 2 2" xfId="14952" xr:uid="{97D7A569-C8C8-4437-AF3F-0FA4823C1576}"/>
    <cellStyle name="Comma 10 3 2 4 3 2 3" xfId="13492" xr:uid="{CBD4B3A0-C7CF-49E3-AF23-CFD77A29B6F8}"/>
    <cellStyle name="Comma 10 3 2 4 3 3" xfId="10947" xr:uid="{85076543-22F7-43BA-8A38-A4C012606598}"/>
    <cellStyle name="Comma 10 3 2 4 3 3 2" xfId="14729" xr:uid="{3C019289-62C1-4377-95EC-796DCA88D328}"/>
    <cellStyle name="Comma 10 3 2 4 3 4" xfId="13269" xr:uid="{E2E05F71-CBBE-4839-A4C7-EA1216B40AF4}"/>
    <cellStyle name="Comma 10 3 2 4 4" xfId="7457" xr:uid="{F291C8CC-98D4-4ECE-A328-A2FC5F07C0FA}"/>
    <cellStyle name="Comma 10 3 2 4 4 2" xfId="11171" xr:uid="{E4AA7ADB-27D1-4953-9BF7-E08D5E1AA964}"/>
    <cellStyle name="Comma 10 3 2 4 4 2 2" xfId="14953" xr:uid="{101195AD-7054-44C5-B61C-E45FFF4AD338}"/>
    <cellStyle name="Comma 10 3 2 4 4 3" xfId="13493" xr:uid="{68B38A61-CFDF-4479-84B4-EFEC02EF6D5D}"/>
    <cellStyle name="Comma 10 3 2 4 5" xfId="10829" xr:uid="{8014F92C-683B-4888-9D14-3C94DBD42A24}"/>
    <cellStyle name="Comma 10 3 2 4 5 2" xfId="14611" xr:uid="{FDAD1D01-E7C2-426A-AB29-357C55B298C3}"/>
    <cellStyle name="Comma 10 3 2 4 6" xfId="13151" xr:uid="{D112279C-E85A-4E57-868F-42EFFFDCE2B0}"/>
    <cellStyle name="Comma 10 3 2 5" xfId="6593" xr:uid="{81D5F831-EC15-4E19-8676-AFF1365E61B1}"/>
    <cellStyle name="Comma 10 3 2 5 2" xfId="6853" xr:uid="{8CAF1455-71A8-4868-BE43-7780DAC9F189}"/>
    <cellStyle name="Comma 10 3 2 5 2 2" xfId="7458" xr:uid="{E1C53D1A-DCC1-47AA-BD71-C218E69E049D}"/>
    <cellStyle name="Comma 10 3 2 5 2 2 2" xfId="11172" xr:uid="{764C6466-95A6-4DE7-8D99-56B2532A3D71}"/>
    <cellStyle name="Comma 10 3 2 5 2 2 2 2" xfId="14954" xr:uid="{1CCA582A-3639-42D9-9FA7-2432784BBB87}"/>
    <cellStyle name="Comma 10 3 2 5 2 2 3" xfId="13494" xr:uid="{CCF3A784-1B03-4E89-BDB7-207D3E98558D}"/>
    <cellStyle name="Comma 10 3 2 5 2 3" xfId="10948" xr:uid="{F5F82EE4-EADB-43DD-A72C-9A7F5FAFF915}"/>
    <cellStyle name="Comma 10 3 2 5 2 3 2" xfId="14730" xr:uid="{59D8B04B-7C34-4BA9-8514-80407E6284CA}"/>
    <cellStyle name="Comma 10 3 2 5 2 4" xfId="13270" xr:uid="{E382CD5E-14BD-411F-89C8-E5834810A4FB}"/>
    <cellStyle name="Comma 10 3 2 5 3" xfId="7459" xr:uid="{A03E669D-A348-4ABE-971B-A15FA1722CEF}"/>
    <cellStyle name="Comma 10 3 2 5 3 2" xfId="11173" xr:uid="{84CB3750-C5EF-4F58-87A4-059FC71A4510}"/>
    <cellStyle name="Comma 10 3 2 5 3 2 2" xfId="14955" xr:uid="{92AC05C5-F94D-4D07-807A-60BFD749A3DD}"/>
    <cellStyle name="Comma 10 3 2 5 3 3" xfId="13495" xr:uid="{AB96E78E-D14C-4EA6-8AA4-B2CF9C04E88D}"/>
    <cellStyle name="Comma 10 3 2 5 4" xfId="10848" xr:uid="{3D6656B8-4F79-42DA-AB42-22FB33EEA6B6}"/>
    <cellStyle name="Comma 10 3 2 5 4 2" xfId="14630" xr:uid="{0FE75251-A6DC-4971-8711-94DC8754990E}"/>
    <cellStyle name="Comma 10 3 2 5 5" xfId="13170" xr:uid="{09525572-A6CA-4CF9-AF2D-5164F93E8990}"/>
    <cellStyle name="Comma 10 3 2 6" xfId="6854" xr:uid="{121991DB-F0E2-401F-845A-0DF48B95936E}"/>
    <cellStyle name="Comma 10 3 2 6 2" xfId="7460" xr:uid="{B3B9F533-FAC2-45CD-94E8-0050DFC22E3F}"/>
    <cellStyle name="Comma 10 3 2 6 2 2" xfId="11174" xr:uid="{D4FD8667-16C9-4823-B726-BB2F4A380717}"/>
    <cellStyle name="Comma 10 3 2 6 2 2 2" xfId="14956" xr:uid="{EADB6F6F-E450-439D-9FB4-9BE81888C143}"/>
    <cellStyle name="Comma 10 3 2 6 2 3" xfId="13496" xr:uid="{129BC1DB-02B0-4E44-BC00-2C6212114F40}"/>
    <cellStyle name="Comma 10 3 2 6 3" xfId="10949" xr:uid="{068B518A-1CC4-479F-B3A7-5397F6737751}"/>
    <cellStyle name="Comma 10 3 2 6 3 2" xfId="14731" xr:uid="{4DCD3735-4D22-4E08-825E-52AD7362EEAB}"/>
    <cellStyle name="Comma 10 3 2 6 4" xfId="13271" xr:uid="{995260B3-59FC-46C8-B9B6-732E89EE3112}"/>
    <cellStyle name="Comma 10 3 2 7" xfId="7461" xr:uid="{B50014D9-315F-40FB-891A-E85C5E7440CB}"/>
    <cellStyle name="Comma 10 3 2 7 2" xfId="11175" xr:uid="{D3F65B60-8CDE-4F02-B131-6C65DFCCDDFB}"/>
    <cellStyle name="Comma 10 3 2 7 2 2" xfId="14957" xr:uid="{C5BB723E-61A4-4A30-BAC7-F810CCB84DD8}"/>
    <cellStyle name="Comma 10 3 2 7 3" xfId="13497" xr:uid="{12C33D02-95B8-4D06-813B-E08FAA91833A}"/>
    <cellStyle name="Comma 10 3 2 8" xfId="10614" xr:uid="{2539E219-82AF-4CDE-999F-E62A4935469D}"/>
    <cellStyle name="Comma 10 3 2 8 2" xfId="14396" xr:uid="{8DCC1376-212C-45B4-B523-099DF00B8790}"/>
    <cellStyle name="Comma 10 3 2 9" xfId="12936" xr:uid="{C2135636-9329-49C6-A46D-F655473876E2}"/>
    <cellStyle name="Comma 10 3 3" xfId="6106" xr:uid="{4DF2F517-B8C8-4C67-872A-11E1232753E4}"/>
    <cellStyle name="Comma 10 3 3 2" xfId="6145" xr:uid="{3B29B424-2C31-4A4C-A076-4714CCAE2CBB}"/>
    <cellStyle name="Comma 10 3 3 2 2" xfId="6467" xr:uid="{DD0B3B47-B5DA-47C5-8357-FF9E75CE0E9A}"/>
    <cellStyle name="Comma 10 3 3 2 2 2" xfId="6700" xr:uid="{B9B9BB3A-E7ED-4DCB-BEAB-22B070E82F4E}"/>
    <cellStyle name="Comma 10 3 3 2 2 2 2" xfId="6855" xr:uid="{9511EFB6-6B6B-4205-A245-EDC100304447}"/>
    <cellStyle name="Comma 10 3 3 2 2 2 2 2" xfId="7462" xr:uid="{679ED3E3-E8D2-4CFA-BACA-4101D4F9FDBE}"/>
    <cellStyle name="Comma 10 3 3 2 2 2 2 2 2" xfId="11176" xr:uid="{A3EF8884-61CB-4C89-86A0-4950483D94E4}"/>
    <cellStyle name="Comma 10 3 3 2 2 2 2 2 2 2" xfId="14958" xr:uid="{96DE6EA1-20EB-4FC7-B526-6A7937193254}"/>
    <cellStyle name="Comma 10 3 3 2 2 2 2 2 3" xfId="13498" xr:uid="{7CD5B56A-4FDC-4B96-8F62-EE426F4A6B54}"/>
    <cellStyle name="Comma 10 3 3 2 2 2 2 3" xfId="10950" xr:uid="{630B2F7A-ABF5-4ABD-8351-A9FD71534FF3}"/>
    <cellStyle name="Comma 10 3 3 2 2 2 2 3 2" xfId="14732" xr:uid="{41F191F2-788C-4E8C-B615-1A80250A328D}"/>
    <cellStyle name="Comma 10 3 3 2 2 2 2 4" xfId="13272" xr:uid="{16E577C7-BB5B-4500-BF38-96D73321DB5C}"/>
    <cellStyle name="Comma 10 3 3 2 2 2 3" xfId="7463" xr:uid="{7123439C-083C-47DB-9B03-A8399EA3AB60}"/>
    <cellStyle name="Comma 10 3 3 2 2 2 3 2" xfId="11177" xr:uid="{336DB032-27AC-4071-8964-AD91D9DAA734}"/>
    <cellStyle name="Comma 10 3 3 2 2 2 3 2 2" xfId="14959" xr:uid="{FF4301DD-6311-428D-8846-5A1BA51BDA45}"/>
    <cellStyle name="Comma 10 3 3 2 2 2 3 3" xfId="13499" xr:uid="{ABEA711F-AEC9-4710-9DB5-D669CE3F9202}"/>
    <cellStyle name="Comma 10 3 3 2 2 2 4" xfId="10879" xr:uid="{3FA95353-F822-47C7-8526-B43FD4263785}"/>
    <cellStyle name="Comma 10 3 3 2 2 2 4 2" xfId="14661" xr:uid="{1AFEAFB3-09F1-44FB-A38E-0AD7F7CE1A6F}"/>
    <cellStyle name="Comma 10 3 3 2 2 2 5" xfId="13201" xr:uid="{50609860-068D-4023-B14C-4B5E40FF6428}"/>
    <cellStyle name="Comma 10 3 3 2 2 3" xfId="6856" xr:uid="{0BD4024E-7A32-461E-B8D9-962C62B6BD7B}"/>
    <cellStyle name="Comma 10 3 3 2 2 3 2" xfId="7464" xr:uid="{0BF03480-D996-4F9B-B34A-84303C7953E9}"/>
    <cellStyle name="Comma 10 3 3 2 2 3 2 2" xfId="11178" xr:uid="{83CF7F3A-FD4F-4F15-9898-6E62B32EF498}"/>
    <cellStyle name="Comma 10 3 3 2 2 3 2 2 2" xfId="14960" xr:uid="{C4838023-530F-4B48-A9AB-9280FDB8ACE2}"/>
    <cellStyle name="Comma 10 3 3 2 2 3 2 3" xfId="13500" xr:uid="{5132E46D-CEC6-4015-84C3-CDF6CECDD69B}"/>
    <cellStyle name="Comma 10 3 3 2 2 3 3" xfId="10951" xr:uid="{ECFE2186-B17A-44E1-B058-CDC4EB37A584}"/>
    <cellStyle name="Comma 10 3 3 2 2 3 3 2" xfId="14733" xr:uid="{5423CFD8-C928-417E-8525-FADC44F7CDB1}"/>
    <cellStyle name="Comma 10 3 3 2 2 3 4" xfId="13273" xr:uid="{47267432-082F-4497-8527-61F561E29B66}"/>
    <cellStyle name="Comma 10 3 3 2 2 4" xfId="7465" xr:uid="{B9660EDF-6AA4-4626-A606-12E38CDABD01}"/>
    <cellStyle name="Comma 10 3 3 2 2 4 2" xfId="11179" xr:uid="{5C1C5F11-4D92-4B18-A4C2-AA1469855DB1}"/>
    <cellStyle name="Comma 10 3 3 2 2 4 2 2" xfId="14961" xr:uid="{BE033429-AFC7-4FEE-9979-2379AAFE23CB}"/>
    <cellStyle name="Comma 10 3 3 2 2 4 3" xfId="13501" xr:uid="{B6094F11-1EE5-4967-A4C3-E909A4F0D3FF}"/>
    <cellStyle name="Comma 10 3 3 2 2 5" xfId="10830" xr:uid="{CB6886C8-597A-4927-9165-7D0A64514387}"/>
    <cellStyle name="Comma 10 3 3 2 2 5 2" xfId="14612" xr:uid="{5B97A99D-4084-4169-ADC0-145CE1E65019}"/>
    <cellStyle name="Comma 10 3 3 2 2 6" xfId="13152" xr:uid="{F32DB664-966A-457E-9FF7-63A4F4CF49C9}"/>
    <cellStyle name="Comma 10 3 3 2 3" xfId="6632" xr:uid="{8CAF20EE-2773-45A6-8166-B0FB57F7DCF4}"/>
    <cellStyle name="Comma 10 3 3 2 3 2" xfId="6857" xr:uid="{4051ED17-8739-412F-98AF-1E5804089CE2}"/>
    <cellStyle name="Comma 10 3 3 2 3 2 2" xfId="7466" xr:uid="{46A96070-ED1C-499D-876F-6E8835C2F780}"/>
    <cellStyle name="Comma 10 3 3 2 3 2 2 2" xfId="11180" xr:uid="{5B99F90A-ED1E-4EF2-9335-C2D5CD27A95C}"/>
    <cellStyle name="Comma 10 3 3 2 3 2 2 2 2" xfId="14962" xr:uid="{7FC37C12-867A-4AB6-9ABD-EA563E2542F4}"/>
    <cellStyle name="Comma 10 3 3 2 3 2 2 3" xfId="13502" xr:uid="{46529DEF-2094-4873-AD4A-6A325814C6B5}"/>
    <cellStyle name="Comma 10 3 3 2 3 2 3" xfId="10952" xr:uid="{ECBF1E57-BE6A-4FC8-9177-F48518B724D6}"/>
    <cellStyle name="Comma 10 3 3 2 3 2 3 2" xfId="14734" xr:uid="{66F43E95-8F8A-43E3-977A-18BB31FAD631}"/>
    <cellStyle name="Comma 10 3 3 2 3 2 4" xfId="13274" xr:uid="{F3AA7EA1-8A01-4E80-91E5-6F788344A22C}"/>
    <cellStyle name="Comma 10 3 3 2 3 3" xfId="7467" xr:uid="{D1422F10-D297-441A-B695-C2F0FA9946F5}"/>
    <cellStyle name="Comma 10 3 3 2 3 3 2" xfId="11181" xr:uid="{819F0215-7044-4284-953C-F594AC6D85B5}"/>
    <cellStyle name="Comma 10 3 3 2 3 3 2 2" xfId="14963" xr:uid="{5816D6E6-33AE-44CB-9F46-7673A3D0099C}"/>
    <cellStyle name="Comma 10 3 3 2 3 3 3" xfId="13503" xr:uid="{7CC29F92-270A-466F-939B-E93B4E831F29}"/>
    <cellStyle name="Comma 10 3 3 2 3 4" xfId="10863" xr:uid="{F7CEB137-91FC-4B71-95C7-F34DBBB254FE}"/>
    <cellStyle name="Comma 10 3 3 2 3 4 2" xfId="14645" xr:uid="{63C007C7-0EE9-48D6-90D0-FDD39FEBDA25}"/>
    <cellStyle name="Comma 10 3 3 2 3 5" xfId="13185" xr:uid="{5307D748-C453-46E9-903B-44401158908F}"/>
    <cellStyle name="Comma 10 3 3 2 4" xfId="6858" xr:uid="{7ECB12BC-1E33-469D-820C-994A6ED3F8A3}"/>
    <cellStyle name="Comma 10 3 3 2 4 2" xfId="7468" xr:uid="{71505FA4-85B5-4B57-8985-74CB98432978}"/>
    <cellStyle name="Comma 10 3 3 2 4 2 2" xfId="11182" xr:uid="{537CEC0E-6F9B-4C87-A400-F03ABB5867C3}"/>
    <cellStyle name="Comma 10 3 3 2 4 2 2 2" xfId="14964" xr:uid="{9CEA00EB-1CB1-4203-9613-993C7E32FDAF}"/>
    <cellStyle name="Comma 10 3 3 2 4 2 3" xfId="13504" xr:uid="{71C51A76-EAE2-4DE4-BB16-D7EDEB9EC94F}"/>
    <cellStyle name="Comma 10 3 3 2 4 3" xfId="10953" xr:uid="{AC1F5FD9-F65A-4052-8408-26A76C83F497}"/>
    <cellStyle name="Comma 10 3 3 2 4 3 2" xfId="14735" xr:uid="{7A9692C2-252C-41F7-B1F3-08D8E5AB68E5}"/>
    <cellStyle name="Comma 10 3 3 2 4 4" xfId="13275" xr:uid="{724BC16D-EC04-4407-AEFE-1F0EC80E9845}"/>
    <cellStyle name="Comma 10 3 3 2 5" xfId="7469" xr:uid="{009EFE6F-1CB0-4237-91DE-B026DB91542C}"/>
    <cellStyle name="Comma 10 3 3 2 5 2" xfId="11183" xr:uid="{5FAE4175-50C8-48DB-8E01-BC6390977B55}"/>
    <cellStyle name="Comma 10 3 3 2 5 2 2" xfId="14965" xr:uid="{3A97B003-FB2A-4032-B71B-D015B8310520}"/>
    <cellStyle name="Comma 10 3 3 2 5 3" xfId="13505" xr:uid="{46B8C733-F045-4CDB-8905-BAE591EF3807}"/>
    <cellStyle name="Comma 10 3 3 2 6" xfId="10634" xr:uid="{494590AB-4D9E-4073-B012-8825ED288283}"/>
    <cellStyle name="Comma 10 3 3 2 6 2" xfId="14416" xr:uid="{98AD64E5-7E7C-4E2E-BE05-CAD9D26F7DD4}"/>
    <cellStyle name="Comma 10 3 3 2 7" xfId="12956" xr:uid="{9DAC46BD-B729-4761-926D-85413FEE9EC0}"/>
    <cellStyle name="Comma 10 3 3 3" xfId="6468" xr:uid="{CFD50397-CF31-411B-A59F-1D2D3873E4F3}"/>
    <cellStyle name="Comma 10 3 3 3 2" xfId="6701" xr:uid="{C2B6638C-1DD5-4080-8B50-051153A160BC}"/>
    <cellStyle name="Comma 10 3 3 3 2 2" xfId="6859" xr:uid="{BBDFEE8E-65AA-406C-AB60-CABA80D5BAC9}"/>
    <cellStyle name="Comma 10 3 3 3 2 2 2" xfId="7470" xr:uid="{53BADE75-1763-491E-904D-8EDE3B79F22B}"/>
    <cellStyle name="Comma 10 3 3 3 2 2 2 2" xfId="11184" xr:uid="{E342CFC5-14FB-4CC6-985E-E28765D715D1}"/>
    <cellStyle name="Comma 10 3 3 3 2 2 2 2 2" xfId="14966" xr:uid="{CAE5FE53-8BD6-4587-A874-4D5BBBD0229B}"/>
    <cellStyle name="Comma 10 3 3 3 2 2 2 3" xfId="13506" xr:uid="{6C6792EC-9258-47F4-935F-D45E94C8533C}"/>
    <cellStyle name="Comma 10 3 3 3 2 2 3" xfId="10954" xr:uid="{BC83AEB7-D059-4AA6-9CDF-FAFD784217A3}"/>
    <cellStyle name="Comma 10 3 3 3 2 2 3 2" xfId="14736" xr:uid="{3CC2BFBC-3E71-47CA-A989-C7F0A287947E}"/>
    <cellStyle name="Comma 10 3 3 3 2 2 4" xfId="13276" xr:uid="{AF6CC69A-8E26-4AE3-82A6-B211D325A330}"/>
    <cellStyle name="Comma 10 3 3 3 2 3" xfId="7471" xr:uid="{EB891828-2624-4EAC-A53D-BF46BD05BF1D}"/>
    <cellStyle name="Comma 10 3 3 3 2 3 2" xfId="11185" xr:uid="{2C90F948-6ECC-4D9F-A55B-30D0642C73AD}"/>
    <cellStyle name="Comma 10 3 3 3 2 3 2 2" xfId="14967" xr:uid="{D24741A0-9337-410A-9619-188616A1C8E6}"/>
    <cellStyle name="Comma 10 3 3 3 2 3 3" xfId="13507" xr:uid="{EE62322B-275C-44A8-96C1-22C2A023CCD5}"/>
    <cellStyle name="Comma 10 3 3 3 2 4" xfId="10880" xr:uid="{35BF8DA4-8BE7-48F0-83E1-710C06630465}"/>
    <cellStyle name="Comma 10 3 3 3 2 4 2" xfId="14662" xr:uid="{40ADF04B-3CDF-4498-97D7-AFC913E515A6}"/>
    <cellStyle name="Comma 10 3 3 3 2 5" xfId="13202" xr:uid="{ABFEE8E2-87A8-4109-99DB-8448ED37AC9F}"/>
    <cellStyle name="Comma 10 3 3 3 3" xfId="6860" xr:uid="{81EA09BF-2247-474B-8A51-FC1A60CD6962}"/>
    <cellStyle name="Comma 10 3 3 3 3 2" xfId="7472" xr:uid="{590B36C6-B073-4A11-8CA6-F2EF97848887}"/>
    <cellStyle name="Comma 10 3 3 3 3 2 2" xfId="11186" xr:uid="{909BCD42-E22F-4962-A01A-6493DCFCB346}"/>
    <cellStyle name="Comma 10 3 3 3 3 2 2 2" xfId="14968" xr:uid="{E0D5FEF8-C9B8-4DFC-83B9-B73BABBF04F4}"/>
    <cellStyle name="Comma 10 3 3 3 3 2 3" xfId="13508" xr:uid="{64912B69-CCB6-4C76-BD9A-D5747084EF0C}"/>
    <cellStyle name="Comma 10 3 3 3 3 3" xfId="10955" xr:uid="{0B1772BB-CA86-42D2-8696-49D4E29EB04B}"/>
    <cellStyle name="Comma 10 3 3 3 3 3 2" xfId="14737" xr:uid="{980306C1-2FB3-4AF0-8F17-EF22930114B8}"/>
    <cellStyle name="Comma 10 3 3 3 3 4" xfId="13277" xr:uid="{8794CA83-64F1-4809-AB6B-D38D669EEC95}"/>
    <cellStyle name="Comma 10 3 3 3 4" xfId="7473" xr:uid="{560A92DC-7F5E-431E-9C8E-63A0284F046B}"/>
    <cellStyle name="Comma 10 3 3 3 4 2" xfId="11187" xr:uid="{7F254055-0295-4B23-A875-B9384812BD05}"/>
    <cellStyle name="Comma 10 3 3 3 4 2 2" xfId="14969" xr:uid="{C1FC7D44-D186-4D23-BF3D-E4A7BFAAA44E}"/>
    <cellStyle name="Comma 10 3 3 3 4 3" xfId="13509" xr:uid="{6EE6B43C-2681-49F0-891D-62BD9723EDF7}"/>
    <cellStyle name="Comma 10 3 3 3 5" xfId="10831" xr:uid="{F5946E3E-8676-4AB0-8A25-3BC5DC79A522}"/>
    <cellStyle name="Comma 10 3 3 3 5 2" xfId="14613" xr:uid="{70F0B0E1-6FD3-4485-806E-04F693689E84}"/>
    <cellStyle name="Comma 10 3 3 3 6" xfId="13153" xr:uid="{4B36C908-72A9-4104-9F83-DE2173CE8C04}"/>
    <cellStyle name="Comma 10 3 3 4" xfId="6601" xr:uid="{A95CDCD0-6C01-4E47-9F3E-BD002CED48E3}"/>
    <cellStyle name="Comma 10 3 3 4 2" xfId="6861" xr:uid="{FF691375-60C9-4A08-BEFC-5E9694A7E8E1}"/>
    <cellStyle name="Comma 10 3 3 4 2 2" xfId="7474" xr:uid="{295A80DE-CFAC-448D-9945-FB238ABC2751}"/>
    <cellStyle name="Comma 10 3 3 4 2 2 2" xfId="11188" xr:uid="{6CF761EA-68B3-4F2A-8076-66EC0483E5AF}"/>
    <cellStyle name="Comma 10 3 3 4 2 2 2 2" xfId="14970" xr:uid="{1E09E302-9763-4074-9A17-54F1B0CA2616}"/>
    <cellStyle name="Comma 10 3 3 4 2 2 3" xfId="13510" xr:uid="{FB8DE80D-8F9C-4884-95EC-5F9546FC997E}"/>
    <cellStyle name="Comma 10 3 3 4 2 3" xfId="10956" xr:uid="{84B10D67-6C4B-4039-8599-F1B38E111EF5}"/>
    <cellStyle name="Comma 10 3 3 4 2 3 2" xfId="14738" xr:uid="{7128566A-A9C4-4096-A97E-DF1E07019760}"/>
    <cellStyle name="Comma 10 3 3 4 2 4" xfId="13278" xr:uid="{1FE8A7D2-EA1D-45E2-852F-853A7FBD8BF2}"/>
    <cellStyle name="Comma 10 3 3 4 3" xfId="7475" xr:uid="{AA523FEF-A6E2-44DE-B60B-4275A44D8D92}"/>
    <cellStyle name="Comma 10 3 3 4 3 2" xfId="11189" xr:uid="{B4860F96-AB28-43BB-8ADE-185C743B2C4E}"/>
    <cellStyle name="Comma 10 3 3 4 3 2 2" xfId="14971" xr:uid="{6167864F-D14B-4F86-986F-2346FC86FC44}"/>
    <cellStyle name="Comma 10 3 3 4 3 3" xfId="13511" xr:uid="{54FF397F-9993-477B-8454-C464988D755F}"/>
    <cellStyle name="Comma 10 3 3 4 4" xfId="10851" xr:uid="{CBB764AC-A3BE-4CE3-B5CC-D06D37265A06}"/>
    <cellStyle name="Comma 10 3 3 4 4 2" xfId="14633" xr:uid="{1F0C2765-C2F2-4FA7-B315-434FBC32913A}"/>
    <cellStyle name="Comma 10 3 3 4 5" xfId="13173" xr:uid="{D3C1A351-FDA1-4C45-8AD5-3C8127F235A9}"/>
    <cellStyle name="Comma 10 3 3 5" xfId="6862" xr:uid="{8DEA6AB5-C084-40BC-B01C-0ECC1174866C}"/>
    <cellStyle name="Comma 10 3 3 5 2" xfId="7476" xr:uid="{7B90F70A-E95E-4B79-B786-AF475A6B9C70}"/>
    <cellStyle name="Comma 10 3 3 5 2 2" xfId="11190" xr:uid="{0FDE8118-2124-4FDD-A489-1D92B231B27B}"/>
    <cellStyle name="Comma 10 3 3 5 2 2 2" xfId="14972" xr:uid="{0AD2385D-AEA9-424C-9DA1-CEBF0334C64F}"/>
    <cellStyle name="Comma 10 3 3 5 2 3" xfId="13512" xr:uid="{23BE5504-C757-490F-942B-9CE53F183410}"/>
    <cellStyle name="Comma 10 3 3 5 3" xfId="10957" xr:uid="{52356EF9-045D-4857-9F10-585CF24BC94B}"/>
    <cellStyle name="Comma 10 3 3 5 3 2" xfId="14739" xr:uid="{EB246EDF-CED7-4429-861B-5BE8419BB1F4}"/>
    <cellStyle name="Comma 10 3 3 5 4" xfId="13279" xr:uid="{1D986664-8BAA-493B-8D04-5A24CB1F6087}"/>
    <cellStyle name="Comma 10 3 3 6" xfId="7477" xr:uid="{0AED92BF-838B-430E-A45A-C597F7E65649}"/>
    <cellStyle name="Comma 10 3 3 6 2" xfId="11191" xr:uid="{87C4C793-4E43-4909-931B-F987E4DF304E}"/>
    <cellStyle name="Comma 10 3 3 6 2 2" xfId="14973" xr:uid="{05CFB040-D0BD-4222-AF83-06B4AEB82843}"/>
    <cellStyle name="Comma 10 3 3 6 3" xfId="13513" xr:uid="{63F1E7D7-A545-4BB2-934D-DB9145DA1653}"/>
    <cellStyle name="Comma 10 3 3 7" xfId="10617" xr:uid="{3C69F851-B6C2-4224-B7E1-0957FDA47A87}"/>
    <cellStyle name="Comma 10 3 3 7 2" xfId="14399" xr:uid="{1A5D0596-113F-4123-8710-356D5AECDE0B}"/>
    <cellStyle name="Comma 10 3 3 8" xfId="12939" xr:uid="{C4F37EBA-21EF-4DBE-A629-757C750E9C6A}"/>
    <cellStyle name="Comma 10 3 4" xfId="6129" xr:uid="{7A1FAEF1-3D84-4091-9D2C-EDF8DBD538C9}"/>
    <cellStyle name="Comma 10 3 4 2" xfId="6469" xr:uid="{B7BC19E1-A07A-4EA6-9227-11421F14C68C}"/>
    <cellStyle name="Comma 10 3 4 2 2" xfId="6702" xr:uid="{2ABEBF4E-4882-4C56-A5CF-67C480AA4CCD}"/>
    <cellStyle name="Comma 10 3 4 2 2 2" xfId="6863" xr:uid="{AD77434E-30D0-4912-8AA7-BC2555D266B8}"/>
    <cellStyle name="Comma 10 3 4 2 2 2 2" xfId="7478" xr:uid="{8882F0F6-A179-447D-B52A-C6A9CEEE2848}"/>
    <cellStyle name="Comma 10 3 4 2 2 2 2 2" xfId="11192" xr:uid="{5EB44CCF-C80F-4163-B436-CE2F033BF9F3}"/>
    <cellStyle name="Comma 10 3 4 2 2 2 2 2 2" xfId="14974" xr:uid="{1F42EEA3-85C9-4AF8-897F-BFFD4BD7711A}"/>
    <cellStyle name="Comma 10 3 4 2 2 2 2 3" xfId="13514" xr:uid="{A6557505-B5E5-4CA3-B8CD-56FAC0C3BE5B}"/>
    <cellStyle name="Comma 10 3 4 2 2 2 3" xfId="10958" xr:uid="{F76279E3-4A33-48C3-AA99-32C392004FEF}"/>
    <cellStyle name="Comma 10 3 4 2 2 2 3 2" xfId="14740" xr:uid="{A7BD910A-FC2A-4094-93CF-610F5FC4D145}"/>
    <cellStyle name="Comma 10 3 4 2 2 2 4" xfId="13280" xr:uid="{0F0AF8BE-7AED-4088-8730-0222BEDD3464}"/>
    <cellStyle name="Comma 10 3 4 2 2 3" xfId="7479" xr:uid="{3E05E131-FD36-424D-B019-66EC9B819F56}"/>
    <cellStyle name="Comma 10 3 4 2 2 3 2" xfId="11193" xr:uid="{13AB8753-F2D7-4984-BA6E-F0C7335CCD4F}"/>
    <cellStyle name="Comma 10 3 4 2 2 3 2 2" xfId="14975" xr:uid="{7D6AB797-DAA7-484A-90EB-89564C2591D3}"/>
    <cellStyle name="Comma 10 3 4 2 2 3 3" xfId="13515" xr:uid="{3AF018E8-2991-49A3-A7AD-B38183E9CCFA}"/>
    <cellStyle name="Comma 10 3 4 2 2 4" xfId="10881" xr:uid="{5AD342A2-A6D7-4FC9-A46C-46A595B05676}"/>
    <cellStyle name="Comma 10 3 4 2 2 4 2" xfId="14663" xr:uid="{BE7DAB7D-F290-4F82-98CA-B0BDF7811B0E}"/>
    <cellStyle name="Comma 10 3 4 2 2 5" xfId="13203" xr:uid="{2ACA1807-8387-4D50-8EF9-95ABB86758DF}"/>
    <cellStyle name="Comma 10 3 4 2 3" xfId="6864" xr:uid="{A881708A-8A9E-48D9-91E4-4D6D7F7BCF89}"/>
    <cellStyle name="Comma 10 3 4 2 3 2" xfId="7480" xr:uid="{913CB107-AC6A-4A22-89C7-8B19E9E6F72D}"/>
    <cellStyle name="Comma 10 3 4 2 3 2 2" xfId="11194" xr:uid="{4B44B2FD-441B-42F8-A628-DD37315F9013}"/>
    <cellStyle name="Comma 10 3 4 2 3 2 2 2" xfId="14976" xr:uid="{DDB5053F-D158-4D2E-85FF-CF9119011EEF}"/>
    <cellStyle name="Comma 10 3 4 2 3 2 3" xfId="13516" xr:uid="{DC52B52D-5588-4D78-81E1-1360CF250418}"/>
    <cellStyle name="Comma 10 3 4 2 3 3" xfId="10959" xr:uid="{0CE9F585-8A82-4B09-8272-F80206526113}"/>
    <cellStyle name="Comma 10 3 4 2 3 3 2" xfId="14741" xr:uid="{94E436AC-B968-4195-B60F-C76CCFACEF22}"/>
    <cellStyle name="Comma 10 3 4 2 3 4" xfId="13281" xr:uid="{5F3FCABB-CD09-41B1-B08D-EFCD445216F8}"/>
    <cellStyle name="Comma 10 3 4 2 4" xfId="7481" xr:uid="{11A95673-6CEF-4E9D-A874-64EAE68727E2}"/>
    <cellStyle name="Comma 10 3 4 2 4 2" xfId="11195" xr:uid="{9F36A28B-5E98-417E-A670-63A08ED84467}"/>
    <cellStyle name="Comma 10 3 4 2 4 2 2" xfId="14977" xr:uid="{5FF2CCDB-366A-4B53-B829-0BB6CA90FAEB}"/>
    <cellStyle name="Comma 10 3 4 2 4 3" xfId="13517" xr:uid="{4D028617-9569-45FF-833A-C28776BF4013}"/>
    <cellStyle name="Comma 10 3 4 2 5" xfId="10832" xr:uid="{8B161965-A64F-459A-A36E-B0CD7D5465DD}"/>
    <cellStyle name="Comma 10 3 4 2 5 2" xfId="14614" xr:uid="{64165A59-60B6-4C8C-9548-A8F53C288630}"/>
    <cellStyle name="Comma 10 3 4 2 6" xfId="13154" xr:uid="{4254CCD3-9DA7-4BFE-B7A4-A5721AD2504B}"/>
    <cellStyle name="Comma 10 3 4 3" xfId="6616" xr:uid="{0EB8761F-B134-4D8C-8756-4F943202423C}"/>
    <cellStyle name="Comma 10 3 4 3 2" xfId="6865" xr:uid="{8ECEA31D-41A1-4EFD-9F44-2597AFCB14AD}"/>
    <cellStyle name="Comma 10 3 4 3 2 2" xfId="7482" xr:uid="{19ECA737-7E34-433F-BACF-1560EB44BCAE}"/>
    <cellStyle name="Comma 10 3 4 3 2 2 2" xfId="11196" xr:uid="{D4A3EAD5-52E1-448A-B3E0-9C394FE0F708}"/>
    <cellStyle name="Comma 10 3 4 3 2 2 2 2" xfId="14978" xr:uid="{6BB7E7D4-4797-4A59-AAD8-C82B4533ADC1}"/>
    <cellStyle name="Comma 10 3 4 3 2 2 3" xfId="13518" xr:uid="{BB83C71F-6E9D-4A23-B979-38FA121A7F68}"/>
    <cellStyle name="Comma 10 3 4 3 2 3" xfId="10960" xr:uid="{A16925A2-1D60-4E68-A718-716019980C66}"/>
    <cellStyle name="Comma 10 3 4 3 2 3 2" xfId="14742" xr:uid="{07CDCB28-E221-430D-B45B-12D9D2773F46}"/>
    <cellStyle name="Comma 10 3 4 3 2 4" xfId="13282" xr:uid="{CEF6F58A-7FB6-4414-AEDD-828D67DA4647}"/>
    <cellStyle name="Comma 10 3 4 3 3" xfId="7483" xr:uid="{C8A597E5-39A5-4D86-AA19-263E8CFB79D2}"/>
    <cellStyle name="Comma 10 3 4 3 3 2" xfId="11197" xr:uid="{BA5BDB78-A75C-4BD4-88B9-685AC3B2F9A6}"/>
    <cellStyle name="Comma 10 3 4 3 3 2 2" xfId="14979" xr:uid="{B5B79EA7-845C-4B9E-BD15-D7789BD3F6BA}"/>
    <cellStyle name="Comma 10 3 4 3 3 3" xfId="13519" xr:uid="{7B63773D-2EB7-48F2-B042-400A60F9E904}"/>
    <cellStyle name="Comma 10 3 4 3 4" xfId="10857" xr:uid="{DAE80D22-475D-4389-BC6D-EA3F359F8284}"/>
    <cellStyle name="Comma 10 3 4 3 4 2" xfId="14639" xr:uid="{F2FDB567-8265-4D98-8BC3-0A775E7BE586}"/>
    <cellStyle name="Comma 10 3 4 3 5" xfId="13179" xr:uid="{826A400D-936D-42C3-9B79-76B4D4645E55}"/>
    <cellStyle name="Comma 10 3 4 4" xfId="6866" xr:uid="{1690F9C4-258E-43A8-BBEB-18132A2C1B17}"/>
    <cellStyle name="Comma 10 3 4 4 2" xfId="7484" xr:uid="{539ECD20-4EDA-4965-AFF5-EAB57C083F38}"/>
    <cellStyle name="Comma 10 3 4 4 2 2" xfId="11198" xr:uid="{AE418F78-5A8F-4D36-9564-F8EC1CD28D8A}"/>
    <cellStyle name="Comma 10 3 4 4 2 2 2" xfId="14980" xr:uid="{05E8531E-AB8D-4988-BFDD-3B8F8C2A09A3}"/>
    <cellStyle name="Comma 10 3 4 4 2 3" xfId="13520" xr:uid="{65B29339-FD0A-4783-8127-2D77C2593D69}"/>
    <cellStyle name="Comma 10 3 4 4 3" xfId="10961" xr:uid="{7315EFB8-0439-4ECD-B060-E950C32B1D83}"/>
    <cellStyle name="Comma 10 3 4 4 3 2" xfId="14743" xr:uid="{005EB7E2-C3DD-4E39-974A-31731C1E16E3}"/>
    <cellStyle name="Comma 10 3 4 4 4" xfId="13283" xr:uid="{E1E8B31C-03C3-405E-B7BB-912E05913652}"/>
    <cellStyle name="Comma 10 3 4 5" xfId="7485" xr:uid="{9DBCEFAB-B6CD-4231-A12C-94DB82AF0498}"/>
    <cellStyle name="Comma 10 3 4 5 2" xfId="11199" xr:uid="{49F92275-0422-4996-9C43-6D31536969DD}"/>
    <cellStyle name="Comma 10 3 4 5 2 2" xfId="14981" xr:uid="{72E3179C-B644-4E43-942A-6AE46890DDF3}"/>
    <cellStyle name="Comma 10 3 4 5 3" xfId="13521" xr:uid="{07CDAFFC-AA43-4344-8AF4-0A91D895D33D}"/>
    <cellStyle name="Comma 10 3 4 6" xfId="10628" xr:uid="{A9C953D4-4897-419C-B333-A5D28C28585E}"/>
    <cellStyle name="Comma 10 3 4 6 2" xfId="14410" xr:uid="{1C90BACE-6108-4524-B621-456AAD92E233}"/>
    <cellStyle name="Comma 10 3 4 7" xfId="12950" xr:uid="{BE0EF0EE-8E96-4791-AE81-2D51A4B48E36}"/>
    <cellStyle name="Comma 10 3 5" xfId="6470" xr:uid="{15C527C9-F2B1-4F3B-8EBD-1EFFF28D5B02}"/>
    <cellStyle name="Comma 10 3 5 2" xfId="6703" xr:uid="{F88AC363-2E7D-406F-A4AE-B8BA48548D4E}"/>
    <cellStyle name="Comma 10 3 5 2 2" xfId="6867" xr:uid="{C2F1D58C-D888-441C-AB30-60FEF7A8E3FF}"/>
    <cellStyle name="Comma 10 3 5 2 2 2" xfId="7486" xr:uid="{DD4DC6DF-9149-48BF-8B7B-26B308F48A1A}"/>
    <cellStyle name="Comma 10 3 5 2 2 2 2" xfId="11200" xr:uid="{7954F14C-0B55-470F-9E48-221E5CF62797}"/>
    <cellStyle name="Comma 10 3 5 2 2 2 2 2" xfId="14982" xr:uid="{AF641F43-1CE0-421F-926E-6980B48E6564}"/>
    <cellStyle name="Comma 10 3 5 2 2 2 3" xfId="13522" xr:uid="{94D2295A-620C-4FD3-85F1-46C5E4FC4B8C}"/>
    <cellStyle name="Comma 10 3 5 2 2 3" xfId="10962" xr:uid="{31834816-3C8D-4356-85CB-96724E5931F5}"/>
    <cellStyle name="Comma 10 3 5 2 2 3 2" xfId="14744" xr:uid="{AEB0D11F-0972-41F9-B69E-5DB16492D1E4}"/>
    <cellStyle name="Comma 10 3 5 2 2 4" xfId="13284" xr:uid="{FEB70090-E935-48F6-BDFB-8A0AF1D744AF}"/>
    <cellStyle name="Comma 10 3 5 2 3" xfId="7487" xr:uid="{315516FB-5538-471E-83CD-2A363C137D23}"/>
    <cellStyle name="Comma 10 3 5 2 3 2" xfId="11201" xr:uid="{C5AAC691-3220-45B2-8DEA-1B72C5454167}"/>
    <cellStyle name="Comma 10 3 5 2 3 2 2" xfId="14983" xr:uid="{F0C150EA-AA09-49D6-80BE-26871FCD0142}"/>
    <cellStyle name="Comma 10 3 5 2 3 3" xfId="13523" xr:uid="{423AE5F6-084F-4D4A-B6D2-3A3B59D17A39}"/>
    <cellStyle name="Comma 10 3 5 2 4" xfId="10882" xr:uid="{4972E59F-04B9-4789-954E-68F118D1007F}"/>
    <cellStyle name="Comma 10 3 5 2 4 2" xfId="14664" xr:uid="{2B6F296F-C723-4E1B-9D73-B9EFBD208EE9}"/>
    <cellStyle name="Comma 10 3 5 2 5" xfId="13204" xr:uid="{F647D180-ADC3-4D68-89E5-E805962AC383}"/>
    <cellStyle name="Comma 10 3 5 3" xfId="6868" xr:uid="{1F902140-D8B4-494C-BEA8-76952F8EB83A}"/>
    <cellStyle name="Comma 10 3 5 3 2" xfId="7488" xr:uid="{6891AA52-ED3F-42D3-A38D-813CBE774A7B}"/>
    <cellStyle name="Comma 10 3 5 3 2 2" xfId="11202" xr:uid="{9D2B17F6-2E08-4CBE-964C-E7C55ECCC4BF}"/>
    <cellStyle name="Comma 10 3 5 3 2 2 2" xfId="14984" xr:uid="{9FF89849-D9FC-4287-BC7A-6A17B64C4F96}"/>
    <cellStyle name="Comma 10 3 5 3 2 3" xfId="13524" xr:uid="{FB912FB2-B174-4A6A-AA12-BAC41F272261}"/>
    <cellStyle name="Comma 10 3 5 3 3" xfId="10963" xr:uid="{8088A9F6-F745-4FE9-A600-94AE2D8F7BB3}"/>
    <cellStyle name="Comma 10 3 5 3 3 2" xfId="14745" xr:uid="{4CEEF21D-0ECE-46C1-99B1-1637BC4F2240}"/>
    <cellStyle name="Comma 10 3 5 3 4" xfId="13285" xr:uid="{84C774B3-9299-4C80-BD65-179037F8055C}"/>
    <cellStyle name="Comma 10 3 5 4" xfId="7489" xr:uid="{386B3BFF-E675-4E99-A65B-EBD793CC6FB0}"/>
    <cellStyle name="Comma 10 3 5 4 2" xfId="11203" xr:uid="{40B93C77-03C6-44CE-AB44-BE48F43312E8}"/>
    <cellStyle name="Comma 10 3 5 4 2 2" xfId="14985" xr:uid="{F5710F7F-C78C-4AFE-84FA-1CE1EBAD158C}"/>
    <cellStyle name="Comma 10 3 5 4 3" xfId="13525" xr:uid="{6210267B-6880-4474-A8CB-2D7D9BBC0EFF}"/>
    <cellStyle name="Comma 10 3 5 5" xfId="10833" xr:uid="{072402B2-67F4-4923-9F44-0C821E43EC19}"/>
    <cellStyle name="Comma 10 3 5 5 2" xfId="14615" xr:uid="{C53DBE83-D953-4BF4-B8E1-CA777DE04F18}"/>
    <cellStyle name="Comma 10 3 5 6" xfId="13155" xr:uid="{16CC818C-414E-4F43-AAAA-AA82FAEA9B8B}"/>
    <cellStyle name="Comma 10 3 6" xfId="6563" xr:uid="{D63EFA1F-B996-41FA-9302-9D6987661D4F}"/>
    <cellStyle name="Comma 10 3 6 2" xfId="6869" xr:uid="{6414E2BE-FC2D-440B-9ABF-228CC4AD7BB1}"/>
    <cellStyle name="Comma 10 3 6 2 2" xfId="7490" xr:uid="{1DA3A1C2-E5D1-465C-A9BA-47B90DF34840}"/>
    <cellStyle name="Comma 10 3 6 2 2 2" xfId="11204" xr:uid="{CB2441E8-2956-4A4E-96BB-C5B2012BF45B}"/>
    <cellStyle name="Comma 10 3 6 2 2 2 2" xfId="14986" xr:uid="{7C6D94ED-931B-41FF-8DEC-37AFC8DA978B}"/>
    <cellStyle name="Comma 10 3 6 2 2 3" xfId="13526" xr:uid="{5BDAFD3D-018D-44D2-A191-46032764474D}"/>
    <cellStyle name="Comma 10 3 6 2 3" xfId="10964" xr:uid="{E1B8A4DB-F34B-40CF-B388-54AF3427F96D}"/>
    <cellStyle name="Comma 10 3 6 2 3 2" xfId="14746" xr:uid="{BF5C27BC-BA90-4B4A-A47D-67924A31EB9F}"/>
    <cellStyle name="Comma 10 3 6 2 4" xfId="13286" xr:uid="{A799B2F7-43C8-4598-9085-701AFBC8EE77}"/>
    <cellStyle name="Comma 10 3 6 3" xfId="7491" xr:uid="{A82D460D-F5A6-4BF8-9AB7-EDC86DE97E87}"/>
    <cellStyle name="Comma 10 3 6 3 2" xfId="11205" xr:uid="{233FD2D6-57AF-448D-B3AA-D455950DA262}"/>
    <cellStyle name="Comma 10 3 6 3 2 2" xfId="14987" xr:uid="{B8818281-3F2C-49D8-9D42-E72418B9197C}"/>
    <cellStyle name="Comma 10 3 6 3 3" xfId="13527" xr:uid="{25999968-1F26-447B-AB63-3D3A5DDB2E06}"/>
    <cellStyle name="Comma 10 3 6 4" xfId="10844" xr:uid="{D0350C39-CE73-42DC-A574-12CC89D3560C}"/>
    <cellStyle name="Comma 10 3 6 4 2" xfId="14626" xr:uid="{10014898-31D9-4F6D-887A-7E96C05DC67F}"/>
    <cellStyle name="Comma 10 3 6 5" xfId="13166" xr:uid="{2F66B83E-C554-4D87-ABB9-88C03052A7D5}"/>
    <cellStyle name="Comma 10 3 7" xfId="6870" xr:uid="{2055AEBA-80D6-47C4-9C92-F54D957D4C7F}"/>
    <cellStyle name="Comma 10 3 7 2" xfId="7492" xr:uid="{2B0509FF-8ABB-44DC-AD21-45D074AF24D5}"/>
    <cellStyle name="Comma 10 3 7 2 2" xfId="11206" xr:uid="{785EE365-DF45-4AE2-AED3-C24980A43180}"/>
    <cellStyle name="Comma 10 3 7 2 2 2" xfId="14988" xr:uid="{923B7A69-A507-4F3A-B21E-1CEE60DC05E7}"/>
    <cellStyle name="Comma 10 3 7 2 3" xfId="13528" xr:uid="{D40E6952-4B55-4EB3-B07E-59028DBA31A3}"/>
    <cellStyle name="Comma 10 3 7 3" xfId="10965" xr:uid="{E2BDBD53-07DA-4665-9202-C9DD894A17B1}"/>
    <cellStyle name="Comma 10 3 7 3 2" xfId="14747" xr:uid="{C0BF6C18-5075-44EF-903D-D486BF401461}"/>
    <cellStyle name="Comma 10 3 7 4" xfId="13287" xr:uid="{2918078B-0E98-4AD3-B6EF-4D487BE67240}"/>
    <cellStyle name="Comma 10 3 8" xfId="7493" xr:uid="{7F0BF955-38F8-4955-B5F3-6A4EB20E5494}"/>
    <cellStyle name="Comma 10 3 8 2" xfId="11207" xr:uid="{3C1A47D4-C0F9-4B0A-A556-B46A92D7E656}"/>
    <cellStyle name="Comma 10 3 8 2 2" xfId="14989" xr:uid="{A240D8BB-6A25-4C58-B789-999C75A6041C}"/>
    <cellStyle name="Comma 10 3 8 3" xfId="13529" xr:uid="{B1C24FEB-13DB-4E60-AF8A-B768166AE049}"/>
    <cellStyle name="Comma 10 3 9" xfId="10549" xr:uid="{1D584E80-C89B-4F45-BE82-1183BA5641CC}"/>
    <cellStyle name="Comma 10 3 9 2" xfId="14331" xr:uid="{51483DA1-423F-44EE-A9A3-7F4E098E5223}"/>
    <cellStyle name="Comma 10 4" xfId="6096" xr:uid="{D2BEE70E-BA6B-4A3D-831C-087AF1EF9B7D}"/>
    <cellStyle name="Comma 10 4 2" xfId="6117" xr:uid="{4C6BC375-D625-492F-AEB0-6EE17F7D92A1}"/>
    <cellStyle name="Comma 10 4 2 2" xfId="6871" xr:uid="{36A6950D-6CE4-40F8-9A3D-0E62D0C2D6B6}"/>
    <cellStyle name="Comma 10 4 2 2 2" xfId="7494" xr:uid="{D71793C1-14DE-444B-9AAE-55D952C6702E}"/>
    <cellStyle name="Comma 10 4 2 2 2 2" xfId="11208" xr:uid="{CC3B78FF-750D-4051-A3B9-CB8DE649F222}"/>
    <cellStyle name="Comma 10 4 2 2 2 2 2" xfId="14990" xr:uid="{44DFA1DF-5667-4BEF-9315-6B0AFDE0191D}"/>
    <cellStyle name="Comma 10 4 2 2 2 3" xfId="13530" xr:uid="{E8738A39-A969-48B2-A08D-0FC891BB4871}"/>
    <cellStyle name="Comma 10 4 2 2 3" xfId="10966" xr:uid="{9229FD9F-2D10-4E84-8DF2-FE9D5D8509CA}"/>
    <cellStyle name="Comma 10 4 2 2 3 2" xfId="14748" xr:uid="{7A26A0C3-A0CD-4223-B97C-FE2CE514CA09}"/>
    <cellStyle name="Comma 10 4 2 2 4" xfId="13288" xr:uid="{4E8BFD42-2F3E-4013-A2A4-EF96F7AFC8AB}"/>
    <cellStyle name="Comma 10 4 2 3" xfId="10622" xr:uid="{3715E3E1-67C9-487E-B077-5065B99C7235}"/>
    <cellStyle name="Comma 10 4 2 3 2" xfId="14404" xr:uid="{3B0FC611-FADE-4758-9A16-5795EB29C2E9}"/>
    <cellStyle name="Comma 10 4 2 4" xfId="12944" xr:uid="{B28A5A83-A160-4910-B036-0C8F0AF17962}"/>
    <cellStyle name="Comma 10 4 3" xfId="6135" xr:uid="{FB15BF25-D66C-4FFA-B986-816C80C700D4}"/>
    <cellStyle name="Comma 10 4 3 2" xfId="6471" xr:uid="{7C8F3D6E-CEFA-4586-B7A8-72B04D7C4172}"/>
    <cellStyle name="Comma 10 4 3 2 2" xfId="6704" xr:uid="{91B1F192-5331-47DF-88A7-64096D961480}"/>
    <cellStyle name="Comma 10 4 3 2 2 2" xfId="6872" xr:uid="{ACC2704F-46A8-4A18-B02E-EEB31B556807}"/>
    <cellStyle name="Comma 10 4 3 2 2 2 2" xfId="7495" xr:uid="{8A787812-965E-4E37-B296-F571F8326316}"/>
    <cellStyle name="Comma 10 4 3 2 2 2 2 2" xfId="11209" xr:uid="{E1535266-1C1A-4440-A85F-788419A19F3B}"/>
    <cellStyle name="Comma 10 4 3 2 2 2 2 2 2" xfId="14991" xr:uid="{BD53F968-AFC2-489B-8DEB-E09377AFAC05}"/>
    <cellStyle name="Comma 10 4 3 2 2 2 2 3" xfId="13531" xr:uid="{DA55430A-1C0E-4044-BC18-5DDC6F333E63}"/>
    <cellStyle name="Comma 10 4 3 2 2 2 3" xfId="10967" xr:uid="{E3AF5CDC-160B-4A55-B75B-BAEA2FA15853}"/>
    <cellStyle name="Comma 10 4 3 2 2 2 3 2" xfId="14749" xr:uid="{457D1A31-F650-442D-A6E7-BFAF9478127E}"/>
    <cellStyle name="Comma 10 4 3 2 2 2 4" xfId="13289" xr:uid="{3FD8C3B3-EC91-4DAE-AA49-05B7D73B3D29}"/>
    <cellStyle name="Comma 10 4 3 2 2 3" xfId="7496" xr:uid="{C660427A-8B0D-4E37-AAA3-D94EA4CB4C5A}"/>
    <cellStyle name="Comma 10 4 3 2 2 3 2" xfId="11210" xr:uid="{9BE8B397-6253-4D2F-A214-681C77A0F2AA}"/>
    <cellStyle name="Comma 10 4 3 2 2 3 2 2" xfId="14992" xr:uid="{333E89EE-27FD-454E-B8DC-9E6541070624}"/>
    <cellStyle name="Comma 10 4 3 2 2 3 3" xfId="13532" xr:uid="{D99DB1A1-A58D-4301-8DF3-734AE70EF9E1}"/>
    <cellStyle name="Comma 10 4 3 2 2 4" xfId="10883" xr:uid="{4121CF92-9699-4B89-988A-A6756CB563E0}"/>
    <cellStyle name="Comma 10 4 3 2 2 4 2" xfId="14665" xr:uid="{4ADCD130-7F4C-495E-824D-BD6AF015B3E6}"/>
    <cellStyle name="Comma 10 4 3 2 2 5" xfId="13205" xr:uid="{18367F04-B3BA-4282-8A3B-507987E1271D}"/>
    <cellStyle name="Comma 10 4 3 2 3" xfId="6873" xr:uid="{78084E91-D6F2-4B02-9530-15750F4CF35F}"/>
    <cellStyle name="Comma 10 4 3 2 3 2" xfId="7497" xr:uid="{D8A9D12A-CD38-4B35-BBB9-10AC68963D03}"/>
    <cellStyle name="Comma 10 4 3 2 3 2 2" xfId="11211" xr:uid="{20E1F01A-F02E-432F-B5B2-C7ECB7085C18}"/>
    <cellStyle name="Comma 10 4 3 2 3 2 2 2" xfId="14993" xr:uid="{79D19745-96A4-4554-91FD-204CAA5F6327}"/>
    <cellStyle name="Comma 10 4 3 2 3 2 3" xfId="13533" xr:uid="{B274FA03-7A8A-41E2-99B5-D680E2FCE711}"/>
    <cellStyle name="Comma 10 4 3 2 3 3" xfId="10968" xr:uid="{0008DFE0-0286-47F6-9236-163B028342F5}"/>
    <cellStyle name="Comma 10 4 3 2 3 3 2" xfId="14750" xr:uid="{16823C70-3223-4B11-82BB-3ADF3271F3F0}"/>
    <cellStyle name="Comma 10 4 3 2 3 4" xfId="13290" xr:uid="{3100F9B4-A750-41D2-A06C-50EDC6F48E14}"/>
    <cellStyle name="Comma 10 4 3 2 4" xfId="7498" xr:uid="{828971E1-FCDC-402E-92EA-7D1EF4F974DA}"/>
    <cellStyle name="Comma 10 4 3 2 4 2" xfId="11212" xr:uid="{815798A7-0691-48DA-AE3F-9AA3633BCFF9}"/>
    <cellStyle name="Comma 10 4 3 2 4 2 2" xfId="14994" xr:uid="{914D9419-A89C-4B16-8039-2AB157C29039}"/>
    <cellStyle name="Comma 10 4 3 2 4 3" xfId="13534" xr:uid="{D03C8028-B6A8-42F6-B424-1CCF8ED0266E}"/>
    <cellStyle name="Comma 10 4 3 2 5" xfId="10834" xr:uid="{896689A8-0CB5-4362-90B7-01A0090C6D7E}"/>
    <cellStyle name="Comma 10 4 3 2 5 2" xfId="14616" xr:uid="{FD29E619-EA69-4615-9F22-678467AE1EFF}"/>
    <cellStyle name="Comma 10 4 3 2 6" xfId="13156" xr:uid="{EFDC0337-5C6F-417B-B89C-3085AB3BAA20}"/>
    <cellStyle name="Comma 10 4 3 3" xfId="6622" xr:uid="{D3A37D8A-E3AB-4004-8BAC-491172EEC915}"/>
    <cellStyle name="Comma 10 4 3 3 2" xfId="6874" xr:uid="{628873C9-9E8E-446A-ADFD-FD7E3667B1E5}"/>
    <cellStyle name="Comma 10 4 3 3 2 2" xfId="7499" xr:uid="{C4EA792D-3B66-4847-8665-C5E679872168}"/>
    <cellStyle name="Comma 10 4 3 3 2 2 2" xfId="11213" xr:uid="{E3BFC743-70C2-41A0-900E-C0010ABEB458}"/>
    <cellStyle name="Comma 10 4 3 3 2 2 2 2" xfId="14995" xr:uid="{BFB9C115-DC08-4552-B544-31D9DCF5964E}"/>
    <cellStyle name="Comma 10 4 3 3 2 2 3" xfId="13535" xr:uid="{4CD4CF0D-FCEA-40E0-BB33-634A7AE99673}"/>
    <cellStyle name="Comma 10 4 3 3 2 3" xfId="10969" xr:uid="{34DDD349-EB2B-460C-8100-C0A51C34D724}"/>
    <cellStyle name="Comma 10 4 3 3 2 3 2" xfId="14751" xr:uid="{3F53685B-6F67-4F61-B125-7095868FEE61}"/>
    <cellStyle name="Comma 10 4 3 3 2 4" xfId="13291" xr:uid="{588FBA75-D273-4141-BBE9-B7D5B23EE0E3}"/>
    <cellStyle name="Comma 10 4 3 3 3" xfId="7500" xr:uid="{E9591614-009D-4F0D-911D-0B04FBE74EF1}"/>
    <cellStyle name="Comma 10 4 3 3 3 2" xfId="11214" xr:uid="{293211EB-C476-4D50-9147-18B2A18B7669}"/>
    <cellStyle name="Comma 10 4 3 3 3 2 2" xfId="14996" xr:uid="{E33BD290-A00B-49EA-B01F-C8D5D54CB17D}"/>
    <cellStyle name="Comma 10 4 3 3 3 3" xfId="13536" xr:uid="{BBA3359C-68C2-4D45-B3A2-1757EB4C6443}"/>
    <cellStyle name="Comma 10 4 3 3 4" xfId="10858" xr:uid="{A20F8808-76DD-4ED6-A6BD-3DC0B49FF15A}"/>
    <cellStyle name="Comma 10 4 3 3 4 2" xfId="14640" xr:uid="{82D65839-2D03-4B36-ADF4-A747F1FACCCB}"/>
    <cellStyle name="Comma 10 4 3 3 5" xfId="13180" xr:uid="{1548D6A3-66E0-453B-B206-DDDB94C2FA6E}"/>
    <cellStyle name="Comma 10 4 3 4" xfId="6875" xr:uid="{385ED2CB-42F0-402B-9AEA-D0AD6382D3BC}"/>
    <cellStyle name="Comma 10 4 3 4 2" xfId="7501" xr:uid="{872B0237-1C71-425F-A515-63A0B6231878}"/>
    <cellStyle name="Comma 10 4 3 4 2 2" xfId="11215" xr:uid="{6BD4D6C9-30A9-48C8-B342-E83FAF8DB97D}"/>
    <cellStyle name="Comma 10 4 3 4 2 2 2" xfId="14997" xr:uid="{C3D825D9-431A-4381-8663-5075AA876D74}"/>
    <cellStyle name="Comma 10 4 3 4 2 3" xfId="13537" xr:uid="{BAA637AF-3519-47F4-AB2C-ACF020BB58A0}"/>
    <cellStyle name="Comma 10 4 3 4 3" xfId="10970" xr:uid="{E83B3769-62D3-4699-BE42-E596C44AFFA2}"/>
    <cellStyle name="Comma 10 4 3 4 3 2" xfId="14752" xr:uid="{D554E286-52EC-4418-8660-9F7DECDA8E68}"/>
    <cellStyle name="Comma 10 4 3 4 4" xfId="13292" xr:uid="{BCEF951A-9071-46F6-837C-20B44BDD6A0A}"/>
    <cellStyle name="Comma 10 4 3 5" xfId="7502" xr:uid="{636760E5-674F-4585-9D9A-E304F8F353C5}"/>
    <cellStyle name="Comma 10 4 3 5 2" xfId="11216" xr:uid="{75B433EA-4E88-458F-BBD5-92F7DED08A42}"/>
    <cellStyle name="Comma 10 4 3 5 2 2" xfId="14998" xr:uid="{53D04AB6-1AD1-4794-A1EA-B471DE84AA9C}"/>
    <cellStyle name="Comma 10 4 3 5 3" xfId="13538" xr:uid="{8E50FFAE-2DCE-4AB5-AB3E-F7D013AB56D0}"/>
    <cellStyle name="Comma 10 4 3 6" xfId="10629" xr:uid="{D6CEBFE9-BA81-4EAA-9725-1C3FF1C50FDD}"/>
    <cellStyle name="Comma 10 4 3 6 2" xfId="14411" xr:uid="{32FD5930-532A-43DD-A51A-4348DF017846}"/>
    <cellStyle name="Comma 10 4 3 7" xfId="12951" xr:uid="{A36BBF1C-3DDC-43D6-92E7-88513A6DA7FC}"/>
    <cellStyle name="Comma 10 4 4" xfId="6472" xr:uid="{350C4798-1F6B-4C30-BFC9-5E778F1E149D}"/>
    <cellStyle name="Comma 10 4 4 2" xfId="6705" xr:uid="{DB55571A-8476-4699-B1A0-DC38E277508B}"/>
    <cellStyle name="Comma 10 4 4 2 2" xfId="6876" xr:uid="{0AAFF15E-76ED-409D-8E23-F3D408E26DE8}"/>
    <cellStyle name="Comma 10 4 4 2 2 2" xfId="7503" xr:uid="{8F677E20-39A7-4B28-9CE8-6477BE613A4F}"/>
    <cellStyle name="Comma 10 4 4 2 2 2 2" xfId="11217" xr:uid="{494DB59B-FD5A-48AB-9065-76FCBE8871E3}"/>
    <cellStyle name="Comma 10 4 4 2 2 2 2 2" xfId="14999" xr:uid="{0638856A-2484-4FBE-9F70-7E18BC9685F1}"/>
    <cellStyle name="Comma 10 4 4 2 2 2 3" xfId="13539" xr:uid="{DC06C21D-8CFA-4D5B-883C-C51B2DD0B569}"/>
    <cellStyle name="Comma 10 4 4 2 2 3" xfId="10971" xr:uid="{2C8E578A-4794-4D5F-8A97-1A2953EA0D3E}"/>
    <cellStyle name="Comma 10 4 4 2 2 3 2" xfId="14753" xr:uid="{DCCE89AB-12D4-466E-83FA-5EF950F6FBA1}"/>
    <cellStyle name="Comma 10 4 4 2 2 4" xfId="13293" xr:uid="{C8F8702F-BA4F-47CC-9C8E-B64C31F637AB}"/>
    <cellStyle name="Comma 10 4 4 2 3" xfId="7504" xr:uid="{BAFCD441-2EA5-4426-BB8B-47E6B9DF749C}"/>
    <cellStyle name="Comma 10 4 4 2 3 2" xfId="11218" xr:uid="{E8A7CF4D-3B13-4423-AF95-C37926BC847B}"/>
    <cellStyle name="Comma 10 4 4 2 3 2 2" xfId="15000" xr:uid="{74B2C19D-B04F-4F3B-B758-BD60D6A9762A}"/>
    <cellStyle name="Comma 10 4 4 2 3 3" xfId="13540" xr:uid="{02CB9163-4B9E-4B92-B833-48E3A18BF8A3}"/>
    <cellStyle name="Comma 10 4 4 2 4" xfId="10884" xr:uid="{717B977E-4E9A-490A-A578-EE9D3E2B79F0}"/>
    <cellStyle name="Comma 10 4 4 2 4 2" xfId="14666" xr:uid="{BC5DDC80-04B6-4BB6-977B-62F0DEDC731D}"/>
    <cellStyle name="Comma 10 4 4 2 5" xfId="13206" xr:uid="{2B98CA64-20CD-461C-A0AA-E6ACF264A6B1}"/>
    <cellStyle name="Comma 10 4 4 3" xfId="6877" xr:uid="{0547FE5E-50C6-4603-A778-58FEAD80777C}"/>
    <cellStyle name="Comma 10 4 4 3 2" xfId="7505" xr:uid="{A5A61920-DAB7-4082-9E91-63819A94741F}"/>
    <cellStyle name="Comma 10 4 4 3 2 2" xfId="11219" xr:uid="{41D1D14A-3882-473E-883F-8B97A7800943}"/>
    <cellStyle name="Comma 10 4 4 3 2 2 2" xfId="15001" xr:uid="{3547E82D-C1E3-4D9F-8B2B-7592C8E34F28}"/>
    <cellStyle name="Comma 10 4 4 3 2 3" xfId="13541" xr:uid="{33DD9A24-D9C3-4C1A-9E69-F4BD3E845E43}"/>
    <cellStyle name="Comma 10 4 4 3 3" xfId="10972" xr:uid="{8CB2DC11-D2A0-4218-93DE-45F3783DBA18}"/>
    <cellStyle name="Comma 10 4 4 3 3 2" xfId="14754" xr:uid="{63FEB489-6CD5-4758-9F74-C4A086E69ED1}"/>
    <cellStyle name="Comma 10 4 4 3 4" xfId="13294" xr:uid="{016F02BD-C823-4545-A414-C21F98325E15}"/>
    <cellStyle name="Comma 10 4 4 4" xfId="7506" xr:uid="{D5FB3813-F11D-416A-81C3-4C9C1B85EE82}"/>
    <cellStyle name="Comma 10 4 4 4 2" xfId="11220" xr:uid="{75DB54BA-4C0E-4131-86AA-A8389DA9CB29}"/>
    <cellStyle name="Comma 10 4 4 4 2 2" xfId="15002" xr:uid="{EE8B1E73-BAC8-423B-B218-F46E44DAFB16}"/>
    <cellStyle name="Comma 10 4 4 4 3" xfId="13542" xr:uid="{189F75E4-96ED-4E61-96B5-9AAB2E478338}"/>
    <cellStyle name="Comma 10 4 4 5" xfId="10835" xr:uid="{76BE5AEB-8F97-4FD5-9594-545BA4E0176F}"/>
    <cellStyle name="Comma 10 4 4 5 2" xfId="14617" xr:uid="{8D5EBCCC-09B9-40D1-8E28-D0D53D37B9FE}"/>
    <cellStyle name="Comma 10 4 4 6" xfId="13157" xr:uid="{803F83D0-D575-4976-8210-D779B4DDF87C}"/>
    <cellStyle name="Comma 10 4 5" xfId="6591" xr:uid="{E790CB3D-D6E3-4D76-943F-9D3E88CB2EBC}"/>
    <cellStyle name="Comma 10 4 5 2" xfId="6878" xr:uid="{C45B4285-D926-4892-983E-09ECBDFF8A33}"/>
    <cellStyle name="Comma 10 4 5 2 2" xfId="7507" xr:uid="{2E88C2D7-2709-4829-8489-71C7C09D5B7C}"/>
    <cellStyle name="Comma 10 4 5 2 2 2" xfId="11221" xr:uid="{D032139D-D9E9-4541-99C4-0FE4DD39C62E}"/>
    <cellStyle name="Comma 10 4 5 2 2 2 2" xfId="15003" xr:uid="{553E5E6D-D57F-4219-ACE0-99A813B1946C}"/>
    <cellStyle name="Comma 10 4 5 2 2 3" xfId="13543" xr:uid="{FBEC08EB-CBA8-41C9-A884-15E56A88E83A}"/>
    <cellStyle name="Comma 10 4 5 2 3" xfId="10973" xr:uid="{96914AF1-52AB-40D9-A773-53D6186DC179}"/>
    <cellStyle name="Comma 10 4 5 2 3 2" xfId="14755" xr:uid="{4317CD53-8695-49C3-B0E1-59AEE7577FCB}"/>
    <cellStyle name="Comma 10 4 5 2 4" xfId="13295" xr:uid="{889CACD0-2868-4D53-85AB-8E541D37A2E2}"/>
    <cellStyle name="Comma 10 4 5 3" xfId="7508" xr:uid="{AE2D393C-E3C4-4CFF-92A9-382B612B3AD0}"/>
    <cellStyle name="Comma 10 4 5 3 2" xfId="11222" xr:uid="{B8E46BAC-698F-4546-A2A3-844975136AB0}"/>
    <cellStyle name="Comma 10 4 5 3 2 2" xfId="15004" xr:uid="{3E83F1EC-58BB-4CD9-BE7B-5D77A1C79749}"/>
    <cellStyle name="Comma 10 4 5 3 3" xfId="13544" xr:uid="{0A093B6C-EDFC-40D6-B5F4-B55F630FF4B1}"/>
    <cellStyle name="Comma 10 4 5 4" xfId="10846" xr:uid="{B67358BC-1B60-400E-856C-DC3D31BDA683}"/>
    <cellStyle name="Comma 10 4 5 4 2" xfId="14628" xr:uid="{DE86DA00-A2CE-49EA-B7AB-08983D15186A}"/>
    <cellStyle name="Comma 10 4 5 5" xfId="13168" xr:uid="{1663FDC1-7F72-4A6C-B1DF-18F5076B67DC}"/>
    <cellStyle name="Comma 10 4 6" xfId="6879" xr:uid="{3A909754-06D5-487A-B825-5FB9044186C8}"/>
    <cellStyle name="Comma 10 4 6 2" xfId="7509" xr:uid="{8BFD12D5-7941-453E-BF80-B4F738A60E33}"/>
    <cellStyle name="Comma 10 4 6 2 2" xfId="11223" xr:uid="{1BF4B3CE-B123-4665-AB4C-8AD7068D52B2}"/>
    <cellStyle name="Comma 10 4 6 2 2 2" xfId="15005" xr:uid="{3C8E54F9-7311-4509-A373-917B0B76EF8B}"/>
    <cellStyle name="Comma 10 4 6 2 3" xfId="13545" xr:uid="{31883713-6CD3-4FCB-BE63-B37AC8103555}"/>
    <cellStyle name="Comma 10 4 6 3" xfId="10974" xr:uid="{7D73D789-0650-4F81-AA0F-5B952C92CCCF}"/>
    <cellStyle name="Comma 10 4 6 3 2" xfId="14756" xr:uid="{36162113-03F3-40C8-A763-E309465317AB}"/>
    <cellStyle name="Comma 10 4 6 4" xfId="13296" xr:uid="{EF73C22C-BD29-42E3-A304-7DC81E01E7E3}"/>
    <cellStyle name="Comma 10 4 7" xfId="7510" xr:uid="{6D395580-655D-4C05-B078-093A53713860}"/>
    <cellStyle name="Comma 10 4 7 2" xfId="11224" xr:uid="{4171D828-C2BF-448E-919F-E163E8AD03B8}"/>
    <cellStyle name="Comma 10 4 7 2 2" xfId="15006" xr:uid="{B6749FC3-C308-43E2-A466-05D14C7EFA1F}"/>
    <cellStyle name="Comma 10 4 7 3" xfId="13546" xr:uid="{37BCC9BA-95AA-4601-AC8D-FD627FDF03C1}"/>
    <cellStyle name="Comma 10 4 8" xfId="10612" xr:uid="{D6B0E8D5-60F7-47D7-8BAC-D0380B64D6A3}"/>
    <cellStyle name="Comma 10 4 8 2" xfId="14394" xr:uid="{88EF6ECA-B221-4754-A4E1-DB28978F187D}"/>
    <cellStyle name="Comma 10 4 9" xfId="12934" xr:uid="{688EB7C7-A2EA-4B39-9FF2-D5E782CEAEBA}"/>
    <cellStyle name="Comma 10 5" xfId="6119" xr:uid="{B4E5D80A-F1C4-4CF9-B163-17A8DE50ECD4}"/>
    <cellStyle name="Comma 10 5 2" xfId="6150" xr:uid="{8DF1E645-8D06-438D-B180-C463FD08A2D7}"/>
    <cellStyle name="Comma 10 5 2 2" xfId="6473" xr:uid="{605BC1D9-F90E-4515-932B-ECE10FC5A684}"/>
    <cellStyle name="Comma 10 5 2 2 2" xfId="6706" xr:uid="{E020E0CF-6215-45BD-8AC0-3977941D09A9}"/>
    <cellStyle name="Comma 10 5 2 2 2 2" xfId="6880" xr:uid="{76C65B57-7298-4128-B33F-46005C728A2D}"/>
    <cellStyle name="Comma 10 5 2 2 2 2 2" xfId="7511" xr:uid="{6D7E53D5-30CE-4D68-997D-B6E6B39FE970}"/>
    <cellStyle name="Comma 10 5 2 2 2 2 2 2" xfId="11225" xr:uid="{DD47B925-9A69-46DF-98F6-512E1E40E86B}"/>
    <cellStyle name="Comma 10 5 2 2 2 2 2 2 2" xfId="15007" xr:uid="{BA906767-0D04-427B-A041-28B82A9ED368}"/>
    <cellStyle name="Comma 10 5 2 2 2 2 2 3" xfId="13547" xr:uid="{0E4A22F9-1C5C-444F-BBD3-CBA8008940DA}"/>
    <cellStyle name="Comma 10 5 2 2 2 2 3" xfId="10975" xr:uid="{36E0003A-6926-481B-B3C0-FCD65BCE82FC}"/>
    <cellStyle name="Comma 10 5 2 2 2 2 3 2" xfId="14757" xr:uid="{704C5DDA-9C03-4847-B333-E34B41604911}"/>
    <cellStyle name="Comma 10 5 2 2 2 2 4" xfId="13297" xr:uid="{DF387554-FB06-4822-9229-A7F5C4496C05}"/>
    <cellStyle name="Comma 10 5 2 2 2 3" xfId="7512" xr:uid="{65B75391-0857-4442-989E-A36429C5C805}"/>
    <cellStyle name="Comma 10 5 2 2 2 3 2" xfId="11226" xr:uid="{0E2C9006-2FB7-499E-8CA4-B847E93AD45C}"/>
    <cellStyle name="Comma 10 5 2 2 2 3 2 2" xfId="15008" xr:uid="{9A451A08-06A8-46EB-8B12-32FB7FBB1E6C}"/>
    <cellStyle name="Comma 10 5 2 2 2 3 3" xfId="13548" xr:uid="{67B83A3F-0E1B-4530-BFC9-82D7C0FFD75A}"/>
    <cellStyle name="Comma 10 5 2 2 2 4" xfId="10885" xr:uid="{E0A1CA86-09CA-4222-984F-085644E27F4E}"/>
    <cellStyle name="Comma 10 5 2 2 2 4 2" xfId="14667" xr:uid="{6FE0BDC9-B51E-491F-81A0-B07F0298B2F6}"/>
    <cellStyle name="Comma 10 5 2 2 2 5" xfId="13207" xr:uid="{D2103317-835A-4A1B-AE95-F3445B7771B1}"/>
    <cellStyle name="Comma 10 5 2 2 3" xfId="6881" xr:uid="{88AA9EC3-DF86-4614-AB09-711C6661A735}"/>
    <cellStyle name="Comma 10 5 2 2 3 2" xfId="7513" xr:uid="{1ABF4D43-2F20-4B02-B494-6068777CE61F}"/>
    <cellStyle name="Comma 10 5 2 2 3 2 2" xfId="11227" xr:uid="{7B0ABCEC-4D49-48F5-962E-B8BA24C759A9}"/>
    <cellStyle name="Comma 10 5 2 2 3 2 2 2" xfId="15009" xr:uid="{572E3585-593D-4459-8AC5-194B35D1D23D}"/>
    <cellStyle name="Comma 10 5 2 2 3 2 3" xfId="13549" xr:uid="{A0D325EC-FFDB-4F93-8DC8-F57B9CAB755B}"/>
    <cellStyle name="Comma 10 5 2 2 3 3" xfId="10976" xr:uid="{BFD9932C-88D1-4D3F-A6DA-BEE78E9CCF09}"/>
    <cellStyle name="Comma 10 5 2 2 3 3 2" xfId="14758" xr:uid="{540B2F1E-90BA-40FE-9378-43DE79950C3A}"/>
    <cellStyle name="Comma 10 5 2 2 3 4" xfId="13298" xr:uid="{1D3D7ABB-EE57-428F-80B7-DC1CC24A38AC}"/>
    <cellStyle name="Comma 10 5 2 2 4" xfId="7514" xr:uid="{66B5FBAB-8528-4CE6-A54F-10459EF53897}"/>
    <cellStyle name="Comma 10 5 2 2 4 2" xfId="11228" xr:uid="{4825F0E6-2CAF-4618-942F-F947052017B7}"/>
    <cellStyle name="Comma 10 5 2 2 4 2 2" xfId="15010" xr:uid="{EF4AAA63-EF15-4683-90E4-A8913FAE16A7}"/>
    <cellStyle name="Comma 10 5 2 2 4 3" xfId="13550" xr:uid="{D97647D7-B9C2-470C-85A0-6AC6A17BA063}"/>
    <cellStyle name="Comma 10 5 2 2 5" xfId="10836" xr:uid="{42455F97-4EFE-484D-8B6C-B7C87CA62404}"/>
    <cellStyle name="Comma 10 5 2 2 5 2" xfId="14618" xr:uid="{CC646684-2690-4CF3-B3A8-0175359309FE}"/>
    <cellStyle name="Comma 10 5 2 2 6" xfId="13158" xr:uid="{A575DD8E-1FDE-4B3E-8B33-F9A6F9E5521F}"/>
    <cellStyle name="Comma 10 5 2 3" xfId="6637" xr:uid="{A66E8C4A-4074-460C-848B-8F807F466937}"/>
    <cellStyle name="Comma 10 5 2 3 2" xfId="6882" xr:uid="{004C846B-74DD-452E-A0F6-88AE7AAE3B51}"/>
    <cellStyle name="Comma 10 5 2 3 2 2" xfId="7515" xr:uid="{764E7013-5AA3-4CD3-BA3D-D5651FB9B4B6}"/>
    <cellStyle name="Comma 10 5 2 3 2 2 2" xfId="11229" xr:uid="{8E31F356-5BE2-47C0-A1B2-3D51AE5459E2}"/>
    <cellStyle name="Comma 10 5 2 3 2 2 2 2" xfId="15011" xr:uid="{027921B8-E39E-4454-ACC1-38F04AD0AD5E}"/>
    <cellStyle name="Comma 10 5 2 3 2 2 3" xfId="13551" xr:uid="{7F44C984-553E-4DDF-8F7B-71E41FAC6A84}"/>
    <cellStyle name="Comma 10 5 2 3 2 3" xfId="10977" xr:uid="{F61D5EFD-72FD-4669-9540-C9641BFE0DAC}"/>
    <cellStyle name="Comma 10 5 2 3 2 3 2" xfId="14759" xr:uid="{938D146F-F721-49F8-B82C-52FC6B051D71}"/>
    <cellStyle name="Comma 10 5 2 3 2 4" xfId="13299" xr:uid="{F72E49CC-3A97-4B75-9546-7BDB07401547}"/>
    <cellStyle name="Comma 10 5 2 3 3" xfId="7516" xr:uid="{A33D872D-37C1-4A89-A571-45D0DB2C65DE}"/>
    <cellStyle name="Comma 10 5 2 3 3 2" xfId="11230" xr:uid="{8D8F3CEE-4A32-48E0-B9E7-72423D3390DF}"/>
    <cellStyle name="Comma 10 5 2 3 3 2 2" xfId="15012" xr:uid="{6E336ABB-4575-464B-BDFF-7A615D9633C7}"/>
    <cellStyle name="Comma 10 5 2 3 3 3" xfId="13552" xr:uid="{502727C8-8865-4D0B-9F56-46DDE8D04FD1}"/>
    <cellStyle name="Comma 10 5 2 3 4" xfId="10864" xr:uid="{C97F8588-5090-4B2A-B160-092661792605}"/>
    <cellStyle name="Comma 10 5 2 3 4 2" xfId="14646" xr:uid="{A53AB884-CA62-4FCC-A2FD-0EE90AC26F48}"/>
    <cellStyle name="Comma 10 5 2 3 5" xfId="13186" xr:uid="{8CB44D0E-A168-4A11-B311-935B47480ADA}"/>
    <cellStyle name="Comma 10 5 2 4" xfId="6883" xr:uid="{3A713E2E-EBB2-4894-8C20-A663A6E22FC3}"/>
    <cellStyle name="Comma 10 5 2 4 2" xfId="7517" xr:uid="{237871BF-EAC0-4863-BE78-EA0ECAC710D3}"/>
    <cellStyle name="Comma 10 5 2 4 2 2" xfId="11231" xr:uid="{87418EB1-AB06-479C-953E-BA19608F6EE4}"/>
    <cellStyle name="Comma 10 5 2 4 2 2 2" xfId="15013" xr:uid="{F2BC301C-4F8E-4E4E-9C49-97061FF2985F}"/>
    <cellStyle name="Comma 10 5 2 4 2 3" xfId="13553" xr:uid="{0B23E406-E9BA-4D03-AFEE-FF7378FD886B}"/>
    <cellStyle name="Comma 10 5 2 4 3" xfId="10978" xr:uid="{16E1AFB8-1127-44C8-B145-8E391347C804}"/>
    <cellStyle name="Comma 10 5 2 4 3 2" xfId="14760" xr:uid="{A897A481-335D-4AE9-BADF-08D9427A9C11}"/>
    <cellStyle name="Comma 10 5 2 4 4" xfId="13300" xr:uid="{82CD59F9-A8CE-4B26-BB3A-7FC16EAEDF51}"/>
    <cellStyle name="Comma 10 5 2 5" xfId="7518" xr:uid="{063AFF6C-FC1B-42F8-9BCB-158B3453AC04}"/>
    <cellStyle name="Comma 10 5 2 5 2" xfId="11232" xr:uid="{8A2E855D-7211-4E76-92BD-94D8C32A60AB}"/>
    <cellStyle name="Comma 10 5 2 5 2 2" xfId="15014" xr:uid="{A2CF3C83-213D-4C5A-A21A-6010D6F93590}"/>
    <cellStyle name="Comma 10 5 2 5 3" xfId="13554" xr:uid="{7074D4BB-6053-4103-9EDA-E5D1DD233D7D}"/>
    <cellStyle name="Comma 10 5 2 6" xfId="10635" xr:uid="{5A56C109-C220-4514-A5BC-4BBC5E9EA204}"/>
    <cellStyle name="Comma 10 5 2 6 2" xfId="14417" xr:uid="{0D5BEF87-D514-407B-92CB-966687136C66}"/>
    <cellStyle name="Comma 10 5 2 7" xfId="12957" xr:uid="{9927286E-D1DD-4812-A82F-29F747CEC8F8}"/>
    <cellStyle name="Comma 10 5 3" xfId="6474" xr:uid="{FC78FA66-0E28-42B4-9D93-9289A422D7EB}"/>
    <cellStyle name="Comma 10 5 3 2" xfId="6707" xr:uid="{81062E3D-E1DA-4E3B-A266-FE8DCB3943A9}"/>
    <cellStyle name="Comma 10 5 3 2 2" xfId="6884" xr:uid="{1AEDA687-0D85-4522-A290-8D98B0FF8F0B}"/>
    <cellStyle name="Comma 10 5 3 2 2 2" xfId="7519" xr:uid="{3F9C7598-61C0-45D5-B606-488AAB3B51C1}"/>
    <cellStyle name="Comma 10 5 3 2 2 2 2" xfId="11233" xr:uid="{D67B179C-E11A-4029-A96F-128325AF6755}"/>
    <cellStyle name="Comma 10 5 3 2 2 2 2 2" xfId="15015" xr:uid="{F79A5FCE-53B6-4808-B7E2-DF97A35F729E}"/>
    <cellStyle name="Comma 10 5 3 2 2 2 3" xfId="13555" xr:uid="{10AAE155-EB30-49C3-89D1-25696E158F91}"/>
    <cellStyle name="Comma 10 5 3 2 2 3" xfId="10979" xr:uid="{D9012A73-FAD8-4288-86F1-D552B0D046E4}"/>
    <cellStyle name="Comma 10 5 3 2 2 3 2" xfId="14761" xr:uid="{6842EB30-4B2B-4B09-B1CE-87F4E85E3B85}"/>
    <cellStyle name="Comma 10 5 3 2 2 4" xfId="13301" xr:uid="{33D244E9-5302-45AA-9958-D01B3379843F}"/>
    <cellStyle name="Comma 10 5 3 2 3" xfId="7520" xr:uid="{5D608FB9-9254-45F0-B578-C571D33FFD9A}"/>
    <cellStyle name="Comma 10 5 3 2 3 2" xfId="11234" xr:uid="{949092C3-0F17-4858-BD75-EB8591FA5A19}"/>
    <cellStyle name="Comma 10 5 3 2 3 2 2" xfId="15016" xr:uid="{F0F3B84D-39A8-485F-A4BA-CE444EA77C66}"/>
    <cellStyle name="Comma 10 5 3 2 3 3" xfId="13556" xr:uid="{B163CD5A-5C40-4749-9D05-7771B1D4DA53}"/>
    <cellStyle name="Comma 10 5 3 2 4" xfId="10886" xr:uid="{D0AAB6A5-190D-4429-A2AC-749F936C077F}"/>
    <cellStyle name="Comma 10 5 3 2 4 2" xfId="14668" xr:uid="{2F382C4D-8C43-4420-B19C-D171F13025AE}"/>
    <cellStyle name="Comma 10 5 3 2 5" xfId="13208" xr:uid="{E1D65125-8004-4E84-8B7A-28EA91583C27}"/>
    <cellStyle name="Comma 10 5 3 3" xfId="6885" xr:uid="{DDE1ED20-0786-4D4E-B21A-97F1968B53E1}"/>
    <cellStyle name="Comma 10 5 3 3 2" xfId="7521" xr:uid="{EE93AEC4-6A0A-4945-BD50-969FCEFBC1D1}"/>
    <cellStyle name="Comma 10 5 3 3 2 2" xfId="11235" xr:uid="{6E6A4E2A-1989-4A19-BB60-101A7E5CC6BC}"/>
    <cellStyle name="Comma 10 5 3 3 2 2 2" xfId="15017" xr:uid="{CF79A4C6-B08C-436C-8D3E-46D7A244AF51}"/>
    <cellStyle name="Comma 10 5 3 3 2 3" xfId="13557" xr:uid="{F52D7CEF-CF49-4A66-BC6A-95560921EAD7}"/>
    <cellStyle name="Comma 10 5 3 3 3" xfId="10980" xr:uid="{CB496AD5-2156-45E7-99CA-3B3F433B8882}"/>
    <cellStyle name="Comma 10 5 3 3 3 2" xfId="14762" xr:uid="{0BBA7535-19CC-4742-B1C2-FDA97715BCAC}"/>
    <cellStyle name="Comma 10 5 3 3 4" xfId="13302" xr:uid="{E47E16CC-A75A-481C-A80F-0D670760C33B}"/>
    <cellStyle name="Comma 10 5 3 4" xfId="7522" xr:uid="{A520C777-9825-417B-8BD0-173CD1CB5A79}"/>
    <cellStyle name="Comma 10 5 3 4 2" xfId="11236" xr:uid="{66BE7FBE-D28F-4F2A-A525-59ED8D023831}"/>
    <cellStyle name="Comma 10 5 3 4 2 2" xfId="15018" xr:uid="{995C7424-7384-4E49-9D3C-04136F400B8B}"/>
    <cellStyle name="Comma 10 5 3 4 3" xfId="13558" xr:uid="{232FB00F-43E5-49EA-9879-39F090674920}"/>
    <cellStyle name="Comma 10 5 3 5" xfId="10837" xr:uid="{8D8F77AC-EA6D-4675-8AF2-0A5EBEFBBB56}"/>
    <cellStyle name="Comma 10 5 3 5 2" xfId="14619" xr:uid="{427A6390-F32D-47A5-86CE-8DA1E8063DF7}"/>
    <cellStyle name="Comma 10 5 3 6" xfId="13159" xr:uid="{A749243A-6E61-4157-AF32-A41CEC03E89E}"/>
    <cellStyle name="Comma 10 5 4" xfId="6606" xr:uid="{8CF6DFB4-BCF6-49E1-8723-2421686FFCB6}"/>
    <cellStyle name="Comma 10 5 4 2" xfId="6886" xr:uid="{45AF2C72-4E64-4F2C-B26E-124611FEDC4C}"/>
    <cellStyle name="Comma 10 5 4 2 2" xfId="7523" xr:uid="{F0756172-A6D0-4099-8D78-719A36168EE2}"/>
    <cellStyle name="Comma 10 5 4 2 2 2" xfId="11237" xr:uid="{B7DF5A23-D6CA-4F5B-A69D-8D34BDC4A0CD}"/>
    <cellStyle name="Comma 10 5 4 2 2 2 2" xfId="15019" xr:uid="{D58012C4-DB74-431C-90F9-025DABFB5EA5}"/>
    <cellStyle name="Comma 10 5 4 2 2 3" xfId="13559" xr:uid="{5B402149-741D-44D3-99F1-4C9EC270F46A}"/>
    <cellStyle name="Comma 10 5 4 2 3" xfId="10981" xr:uid="{3C34E175-68CB-4D88-83C3-56ECCF9EFB0A}"/>
    <cellStyle name="Comma 10 5 4 2 3 2" xfId="14763" xr:uid="{AA555D3C-3966-4A25-AB9A-2C252BFC8E22}"/>
    <cellStyle name="Comma 10 5 4 2 4" xfId="13303" xr:uid="{DA7D36E4-7766-4B2F-8138-C294325A28F3}"/>
    <cellStyle name="Comma 10 5 4 3" xfId="7524" xr:uid="{11E4C4F3-BB24-47AF-AE6A-553F8619909C}"/>
    <cellStyle name="Comma 10 5 4 3 2" xfId="11238" xr:uid="{308DE4DD-DF21-42A9-AA4A-3D813D909600}"/>
    <cellStyle name="Comma 10 5 4 3 2 2" xfId="15020" xr:uid="{2AB43A1D-CF2F-48E9-8933-17D5DFB05D94}"/>
    <cellStyle name="Comma 10 5 4 3 3" xfId="13560" xr:uid="{29648CC0-23C7-40B9-B04D-927F76E09EFB}"/>
    <cellStyle name="Comma 10 5 4 4" xfId="10852" xr:uid="{CB9D9C6B-29A6-4ED6-8B99-F1B7470CA2C6}"/>
    <cellStyle name="Comma 10 5 4 4 2" xfId="14634" xr:uid="{482C6323-EF25-4BC0-B3BF-6A948842444A}"/>
    <cellStyle name="Comma 10 5 4 5" xfId="13174" xr:uid="{C9491C92-533A-4B79-A40D-EB0A535461BA}"/>
    <cellStyle name="Comma 10 5 5" xfId="6887" xr:uid="{269BE14E-0922-41E2-95DB-6AA0227EE303}"/>
    <cellStyle name="Comma 10 5 5 2" xfId="7525" xr:uid="{82036AA7-5C5C-4296-A421-5BD380B7CAC4}"/>
    <cellStyle name="Comma 10 5 5 2 2" xfId="11239" xr:uid="{10C97311-DF11-4297-A9FA-77E8998E8F14}"/>
    <cellStyle name="Comma 10 5 5 2 2 2" xfId="15021" xr:uid="{B1678942-A9E4-40D5-8761-383D34996FF2}"/>
    <cellStyle name="Comma 10 5 5 2 3" xfId="13561" xr:uid="{88161DEF-B7B6-4EC1-B46D-5E005D87ECCE}"/>
    <cellStyle name="Comma 10 5 5 3" xfId="10982" xr:uid="{006DA645-B981-4523-ADC9-82F366799516}"/>
    <cellStyle name="Comma 10 5 5 3 2" xfId="14764" xr:uid="{0C964B22-E205-4B16-8872-AC7313E23EFB}"/>
    <cellStyle name="Comma 10 5 5 4" xfId="13304" xr:uid="{F5FE027B-58FC-4EB3-BA45-4E3DC5466FD2}"/>
    <cellStyle name="Comma 10 5 6" xfId="7526" xr:uid="{E46F3FA3-11CF-40F6-9C22-BDC798013A74}"/>
    <cellStyle name="Comma 10 5 6 2" xfId="11240" xr:uid="{7FF1865C-9918-4E51-8DE7-EADF557E6729}"/>
    <cellStyle name="Comma 10 5 6 2 2" xfId="15022" xr:uid="{032CE8AA-252A-45B8-B621-D46039414255}"/>
    <cellStyle name="Comma 10 5 6 3" xfId="13562" xr:uid="{43A57F6B-D306-4C4E-B5A6-59236E27A577}"/>
    <cellStyle name="Comma 10 5 7" xfId="10623" xr:uid="{38966272-8F87-45E8-8261-1763D761AA22}"/>
    <cellStyle name="Comma 10 5 7 2" xfId="14405" xr:uid="{DD0D7412-47CA-42E5-AE2B-DAB2FD2A845C}"/>
    <cellStyle name="Comma 10 5 8" xfId="12945" xr:uid="{81C765DF-50AD-44D0-ADAB-E034DAB6C258}"/>
    <cellStyle name="Comma 10 6" xfId="6104" xr:uid="{38872CC3-4EBC-44A1-9AAC-3C55413AC222}"/>
    <cellStyle name="Comma 10 6 2" xfId="6143" xr:uid="{8F6FE4AA-54CE-489A-BBC0-2169DC3AE31A}"/>
    <cellStyle name="Comma 10 6 2 2" xfId="6475" xr:uid="{D633CB7B-AD2F-492E-8B34-1FBA29D6DC9D}"/>
    <cellStyle name="Comma 10 6 2 2 2" xfId="6708" xr:uid="{B638D06D-1861-4268-BEDE-878702349EF5}"/>
    <cellStyle name="Comma 10 6 2 2 2 2" xfId="6888" xr:uid="{A94FA49D-0B46-4BBA-AC94-56BE1811C288}"/>
    <cellStyle name="Comma 10 6 2 2 2 2 2" xfId="10983" xr:uid="{9C80FBF7-92C1-4DB4-9219-7A04BD645395}"/>
    <cellStyle name="Comma 10 6 2 2 2 2 2 2" xfId="14765" xr:uid="{18BEFAF0-4C0E-442C-A33C-C1D8C2A7EBA6}"/>
    <cellStyle name="Comma 10 6 2 2 2 2 3" xfId="13305" xr:uid="{356D70F2-7BC9-4824-BA33-E89CB30E717E}"/>
    <cellStyle name="Comma 10 6 2 2 2 3" xfId="7527" xr:uid="{8762F237-7AA3-4D1C-9E8F-59B6A9998F60}"/>
    <cellStyle name="Comma 10 6 2 2 2 3 2" xfId="11241" xr:uid="{A3F1F7C0-81C4-4D45-A297-0F21F0F2E0EC}"/>
    <cellStyle name="Comma 10 6 2 2 2 3 2 2" xfId="15023" xr:uid="{DC43FA72-09FB-4BCC-89AC-9D11BCCCDAE9}"/>
    <cellStyle name="Comma 10 6 2 2 2 3 3" xfId="13563" xr:uid="{AAF1A4E6-7D94-4AE6-BA44-7A0FF84BCB69}"/>
    <cellStyle name="Comma 10 6 2 2 2 4" xfId="10887" xr:uid="{7C8892EF-720E-4840-9B18-C8AE771B6796}"/>
    <cellStyle name="Comma 10 6 2 2 2 4 2" xfId="14669" xr:uid="{2376B113-AFEA-47D4-A500-16C553E22E68}"/>
    <cellStyle name="Comma 10 6 2 2 2 5" xfId="13209" xr:uid="{33B8EF3D-E523-4AC8-85A4-D9B01B773DD6}"/>
    <cellStyle name="Comma 10 6 2 2 3" xfId="6889" xr:uid="{FF864629-55E4-418E-8CCF-1771A58459F5}"/>
    <cellStyle name="Comma 10 6 2 2 3 2" xfId="7528" xr:uid="{D73817C2-0F8E-4E37-AE5A-7346B8726DF5}"/>
    <cellStyle name="Comma 10 6 2 2 3 2 2" xfId="11242" xr:uid="{4D3000FD-D4A6-49BE-A75C-A26D770B1320}"/>
    <cellStyle name="Comma 10 6 2 2 3 2 2 2" xfId="15024" xr:uid="{20CFEA1A-4CB7-4F10-8827-2A3C7F6F3EF7}"/>
    <cellStyle name="Comma 10 6 2 2 3 2 3" xfId="13564" xr:uid="{27FA5BBF-B3D9-4CF8-8602-27168A3BEFC8}"/>
    <cellStyle name="Comma 10 6 2 2 3 3" xfId="10984" xr:uid="{7D46163D-14CF-4278-9159-FB632060B2B2}"/>
    <cellStyle name="Comma 10 6 2 2 3 3 2" xfId="14766" xr:uid="{77A14067-D64B-4B06-A6DA-97CC78E8411A}"/>
    <cellStyle name="Comma 10 6 2 2 3 4" xfId="13306" xr:uid="{BE3808D9-50A6-47FD-9C50-237E32AC0EE9}"/>
    <cellStyle name="Comma 10 6 2 2 4" xfId="7529" xr:uid="{D88731D9-819D-4376-89F8-50D121299810}"/>
    <cellStyle name="Comma 10 6 2 2 4 2" xfId="11243" xr:uid="{3A01B59B-DF15-48DD-847B-234D7C10CA7D}"/>
    <cellStyle name="Comma 10 6 2 2 4 2 2" xfId="15025" xr:uid="{29D3501E-AA84-47A5-A10F-2A1D3EF0E72B}"/>
    <cellStyle name="Comma 10 6 2 2 4 3" xfId="13565" xr:uid="{2C48A376-2AE3-442E-A4A7-4801389784A7}"/>
    <cellStyle name="Comma 10 6 2 2 5" xfId="10838" xr:uid="{E421A550-1740-4812-935D-F2F8BF6F0C2C}"/>
    <cellStyle name="Comma 10 6 2 2 5 2" xfId="14620" xr:uid="{C4816373-1B6F-4F61-BC81-31FB96337F82}"/>
    <cellStyle name="Comma 10 6 2 2 6" xfId="13160" xr:uid="{51CFE21F-8681-4AE7-8DA7-D62B93590F18}"/>
    <cellStyle name="Comma 10 6 2 3" xfId="6630" xr:uid="{2F98B9E4-FDEE-4259-AD7A-D1E528ECE828}"/>
    <cellStyle name="Comma 10 6 2 3 2" xfId="6890" xr:uid="{CD030330-0314-4DBB-BED3-24469CF64718}"/>
    <cellStyle name="Comma 10 6 2 3 2 2" xfId="7530" xr:uid="{D6E61381-C8BC-42FB-89FF-98A1AB12F8FB}"/>
    <cellStyle name="Comma 10 6 2 3 2 2 2" xfId="11244" xr:uid="{807BBC37-70E8-4C2F-9000-8A1268D4AE97}"/>
    <cellStyle name="Comma 10 6 2 3 2 2 2 2" xfId="15026" xr:uid="{D79C5C25-E963-4353-BCFC-D23BF816CBC5}"/>
    <cellStyle name="Comma 10 6 2 3 2 2 3" xfId="13566" xr:uid="{48E3885B-7763-4455-97AA-2A8DE17CEE9E}"/>
    <cellStyle name="Comma 10 6 2 3 2 3" xfId="10985" xr:uid="{B1EF8634-F18D-496B-82A8-29DA31FFD2FD}"/>
    <cellStyle name="Comma 10 6 2 3 2 3 2" xfId="14767" xr:uid="{0B783B72-9B56-422E-9B11-5843DBCF5415}"/>
    <cellStyle name="Comma 10 6 2 3 2 4" xfId="13307" xr:uid="{9F7C0914-E87B-4AC8-9492-544457E381FC}"/>
    <cellStyle name="Comma 10 6 2 3 3" xfId="7531" xr:uid="{5742FE70-86F6-4000-B81B-158A5787EBE3}"/>
    <cellStyle name="Comma 10 6 2 3 3 2" xfId="11245" xr:uid="{830C07C3-5946-4A1A-A188-BF0E41228046}"/>
    <cellStyle name="Comma 10 6 2 3 3 2 2" xfId="15027" xr:uid="{C724D5DE-B7CD-4DEC-8F39-76EB0E081554}"/>
    <cellStyle name="Comma 10 6 2 3 3 3" xfId="13567" xr:uid="{2405F457-A267-4A29-8FD7-671A9F305213}"/>
    <cellStyle name="Comma 10 6 2 3 4" xfId="10861" xr:uid="{9EA226B9-C54F-476C-9AB3-376C2ADFDF7E}"/>
    <cellStyle name="Comma 10 6 2 3 4 2" xfId="14643" xr:uid="{0B1523F2-8ABF-4CAE-96BB-7BEFE173AD67}"/>
    <cellStyle name="Comma 10 6 2 3 5" xfId="13183" xr:uid="{3C6AFA96-DAF8-42D0-A9EC-29B5A57F22A8}"/>
    <cellStyle name="Comma 10 6 2 4" xfId="6891" xr:uid="{632B7EB7-B6BC-4955-A112-26FAB6975EF5}"/>
    <cellStyle name="Comma 10 6 2 4 2" xfId="7532" xr:uid="{3B9ECE64-D905-4F48-98F5-9BC6DA4FAFFD}"/>
    <cellStyle name="Comma 10 6 2 4 2 2" xfId="11246" xr:uid="{23CDB792-BE91-4069-8D1B-94FBC5CB309E}"/>
    <cellStyle name="Comma 10 6 2 4 2 2 2" xfId="15028" xr:uid="{0C3BF93A-8B7A-4DFD-8C37-90A5767AF3B0}"/>
    <cellStyle name="Comma 10 6 2 4 2 3" xfId="13568" xr:uid="{5E299F22-7308-4040-8595-9779FC1C2E46}"/>
    <cellStyle name="Comma 10 6 2 4 3" xfId="10986" xr:uid="{616DAB96-5B96-48F6-9BED-3D0F431C6052}"/>
    <cellStyle name="Comma 10 6 2 4 3 2" xfId="14768" xr:uid="{588A4971-CFB2-4652-BC02-752B21EBFBFC}"/>
    <cellStyle name="Comma 10 6 2 4 4" xfId="13308" xr:uid="{7A7B02D7-0661-426E-A86D-18F012646F83}"/>
    <cellStyle name="Comma 10 6 2 5" xfId="7533" xr:uid="{A4FB0F03-E03B-4F40-B91E-21563F2D6745}"/>
    <cellStyle name="Comma 10 6 2 5 2" xfId="11247" xr:uid="{A580FC7F-161A-488D-B9A5-9FB9034B57E2}"/>
    <cellStyle name="Comma 10 6 2 5 2 2" xfId="15029" xr:uid="{DBB29965-B9A0-4ECC-A3BD-4DCC5152A7D6}"/>
    <cellStyle name="Comma 10 6 2 5 3" xfId="13569" xr:uid="{5B235F2E-19B6-4585-BAFE-0E07AD45C106}"/>
    <cellStyle name="Comma 10 6 2 6" xfId="10632" xr:uid="{E12D88BB-5351-4F50-8D88-BD02CEAA41A4}"/>
    <cellStyle name="Comma 10 6 2 6 2" xfId="14414" xr:uid="{EE747B72-4236-444B-B2D8-F99BF8034BAC}"/>
    <cellStyle name="Comma 10 6 2 7" xfId="12954" xr:uid="{390974A4-FBED-4C99-9ABC-4AF2CEF15704}"/>
    <cellStyle name="Comma 10 6 3" xfId="6159" xr:uid="{DC0D0C04-47BB-4423-B6CF-8DC55CBE413E}"/>
    <cellStyle name="Comma 10 6 3 2" xfId="6892" xr:uid="{1D131999-2251-4063-8768-B99DD3C69CEE}"/>
    <cellStyle name="Comma 10 6 3 2 2" xfId="10987" xr:uid="{95B799AA-B6E7-439F-B8AC-CA4CB790A4F6}"/>
    <cellStyle name="Comma 10 6 3 2 2 2" xfId="14769" xr:uid="{6F18BCD4-9091-4650-8DC0-E3F8F405EF96}"/>
    <cellStyle name="Comma 10 6 3 2 3" xfId="13309" xr:uid="{8B47D873-1B49-4BCA-82A8-472EF82831CE}"/>
    <cellStyle name="Comma 10 6 3 3" xfId="10638" xr:uid="{459632E1-C059-4A74-848A-C2AFA957FCF2}"/>
    <cellStyle name="Comma 10 6 3 3 2" xfId="14420" xr:uid="{4370B211-46D8-4C5C-95DD-70EF8340946F}"/>
    <cellStyle name="Comma 10 6 3 4" xfId="12960" xr:uid="{3D6E7169-24F2-4DA0-8BE5-41508556AA62}"/>
    <cellStyle name="Comma 10 6 4" xfId="6476" xr:uid="{C3A20528-FAFC-40D2-8237-52A81F383A78}"/>
    <cellStyle name="Comma 10 6 4 2" xfId="6709" xr:uid="{9DD329E0-F14B-424B-8EB3-D39DF4E304C2}"/>
    <cellStyle name="Comma 10 6 4 2 2" xfId="6893" xr:uid="{0D2BBBE6-401B-4868-AA9F-171403E2633D}"/>
    <cellStyle name="Comma 10 6 4 2 2 2" xfId="10988" xr:uid="{953131FD-6928-4257-9D82-645682D0EE88}"/>
    <cellStyle name="Comma 10 6 4 2 2 2 2" xfId="14770" xr:uid="{A4C21AF7-DB7B-4E4E-B450-E5685F9209FB}"/>
    <cellStyle name="Comma 10 6 4 2 2 3" xfId="13310" xr:uid="{A56F35DB-8B8C-4C21-B908-88ECE9BEB14A}"/>
    <cellStyle name="Comma 10 6 4 2 3" xfId="7534" xr:uid="{DC06C051-1AF4-474E-9A6C-1BA9643B00EF}"/>
    <cellStyle name="Comma 10 6 4 2 3 2" xfId="11248" xr:uid="{90A81F5B-DBAA-4CB7-83F2-87C0281D9D3E}"/>
    <cellStyle name="Comma 10 6 4 2 3 2 2" xfId="15030" xr:uid="{6F8E9FA4-A0A2-425C-B391-1C88F9AC962A}"/>
    <cellStyle name="Comma 10 6 4 2 3 3" xfId="13570" xr:uid="{C551C87A-C830-47DF-A306-807F8C8ED2F1}"/>
    <cellStyle name="Comma 10 6 4 2 4" xfId="10888" xr:uid="{69207454-8B20-4104-A564-A7D5BFBFBCDC}"/>
    <cellStyle name="Comma 10 6 4 2 4 2" xfId="14670" xr:uid="{1372E769-A4AB-4094-B864-4A0FC913874A}"/>
    <cellStyle name="Comma 10 6 4 2 5" xfId="13210" xr:uid="{D9AB866D-91DC-4635-8853-323084C82E8F}"/>
    <cellStyle name="Comma 10 6 4 3" xfId="6894" xr:uid="{62B69DAA-3F03-4D08-9E87-13DE651A1C1F}"/>
    <cellStyle name="Comma 10 6 4 3 2" xfId="7535" xr:uid="{0FE0A0B9-1EAA-4D4F-93A4-2F72A7F3DE46}"/>
    <cellStyle name="Comma 10 6 4 3 2 2" xfId="11249" xr:uid="{C8064A5F-682D-4D26-96F0-F9A336AD8F34}"/>
    <cellStyle name="Comma 10 6 4 3 2 2 2" xfId="15031" xr:uid="{F36A6DC9-ADE9-4093-9D11-0B5FD5AF9147}"/>
    <cellStyle name="Comma 10 6 4 3 2 3" xfId="13571" xr:uid="{6824A2F9-D1AF-4EC5-AC07-D72130BB5E0E}"/>
    <cellStyle name="Comma 10 6 4 3 3" xfId="10989" xr:uid="{EB671AC9-A47D-4DAD-98E6-F278A52904D0}"/>
    <cellStyle name="Comma 10 6 4 3 3 2" xfId="14771" xr:uid="{F5FACB7F-FACF-4E49-AAE2-0C1CBBB5C5A3}"/>
    <cellStyle name="Comma 10 6 4 3 4" xfId="13311" xr:uid="{B714BA66-5261-48B2-B7B8-059CF2300752}"/>
    <cellStyle name="Comma 10 6 4 4" xfId="7536" xr:uid="{94F599A1-C8C3-4D2E-ABC4-CDE3873346E5}"/>
    <cellStyle name="Comma 10 6 4 4 2" xfId="11250" xr:uid="{E779C795-3945-4EA9-8215-0E776CBB808D}"/>
    <cellStyle name="Comma 10 6 4 4 2 2" xfId="15032" xr:uid="{6A23560D-A7CE-45F3-91C9-B943F995E67A}"/>
    <cellStyle name="Comma 10 6 4 4 3" xfId="13572" xr:uid="{09C8D5E8-E49D-4D23-8910-3FE537D50912}"/>
    <cellStyle name="Comma 10 6 4 5" xfId="10839" xr:uid="{ADAEDA27-CE27-43A5-A188-82D8D813C00A}"/>
    <cellStyle name="Comma 10 6 4 5 2" xfId="14621" xr:uid="{E4657A7B-E32C-48E4-8F60-C1B3F2D4B3A6}"/>
    <cellStyle name="Comma 10 6 4 6" xfId="13161" xr:uid="{1B91E9BE-71F4-4877-9060-7D124B7B66CC}"/>
    <cellStyle name="Comma 10 6 5" xfId="6599" xr:uid="{9272CC68-FADF-4BE5-9C38-A5773EA58F4C}"/>
    <cellStyle name="Comma 10 6 5 2" xfId="6895" xr:uid="{35000366-A063-4153-AAFE-113D2B256D01}"/>
    <cellStyle name="Comma 10 6 5 2 2" xfId="7537" xr:uid="{70A5BFD7-011D-45DD-A33E-F1941C269B98}"/>
    <cellStyle name="Comma 10 6 5 2 2 2" xfId="11251" xr:uid="{C415A0BB-7A7F-4D20-AED2-68FEAA743A7A}"/>
    <cellStyle name="Comma 10 6 5 2 2 2 2" xfId="15033" xr:uid="{56682C80-0548-4892-8F2C-FA0AC246A956}"/>
    <cellStyle name="Comma 10 6 5 2 2 3" xfId="13573" xr:uid="{48FC7D3E-A62D-480A-A7D2-1692AD4A3E7B}"/>
    <cellStyle name="Comma 10 6 5 2 3" xfId="10990" xr:uid="{44AB4D51-8932-4C89-8B3E-9CC31646380A}"/>
    <cellStyle name="Comma 10 6 5 2 3 2" xfId="14772" xr:uid="{9CCBE6C4-86AB-440C-81C6-3AE0FFE57468}"/>
    <cellStyle name="Comma 10 6 5 2 4" xfId="13312" xr:uid="{E14C626A-A66C-4706-8418-41317B0DD019}"/>
    <cellStyle name="Comma 10 6 5 3" xfId="7538" xr:uid="{54D60E6B-FE82-4451-8137-4330F956C5E0}"/>
    <cellStyle name="Comma 10 6 5 3 2" xfId="11252" xr:uid="{14A825E4-9F9C-4667-B5AC-5EAC49ACC87D}"/>
    <cellStyle name="Comma 10 6 5 3 2 2" xfId="15034" xr:uid="{2224E720-55CA-4835-ABEB-28C5C59022DB}"/>
    <cellStyle name="Comma 10 6 5 3 3" xfId="13574" xr:uid="{BC000F0F-2A84-4725-8D7D-1C4F180760F7}"/>
    <cellStyle name="Comma 10 6 5 4" xfId="10849" xr:uid="{582C6A80-7E63-4415-88AF-5D442B1D4C02}"/>
    <cellStyle name="Comma 10 6 5 4 2" xfId="14631" xr:uid="{3EBAE88C-A879-4744-BF47-49F14361F2DF}"/>
    <cellStyle name="Comma 10 6 5 5" xfId="13171" xr:uid="{F9978C9F-4C51-48E8-98A0-63AA514F5835}"/>
    <cellStyle name="Comma 10 6 6" xfId="6896" xr:uid="{4D858E45-46C6-420A-9EBA-461B1D30B04D}"/>
    <cellStyle name="Comma 10 6 6 2" xfId="7539" xr:uid="{29FA420C-4A55-4F41-B1CC-70F390EF8B50}"/>
    <cellStyle name="Comma 10 6 6 2 2" xfId="11253" xr:uid="{E496B410-67D2-44E3-B835-A9D616D55293}"/>
    <cellStyle name="Comma 10 6 6 2 2 2" xfId="15035" xr:uid="{CD20D033-C971-47B2-B0F3-86AE7AAE37C7}"/>
    <cellStyle name="Comma 10 6 6 2 3" xfId="13575" xr:uid="{5F761B25-5BFF-410A-AF17-A90A49D58F20}"/>
    <cellStyle name="Comma 10 6 6 3" xfId="10991" xr:uid="{0C3865AF-D495-46D2-B144-BD07B328A477}"/>
    <cellStyle name="Comma 10 6 6 3 2" xfId="14773" xr:uid="{57CD6E90-7A61-4734-AE1C-7D51D2D1E286}"/>
    <cellStyle name="Comma 10 6 6 4" xfId="13313" xr:uid="{176F6BF0-20E8-40FB-B183-EC3507B56161}"/>
    <cellStyle name="Comma 10 6 7" xfId="7540" xr:uid="{D7F72707-79C1-4C0B-AD12-4450CF5A753B}"/>
    <cellStyle name="Comma 10 6 7 2" xfId="11254" xr:uid="{06D820FA-3D6A-4B88-8BAD-471C02BCE8B4}"/>
    <cellStyle name="Comma 10 6 7 2 2" xfId="15036" xr:uid="{68C7BE9F-A2C3-4632-9105-A690821CF3E2}"/>
    <cellStyle name="Comma 10 6 7 3" xfId="13576" xr:uid="{2C5DD9CF-2900-4299-909C-E604B13B9D66}"/>
    <cellStyle name="Comma 10 6 8" xfId="10615" xr:uid="{8AA2FB04-3E43-48F8-A675-3E651978DF5A}"/>
    <cellStyle name="Comma 10 6 8 2" xfId="14397" xr:uid="{B5BD7E5A-BE5E-408C-AB40-B3B0E6304FD2}"/>
    <cellStyle name="Comma 10 6 9" xfId="12937" xr:uid="{08D6AF48-F2D6-4D2B-A410-A2D7446C1D82}"/>
    <cellStyle name="Comma 10 7" xfId="6127" xr:uid="{F65B889C-02E0-4D1C-8837-7A8AF7229244}"/>
    <cellStyle name="Comma 10 7 2" xfId="6477" xr:uid="{F8C75450-DB5B-4940-B43E-901EF29FF1A6}"/>
    <cellStyle name="Comma 10 7 2 2" xfId="6710" xr:uid="{F12AA0F3-5899-48FB-A4BF-202FCC56B136}"/>
    <cellStyle name="Comma 10 7 2 2 2" xfId="6897" xr:uid="{DFD59CC6-C018-4F33-A5AA-C42FC68D58A2}"/>
    <cellStyle name="Comma 10 7 2 2 2 2" xfId="7541" xr:uid="{8FD44850-E3F8-4FB2-8B60-B2DBC7331E90}"/>
    <cellStyle name="Comma 10 7 2 2 2 2 2" xfId="11255" xr:uid="{77BAFD9B-90CB-4AAE-A438-7465E71E4875}"/>
    <cellStyle name="Comma 10 7 2 2 2 2 2 2" xfId="15037" xr:uid="{68FC3551-C46E-45BA-A9F2-3DA8AF6CF7D2}"/>
    <cellStyle name="Comma 10 7 2 2 2 2 3" xfId="13577" xr:uid="{761C2F27-DD9C-41A2-9575-34979B20268F}"/>
    <cellStyle name="Comma 10 7 2 2 2 3" xfId="10992" xr:uid="{55F6B665-4046-4166-B1B6-259F83F4FBD0}"/>
    <cellStyle name="Comma 10 7 2 2 2 3 2" xfId="14774" xr:uid="{71B32CD8-799C-46D8-AF6B-A62393C5CD4C}"/>
    <cellStyle name="Comma 10 7 2 2 2 4" xfId="13314" xr:uid="{0AA5036B-E8AC-465B-ABF4-2EA288D06A62}"/>
    <cellStyle name="Comma 10 7 2 2 3" xfId="7542" xr:uid="{DFF36AC6-9772-4D1A-9E19-8E202B9691DD}"/>
    <cellStyle name="Comma 10 7 2 2 3 2" xfId="11256" xr:uid="{CA3832D1-040E-44EB-9F05-40B32713D688}"/>
    <cellStyle name="Comma 10 7 2 2 3 2 2" xfId="15038" xr:uid="{4061E0D4-04DC-40AA-8FCD-32CB5A9EA463}"/>
    <cellStyle name="Comma 10 7 2 2 3 3" xfId="13578" xr:uid="{CA902738-9411-42F0-81F8-F906DD7951CD}"/>
    <cellStyle name="Comma 10 7 2 2 4" xfId="10889" xr:uid="{2D4E63FB-F869-4226-BB52-502E68AA8FC4}"/>
    <cellStyle name="Comma 10 7 2 2 4 2" xfId="14671" xr:uid="{2A216DE6-3BB4-43BF-967F-5EC048FB2897}"/>
    <cellStyle name="Comma 10 7 2 2 5" xfId="13211" xr:uid="{665EF63A-7CFC-4454-895B-2434F4641740}"/>
    <cellStyle name="Comma 10 7 2 3" xfId="6898" xr:uid="{C5E8E413-3AE8-4818-BEAD-C05FE392F4EF}"/>
    <cellStyle name="Comma 10 7 2 3 2" xfId="7543" xr:uid="{26AC75CC-0DB9-4B4D-8495-8538095AA986}"/>
    <cellStyle name="Comma 10 7 2 3 2 2" xfId="11257" xr:uid="{5F8EF7D2-A863-41BB-B93B-BCF4AC6A9286}"/>
    <cellStyle name="Comma 10 7 2 3 2 2 2" xfId="15039" xr:uid="{276D837E-9211-46F2-8ABB-BA972EBCF485}"/>
    <cellStyle name="Comma 10 7 2 3 2 3" xfId="13579" xr:uid="{1EB0DFC8-EDF1-4865-B5C1-DCC79E4BC49D}"/>
    <cellStyle name="Comma 10 7 2 3 3" xfId="10993" xr:uid="{79549FCE-E56F-4683-B9E1-28F81CFFBBBC}"/>
    <cellStyle name="Comma 10 7 2 3 3 2" xfId="14775" xr:uid="{B7C8AE31-3B16-4A3B-A8A6-F2E8057DD4FA}"/>
    <cellStyle name="Comma 10 7 2 3 4" xfId="13315" xr:uid="{102C2B3A-8259-4944-A1B0-62891CB4C89C}"/>
    <cellStyle name="Comma 10 7 2 4" xfId="7544" xr:uid="{5C5BCC1F-ACBB-4490-9EEC-90D337E7F7E7}"/>
    <cellStyle name="Comma 10 7 2 4 2" xfId="11258" xr:uid="{9D06F641-D8F3-42C8-9E62-5B291C249B6F}"/>
    <cellStyle name="Comma 10 7 2 4 2 2" xfId="15040" xr:uid="{0998A92C-68D8-4C21-BA82-218E0CFC2333}"/>
    <cellStyle name="Comma 10 7 2 4 3" xfId="13580" xr:uid="{2D7DCEC3-7076-479B-A243-C9CE5D221C18}"/>
    <cellStyle name="Comma 10 7 2 5" xfId="10840" xr:uid="{3796F47F-DA49-45E7-A6B4-D44ABE0B079D}"/>
    <cellStyle name="Comma 10 7 2 5 2" xfId="14622" xr:uid="{94959E9D-AFD5-4947-B336-3EA4C8FD8567}"/>
    <cellStyle name="Comma 10 7 2 6" xfId="13162" xr:uid="{2562EB47-43A9-48B6-99E6-53BCCEB72A00}"/>
    <cellStyle name="Comma 10 7 3" xfId="6614" xr:uid="{4627B32C-FDD4-473E-97B8-5DCA53E43C08}"/>
    <cellStyle name="Comma 10 7 3 2" xfId="6899" xr:uid="{9434A964-5C5B-4F25-BEDB-2622C77F4377}"/>
    <cellStyle name="Comma 10 7 3 2 2" xfId="7545" xr:uid="{F548DD5B-2286-4B37-8A3C-1A52769D4902}"/>
    <cellStyle name="Comma 10 7 3 2 2 2" xfId="11259" xr:uid="{FB3A1FA5-D3FC-43F8-9A04-7D2BAB2CBEF4}"/>
    <cellStyle name="Comma 10 7 3 2 2 2 2" xfId="15041" xr:uid="{521F9605-FC11-4F04-BE25-783499EA50DB}"/>
    <cellStyle name="Comma 10 7 3 2 2 3" xfId="13581" xr:uid="{346B1573-8EC0-41C6-B5F9-0A59A14842BD}"/>
    <cellStyle name="Comma 10 7 3 2 3" xfId="10994" xr:uid="{57423537-FC9A-4227-873A-C688345185ED}"/>
    <cellStyle name="Comma 10 7 3 2 3 2" xfId="14776" xr:uid="{57C08401-EE1B-47D7-9EE5-315AAEAD33EB}"/>
    <cellStyle name="Comma 10 7 3 2 4" xfId="13316" xr:uid="{A6E787E7-2CB6-496A-B15E-3113BBA9C48B}"/>
    <cellStyle name="Comma 10 7 3 3" xfId="7546" xr:uid="{327AFC65-353D-4130-B7A4-DF94C3E3F1B2}"/>
    <cellStyle name="Comma 10 7 3 3 2" xfId="11260" xr:uid="{389621B9-D821-443E-B181-0258EDFDA442}"/>
    <cellStyle name="Comma 10 7 3 3 2 2" xfId="15042" xr:uid="{18B6E763-3D31-472B-985F-93E5D6D4F2B6}"/>
    <cellStyle name="Comma 10 7 3 3 3" xfId="13582" xr:uid="{9083464D-A238-4069-BD16-804D232FC607}"/>
    <cellStyle name="Comma 10 7 3 4" xfId="10855" xr:uid="{32D7F3C7-02F1-41CA-8D73-0926B7387A35}"/>
    <cellStyle name="Comma 10 7 3 4 2" xfId="14637" xr:uid="{676859D8-2DD1-413B-8D6A-DFB7331ADEDC}"/>
    <cellStyle name="Comma 10 7 3 5" xfId="13177" xr:uid="{820FC30D-126A-4A4A-8DF1-689372E65908}"/>
    <cellStyle name="Comma 10 7 4" xfId="6900" xr:uid="{775871A3-91E6-4E9F-86A0-EB66236331BE}"/>
    <cellStyle name="Comma 10 7 4 2" xfId="7547" xr:uid="{3A64492F-45CC-4225-BF4F-46453BEA723F}"/>
    <cellStyle name="Comma 10 7 4 2 2" xfId="11261" xr:uid="{E98340D2-D291-4B57-9896-58DAA2BC3170}"/>
    <cellStyle name="Comma 10 7 4 2 2 2" xfId="15043" xr:uid="{45AA4575-C6A3-4C15-932B-96B7515623B6}"/>
    <cellStyle name="Comma 10 7 4 2 3" xfId="13583" xr:uid="{B84EDD0B-0E8D-4106-82DD-505556986F36}"/>
    <cellStyle name="Comma 10 7 4 3" xfId="10995" xr:uid="{E3CA7327-60BE-4572-B7D5-E44C48BAE1FA}"/>
    <cellStyle name="Comma 10 7 4 3 2" xfId="14777" xr:uid="{0AFC6C07-5398-4466-8284-6F2CD76F7FDF}"/>
    <cellStyle name="Comma 10 7 4 4" xfId="13317" xr:uid="{06B3809D-E94B-46C4-B980-515415953E21}"/>
    <cellStyle name="Comma 10 7 5" xfId="7548" xr:uid="{A36037C9-E1D2-4626-81C3-AF35A8A68610}"/>
    <cellStyle name="Comma 10 7 5 2" xfId="11262" xr:uid="{5B644484-F9B1-4F37-8D2D-7D83725FE316}"/>
    <cellStyle name="Comma 10 7 5 2 2" xfId="15044" xr:uid="{761E51F2-F399-43C0-B95B-F9FEF82A15AA}"/>
    <cellStyle name="Comma 10 7 5 3" xfId="13584" xr:uid="{E10C62BB-7BC3-434B-B462-B81BF03B6629}"/>
    <cellStyle name="Comma 10 7 6" xfId="10626" xr:uid="{D1E13B4E-A02A-4648-8F39-EDCADDE04D85}"/>
    <cellStyle name="Comma 10 7 6 2" xfId="14408" xr:uid="{E35C4294-64C7-41CD-910C-431AABF5F439}"/>
    <cellStyle name="Comma 10 7 7" xfId="12948" xr:uid="{D79E5101-A3F2-4A36-BBD9-8E96678C822F}"/>
    <cellStyle name="Comma 10 8" xfId="6478" xr:uid="{8A4C6611-E369-4B8D-9299-BB5012899D74}"/>
    <cellStyle name="Comma 10 8 2" xfId="6711" xr:uid="{9535B8C8-8ECD-45EA-8EB5-B935B214F9D3}"/>
    <cellStyle name="Comma 10 8 2 2" xfId="6901" xr:uid="{A083890E-2198-497D-AC29-3B1EEA062D8F}"/>
    <cellStyle name="Comma 10 8 2 2 2" xfId="7549" xr:uid="{EC98ED27-78AC-428D-ADE6-CA03ABCCFDC0}"/>
    <cellStyle name="Comma 10 8 2 2 2 2" xfId="11263" xr:uid="{DBCF1A49-1041-4C98-88C2-D873D4BD9FC6}"/>
    <cellStyle name="Comma 10 8 2 2 2 2 2" xfId="15045" xr:uid="{71B4648A-E695-4BAF-9F70-F7DFFEB1C174}"/>
    <cellStyle name="Comma 10 8 2 2 2 3" xfId="13585" xr:uid="{F4BF2360-D3A4-4208-8010-3D83C13187BE}"/>
    <cellStyle name="Comma 10 8 2 2 3" xfId="10996" xr:uid="{3D75EA90-FF46-4F30-A1EB-54714C0C2F83}"/>
    <cellStyle name="Comma 10 8 2 2 3 2" xfId="14778" xr:uid="{A7EC8F32-ED97-4820-832B-76C79960ABD5}"/>
    <cellStyle name="Comma 10 8 2 2 4" xfId="13318" xr:uid="{19064D05-D9C0-4081-8E19-6C7DAAEB9764}"/>
    <cellStyle name="Comma 10 8 2 3" xfId="7550" xr:uid="{4AF2F29B-7523-4B21-9A5E-FA6B51751A45}"/>
    <cellStyle name="Comma 10 8 2 3 2" xfId="11264" xr:uid="{E4FA859F-9532-4F48-9FC4-33798B70521C}"/>
    <cellStyle name="Comma 10 8 2 3 2 2" xfId="15046" xr:uid="{90BD09D6-E71D-481E-B46F-8813119377FD}"/>
    <cellStyle name="Comma 10 8 2 3 3" xfId="13586" xr:uid="{5FEC9118-2E84-4355-AC15-32AA4C2F53EE}"/>
    <cellStyle name="Comma 10 8 2 4" xfId="10890" xr:uid="{AACD1897-4446-46BF-86FC-230C6778F31C}"/>
    <cellStyle name="Comma 10 8 2 4 2" xfId="14672" xr:uid="{95388227-7844-4B0E-8F3E-33C336A55BA6}"/>
    <cellStyle name="Comma 10 8 2 5" xfId="13212" xr:uid="{C3A807FC-A9C3-410A-BA7F-4A4882C43692}"/>
    <cellStyle name="Comma 10 8 3" xfId="6902" xr:uid="{11F1965C-9E7C-4814-9542-DA3F2462B4AE}"/>
    <cellStyle name="Comma 10 8 3 2" xfId="7551" xr:uid="{19A41F97-49DD-4A56-915D-03A5B2A713FF}"/>
    <cellStyle name="Comma 10 8 3 2 2" xfId="11265" xr:uid="{30AB6285-718B-4258-863F-E65788D4CB77}"/>
    <cellStyle name="Comma 10 8 3 2 2 2" xfId="15047" xr:uid="{DEC0FAF4-7E7A-4961-A13D-B4AB1794C90C}"/>
    <cellStyle name="Comma 10 8 3 2 3" xfId="13587" xr:uid="{9D2A8C6F-3820-4561-A397-3DCCF065AE6C}"/>
    <cellStyle name="Comma 10 8 3 3" xfId="10997" xr:uid="{4EBE4FC5-9692-4D16-A16E-0B1E15121E33}"/>
    <cellStyle name="Comma 10 8 3 3 2" xfId="14779" xr:uid="{53493E33-1500-4C6F-8D75-6AAED308A741}"/>
    <cellStyle name="Comma 10 8 3 4" xfId="13319" xr:uid="{2F1CA372-1F8D-4F35-A39C-6FCCA8F0EF2D}"/>
    <cellStyle name="Comma 10 8 4" xfId="7552" xr:uid="{28B88B60-15DC-49D1-923E-6ECC9AC9EE8A}"/>
    <cellStyle name="Comma 10 8 4 2" xfId="11266" xr:uid="{61E62135-0072-47BF-BCA0-F389FF74AA03}"/>
    <cellStyle name="Comma 10 8 4 2 2" xfId="15048" xr:uid="{8D311F1F-9273-4871-A142-4AD983EBBED3}"/>
    <cellStyle name="Comma 10 8 4 3" xfId="13588" xr:uid="{05F6531D-12D7-4BA1-B208-7BFBA681751D}"/>
    <cellStyle name="Comma 10 8 5" xfId="10841" xr:uid="{B2BB7CD3-D825-471E-81FC-C8C3FCD7F2D4}"/>
    <cellStyle name="Comma 10 8 5 2" xfId="14623" xr:uid="{94FDE612-0E92-44E5-B562-EDE39B8EB227}"/>
    <cellStyle name="Comma 10 8 6" xfId="13163" xr:uid="{AE00ABB9-82F2-4FE8-B639-D71292F32196}"/>
    <cellStyle name="Comma 10 9" xfId="6561" xr:uid="{9E7E2DB7-E624-4D83-9EDE-595EE31919E2}"/>
    <cellStyle name="Comma 10 9 2" xfId="6903" xr:uid="{016DDAE5-EBBE-4B0D-9A99-5DAE1208AD6D}"/>
    <cellStyle name="Comma 10 9 2 2" xfId="7553" xr:uid="{E49E712A-AC58-400E-A7FB-DBDF16D866D4}"/>
    <cellStyle name="Comma 10 9 2 2 2" xfId="11267" xr:uid="{9EFEA941-C04A-461A-977B-2C65CF394BF1}"/>
    <cellStyle name="Comma 10 9 2 2 2 2" xfId="15049" xr:uid="{7392D7C0-9426-4861-B0D6-29BB9425C23B}"/>
    <cellStyle name="Comma 10 9 2 2 3" xfId="13589" xr:uid="{65E753D2-C3D4-4621-80E9-C9F373EBD5AA}"/>
    <cellStyle name="Comma 10 9 2 3" xfId="10998" xr:uid="{5984B338-B48E-4A4C-B041-3FB1740F947D}"/>
    <cellStyle name="Comma 10 9 2 3 2" xfId="14780" xr:uid="{4A77F673-A613-4693-BAA3-39F98D1B0EB1}"/>
    <cellStyle name="Comma 10 9 2 4" xfId="13320" xr:uid="{C399B613-FE43-415E-86D1-F457F98DFF59}"/>
    <cellStyle name="Comma 10 9 3" xfId="7554" xr:uid="{C3628B17-1D17-49F6-BEEC-71758C67E362}"/>
    <cellStyle name="Comma 10 9 3 2" xfId="11268" xr:uid="{14D3CDE8-60FF-4FBD-8D95-A6747F72F284}"/>
    <cellStyle name="Comma 10 9 3 2 2" xfId="15050" xr:uid="{41A7E22B-2D63-49E8-A264-E8711150D867}"/>
    <cellStyle name="Comma 10 9 3 3" xfId="13590" xr:uid="{9E370154-5ADC-4D74-8981-B782F720B5CC}"/>
    <cellStyle name="Comma 10 9 4" xfId="10842" xr:uid="{5C090BE5-AFF9-4A2C-B6A6-EA419552B770}"/>
    <cellStyle name="Comma 10 9 4 2" xfId="14624" xr:uid="{23D376BB-BD1E-475A-8E1D-3CA56DF68CED}"/>
    <cellStyle name="Comma 10 9 5" xfId="13164" xr:uid="{B7734CE3-D73A-4397-8E6A-38CBF29D3FDD}"/>
    <cellStyle name="Comma 11" xfId="4659" xr:uid="{50155FCD-C6A3-41B3-9B07-C9A842DF4265}"/>
    <cellStyle name="Comma 11 2" xfId="6238" xr:uid="{F82CD7BF-08BB-4066-82D5-C6BB0433FB48}"/>
    <cellStyle name="Comma 11 2 2" xfId="6904" xr:uid="{D31DDCF9-ACCF-48E6-9D46-6E7A48160E69}"/>
    <cellStyle name="Comma 11 2 2 2" xfId="7555" xr:uid="{84814F54-17BE-40C2-9788-54CB7F6C6C83}"/>
    <cellStyle name="Comma 11 2 2 2 2" xfId="11269" xr:uid="{DD1872DF-897A-4428-B120-FC427F84006E}"/>
    <cellStyle name="Comma 11 2 2 2 2 2" xfId="15051" xr:uid="{E0AF549D-A38D-4D44-8D30-73E5654AC6BA}"/>
    <cellStyle name="Comma 11 2 2 2 3" xfId="13591" xr:uid="{1ECB2974-98A4-4A39-9BA7-B6C96F7DEA13}"/>
    <cellStyle name="Comma 11 2 2 3" xfId="10534" xr:uid="{8151BA49-F72F-4466-95EA-A515AEB01C19}"/>
    <cellStyle name="Comma 11 2 2 3 2" xfId="14319" xr:uid="{D9804C90-C50A-43FF-B9FF-1DD722F4F0F3}"/>
    <cellStyle name="Comma 11 2 2 4" xfId="10999" xr:uid="{AD5492A1-4D5E-48D0-AEF2-39F8FB62F180}"/>
    <cellStyle name="Comma 11 2 2 4 2" xfId="14781" xr:uid="{5F8947EF-2FE7-4B82-9AF9-E8A45A6DF4B2}"/>
    <cellStyle name="Comma 11 2 2 5" xfId="13321" xr:uid="{7C3C83C0-F794-4434-B8F9-19ADA5EBCC29}"/>
    <cellStyle name="Comma 11 2 3" xfId="7556" xr:uid="{02D2C477-0552-4862-B2B7-D2983136A76E}"/>
    <cellStyle name="Comma 11 2 3 2" xfId="11270" xr:uid="{FBF247F7-AA01-4A09-97CD-BE82F6268B2B}"/>
    <cellStyle name="Comma 11 2 3 2 2" xfId="15052" xr:uid="{16D0B375-B02C-46F6-8DB5-93372F7E8749}"/>
    <cellStyle name="Comma 11 2 3 3" xfId="13592" xr:uid="{8B14DD9E-D5D2-4DF6-A966-8A613F2DB353}"/>
    <cellStyle name="Comma 11 2 4" xfId="7557" xr:uid="{74A18BD9-FFFA-4E4F-8B6B-7403442B3C3A}"/>
    <cellStyle name="Comma 11 2 4 2" xfId="11271" xr:uid="{F1E80459-F3EF-4EC0-916A-14EBDCC73078}"/>
    <cellStyle name="Comma 11 2 4 2 2" xfId="15053" xr:uid="{375BA691-0E4A-46F2-9014-52C5F4A7154F}"/>
    <cellStyle name="Comma 11 2 4 3" xfId="13593" xr:uid="{3B3ACBE7-7887-49E5-BC85-167CA974B4EF}"/>
    <cellStyle name="Comma 11 2 5" xfId="10711" xr:uid="{953FF714-95F7-4268-9C8A-AB328874178A}"/>
    <cellStyle name="Comma 11 2 5 2" xfId="14493" xr:uid="{68BC195D-65E5-46C7-855B-0C03A2E358B4}"/>
    <cellStyle name="Comma 11 2 6" xfId="13033" xr:uid="{93F11C46-6EED-41E0-8482-E137991AFE7E}"/>
    <cellStyle name="Comma 11 3" xfId="6905" xr:uid="{40AF1A52-EB6E-4654-AB6C-72CB2DFDDF38}"/>
    <cellStyle name="Comma 11 3 2" xfId="11000" xr:uid="{EFDE0007-1495-4608-BA58-4156C1055A6D}"/>
    <cellStyle name="Comma 11 3 2 2" xfId="14782" xr:uid="{39D210FD-4B1D-4BC2-9D0C-393FBF209FE0}"/>
    <cellStyle name="Comma 11 3 3" xfId="13322" xr:uid="{A3441E9E-638D-451C-A524-10550D745AD3}"/>
    <cellStyle name="Comma 11 4" xfId="10550" xr:uid="{80AF4A9A-63E9-40D5-B9F6-22372F72A9CE}"/>
    <cellStyle name="Comma 11 4 2" xfId="14332" xr:uid="{3623C237-D0CA-41CB-9FE6-091A9E18F40A}"/>
    <cellStyle name="Comma 11 5" xfId="12871" xr:uid="{24BBA7BF-0895-4EBE-ACE9-9C4F12EED6B9}"/>
    <cellStyle name="Comma 12" xfId="5904" xr:uid="{E32784C0-EA14-4A43-BED3-2F4306D0CC6F}"/>
    <cellStyle name="Comma 12 2" xfId="6906" xr:uid="{2D88EAB7-7C82-46C8-94D9-A8F9D66ED52A}"/>
    <cellStyle name="Comma 12 2 2" xfId="7558" xr:uid="{3750D60F-5CF5-4089-8C1B-30F75A93037F}"/>
    <cellStyle name="Comma 12 2 2 2" xfId="11272" xr:uid="{1DD46A8D-1708-4879-AD10-9B44430F7765}"/>
    <cellStyle name="Comma 12 2 2 2 2" xfId="15054" xr:uid="{2131AB6F-ED76-4DD3-ABAB-2ECB53E84562}"/>
    <cellStyle name="Comma 12 2 2 3" xfId="13594" xr:uid="{5D4E861D-0465-4D86-B33D-2692A3159780}"/>
    <cellStyle name="Comma 12 2 3" xfId="11001" xr:uid="{8B761CB8-3D85-462A-80C1-8AA6D8D5A5E8}"/>
    <cellStyle name="Comma 12 2 3 2" xfId="14783" xr:uid="{44B12DED-179E-409E-800E-0A5133CB87D8}"/>
    <cellStyle name="Comma 12 2 4" xfId="13323" xr:uid="{C482A621-DADD-4172-A1CC-51A00D29A0C3}"/>
    <cellStyle name="Comma 12 3" xfId="10597" xr:uid="{AC97010F-29D6-43E0-B0C1-9685E209C07D}"/>
    <cellStyle name="Comma 12 3 2" xfId="14379" xr:uid="{F476E2C1-CBDC-40C6-AFB3-ADAE3240C0BA}"/>
    <cellStyle name="Comma 12 4" xfId="12919" xr:uid="{10275E79-B137-45D2-925E-7B1D22E3A714}"/>
    <cellStyle name="Comma 13" xfId="6239" xr:uid="{36BBF9F1-D1E8-49FF-9727-1F15C30F7392}"/>
    <cellStyle name="Comma 13 2" xfId="6907" xr:uid="{F2C4CAF9-25EE-443A-991E-7248A6DB9247}"/>
    <cellStyle name="Comma 13 2 2" xfId="11002" xr:uid="{69EDE3C3-0839-426C-B2F2-F800B2E218E8}"/>
    <cellStyle name="Comma 13 2 2 2" xfId="14784" xr:uid="{5100D35C-D0C8-4715-A524-932200317819}"/>
    <cellStyle name="Comma 13 2 3" xfId="13324" xr:uid="{4CAD19F3-799D-4333-B253-E5ABB2768624}"/>
    <cellStyle name="Comma 13 3" xfId="10712" xr:uid="{44F64405-877D-4FB4-ACDE-C932463224FA}"/>
    <cellStyle name="Comma 13 3 2" xfId="14494" xr:uid="{E22262A4-8546-442D-A03F-247F9FC26CB4}"/>
    <cellStyle name="Comma 13 4" xfId="13034" xr:uid="{DC22D120-D8A5-4FB0-9036-A4D8504D080C}"/>
    <cellStyle name="Comma 14" xfId="6240" xr:uid="{48A56BFD-D0D2-45AE-9E1F-7E219AD76A74}"/>
    <cellStyle name="Comma 14 2" xfId="6241" xr:uid="{AA7F95FC-3E20-4F23-8A99-721C675D663A}"/>
    <cellStyle name="Comma 14 2 2" xfId="6908" xr:uid="{758DCB08-8204-4613-971C-76F3E5FF717E}"/>
    <cellStyle name="Comma 14 2 2 2" xfId="11003" xr:uid="{2ABD7F63-BD52-4E09-A06A-B45AE1568FE5}"/>
    <cellStyle name="Comma 14 2 2 2 2" xfId="14785" xr:uid="{2C1CFFCD-34DB-474C-8C95-7F0255F2D86C}"/>
    <cellStyle name="Comma 14 2 2 3" xfId="13325" xr:uid="{3B4671F2-DB4A-4785-9AE4-89A2E8FC0CDE}"/>
    <cellStyle name="Comma 14 2 3" xfId="10714" xr:uid="{4A4B99EE-2544-4224-AE78-DE92A442FE9F}"/>
    <cellStyle name="Comma 14 2 3 2" xfId="14496" xr:uid="{B211C5BA-C606-45CC-8B21-4F93569FD41C}"/>
    <cellStyle name="Comma 14 2 4" xfId="13036" xr:uid="{70A9D897-E1F4-4932-8F92-44BB26573882}"/>
    <cellStyle name="Comma 14 3" xfId="6909" xr:uid="{B97C1D56-80D9-4BAB-87EA-1CEACE474979}"/>
    <cellStyle name="Comma 14 3 2" xfId="11004" xr:uid="{094686D1-53B8-44F5-9031-503C75EF5BB9}"/>
    <cellStyle name="Comma 14 3 2 2" xfId="14786" xr:uid="{D36D65D1-3C6B-4A41-82CC-12192A4DD06C}"/>
    <cellStyle name="Comma 14 3 3" xfId="13326" xr:uid="{334B3CEB-B780-416F-A659-CDC674F5F2F4}"/>
    <cellStyle name="Comma 14 4" xfId="10713" xr:uid="{E3CF8AEF-F491-417B-ABA7-B1FDDCB08355}"/>
    <cellStyle name="Comma 14 4 2" xfId="14495" xr:uid="{2BD734EF-2F04-4C83-B7D5-704466436DF2}"/>
    <cellStyle name="Comma 14 5" xfId="13035" xr:uid="{207D77A4-B57F-442D-ADB8-14CDA8E4F9F5}"/>
    <cellStyle name="Comma 15" xfId="6242" xr:uid="{9CC03777-4952-46FE-815C-A5C7FEBB0583}"/>
    <cellStyle name="Comma 15 2" xfId="7559" xr:uid="{EBC94E9E-33C3-4560-B18F-68981A5622B8}"/>
    <cellStyle name="Comma 15 3" xfId="7560" xr:uid="{C0FEBBCD-5EC3-4A01-AF5B-57C420E5DB8A}"/>
    <cellStyle name="Comma 15 3 2" xfId="11273" xr:uid="{C87546A3-E03C-4A84-A133-A5784430C7E1}"/>
    <cellStyle name="Comma 15 3 2 2" xfId="15055" xr:uid="{4B3B194D-C704-4FB2-AF5E-A7C0165E108F}"/>
    <cellStyle name="Comma 15 3 3" xfId="13595" xr:uid="{BDDF5F18-B6D9-4B53-BC66-F504F6C81275}"/>
    <cellStyle name="Comma 15 4" xfId="7561" xr:uid="{FC78C0B7-8857-4C61-BDC6-9C4A95D98452}"/>
    <cellStyle name="Comma 15 5" xfId="10715" xr:uid="{75D0761C-698B-4AD5-A3B8-DAE567DAD1CE}"/>
    <cellStyle name="Comma 15 5 2" xfId="14497" xr:uid="{EC48B9F5-29CC-48DC-902C-FFC4E7BC7BEE}"/>
    <cellStyle name="Comma 15 6" xfId="13037" xr:uid="{09C3BAEC-051D-4395-9E57-1604C100BB25}"/>
    <cellStyle name="Comma 16" xfId="6243" xr:uid="{3575A96A-3101-4E5F-B05B-A31DFC929D9E}"/>
    <cellStyle name="Comma 16 2" xfId="7562" xr:uid="{251F1DA3-5204-4B56-85F4-FF30A6822782}"/>
    <cellStyle name="Comma 16 2 2" xfId="11274" xr:uid="{E2635D9E-97A0-4E21-92E3-570F8F7E1A4E}"/>
    <cellStyle name="Comma 16 2 2 2" xfId="15056" xr:uid="{CE59A8A6-5B3E-4B8D-B358-FA4F4A8A7066}"/>
    <cellStyle name="Comma 16 2 3" xfId="13596" xr:uid="{B6558D28-674C-4EBF-9A4E-E614F20D3714}"/>
    <cellStyle name="Comma 16 3" xfId="7563" xr:uid="{31152E0A-22BF-44D5-9E35-BE3A8F452026}"/>
    <cellStyle name="Comma 16 3 2" xfId="11275" xr:uid="{517E539C-2F4D-4D79-8F06-BC766285670B}"/>
    <cellStyle name="Comma 16 3 2 2" xfId="15057" xr:uid="{A1553828-EFC2-4926-A425-CF84A753A1E8}"/>
    <cellStyle name="Comma 16 3 3" xfId="13597" xr:uid="{3D70AAB1-3402-4311-8E93-73892620D6AD}"/>
    <cellStyle name="Comma 16 4" xfId="7564" xr:uid="{6C957B99-9C23-4855-87B9-08D816D3575A}"/>
    <cellStyle name="Comma 16 4 2" xfId="11276" xr:uid="{85CD2379-1255-4991-9D95-B5A99550D305}"/>
    <cellStyle name="Comma 16 4 2 2" xfId="15058" xr:uid="{89485C77-3C59-4037-A3DE-9C759B12E01D}"/>
    <cellStyle name="Comma 16 4 3" xfId="13598" xr:uid="{967AEAD6-2F48-467D-BD2A-0D6898DA062F}"/>
    <cellStyle name="Comma 16 5" xfId="10716" xr:uid="{99DC2EED-E16F-4CC4-998C-BD5F527B7C9E}"/>
    <cellStyle name="Comma 16 5 2" xfId="14498" xr:uid="{505FA8A6-C788-44D8-A4A6-ED1A7CA50D6C}"/>
    <cellStyle name="Comma 16 6" xfId="13038" xr:uid="{2030A347-B8FF-465D-8952-7A99F2E1410B}"/>
    <cellStyle name="Comma 17" xfId="6111" xr:uid="{49E8D409-9AAC-4E53-B3F8-55DC26D27DA8}"/>
    <cellStyle name="Comma 17 2" xfId="7565" xr:uid="{D6A1C592-67D6-4653-A1B7-8CC5E59A8756}"/>
    <cellStyle name="Comma 17 2 2" xfId="7566" xr:uid="{0DB0BA32-896F-4775-8E89-548B2300ECF2}"/>
    <cellStyle name="Comma 17 2 2 2" xfId="11278" xr:uid="{7863B8DA-8630-428C-BE5F-93E8B1E5428A}"/>
    <cellStyle name="Comma 17 2 2 2 2" xfId="15060" xr:uid="{E3F3AA89-9804-4C51-B8D3-523F00DD2654}"/>
    <cellStyle name="Comma 17 2 2 3" xfId="13600" xr:uid="{56A7F7C1-7C61-47F5-8C85-ADAE2AA79F7B}"/>
    <cellStyle name="Comma 17 2 3" xfId="11277" xr:uid="{3ACC5762-BC78-47B6-AC2D-949A5113CC09}"/>
    <cellStyle name="Comma 17 2 3 2" xfId="15059" xr:uid="{D610A17A-41FB-4326-85B3-C3C730745D5C}"/>
    <cellStyle name="Comma 17 2 4" xfId="13599" xr:uid="{66D4E525-2837-43BD-B4EB-31521F0D1E20}"/>
    <cellStyle name="Comma 17 3" xfId="7567" xr:uid="{0D3FC59E-E13A-40AA-B171-2CFEEB2105F2}"/>
    <cellStyle name="Comma 17 3 2" xfId="11279" xr:uid="{CECAE840-AACA-4C7B-9CA3-FC57366DE71F}"/>
    <cellStyle name="Comma 17 3 2 2" xfId="15061" xr:uid="{D8393860-C4C1-4954-A281-3773F0ACCFD9}"/>
    <cellStyle name="Comma 17 3 3" xfId="13601" xr:uid="{181AA924-3F37-4120-BD37-0B1CF569A662}"/>
    <cellStyle name="Comma 17 4" xfId="10618" xr:uid="{86136B0F-CA17-43AE-9488-F09F3D860E5D}"/>
    <cellStyle name="Comma 17 4 2" xfId="14400" xr:uid="{A7479F9F-CF2C-478B-986F-0A29E513ABAC}"/>
    <cellStyle name="Comma 17 5" xfId="12940" xr:uid="{C405A96F-745F-4C54-A7E0-F315C43D638F}"/>
    <cellStyle name="Comma 18" xfId="6244" xr:uid="{B154632F-1F10-4A72-B6C2-173246B91505}"/>
    <cellStyle name="Comma 18 2" xfId="6910" xr:uid="{3671A6A2-292E-405C-AA43-C0BBFE8EDDD5}"/>
    <cellStyle name="Comma 18 2 2" xfId="11005" xr:uid="{2EE2E4AA-C751-422A-BA1A-97B9F7556C91}"/>
    <cellStyle name="Comma 18 2 2 2" xfId="14787" xr:uid="{718416C5-1E3C-405A-A851-CB13B3A473D6}"/>
    <cellStyle name="Comma 18 2 3" xfId="13327" xr:uid="{C1E087BA-549A-41B2-BE52-D0A49F8681FD}"/>
    <cellStyle name="Comma 18 3" xfId="10717" xr:uid="{EAEBC09A-6CC8-40B3-9FB5-7AF473E5DBAD}"/>
    <cellStyle name="Comma 18 3 2" xfId="14499" xr:uid="{9746BFAC-EABC-49F0-AE50-A06CB287940D}"/>
    <cellStyle name="Comma 18 4" xfId="13039" xr:uid="{3ED946CF-5CC5-4C1D-B489-44ED16D42DE3}"/>
    <cellStyle name="Comma 19" xfId="6245" xr:uid="{DA1017A9-909C-4B85-A784-98DF913B2AD3}"/>
    <cellStyle name="Comma 19 2" xfId="10718" xr:uid="{BB0E91CE-D081-4210-93CC-2D5F0D160C63}"/>
    <cellStyle name="Comma 19 2 2" xfId="14500" xr:uid="{A7D2E113-38E6-4EF8-9E2E-74E45D26F890}"/>
    <cellStyle name="Comma 19 3" xfId="13040" xr:uid="{D6B63C0C-5F1F-4121-9AD3-C894C5FA122B}"/>
    <cellStyle name="Comma 2" xfId="151" xr:uid="{D50553A7-3B86-47CC-9A92-0DDB43264AD4}"/>
    <cellStyle name="Comma 2 10" xfId="7568" xr:uid="{CE3AD44D-9D9F-4115-B2E8-D83B4A55E5C9}"/>
    <cellStyle name="Comma 2 10 2" xfId="11280" xr:uid="{B4BBF28C-268D-4D55-BA62-14186E0E50BD}"/>
    <cellStyle name="Comma 2 10 2 2" xfId="15062" xr:uid="{FC3DC774-6B6A-47FB-B167-98AB05102FC8}"/>
    <cellStyle name="Comma 2 10 3" xfId="13602" xr:uid="{DE678216-737F-4469-960B-AC2CA3806E20}"/>
    <cellStyle name="Comma 2 11" xfId="10507" xr:uid="{CA24F6A5-CCEB-4B35-A88F-376B77EE6727}"/>
    <cellStyle name="Comma 2 11 2" xfId="14312" xr:uid="{01904DE7-5579-433C-BA17-611079EC770E}"/>
    <cellStyle name="Comma 2 12" xfId="10542" xr:uid="{F43CA84C-6683-4C0D-A89D-CAA70AF910A6}"/>
    <cellStyle name="Comma 2 12 2" xfId="14324" xr:uid="{BEAAA5ED-F930-4C3B-8242-C46CEA74C744}"/>
    <cellStyle name="Comma 2 13" xfId="12863" xr:uid="{EC1E326F-53A9-408C-A8EF-4B9BA04BADE2}"/>
    <cellStyle name="Comma 2 14" xfId="4644" xr:uid="{5569799A-DCE4-4E26-9062-39168AFE0581}"/>
    <cellStyle name="Comma 2 15" xfId="4556" xr:uid="{FBB84A89-0C43-40FC-AE6B-2A6AEE0F94A5}"/>
    <cellStyle name="Comma 2 16" xfId="15803" xr:uid="{2AC0E8D0-233F-449F-A997-87656B779F28}"/>
    <cellStyle name="Comma 2 17" xfId="15805" xr:uid="{400E404D-8C84-473F-838F-CBDD4324DF77}"/>
    <cellStyle name="Comma 2 2" xfId="152" xr:uid="{28537C89-7DBB-49FD-81E3-F026541ABEBA}"/>
    <cellStyle name="Comma 2 2 10" xfId="10551" xr:uid="{3A2E8A73-0828-42DD-8958-D6C315CE240E}"/>
    <cellStyle name="Comma 2 2 10 2" xfId="14333" xr:uid="{9B5D0A6D-C587-4200-A4EE-0F16BE0BA1A0}"/>
    <cellStyle name="Comma 2 2 11" xfId="12872" xr:uid="{0E68BEF5-1519-4C2B-AB44-A4FE76803021}"/>
    <cellStyle name="Comma 2 2 12" xfId="4660" xr:uid="{18AAF3FF-A634-4D79-B14D-5DBDA6A7463C}"/>
    <cellStyle name="Comma 2 2 13" xfId="4557" xr:uid="{9501CD9C-B2CA-4DE8-924F-F3F8F5DAED76}"/>
    <cellStyle name="Comma 2 2 2" xfId="4593" xr:uid="{19B4E8C1-C9E1-4235-982C-5EF7BFDFA667}"/>
    <cellStyle name="Comma 2 2 2 2" xfId="5905" xr:uid="{FBC70766-B36B-423B-B674-911A2D6855FB}"/>
    <cellStyle name="Comma 2 2 2 2 2" xfId="7569" xr:uid="{447C7FE2-4C22-4F35-9D65-C57981E35134}"/>
    <cellStyle name="Comma 2 2 2 2 3" xfId="7570" xr:uid="{44D0071A-ABD6-43DE-8DA9-E7BA684D2CBA}"/>
    <cellStyle name="Comma 2 2 2 2 3 2" xfId="11281" xr:uid="{015D8BD8-B7C1-481A-8BCC-0F2472D5A97D}"/>
    <cellStyle name="Comma 2 2 2 2 3 2 2" xfId="15063" xr:uid="{3D6F8EB3-5754-430C-ADF2-6F5E9EAACE28}"/>
    <cellStyle name="Comma 2 2 2 2 3 3" xfId="13603" xr:uid="{5F60F9A1-E910-4B29-9575-7B0109FC5850}"/>
    <cellStyle name="Comma 2 2 2 3" xfId="6246" xr:uid="{259BAAA4-038F-4E4E-AD01-966FEBBB937B}"/>
    <cellStyle name="Comma 2 2 2 3 2" xfId="6911" xr:uid="{CAB1CC76-B5AC-4FCC-BF6C-F33516A6820F}"/>
    <cellStyle name="Comma 2 2 2 3 2 2" xfId="11006" xr:uid="{51812C82-D6D6-4DAD-BE7F-F86AD481ECCD}"/>
    <cellStyle name="Comma 2 2 2 3 2 2 2" xfId="14788" xr:uid="{B4AF6717-602C-4C28-8DE9-CFE311006C0F}"/>
    <cellStyle name="Comma 2 2 2 3 2 3" xfId="13328" xr:uid="{CA10CA41-8551-42E5-BD41-3E0DB1AA3668}"/>
    <cellStyle name="Comma 2 2 2 3 3" xfId="10719" xr:uid="{7DCB3204-0FD7-4992-B44B-342922A76EF5}"/>
    <cellStyle name="Comma 2 2 2 3 3 2" xfId="14501" xr:uid="{484DD811-38B1-47B8-BFF7-2E15906B1F88}"/>
    <cellStyle name="Comma 2 2 2 3 4" xfId="13041" xr:uid="{D20CB03B-645D-4FC5-BE3D-52CD69820F00}"/>
    <cellStyle name="Comma 2 2 2 4" xfId="6912" xr:uid="{6218DF16-4E5E-41B1-84F7-329ED8DC014D}"/>
    <cellStyle name="Comma 2 2 2 4 2" xfId="11007" xr:uid="{0509B734-C2A5-47D1-BCF9-14A503426711}"/>
    <cellStyle name="Comma 2 2 2 4 2 2" xfId="14789" xr:uid="{B57C4818-445D-44C5-AC5A-C3279D892AB3}"/>
    <cellStyle name="Comma 2 2 2 4 3" xfId="13329" xr:uid="{A5BB9EC1-C36B-4EA7-A264-2DC5B3518223}"/>
    <cellStyle name="Comma 2 2 2 5" xfId="10552" xr:uid="{E25CA2F4-4392-4E0C-8723-9C033257B6C1}"/>
    <cellStyle name="Comma 2 2 2 5 2" xfId="14334" xr:uid="{39A685F9-2792-4A65-B950-FBB11462F2B9}"/>
    <cellStyle name="Comma 2 2 2 6" xfId="12873" xr:uid="{BAC4380C-7BF6-4660-9BD3-E5AF4A577FF9}"/>
    <cellStyle name="Comma 2 2 2 7" xfId="4661" xr:uid="{15615D66-6AA3-42BA-9800-5C70EDC7F9A0}"/>
    <cellStyle name="Comma 2 2 3" xfId="4662" xr:uid="{2A3CC009-5AA4-46F2-B932-A923E02C959E}"/>
    <cellStyle name="Comma 2 2 3 2" xfId="6247" xr:uid="{0A268F1D-17ED-405F-BB05-8C15744389C2}"/>
    <cellStyle name="Comma 2 2 3 2 2" xfId="6913" xr:uid="{C93D9BC8-6BAB-41F9-ABE5-8870D15214EC}"/>
    <cellStyle name="Comma 2 2 3 2 2 2" xfId="11008" xr:uid="{24C50868-D471-4ADD-850B-85220B7D9BA2}"/>
    <cellStyle name="Comma 2 2 3 2 2 2 2" xfId="14790" xr:uid="{7B9AB98C-7EEA-4432-AF88-5489678499C3}"/>
    <cellStyle name="Comma 2 2 3 2 2 3" xfId="13330" xr:uid="{3ACF9F25-F8DC-4ACE-BD89-7CCD9E1ABF27}"/>
    <cellStyle name="Comma 2 2 3 2 3" xfId="10720" xr:uid="{81A881DD-D54D-4D0A-B0D9-092E3D2E9843}"/>
    <cellStyle name="Comma 2 2 3 2 3 2" xfId="14502" xr:uid="{E121C5D4-D0F4-4563-9147-96A9F3EECE54}"/>
    <cellStyle name="Comma 2 2 3 2 4" xfId="13042" xr:uid="{D093985D-0197-4193-9D21-31CB9D4F5AAF}"/>
    <cellStyle name="Comma 2 2 3 3" xfId="6914" xr:uid="{09319F3E-B4A6-4C32-82C2-8A8D9F46FD36}"/>
    <cellStyle name="Comma 2 2 3 3 2" xfId="7571" xr:uid="{A1A118A0-E07D-4BF1-9096-32C6D1D5F6BC}"/>
    <cellStyle name="Comma 2 2 3 3 2 2" xfId="11282" xr:uid="{DC912BD2-53AB-4A42-8239-B4459DE3115B}"/>
    <cellStyle name="Comma 2 2 3 3 2 2 2" xfId="15064" xr:uid="{F677EA05-D4C3-458B-9043-88ACCA89D22A}"/>
    <cellStyle name="Comma 2 2 3 3 2 3" xfId="13604" xr:uid="{A78E8975-D96D-4928-B794-E64EE74079FA}"/>
    <cellStyle name="Comma 2 2 3 3 3" xfId="11009" xr:uid="{048C6E7A-2617-4DBE-9C74-B101A019E3B4}"/>
    <cellStyle name="Comma 2 2 3 3 3 2" xfId="14791" xr:uid="{7A0C88F4-7DD0-4C57-9DCD-94E8819056DE}"/>
    <cellStyle name="Comma 2 2 3 3 4" xfId="13331" xr:uid="{139A1637-7059-431F-83F5-3EA866953329}"/>
    <cellStyle name="Comma 2 2 3 4" xfId="10553" xr:uid="{335D91F9-6B2C-45B6-BC6E-462999C58452}"/>
    <cellStyle name="Comma 2 2 3 4 2" xfId="14335" xr:uid="{AC02A20F-183A-4866-A7B5-80402739C5F4}"/>
    <cellStyle name="Comma 2 2 3 5" xfId="12874" xr:uid="{9FFCAE69-83FD-427C-9F38-0F56470D95F7}"/>
    <cellStyle name="Comma 2 2 4" xfId="5906" xr:uid="{3117E606-B67A-4B1C-8B8B-17C2BC43B497}"/>
    <cellStyle name="Comma 2 2 4 2" xfId="7572" xr:uid="{00ED1B78-0932-4B8F-84FD-6B8C875C62E0}"/>
    <cellStyle name="Comma 2 2 5" xfId="6248" xr:uid="{6B149829-9894-4D8F-B5A6-212F0F2E9671}"/>
    <cellStyle name="Comma 2 2 5 2" xfId="6915" xr:uid="{AA540F78-C1FC-4262-9956-AD26058E8EEF}"/>
    <cellStyle name="Comma 2 2 5 2 2" xfId="7573" xr:uid="{0D14A3F6-3727-41D8-BFD7-3CDBEBC527C7}"/>
    <cellStyle name="Comma 2 2 5 2 2 2" xfId="11283" xr:uid="{B95F4641-28DD-45E0-B623-F23B33EC92BA}"/>
    <cellStyle name="Comma 2 2 5 2 2 2 2" xfId="15065" xr:uid="{3736E6F9-3EBA-465B-A458-2EE008CE1C5B}"/>
    <cellStyle name="Comma 2 2 5 2 2 3" xfId="13605" xr:uid="{10EEE472-BD1C-4E9D-8DE2-D3CE4987DBBA}"/>
    <cellStyle name="Comma 2 2 5 2 3" xfId="11010" xr:uid="{287AFE5E-7E06-4554-BD29-AD13C52E6880}"/>
    <cellStyle name="Comma 2 2 5 2 3 2" xfId="14792" xr:uid="{115CC26F-5169-4D7B-9AE2-A4C0A06EC130}"/>
    <cellStyle name="Comma 2 2 5 2 4" xfId="13332" xr:uid="{0D09F0F3-F872-4498-928B-3D0F6FA0C13E}"/>
    <cellStyle name="Comma 2 2 5 3" xfId="7574" xr:uid="{92B57362-D54E-4994-9F89-845E4AF1A3A4}"/>
    <cellStyle name="Comma 2 2 5 3 2" xfId="11284" xr:uid="{98C3839C-A6B3-4BDE-8E5D-F1B4CEC749CE}"/>
    <cellStyle name="Comma 2 2 5 3 2 2" xfId="15066" xr:uid="{252D30CB-B3B4-41A0-BDE3-C852A7A1B4F8}"/>
    <cellStyle name="Comma 2 2 5 3 3" xfId="13606" xr:uid="{2D3DE874-619D-41AA-B1B1-8333777D1042}"/>
    <cellStyle name="Comma 2 2 5 4" xfId="7575" xr:uid="{B3047D75-406D-4D6F-9B8D-AEC64E5F73B5}"/>
    <cellStyle name="Comma 2 2 5 4 2" xfId="11285" xr:uid="{CD7D588A-C5AE-4B0D-8EEE-25B55248194F}"/>
    <cellStyle name="Comma 2 2 5 4 2 2" xfId="15067" xr:uid="{ADBA7BEC-2F57-4EC6-A8FE-9F6074EC6A8B}"/>
    <cellStyle name="Comma 2 2 5 4 3" xfId="13607" xr:uid="{B9EFF85F-6A7D-4D67-B2E9-9C4883FE7B5B}"/>
    <cellStyle name="Comma 2 2 5 5" xfId="10721" xr:uid="{887693AC-27E2-4BA0-A04A-1BFDC055AC79}"/>
    <cellStyle name="Comma 2 2 5 5 2" xfId="14503" xr:uid="{B155A319-CE17-4FBA-8C03-91DC1845CC83}"/>
    <cellStyle name="Comma 2 2 5 6" xfId="13043" xr:uid="{6C08CD67-C7D7-4792-AF28-F8CF84FFD7FB}"/>
    <cellStyle name="Comma 2 2 6" xfId="6249" xr:uid="{001922FC-055F-4719-BA83-0D1F7D289B31}"/>
    <cellStyle name="Comma 2 2 6 2" xfId="6916" xr:uid="{72F10734-EA61-4213-8634-033A1F8C5267}"/>
    <cellStyle name="Comma 2 2 6 2 2" xfId="11011" xr:uid="{69FFB89A-55D9-48C4-98AD-E0309A112182}"/>
    <cellStyle name="Comma 2 2 6 2 2 2" xfId="14793" xr:uid="{06F3FCE8-6D56-49EF-90E3-AD6EF2576489}"/>
    <cellStyle name="Comma 2 2 6 2 3" xfId="13333" xr:uid="{23CD040A-3403-4F67-B075-BA2E730FA72B}"/>
    <cellStyle name="Comma 2 2 6 3" xfId="10722" xr:uid="{216452D7-C083-4DF0-BD2B-CEB58A67C2E4}"/>
    <cellStyle name="Comma 2 2 6 3 2" xfId="14504" xr:uid="{4FB3A22C-CE0C-47A1-BD84-2C12F4DE720B}"/>
    <cellStyle name="Comma 2 2 6 4" xfId="13044" xr:uid="{654CA9F7-92AD-453D-A082-341F5DD209AB}"/>
    <cellStyle name="Comma 2 2 7" xfId="6250" xr:uid="{E77706E6-91A1-4734-BB00-FDEC824C0E06}"/>
    <cellStyle name="Comma 2 2 7 2" xfId="6917" xr:uid="{504F9A32-745E-48EE-8BFE-D70E2E6E61B0}"/>
    <cellStyle name="Comma 2 2 7 2 2" xfId="11012" xr:uid="{1DEC249F-28D3-42B9-B23F-7FAE9CBEF0A0}"/>
    <cellStyle name="Comma 2 2 7 2 2 2" xfId="14794" xr:uid="{DB50BE8B-0B88-415E-B099-735C07676A5A}"/>
    <cellStyle name="Comma 2 2 7 2 3" xfId="13334" xr:uid="{58691537-9446-46E6-A88C-E8AD27F2E2BD}"/>
    <cellStyle name="Comma 2 2 7 3" xfId="10723" xr:uid="{69E6F5EC-39DA-4A42-BE2B-0262C6139137}"/>
    <cellStyle name="Comma 2 2 7 3 2" xfId="14505" xr:uid="{789850E2-B62F-45B7-BDA0-F772B920226A}"/>
    <cellStyle name="Comma 2 2 7 4" xfId="13045" xr:uid="{0804414B-3B19-4CCB-8F01-B34CB0ADA3B0}"/>
    <cellStyle name="Comma 2 2 8" xfId="6918" xr:uid="{3BF247A5-A319-4F40-BE3D-A5987E0A6B6F}"/>
    <cellStyle name="Comma 2 2 8 2" xfId="11013" xr:uid="{81BC615C-54F4-48E3-AAB5-56665E577CE2}"/>
    <cellStyle name="Comma 2 2 8 2 2" xfId="14795" xr:uid="{BA10C24F-F3B8-47E0-A2CD-7AEE51ADA38A}"/>
    <cellStyle name="Comma 2 2 8 3" xfId="13335" xr:uid="{4F685B7F-DED7-48D0-81D8-5D9554CBF276}"/>
    <cellStyle name="Comma 2 2 9" xfId="10492" xr:uid="{C50BB975-34EB-4503-B37F-1BC4DD76E99E}"/>
    <cellStyle name="Comma 2 2 9 2" xfId="14308" xr:uid="{AF590E00-6B67-4181-ADEF-273CC9854E80}"/>
    <cellStyle name="Comma 2 3" xfId="153" xr:uid="{E99037C6-918C-44A3-BF9B-5B8F7D3AEF7A}"/>
    <cellStyle name="Comma 2 3 10" xfId="4558" xr:uid="{2285F913-A1CC-4651-B3E2-6710B5F823F9}"/>
    <cellStyle name="Comma 2 3 2" xfId="4594" xr:uid="{20F05722-D077-4F03-ADAC-EE8E7755B62B}"/>
    <cellStyle name="Comma 2 3 2 2" xfId="6919" xr:uid="{E1B4954D-EDCC-4B81-8F53-894D2DF232E5}"/>
    <cellStyle name="Comma 2 3 2 2 2" xfId="11014" xr:uid="{6AA6519A-8BFC-4F4C-8051-8702F446B599}"/>
    <cellStyle name="Comma 2 3 2 2 2 2" xfId="14796" xr:uid="{9B0C8A51-8551-45A4-B8E3-9E4C06281C31}"/>
    <cellStyle name="Comma 2 3 2 2 3" xfId="13336" xr:uid="{6A2ED487-74A0-4E21-AC39-8CEE2FECB120}"/>
    <cellStyle name="Comma 2 3 2 3" xfId="10598" xr:uid="{35C907B0-8A22-4A17-B187-63EA1FD648AA}"/>
    <cellStyle name="Comma 2 3 2 3 2" xfId="14380" xr:uid="{F7F23E76-6E01-4C84-B8B6-E894B0743B00}"/>
    <cellStyle name="Comma 2 3 2 4" xfId="12920" xr:uid="{6B86ABBC-935B-4660-87CA-6FC538FAE16B}"/>
    <cellStyle name="Comma 2 3 2 5" xfId="5907" xr:uid="{0F2798A2-2211-4C23-9400-39EDA7B942B3}"/>
    <cellStyle name="Comma 2 3 3" xfId="5908" xr:uid="{1636673D-1E21-427E-A0D6-9C21EAE1D811}"/>
    <cellStyle name="Comma 2 3 3 2" xfId="7576" xr:uid="{0EC9020E-8834-41E9-BCFB-4DDCFE3CF886}"/>
    <cellStyle name="Comma 2 3 3 2 2" xfId="11286" xr:uid="{F4EE0075-42E6-4DA5-B983-746330F5B4DC}"/>
    <cellStyle name="Comma 2 3 3 2 2 2" xfId="15068" xr:uid="{1EA951CA-738E-4089-93BE-DEA99FEA0CA5}"/>
    <cellStyle name="Comma 2 3 3 2 3" xfId="13608" xr:uid="{88659E60-C3A8-4DDC-ABFF-E2D58FFCD1E0}"/>
    <cellStyle name="Comma 2 3 4" xfId="5909" xr:uid="{E8EBC791-2618-4A6D-833D-834796F08490}"/>
    <cellStyle name="Comma 2 3 4 2" xfId="7577" xr:uid="{4E908018-E032-4BA1-8B9F-6EAF07260815}"/>
    <cellStyle name="Comma 2 3 4 2 2" xfId="11287" xr:uid="{B6A306DC-1144-450F-BD1D-01EBFCA31841}"/>
    <cellStyle name="Comma 2 3 4 2 2 2" xfId="15069" xr:uid="{31C7E0BA-2A6A-4B86-B23D-EAA4D52EB90D}"/>
    <cellStyle name="Comma 2 3 4 2 3" xfId="13609" xr:uid="{3AB5ED22-658F-4102-ADBC-8B3E2087E389}"/>
    <cellStyle name="Comma 2 3 5" xfId="6920" xr:uid="{349E1106-2A5F-43D6-9FBA-D525FE6BADFA}"/>
    <cellStyle name="Comma 2 3 5 2" xfId="11015" xr:uid="{A1693F04-F43C-4783-BB55-1A4FF368E705}"/>
    <cellStyle name="Comma 2 3 5 2 2" xfId="14797" xr:uid="{59558456-E80D-4C24-8568-36EDCB62654E}"/>
    <cellStyle name="Comma 2 3 5 3" xfId="13337" xr:uid="{0509936B-0F25-437D-8294-658A0FB8BD81}"/>
    <cellStyle name="Comma 2 3 6" xfId="10486" xr:uid="{C1BD43DD-55A5-4B26-AEBE-BB7C84125B7F}"/>
    <cellStyle name="Comma 2 3 6 2" xfId="14307" xr:uid="{7B7E9AB1-3948-4EC5-BB33-04CD6FB4B1D6}"/>
    <cellStyle name="Comma 2 3 7" xfId="10554" xr:uid="{73C0B233-EFDC-4056-8C2C-F262C5B3DC16}"/>
    <cellStyle name="Comma 2 3 7 2" xfId="14336" xr:uid="{31E43A97-E78B-4180-AB8C-D187F3DD993C}"/>
    <cellStyle name="Comma 2 3 8" xfId="12875" xr:uid="{2159F15C-D971-4ABC-B303-17829CB6670E}"/>
    <cellStyle name="Comma 2 3 9" xfId="4663" xr:uid="{11323CFF-39D8-42C5-8E14-ED5B2BD578B7}"/>
    <cellStyle name="Comma 2 4" xfId="253" xr:uid="{757D2265-89B4-44A5-9FDB-74D8C06B8AD9}"/>
    <cellStyle name="Comma 2 4 10" xfId="4664" xr:uid="{C7E71760-5933-4AA3-8ABF-A27E4E94B39D}"/>
    <cellStyle name="Comma 2 4 11" xfId="4559" xr:uid="{5F12696E-AAB5-457D-BA1B-51717283FADB}"/>
    <cellStyle name="Comma 2 4 2" xfId="4595" xr:uid="{9F9AE380-7095-4F7C-854E-21EA0AE11BDB}"/>
    <cellStyle name="Comma 2 4 2 2" xfId="6251" xr:uid="{A1DD015D-DBCC-45AA-8227-4CFFE839038B}"/>
    <cellStyle name="Comma 2 4 2 2 2" xfId="6921" xr:uid="{707BC39D-0444-4971-A3D1-399E23A97142}"/>
    <cellStyle name="Comma 2 4 2 2 2 2" xfId="11016" xr:uid="{7F9BF614-DA39-46F9-ABD4-D31FF37D7CB3}"/>
    <cellStyle name="Comma 2 4 2 2 2 2 2" xfId="14798" xr:uid="{C6E2450B-FA24-4597-8C48-2B1F51099BC4}"/>
    <cellStyle name="Comma 2 4 2 2 2 3" xfId="13338" xr:uid="{A4436255-FC28-4CA5-B6E1-2B0E2228498A}"/>
    <cellStyle name="Comma 2 4 2 2 3" xfId="10724" xr:uid="{BBDC8A28-FE0A-4F0B-9318-AF738AB4A967}"/>
    <cellStyle name="Comma 2 4 2 2 3 2" xfId="14506" xr:uid="{CFFB5F38-C105-498C-A0F6-784B75481FCA}"/>
    <cellStyle name="Comma 2 4 2 2 4" xfId="13046" xr:uid="{12B71B29-4FAF-445C-852B-A61D43C532A0}"/>
    <cellStyle name="Comma 2 4 2 3" xfId="6922" xr:uid="{3AB915BF-E50A-44F6-BA21-4EC9F68B7696}"/>
    <cellStyle name="Comma 2 4 2 3 2" xfId="11017" xr:uid="{C38D8424-DD3D-408D-94B8-A0A394C6972B}"/>
    <cellStyle name="Comma 2 4 2 3 2 2" xfId="14799" xr:uid="{86A742BF-D247-49D1-9564-E85D0ACFB76E}"/>
    <cellStyle name="Comma 2 4 2 3 3" xfId="13339" xr:uid="{20EB5D51-21AA-4731-8DC5-A7CD3A0CFAC2}"/>
    <cellStyle name="Comma 2 4 2 4" xfId="10556" xr:uid="{DDBC4E31-DE85-4011-82D1-49B640C72E49}"/>
    <cellStyle name="Comma 2 4 2 4 2" xfId="14338" xr:uid="{C303039B-F46C-4400-B12D-9B176D360C0E}"/>
    <cellStyle name="Comma 2 4 2 5" xfId="12877" xr:uid="{5B072854-9552-4AD0-9BCB-ED41657FC822}"/>
    <cellStyle name="Comma 2 4 2 6" xfId="4665" xr:uid="{1D490B72-A6E5-4DCA-AE7B-7AA07DED225A}"/>
    <cellStyle name="Comma 2 4 3" xfId="5910" xr:uid="{BD3212BF-6554-4241-A18A-6F587020B73E}"/>
    <cellStyle name="Comma 2 4 3 2" xfId="6923" xr:uid="{C99F2447-9746-4361-8087-B11F02DA224F}"/>
    <cellStyle name="Comma 2 4 3 2 2" xfId="7578" xr:uid="{DBD29409-86D3-4EE2-8AAC-2D0885169080}"/>
    <cellStyle name="Comma 2 4 3 2 2 2" xfId="11288" xr:uid="{D1A4F795-B17B-4E92-AF78-43D81D8E15FB}"/>
    <cellStyle name="Comma 2 4 3 2 2 2 2" xfId="15070" xr:uid="{367522B4-F723-485C-8263-155DC8F662B2}"/>
    <cellStyle name="Comma 2 4 3 2 2 3" xfId="13610" xr:uid="{85535412-B203-4D15-9761-E0B0405B2CB2}"/>
    <cellStyle name="Comma 2 4 3 2 3" xfId="11018" xr:uid="{DD7E9FE6-5E30-48C0-AAC5-0F5BB3BB8115}"/>
    <cellStyle name="Comma 2 4 3 2 3 2" xfId="14800" xr:uid="{C7506577-DC96-48A5-A204-65AEB5F85BFD}"/>
    <cellStyle name="Comma 2 4 3 2 4" xfId="13340" xr:uid="{5862F49C-F18E-49DE-B792-BD4800BB80D5}"/>
    <cellStyle name="Comma 2 4 3 3" xfId="10599" xr:uid="{A3914710-FF33-4322-945D-2E0CA32E4D6E}"/>
    <cellStyle name="Comma 2 4 3 3 2" xfId="14381" xr:uid="{42723126-C77E-49DF-824C-0860F0DF224E}"/>
    <cellStyle name="Comma 2 4 3 4" xfId="12921" xr:uid="{F142B43B-E270-4CE5-BD6E-AEF04F785FD0}"/>
    <cellStyle name="Comma 2 4 4" xfId="6252" xr:uid="{F36D1A79-50E2-45C4-8FBA-4229569703B5}"/>
    <cellStyle name="Comma 2 4 4 2" xfId="6924" xr:uid="{BC6F2C8F-A5FA-42DE-BCCF-0DD9BA0E10F6}"/>
    <cellStyle name="Comma 2 4 4 2 2" xfId="11019" xr:uid="{4DC8595E-370C-4FDE-97DD-A18DC019BBC7}"/>
    <cellStyle name="Comma 2 4 4 2 2 2" xfId="14801" xr:uid="{00828215-D0EC-4569-A09C-0EE908BA9038}"/>
    <cellStyle name="Comma 2 4 4 2 3" xfId="13341" xr:uid="{496A4D4F-3C90-4918-A37C-735605F863CE}"/>
    <cellStyle name="Comma 2 4 4 3" xfId="10725" xr:uid="{D6939CB6-37ED-4C0C-BDC2-EA2A072E07B3}"/>
    <cellStyle name="Comma 2 4 4 3 2" xfId="14507" xr:uid="{74B2C8C3-D1B9-431B-8976-576724A8EF21}"/>
    <cellStyle name="Comma 2 4 4 4" xfId="13047" xr:uid="{7C914DF4-77CD-45C3-A548-635CDE69F7F1}"/>
    <cellStyle name="Comma 2 4 5" xfId="6253" xr:uid="{B9D441B0-3F65-42AA-85F4-DD350273629C}"/>
    <cellStyle name="Comma 2 4 5 2" xfId="6925" xr:uid="{558833B8-369C-441F-AFA8-157373C1CDF1}"/>
    <cellStyle name="Comma 2 4 5 2 2" xfId="11020" xr:uid="{C6BE32AD-C238-420E-A27F-AACC94E4AC6A}"/>
    <cellStyle name="Comma 2 4 5 2 2 2" xfId="14802" xr:uid="{A20FEC76-D753-4B31-A137-75539BE86E57}"/>
    <cellStyle name="Comma 2 4 5 2 3" xfId="13342" xr:uid="{AE4017D9-8AD7-45DD-96E6-C83BCA8E026A}"/>
    <cellStyle name="Comma 2 4 5 3" xfId="10726" xr:uid="{39546D57-E417-44CB-8021-7AB95CB643FB}"/>
    <cellStyle name="Comma 2 4 5 3 2" xfId="14508" xr:uid="{9425A8F1-DE43-4017-9295-A3FCA0995DDA}"/>
    <cellStyle name="Comma 2 4 5 4" xfId="13048" xr:uid="{35389E0A-19A8-4EDB-A4C1-81F712907C5D}"/>
    <cellStyle name="Comma 2 4 6" xfId="6926" xr:uid="{269E5247-9242-43C3-860E-FC0904D3A3A6}"/>
    <cellStyle name="Comma 2 4 6 2" xfId="11021" xr:uid="{1DA2D58E-3A67-4276-9F9C-C8205196FC15}"/>
    <cellStyle name="Comma 2 4 6 2 2" xfId="14803" xr:uid="{A6CB4F04-D1F9-43F3-8769-97652D30F2E1}"/>
    <cellStyle name="Comma 2 4 6 3" xfId="13343" xr:uid="{088EE70C-80F0-4804-BA12-8F350BBC40BF}"/>
    <cellStyle name="Comma 2 4 7" xfId="10509" xr:uid="{F41DBBAA-29EC-465B-B235-3BA9BDDB65A1}"/>
    <cellStyle name="Comma 2 4 7 2" xfId="14313" xr:uid="{3B4712D8-5553-40F9-A9DE-0EB7FD0887F2}"/>
    <cellStyle name="Comma 2 4 8" xfId="10555" xr:uid="{BA7AC04B-A135-498F-B3AD-FA50C621312E}"/>
    <cellStyle name="Comma 2 4 8 2" xfId="14337" xr:uid="{7B9B7A10-8602-457C-8E53-6AC0C9831A57}"/>
    <cellStyle name="Comma 2 4 9" xfId="12876" xr:uid="{82AF1EFC-7C14-4556-A95F-88628813059B}"/>
    <cellStyle name="Comma 2 5" xfId="4565" xr:uid="{FE4CEF91-3667-4046-B49C-31D4F9E26AFB}"/>
    <cellStyle name="Comma 2 5 2" xfId="4608" xr:uid="{9F76C2BA-EA80-48E5-842D-713CD0814CAE}"/>
    <cellStyle name="Comma 2 5 2 2" xfId="6927" xr:uid="{E80E7856-4802-4C1A-B583-A353531444BA}"/>
    <cellStyle name="Comma 2 5 2 2 2" xfId="11022" xr:uid="{0EF22DDF-7E1F-4820-A615-75ECDEA468F6}"/>
    <cellStyle name="Comma 2 5 2 2 2 2" xfId="14804" xr:uid="{F33FCE5D-5078-4D0F-97F0-48944F915055}"/>
    <cellStyle name="Comma 2 5 2 2 3" xfId="13344" xr:uid="{34D269BA-C560-47F2-AB34-4B3BB845348B}"/>
    <cellStyle name="Comma 2 5 2 3" xfId="10727" xr:uid="{DBF8CBD0-0CD1-4B01-8DEF-F9103658930A}"/>
    <cellStyle name="Comma 2 5 2 3 2" xfId="14509" xr:uid="{C3AD847D-6319-4DD2-A577-FF4E689ED27A}"/>
    <cellStyle name="Comma 2 5 2 4" xfId="13049" xr:uid="{245CA29B-D2C9-4C3A-82C0-D39AEB306BB5}"/>
    <cellStyle name="Comma 2 5 2 5" xfId="6254" xr:uid="{28596F35-7588-47DB-85A7-62845CAD5575}"/>
    <cellStyle name="Comma 2 5 3" xfId="6255" xr:uid="{083C5964-5B7C-4C9A-A7ED-745DC7F061C8}"/>
    <cellStyle name="Comma 2 5 3 2" xfId="6928" xr:uid="{6A570F4A-D7E9-4272-81AB-59E25A29A42F}"/>
    <cellStyle name="Comma 2 5 3 2 2" xfId="11023" xr:uid="{36018D35-E78B-4835-89BB-7B4805CFCD2B}"/>
    <cellStyle name="Comma 2 5 3 2 2 2" xfId="14805" xr:uid="{3078F07A-3A0B-4BBC-92D4-BDD6E7A944F3}"/>
    <cellStyle name="Comma 2 5 3 2 3" xfId="13345" xr:uid="{0B98331D-C7D8-42C8-8AFA-072EA0D3D6B5}"/>
    <cellStyle name="Comma 2 5 3 3" xfId="10728" xr:uid="{EB7F74D9-9800-4CEC-9335-717AF826DDF3}"/>
    <cellStyle name="Comma 2 5 3 3 2" xfId="14510" xr:uid="{5353E952-4A4D-4A01-8209-2DF7A1C33499}"/>
    <cellStyle name="Comma 2 5 3 4" xfId="13050" xr:uid="{892390EF-B8B6-48A8-8035-2149603096F0}"/>
    <cellStyle name="Comma 2 5 4" xfId="6929" xr:uid="{464099C7-8F18-4004-94D8-A6ACF32D04DE}"/>
    <cellStyle name="Comma 2 5 4 2" xfId="7579" xr:uid="{B9B7A686-D54B-4827-BB30-7D7164CCF668}"/>
    <cellStyle name="Comma 2 5 4 2 2" xfId="11289" xr:uid="{63CD52DA-78E7-4053-ABF6-1630DF032099}"/>
    <cellStyle name="Comma 2 5 4 2 2 2" xfId="15071" xr:uid="{0E519458-D28F-4D15-988A-AACA222278E9}"/>
    <cellStyle name="Comma 2 5 4 2 3" xfId="13611" xr:uid="{D5454A70-51F4-4BC4-83A6-2FCD3CFBC476}"/>
    <cellStyle name="Comma 2 5 4 3" xfId="11024" xr:uid="{99BCA63E-8C4E-4418-A8F8-77E5815882F6}"/>
    <cellStyle name="Comma 2 5 4 3 2" xfId="14806" xr:uid="{E4637F8C-9776-424F-8FAD-BC6E1DEBC44F}"/>
    <cellStyle name="Comma 2 5 4 4" xfId="13346" xr:uid="{9B001356-0059-40D6-ADBC-DAA0AAF856DB}"/>
    <cellStyle name="Comma 2 5 5" xfId="10497" xr:uid="{6D0E9FF2-D724-4101-BE93-1E4A845AD250}"/>
    <cellStyle name="Comma 2 5 5 2" xfId="14309" xr:uid="{07112F68-C4B9-4B59-B05F-B9AA35513B77}"/>
    <cellStyle name="Comma 2 5 6" xfId="10557" xr:uid="{DB05E6CA-B0B7-46BB-BEE4-420EE84AB1CA}"/>
    <cellStyle name="Comma 2 5 6 2" xfId="14339" xr:uid="{9A2C8957-5688-4852-B8B7-5C3BC866892C}"/>
    <cellStyle name="Comma 2 5 7" xfId="12878" xr:uid="{EDDEA322-9BCE-41C7-816A-178692EAB990}"/>
    <cellStyle name="Comma 2 5 8" xfId="4666" xr:uid="{C4482A78-5203-4AAF-BA81-BE8BD00E08C1}"/>
    <cellStyle name="Comma 2 6" xfId="4592" xr:uid="{837ED3A9-EC41-4A92-9A48-368EB887C549}"/>
    <cellStyle name="Comma 2 6 2" xfId="6930" xr:uid="{2EA68F70-8147-4B6A-B11A-24C91DBE61C6}"/>
    <cellStyle name="Comma 2 6 2 2" xfId="7580" xr:uid="{8982ACBC-857E-41F1-906C-D231CB63FA12}"/>
    <cellStyle name="Comma 2 6 2 2 2" xfId="11290" xr:uid="{8F9C451D-83FF-48CB-9A1B-431223B662BC}"/>
    <cellStyle name="Comma 2 6 2 2 2 2" xfId="15072" xr:uid="{8E7A71A6-57A3-4DB0-9FB1-A38D2E638C68}"/>
    <cellStyle name="Comma 2 6 2 2 3" xfId="13612" xr:uid="{2771DA4F-2094-4C3E-A56C-D3880C8D24A4}"/>
    <cellStyle name="Comma 2 6 2 3" xfId="11025" xr:uid="{339018C4-DAA5-4D1C-8C2B-EBC27B83DEBD}"/>
    <cellStyle name="Comma 2 6 2 3 2" xfId="14807" xr:uid="{E3AC2853-A234-4F5B-BDF8-8767B125C6C6}"/>
    <cellStyle name="Comma 2 6 2 4" xfId="13347" xr:uid="{ECB662B2-76AF-4483-A43E-D12A48FF9491}"/>
    <cellStyle name="Comma 2 6 3" xfId="7581" xr:uid="{A5AC9F33-37FC-4E39-909E-294C4AB5C28C}"/>
    <cellStyle name="Comma 2 6 3 2" xfId="11291" xr:uid="{4A0989D9-DD29-4786-B5FF-8BB1DB4EE207}"/>
    <cellStyle name="Comma 2 6 3 2 2" xfId="15073" xr:uid="{D9FA1FAE-B076-4A21-9A75-99F8B3B365AE}"/>
    <cellStyle name="Comma 2 6 3 3" xfId="13613" xr:uid="{D03A2D3F-9526-4A70-9214-BFD65F32E394}"/>
    <cellStyle name="Comma 2 6 4" xfId="10729" xr:uid="{5678A4E0-9A67-4616-843B-42A53A5874A5}"/>
    <cellStyle name="Comma 2 6 4 2" xfId="14511" xr:uid="{24E12DD4-2FB1-47B8-B097-D3A69A48DA64}"/>
    <cellStyle name="Comma 2 6 5" xfId="13051" xr:uid="{AC4A0ACE-515F-4A19-A1A0-D9D815173F79}"/>
    <cellStyle name="Comma 2 6 6" xfId="6256" xr:uid="{048393F6-1D8D-4755-8857-6374538760E4}"/>
    <cellStyle name="Comma 2 7" xfId="7582" xr:uid="{71BB4421-F711-4AF6-84CD-D9A8B27758BD}"/>
    <cellStyle name="Comma 2 7 2" xfId="7583" xr:uid="{0A5D3188-86DF-4389-B1FC-0701F0085D1E}"/>
    <cellStyle name="Comma 2 7 2 2" xfId="11293" xr:uid="{49D77485-0E85-4282-A8E0-55AC6AFB11F7}"/>
    <cellStyle name="Comma 2 7 2 2 2" xfId="15075" xr:uid="{61153468-CE8E-44CE-86CB-E77E5E4A59D1}"/>
    <cellStyle name="Comma 2 7 2 3" xfId="13615" xr:uid="{53870E82-BB70-4A09-96B9-80CAE4F04919}"/>
    <cellStyle name="Comma 2 7 3" xfId="7584" xr:uid="{390A6E88-1E03-410E-9335-DFCD0B040F85}"/>
    <cellStyle name="Comma 2 7 3 2" xfId="11294" xr:uid="{C8239D56-CD4A-4B6B-A005-BB5033775D0A}"/>
    <cellStyle name="Comma 2 7 3 2 2" xfId="15076" xr:uid="{C8F59ECD-AECC-4BE9-A86B-6551829D6B6F}"/>
    <cellStyle name="Comma 2 7 3 3" xfId="13616" xr:uid="{43B72B9D-5ED2-45DF-AC45-02BB0AB81F33}"/>
    <cellStyle name="Comma 2 7 4" xfId="11292" xr:uid="{4EAC5619-E7DB-4F50-A631-9E123F45087C}"/>
    <cellStyle name="Comma 2 7 4 2" xfId="15074" xr:uid="{AB16DAC2-A8B8-4381-BEC1-E81BA1990285}"/>
    <cellStyle name="Comma 2 7 5" xfId="13614" xr:uid="{BD5FB64D-8F62-4E0C-849B-93A257EF392E}"/>
    <cellStyle name="Comma 2 8" xfId="7585" xr:uid="{3B0B24AE-630F-43BF-AFAA-2290C3BE8384}"/>
    <cellStyle name="Comma 2 8 2" xfId="7586" xr:uid="{16E95730-5675-4D2B-B29B-C2C255081696}"/>
    <cellStyle name="Comma 2 8 2 2" xfId="11296" xr:uid="{D44F4C4D-5FB7-455F-8311-09AECC5A63CA}"/>
    <cellStyle name="Comma 2 8 2 2 2" xfId="15078" xr:uid="{1C35C8F8-1117-4DFD-AB77-D09B993DDBD7}"/>
    <cellStyle name="Comma 2 8 2 3" xfId="13618" xr:uid="{C98EC187-F714-4FDF-9BA8-BF7D9FE6A607}"/>
    <cellStyle name="Comma 2 8 3" xfId="11295" xr:uid="{47F14589-19D6-485C-9EF9-6D984F5FAAFC}"/>
    <cellStyle name="Comma 2 8 3 2" xfId="15077" xr:uid="{B21ADBA1-D3AA-4B37-AD6E-38744FF928C4}"/>
    <cellStyle name="Comma 2 8 4" xfId="13617" xr:uid="{A464802B-ECB1-4665-9075-E32C2C0BEFE9}"/>
    <cellStyle name="Comma 2 9" xfId="7587" xr:uid="{5D61AA0E-A9B5-467B-97DB-406B509923E6}"/>
    <cellStyle name="Comma 2 9 2" xfId="7588" xr:uid="{DFB952CA-638D-4DDF-8098-F75BA1840706}"/>
    <cellStyle name="Comma 2 9 2 2" xfId="11298" xr:uid="{9CC1EBA2-3AD8-4454-90FC-F9B8FBB3C852}"/>
    <cellStyle name="Comma 2 9 2 2 2" xfId="15080" xr:uid="{B0D95D53-3F82-4C29-8948-F7CB65218B9D}"/>
    <cellStyle name="Comma 2 9 2 3" xfId="13620" xr:uid="{3223D3E7-4156-4FBF-A567-3471EBFCE720}"/>
    <cellStyle name="Comma 2 9 3" xfId="11297" xr:uid="{66EAB20B-2A07-406C-B551-134D109733F6}"/>
    <cellStyle name="Comma 2 9 3 2" xfId="15079" xr:uid="{7FB18E0E-EC2E-4147-B690-1947AAA9B81C}"/>
    <cellStyle name="Comma 2 9 4" xfId="13619" xr:uid="{687C3F85-A801-4DC0-B1B6-2E80DEA336C3}"/>
    <cellStyle name="Comma 20" xfId="6257" xr:uid="{A0D5B71B-D198-444C-9DF5-A03BC2DD54DC}"/>
    <cellStyle name="Comma 20 2" xfId="10730" xr:uid="{630E0663-011F-40FE-B926-3296CE222075}"/>
    <cellStyle name="Comma 20 2 2" xfId="14512" xr:uid="{1497B543-C2D6-40E7-BC36-8824ECC58C56}"/>
    <cellStyle name="Comma 20 3" xfId="13052" xr:uid="{2FA82297-DE7F-498C-9F5C-0BDEBDC4E209}"/>
    <cellStyle name="Comma 21" xfId="6258" xr:uid="{C93CB969-4216-4BF8-BD98-C5F0FDBA47EB}"/>
    <cellStyle name="Comma 21 2" xfId="6931" xr:uid="{03B54B36-F0A6-4E4C-8103-57BEDFD8EC85}"/>
    <cellStyle name="Comma 21 2 2" xfId="11026" xr:uid="{6DBE9F35-8CD9-4BEE-AC76-8508EC09B278}"/>
    <cellStyle name="Comma 21 2 2 2" xfId="14808" xr:uid="{7DC4B63A-216E-4204-9457-39CCF070302D}"/>
    <cellStyle name="Comma 21 2 3" xfId="13348" xr:uid="{D542F942-E6E2-45B6-98C4-86B644080523}"/>
    <cellStyle name="Comma 21 3" xfId="10731" xr:uid="{008A215D-3A29-4C2D-BAB0-757D35F02E58}"/>
    <cellStyle name="Comma 21 3 2" xfId="14513" xr:uid="{E19945F2-AF4B-4BCF-B0FD-6EA5DB74CDB5}"/>
    <cellStyle name="Comma 21 4" xfId="13053" xr:uid="{5C66404B-D639-4527-9795-8ED739F57A9C}"/>
    <cellStyle name="Comma 22" xfId="6259" xr:uid="{69535B72-0B37-4946-AAE9-B1139B5EF36C}"/>
    <cellStyle name="Comma 23" xfId="6260" xr:uid="{301B30AD-8A6F-4470-90B3-DC157FCFB1A5}"/>
    <cellStyle name="Comma 24" xfId="6588" xr:uid="{EA6F3C8B-4F42-44F5-8F74-1629EF11ECB3}"/>
    <cellStyle name="Comma 24 2" xfId="6932" xr:uid="{C43BF1EA-811D-4E47-B3AD-3D4943E0AF29}"/>
    <cellStyle name="Comma 24 2 2" xfId="7589" xr:uid="{4294BDFF-7F24-48F6-AA97-C2CB1B613CCB}"/>
    <cellStyle name="Comma 24 2 2 2" xfId="11299" xr:uid="{D174E46B-6640-4350-93EB-3636C0B2142B}"/>
    <cellStyle name="Comma 24 2 2 2 2" xfId="15081" xr:uid="{BA30F58B-0628-4C61-9D09-C3EED292282E}"/>
    <cellStyle name="Comma 24 2 2 3" xfId="13621" xr:uid="{C9718EB7-DC50-48F9-8B12-3E18F4D03F76}"/>
    <cellStyle name="Comma 24 2 3" xfId="11027" xr:uid="{AE867582-B7FC-4DE7-88E2-B4D7117701FC}"/>
    <cellStyle name="Comma 24 2 3 2" xfId="14809" xr:uid="{1EB0B360-0F5F-4507-84BC-D90865EA240D}"/>
    <cellStyle name="Comma 24 2 4" xfId="13349" xr:uid="{490B587D-8395-47BE-BD7C-F287A9E06EB9}"/>
    <cellStyle name="Comma 24 3" xfId="10479" xr:uid="{82953EC6-7E7B-4E9E-8263-7EF1F4D975E5}"/>
    <cellStyle name="Comma 24 3 2" xfId="10530" xr:uid="{4EC47057-4BF7-4047-A85D-7A8283469E6D}"/>
    <cellStyle name="Comma 24 3 2 2" xfId="14318" xr:uid="{0B9A80DF-89D1-4D99-98F8-475FCA30DF80}"/>
    <cellStyle name="Comma 24 3 3" xfId="12855" xr:uid="{373CD756-01F2-49E6-A1E8-19369F099A11}"/>
    <cellStyle name="Comma 24 3 3 2" xfId="15742" xr:uid="{C09B2A90-EDFB-4E00-A9D1-CF36F506C2A5}"/>
    <cellStyle name="Comma 24 3 4" xfId="14302" xr:uid="{454FED8B-B53B-4A4A-BEC2-C89235535315}"/>
    <cellStyle name="Comma 24 4" xfId="10845" xr:uid="{A0A43FAE-7DC6-4AB5-B4A4-FB527048229E}"/>
    <cellStyle name="Comma 24 4 2" xfId="14627" xr:uid="{B87A8D79-3D37-4EF4-ABB1-1B5CE767047E}"/>
    <cellStyle name="Comma 24 5" xfId="13167" xr:uid="{69056D70-676D-4720-BF7B-85C5F63225BB}"/>
    <cellStyle name="Comma 25" xfId="7590" xr:uid="{593998B0-78F5-4C39-B7E9-7F3BDDB4A788}"/>
    <cellStyle name="Comma 25 2" xfId="11300" xr:uid="{41449827-FED8-4C2F-9AA1-CD23DA3AAFA7}"/>
    <cellStyle name="Comma 25 2 2" xfId="15082" xr:uid="{FAF3BA30-31EA-47C7-B26B-40FB82B2D621}"/>
    <cellStyle name="Comma 25 3" xfId="13622" xr:uid="{D99074E6-6004-4DEF-93EB-3C3BAB1D5CDB}"/>
    <cellStyle name="Comma 26" xfId="7591" xr:uid="{F5B4AC39-7BCF-4D4D-9A48-B849961466ED}"/>
    <cellStyle name="Comma 26 2" xfId="11301" xr:uid="{288E4CBE-463D-470A-BE78-D85D394D893F}"/>
    <cellStyle name="Comma 26 2 2" xfId="15083" xr:uid="{903B03DD-D94B-413E-90C9-19218FAD833C}"/>
    <cellStyle name="Comma 26 3" xfId="13623" xr:uid="{EEFF1D48-C141-4F6F-B126-362CC1B051FF}"/>
    <cellStyle name="Comma 27" xfId="7592" xr:uid="{2296BFE8-3599-418E-8C1D-7F2E8E18F877}"/>
    <cellStyle name="Comma 27 2" xfId="11302" xr:uid="{A04B669A-EBB6-4BFD-B092-4442BEF4B0BC}"/>
    <cellStyle name="Comma 27 2 2" xfId="15084" xr:uid="{35975B32-94D8-4327-88A9-288F14C03DE4}"/>
    <cellStyle name="Comma 27 3" xfId="13624" xr:uid="{C24354AD-310A-4603-9F79-6C27845A6B52}"/>
    <cellStyle name="Comma 28" xfId="7593" xr:uid="{03CEDDDB-C38C-4928-A87C-EE3E10E6E169}"/>
    <cellStyle name="Comma 28 2" xfId="11303" xr:uid="{1EB4A280-8E63-4468-A650-F5CF23E01BEE}"/>
    <cellStyle name="Comma 28 2 2" xfId="15085" xr:uid="{FD64C67A-D921-4409-990B-41789FBA9C7E}"/>
    <cellStyle name="Comma 28 3" xfId="13625" xr:uid="{1995829A-8ECC-4996-93B9-6FE927FD8BFD}"/>
    <cellStyle name="Comma 29" xfId="7594" xr:uid="{451A0736-650C-437C-AA9A-9FE34FDA261F}"/>
    <cellStyle name="Comma 29 2" xfId="11304" xr:uid="{C6E497D4-7F48-451A-B882-6D89A67D52CD}"/>
    <cellStyle name="Comma 29 2 2" xfId="15086" xr:uid="{D577B074-82F1-4C47-B01C-04F28DB08499}"/>
    <cellStyle name="Comma 29 3" xfId="13626" xr:uid="{343B49F6-130C-48E7-8C40-634428974FB7}"/>
    <cellStyle name="Comma 3" xfId="4667" xr:uid="{152F6038-9839-4EA3-B0C2-33CDC710C269}"/>
    <cellStyle name="Comma 3 10" xfId="7595" xr:uid="{675804AF-EAD4-4353-B174-F997D7A7ECA0}"/>
    <cellStyle name="Comma 3 11" xfId="7596" xr:uid="{CF210175-65E9-4CCB-8947-E9BC601A1BA4}"/>
    <cellStyle name="Comma 3 12" xfId="7597" xr:uid="{B57B4F25-F341-4B0A-B980-E910661C533E}"/>
    <cellStyle name="Comma 3 13" xfId="7598" xr:uid="{27ADB971-D090-49AD-9DCC-404D12B4D1D8}"/>
    <cellStyle name="Comma 3 14" xfId="7599" xr:uid="{CCDA43B4-992B-46D0-B2E2-FCA5B8A76C55}"/>
    <cellStyle name="Comma 3 15" xfId="7600" xr:uid="{31271CCD-C8CF-45EC-9A45-59AA99F96796}"/>
    <cellStyle name="Comma 3 16" xfId="7601" xr:uid="{FE156C6E-240B-404B-8438-37E0E5AF9107}"/>
    <cellStyle name="Comma 3 17" xfId="7602" xr:uid="{1CFD98F1-52DA-4F88-AAB9-DEA22040EFA5}"/>
    <cellStyle name="Comma 3 18" xfId="7603" xr:uid="{BEF39579-487C-4F59-8547-D363681F66EB}"/>
    <cellStyle name="Comma 3 19" xfId="7604" xr:uid="{795B42C6-FA5E-46E4-9396-EF80A2EBE0AB}"/>
    <cellStyle name="Comma 3 2" xfId="4668" xr:uid="{E34C158C-2F69-4F72-859D-3CF5984EB889}"/>
    <cellStyle name="Comma 3 2 10" xfId="7605" xr:uid="{300A99C4-45D3-4A32-99F6-1B3AE3150DD8}"/>
    <cellStyle name="Comma 3 2 11" xfId="7606" xr:uid="{E6A2F337-1786-424C-A3AF-4BE9150EC4E0}"/>
    <cellStyle name="Comma 3 2 12" xfId="7607" xr:uid="{4F80C951-7F9E-4C54-84D0-8552D0074F9F}"/>
    <cellStyle name="Comma 3 2 13" xfId="7608" xr:uid="{2261185C-E094-4F5F-B858-D435ACA45ED0}"/>
    <cellStyle name="Comma 3 2 14" xfId="7609" xr:uid="{02A851A6-4703-4309-BDB7-E13FE6542EE2}"/>
    <cellStyle name="Comma 3 2 15" xfId="7610" xr:uid="{33ADD1D3-F850-49A3-BA51-7CB740F6B2D2}"/>
    <cellStyle name="Comma 3 2 16" xfId="7611" xr:uid="{7913ED4C-0B96-4F8F-BFB4-031494914F56}"/>
    <cellStyle name="Comma 3 2 17" xfId="7612" xr:uid="{AFECA103-287D-40DB-A8AF-2F1443AEAF95}"/>
    <cellStyle name="Comma 3 2 18" xfId="7613" xr:uid="{2B0633D4-5115-4F17-BCFD-CE5380F98902}"/>
    <cellStyle name="Comma 3 2 19" xfId="7614" xr:uid="{739AB195-7809-4D0D-A109-BC42CADFF84E}"/>
    <cellStyle name="Comma 3 2 2" xfId="5911" xr:uid="{9BCF7AF8-1F47-4E0A-98D9-3C56D9853E05}"/>
    <cellStyle name="Comma 3 2 2 2" xfId="7615" xr:uid="{C545560A-5F66-48A5-8890-230E40421593}"/>
    <cellStyle name="Comma 3 2 2 3" xfId="7616" xr:uid="{F41AE3D4-7A4A-4816-90E0-7E5DEAED88EA}"/>
    <cellStyle name="Comma 3 2 2 4" xfId="7617" xr:uid="{6B75D3AE-CD76-4885-B856-2E68F2EB49CE}"/>
    <cellStyle name="Comma 3 2 2 4 2" xfId="11305" xr:uid="{28BDC515-3968-4FDF-BE40-B16D04640082}"/>
    <cellStyle name="Comma 3 2 2 4 2 2" xfId="15087" xr:uid="{CC66CA38-E0F9-4452-9065-9CB7047192E7}"/>
    <cellStyle name="Comma 3 2 2 4 3" xfId="13627" xr:uid="{A8F63659-1371-458A-AF27-149ADDDDCCDF}"/>
    <cellStyle name="Comma 3 2 2 5" xfId="7618" xr:uid="{3167BCBE-87AA-44C7-A7FA-8B4C29034293}"/>
    <cellStyle name="Comma 3 2 20" xfId="7619" xr:uid="{5A945316-6C59-4AD0-A40E-E6F15FA3011D}"/>
    <cellStyle name="Comma 3 2 21" xfId="7620" xr:uid="{E659704A-3DE5-4380-9E04-FF30DAA95130}"/>
    <cellStyle name="Comma 3 2 22" xfId="7621" xr:uid="{8FA96BE1-E9CE-4DEB-A18F-717EA87FB019}"/>
    <cellStyle name="Comma 3 2 23" xfId="7622" xr:uid="{7852EA1B-D049-4E57-BFA9-060822B1A203}"/>
    <cellStyle name="Comma 3 2 24" xfId="7623" xr:uid="{CADCB7B0-637D-4EDD-9A01-75947AEE4343}"/>
    <cellStyle name="Comma 3 2 25" xfId="7624" xr:uid="{94BE1E1D-C8D0-43F8-8EE3-498AFC48BBF2}"/>
    <cellStyle name="Comma 3 2 26" xfId="7625" xr:uid="{1001DFBF-CFDD-4F22-BB5B-14073950C469}"/>
    <cellStyle name="Comma 3 2 27" xfId="7626" xr:uid="{5AFBD9C4-207F-4AFA-8210-C6519E2868E7}"/>
    <cellStyle name="Comma 3 2 28" xfId="7627" xr:uid="{7386DE4D-170F-4357-BC3E-D9AA553B88C0}"/>
    <cellStyle name="Comma 3 2 29" xfId="7628" xr:uid="{2A627D98-BBEE-4154-BFEB-1EC4CD62333D}"/>
    <cellStyle name="Comma 3 2 3" xfId="5912" xr:uid="{1E0BF70C-0034-49EF-83D1-1132308EDF30}"/>
    <cellStyle name="Comma 3 2 3 2" xfId="6933" xr:uid="{29A8B392-C417-41B9-A03C-ABC55E21B614}"/>
    <cellStyle name="Comma 3 2 3 2 2" xfId="7629" xr:uid="{FA394AC7-4EF9-448E-AA73-0AD73271D317}"/>
    <cellStyle name="Comma 3 2 3 2 3" xfId="11028" xr:uid="{56605EFB-B2F7-4530-A609-9E22E47CCCEA}"/>
    <cellStyle name="Comma 3 2 3 2 3 2" xfId="14810" xr:uid="{CA428847-4AE5-4AEF-8731-B30447F93578}"/>
    <cellStyle name="Comma 3 2 3 2 4" xfId="13350" xr:uid="{DCF397F4-AF85-462E-825C-559125A9E203}"/>
    <cellStyle name="Comma 3 2 3 3" xfId="10600" xr:uid="{35BB92CC-CBA8-4574-82EB-A061AF365195}"/>
    <cellStyle name="Comma 3 2 3 3 2" xfId="14382" xr:uid="{252FF56F-E20E-40F2-9169-D3045AE22551}"/>
    <cellStyle name="Comma 3 2 3 4" xfId="12922" xr:uid="{53A84BAC-F23A-4859-B3D2-FE2574258163}"/>
    <cellStyle name="Comma 3 2 30" xfId="7630" xr:uid="{C0191B8A-C732-4411-982C-6CB43AAC2427}"/>
    <cellStyle name="Comma 3 2 31" xfId="7631" xr:uid="{5F7C6A4D-162C-44CE-AC97-B2FC1A93929A}"/>
    <cellStyle name="Comma 3 2 32" xfId="7632" xr:uid="{EFB2C64C-1B02-489F-AC50-F3DA0E5452A8}"/>
    <cellStyle name="Comma 3 2 33" xfId="7633" xr:uid="{B4E2FC56-6574-4E10-81A7-922C354DA61B}"/>
    <cellStyle name="Comma 3 2 34" xfId="7634" xr:uid="{B056B997-6BB6-42BA-AC96-CA2950A2B82A}"/>
    <cellStyle name="Comma 3 2 35" xfId="7635" xr:uid="{1356E331-F861-425B-8214-DE290D73E9DD}"/>
    <cellStyle name="Comma 3 2 36" xfId="7636" xr:uid="{DF8B097A-E3AC-4E01-9CDF-2C385B37C301}"/>
    <cellStyle name="Comma 3 2 37" xfId="7637" xr:uid="{96B00891-026D-4183-A723-A1D975E93C3A}"/>
    <cellStyle name="Comma 3 2 38" xfId="7638" xr:uid="{DFE30B9D-208C-4CD1-A426-0F4AE4E8207C}"/>
    <cellStyle name="Comma 3 2 39" xfId="7639" xr:uid="{E41998E2-2E7F-4235-AB09-7557318D46D3}"/>
    <cellStyle name="Comma 3 2 4" xfId="6261" xr:uid="{99107894-4AAE-451B-975B-944C51C86256}"/>
    <cellStyle name="Comma 3 2 40" xfId="7640" xr:uid="{764846F9-CF10-424F-907B-315062DA2405}"/>
    <cellStyle name="Comma 3 2 41" xfId="7641" xr:uid="{E3BA7620-7212-4A49-A014-F9208CFF046A}"/>
    <cellStyle name="Comma 3 2 42" xfId="7642" xr:uid="{43FFD154-1898-4B37-8BB5-6C9A06A0437C}"/>
    <cellStyle name="Comma 3 2 43" xfId="7643" xr:uid="{C32C6AF0-123F-43BB-83C9-BE1D607131B7}"/>
    <cellStyle name="Comma 3 2 44" xfId="7644" xr:uid="{492C7800-80EC-45FB-BD54-C20144C5C541}"/>
    <cellStyle name="Comma 3 2 45" xfId="7645" xr:uid="{4A551D61-EE8E-4A40-B532-673AE8B6A622}"/>
    <cellStyle name="Comma 3 2 46" xfId="7646" xr:uid="{5851EF85-6490-4792-A3C3-388715F4D75F}"/>
    <cellStyle name="Comma 3 2 47" xfId="7647" xr:uid="{05109050-10DB-4B47-8CE9-07E35EE17CBA}"/>
    <cellStyle name="Comma 3 2 48" xfId="7648" xr:uid="{BEA282DA-ED4D-47C9-B119-E6396F09708C}"/>
    <cellStyle name="Comma 3 2 49" xfId="7649" xr:uid="{858A79F7-A60A-4FF6-AB51-A18220CE4136}"/>
    <cellStyle name="Comma 3 2 5" xfId="6262" xr:uid="{CAB5529F-C361-46C3-AE04-4046AF4D3369}"/>
    <cellStyle name="Comma 3 2 5 2" xfId="6934" xr:uid="{15B6469B-7582-4660-B6B2-67E66C474154}"/>
    <cellStyle name="Comma 3 2 5 2 2" xfId="11029" xr:uid="{452BD8D6-3794-4A75-AE3E-D7255A101FD2}"/>
    <cellStyle name="Comma 3 2 5 2 2 2" xfId="14811" xr:uid="{8D28982C-2EA8-4D76-9CD3-4D739120BD8D}"/>
    <cellStyle name="Comma 3 2 5 2 3" xfId="13351" xr:uid="{E74738DA-512C-41A7-8FB3-5BCB6D1B3D91}"/>
    <cellStyle name="Comma 3 2 5 3" xfId="10732" xr:uid="{38AEDEC6-F093-4A57-8618-1586295BA36F}"/>
    <cellStyle name="Comma 3 2 5 3 2" xfId="14514" xr:uid="{113DDA49-4DF6-4C07-BE0B-466D396D5AF5}"/>
    <cellStyle name="Comma 3 2 5 4" xfId="13054" xr:uid="{A3A3E484-0451-437E-A4F3-294B54796D40}"/>
    <cellStyle name="Comma 3 2 50" xfId="7650" xr:uid="{AEE9CB85-7882-4E45-A836-6B4857B59375}"/>
    <cellStyle name="Comma 3 2 51" xfId="7651" xr:uid="{0AA358F3-8F15-44CD-92E2-1511A539A5E1}"/>
    <cellStyle name="Comma 3 2 52" xfId="7652" xr:uid="{55E4BFFC-B343-4882-8628-79313E3E9052}"/>
    <cellStyle name="Comma 3 2 53" xfId="7653" xr:uid="{048B2C7C-C6E1-4425-9EA0-1B9813B3E756}"/>
    <cellStyle name="Comma 3 2 54" xfId="7654" xr:uid="{0F185028-1327-4986-8C39-5301E782EAC0}"/>
    <cellStyle name="Comma 3 2 55" xfId="7655" xr:uid="{FD85620E-39DE-485E-B0FB-ABB35CF8F0A1}"/>
    <cellStyle name="Comma 3 2 56" xfId="7656" xr:uid="{DA77F6ED-0411-412E-9D95-AD60AB1104DF}"/>
    <cellStyle name="Comma 3 2 57" xfId="7657" xr:uid="{E6692704-BA66-4ECE-96BB-10765FB69E22}"/>
    <cellStyle name="Comma 3 2 58" xfId="7658" xr:uid="{722DA60D-34D0-4DEF-B803-B73AFFC901CE}"/>
    <cellStyle name="Comma 3 2 59" xfId="7659" xr:uid="{3A0E59C0-442A-4823-B8CA-6205E3059DFD}"/>
    <cellStyle name="Comma 3 2 6" xfId="6263" xr:uid="{9AAA483E-0BCF-4DCD-8CAC-5CCA531C7A06}"/>
    <cellStyle name="Comma 3 2 6 2" xfId="6935" xr:uid="{A432FA1B-2006-4E5B-A0BF-0DB8671F19B8}"/>
    <cellStyle name="Comma 3 2 6 2 2" xfId="11030" xr:uid="{3DC25A11-F72A-4F00-BBC4-50B3C19BD7DF}"/>
    <cellStyle name="Comma 3 2 6 2 2 2" xfId="14812" xr:uid="{121714F1-A45A-4ADB-8244-085E0171E5D2}"/>
    <cellStyle name="Comma 3 2 6 2 3" xfId="13352" xr:uid="{498A6F84-3AF4-4922-BA2F-8F1F1C873986}"/>
    <cellStyle name="Comma 3 2 6 3" xfId="10733" xr:uid="{8A0C6F35-354C-45C9-A70F-DC2708B47B20}"/>
    <cellStyle name="Comma 3 2 6 3 2" xfId="14515" xr:uid="{CA7B3386-2D94-4D56-BD8F-CFB082EAF71B}"/>
    <cellStyle name="Comma 3 2 6 4" xfId="13055" xr:uid="{EB5BF02E-A9E3-4CEE-9005-39D831D8A38D}"/>
    <cellStyle name="Comma 3 2 60" xfId="7660" xr:uid="{A755D7B4-3AAD-413C-BB94-EF872EE981F3}"/>
    <cellStyle name="Comma 3 2 61" xfId="7661" xr:uid="{0A4F6FA1-B6E5-4F91-B2BD-A8045E184761}"/>
    <cellStyle name="Comma 3 2 62" xfId="7662" xr:uid="{4C7C0FD6-0D57-42F4-B761-AAD6CD564BA4}"/>
    <cellStyle name="Comma 3 2 63" xfId="7663" xr:uid="{FDEC39E7-56B8-4F31-B858-FC4973ED1D5B}"/>
    <cellStyle name="Comma 3 2 64" xfId="7664" xr:uid="{3DA13697-1F9F-45DC-B99E-A648BFDEB0D3}"/>
    <cellStyle name="Comma 3 2 65" xfId="7665" xr:uid="{3A82C8D3-C4E0-4A97-B8CF-9FED6F8E27C3}"/>
    <cellStyle name="Comma 3 2 66" xfId="7666" xr:uid="{CF14D551-54EA-420A-B779-669DA63CEA5E}"/>
    <cellStyle name="Comma 3 2 67" xfId="7667" xr:uid="{57FD4567-CCC3-4C27-9F04-620FC3225393}"/>
    <cellStyle name="Comma 3 2 68" xfId="7668" xr:uid="{26F18490-1CD8-4972-ABFC-7AD9F6C53E50}"/>
    <cellStyle name="Comma 3 2 69" xfId="7669" xr:uid="{69FD392D-D2C1-479D-AC0B-D9BC3E985A3F}"/>
    <cellStyle name="Comma 3 2 7" xfId="6936" xr:uid="{997581F9-3043-4E5E-9E07-DF57FA8F7C28}"/>
    <cellStyle name="Comma 3 2 7 2" xfId="7670" xr:uid="{82869AD7-94BB-4D1A-90E6-F725F8EC2B1A}"/>
    <cellStyle name="Comma 3 2 7 3" xfId="11031" xr:uid="{57704A0C-CF28-42E3-8520-46BDBC831D69}"/>
    <cellStyle name="Comma 3 2 7 3 2" xfId="14813" xr:uid="{DB0EF5EE-A22D-447F-BD0F-F5532CEAD6F7}"/>
    <cellStyle name="Comma 3 2 7 4" xfId="13353" xr:uid="{AE3473CC-5467-419B-9C90-D0E413A40771}"/>
    <cellStyle name="Comma 3 2 70" xfId="7671" xr:uid="{17F5415B-A3D5-4E50-A8E4-7D76F24EA5B3}"/>
    <cellStyle name="Comma 3 2 71" xfId="7672" xr:uid="{B1D3631E-A6CA-4DB8-9A27-2A25EB40F7A4}"/>
    <cellStyle name="Comma 3 2 72" xfId="7673" xr:uid="{66B9F736-C681-42E1-8B6C-7CB839DD7AB8}"/>
    <cellStyle name="Comma 3 2 73" xfId="7674" xr:uid="{709F361B-C6CC-4048-9D6A-B700D35C85E7}"/>
    <cellStyle name="Comma 3 2 73 2" xfId="11306" xr:uid="{BDAD9892-86C0-4F24-BC69-A98272302977}"/>
    <cellStyle name="Comma 3 2 73 2 2" xfId="15088" xr:uid="{8ADDDD63-B514-40E1-B4DA-5ECD7F75B508}"/>
    <cellStyle name="Comma 3 2 73 3" xfId="13628" xr:uid="{69FD99FB-ED7A-4736-90F2-6311743104B2}"/>
    <cellStyle name="Comma 3 2 74" xfId="7675" xr:uid="{ED5FFDE3-4217-42B1-A626-A8E1975DA653}"/>
    <cellStyle name="Comma 3 2 75" xfId="10559" xr:uid="{093C5FE0-0818-4BE2-AF49-F559359EF2F2}"/>
    <cellStyle name="Comma 3 2 75 2" xfId="14341" xr:uid="{2E73C676-51E9-4837-8953-E6A43A316ACA}"/>
    <cellStyle name="Comma 3 2 76" xfId="12880" xr:uid="{8C4A1475-2DFC-4792-A60F-7A2FDE08EC09}"/>
    <cellStyle name="Comma 3 2 8" xfId="7676" xr:uid="{FB27B12B-0A27-43E8-B994-0F3414CBBBC9}"/>
    <cellStyle name="Comma 3 2 9" xfId="7677" xr:uid="{ACAB17EA-F852-4E93-B809-5C54C20F33BD}"/>
    <cellStyle name="Comma 3 20" xfId="7678" xr:uid="{BB966C63-840A-4DAF-8DCE-8CDC91E6EFDF}"/>
    <cellStyle name="Comma 3 21" xfId="7679" xr:uid="{8F8D71A0-B21D-4299-BD45-13587374A6F2}"/>
    <cellStyle name="Comma 3 22" xfId="7680" xr:uid="{65D9CDBD-DA3A-4CA4-9D2D-D42E51865F30}"/>
    <cellStyle name="Comma 3 23" xfId="7681" xr:uid="{13710232-E2DA-43E5-8884-1787645B3894}"/>
    <cellStyle name="Comma 3 24" xfId="7682" xr:uid="{510ED014-8139-41F0-B110-5A6F8CDE77B5}"/>
    <cellStyle name="Comma 3 25" xfId="7683" xr:uid="{78864899-FD1F-4FDE-94DD-63B6F5666E10}"/>
    <cellStyle name="Comma 3 26" xfId="7684" xr:uid="{183129E9-21FD-4DA3-AE61-C47C7D18FA1A}"/>
    <cellStyle name="Comma 3 27" xfId="7685" xr:uid="{E72FA09D-1B37-4C64-8075-FBCF38F0426F}"/>
    <cellStyle name="Comma 3 28" xfId="7686" xr:uid="{2A63549E-3D2E-4AE5-8235-0C7C9E0AF2E7}"/>
    <cellStyle name="Comma 3 29" xfId="7687" xr:uid="{9C517051-5D73-48A1-ABC7-12FBA955518E}"/>
    <cellStyle name="Comma 3 3" xfId="4669" xr:uid="{BABCA973-207F-4147-B9AF-5FF4C6D10FA5}"/>
    <cellStyle name="Comma 3 3 2" xfId="6937" xr:uid="{477775E9-0BC2-44C8-BF57-588C72D2DB17}"/>
    <cellStyle name="Comma 3 3 2 2" xfId="7688" xr:uid="{1EFE7A68-1E37-4887-A123-4C96CF233B99}"/>
    <cellStyle name="Comma 3 3 2 2 2" xfId="11307" xr:uid="{FFA9DBAA-A30B-4ECF-BFDD-1F94A44FD89D}"/>
    <cellStyle name="Comma 3 3 2 2 2 2" xfId="15089" xr:uid="{8866FE92-EF0D-4931-ACF8-F86AF132CCFD}"/>
    <cellStyle name="Comma 3 3 2 2 3" xfId="13629" xr:uid="{AF241FF8-D4DE-4196-8014-3A569A9BA05E}"/>
    <cellStyle name="Comma 3 3 2 3" xfId="7689" xr:uid="{A081ECCF-727A-4A62-B6C7-1AB2329A94E8}"/>
    <cellStyle name="Comma 3 3 2 4" xfId="11032" xr:uid="{7AF9E8FF-00F4-4132-A050-A0EFCC8236DF}"/>
    <cellStyle name="Comma 3 3 2 4 2" xfId="14814" xr:uid="{D2ED3AEE-282D-4090-9E10-6BBD0B9B021C}"/>
    <cellStyle name="Comma 3 3 2 5" xfId="13354" xr:uid="{B4DFA358-FCBC-4F0B-A8CF-B04808DB55B1}"/>
    <cellStyle name="Comma 3 3 3" xfId="7690" xr:uid="{05D36631-9028-4856-A245-7C6D6C0CFDFD}"/>
    <cellStyle name="Comma 3 3 3 2" xfId="11308" xr:uid="{3B16E61B-270A-4E64-8B06-C45896692038}"/>
    <cellStyle name="Comma 3 3 3 2 2" xfId="15090" xr:uid="{279E4AB3-61D4-4E86-ABC0-20701EABCD4B}"/>
    <cellStyle name="Comma 3 3 3 3" xfId="13630" xr:uid="{CB1481BB-833E-4B50-8950-334B0E85B0C7}"/>
    <cellStyle name="Comma 3 3 4" xfId="7691" xr:uid="{580AA8E2-D924-41C4-8C07-EEF2424698E8}"/>
    <cellStyle name="Comma 3 3 5" xfId="10560" xr:uid="{7C7A7924-CB1A-4E04-AB9A-540C5058EAE4}"/>
    <cellStyle name="Comma 3 3 5 2" xfId="14342" xr:uid="{923344C9-1E6D-4274-9B40-80A2F90A8BCC}"/>
    <cellStyle name="Comma 3 3 6" xfId="12881" xr:uid="{3BD28440-C3E0-498D-A78F-7A7A9984CA0A}"/>
    <cellStyle name="Comma 3 30" xfId="7692" xr:uid="{A9CF7CA4-BDC6-4A5D-B824-C720381919FA}"/>
    <cellStyle name="Comma 3 31" xfId="7693" xr:uid="{6B3E6332-4487-4F61-B52C-EBF60DD15241}"/>
    <cellStyle name="Comma 3 32" xfId="7694" xr:uid="{15A7F90A-B99C-468B-8AB7-25F6439C271B}"/>
    <cellStyle name="Comma 3 33" xfId="7695" xr:uid="{FF7A9362-C222-4444-95E8-508BA807BCED}"/>
    <cellStyle name="Comma 3 34" xfId="7696" xr:uid="{AB9619C0-8198-4DBE-A0F6-F75829B77848}"/>
    <cellStyle name="Comma 3 35" xfId="7697" xr:uid="{8FAB198F-2438-446B-81C9-61D8F30193A0}"/>
    <cellStyle name="Comma 3 36" xfId="7698" xr:uid="{B85DF7B9-5A91-41B5-A3D3-3D68084A6659}"/>
    <cellStyle name="Comma 3 37" xfId="7699" xr:uid="{CE7D3C7B-A8BF-4494-81AE-FEF03F780D30}"/>
    <cellStyle name="Comma 3 38" xfId="7700" xr:uid="{765F6D3E-D808-4E82-A8C9-6778B87154D0}"/>
    <cellStyle name="Comma 3 39" xfId="7701" xr:uid="{18717309-3B07-442D-A8B5-9B50384D5A1D}"/>
    <cellStyle name="Comma 3 4" xfId="4670" xr:uid="{E749EE47-6ED9-4F0B-B38A-FC7B622C4CAB}"/>
    <cellStyle name="Comma 3 4 2" xfId="6264" xr:uid="{F5666BE4-EE4B-4615-BC35-8C9E5FF842E2}"/>
    <cellStyle name="Comma 3 4 2 2" xfId="6938" xr:uid="{F26CE0CB-4682-45D0-B233-EA41B46990E5}"/>
    <cellStyle name="Comma 3 4 2 2 2" xfId="7702" xr:uid="{2EF5A898-03F3-4700-8649-D5F132B7EA5D}"/>
    <cellStyle name="Comma 3 4 2 2 2 2" xfId="11309" xr:uid="{360AF421-A73C-4F44-87A8-10912C99360A}"/>
    <cellStyle name="Comma 3 4 2 2 2 2 2" xfId="15091" xr:uid="{1814AA3E-9330-4D1D-8021-68900DBA667C}"/>
    <cellStyle name="Comma 3 4 2 2 2 3" xfId="13631" xr:uid="{EBBBABFC-16A4-4CA1-A1FA-B9A73AE4C55E}"/>
    <cellStyle name="Comma 3 4 2 2 3" xfId="11033" xr:uid="{F253558C-9BE3-4468-ADE5-7B840BB07507}"/>
    <cellStyle name="Comma 3 4 2 2 3 2" xfId="14815" xr:uid="{45F8BB0F-97D8-48EC-A973-D92276F4A820}"/>
    <cellStyle name="Comma 3 4 2 2 4" xfId="13355" xr:uid="{E5E794C3-0E13-4248-88D0-F0C66A9A8087}"/>
    <cellStyle name="Comma 3 4 2 3" xfId="7703" xr:uid="{04715EDD-9646-4EE4-8242-FF65CAA60DD3}"/>
    <cellStyle name="Comma 3 4 2 3 2" xfId="11310" xr:uid="{13F8AE8D-8880-46C8-B8F3-142D95B4CAD0}"/>
    <cellStyle name="Comma 3 4 2 3 2 2" xfId="15092" xr:uid="{0B6C9779-AFF9-4633-88C1-A7784AE19B89}"/>
    <cellStyle name="Comma 3 4 2 3 3" xfId="13632" xr:uid="{8333DA12-03F3-474C-883C-DA98E95C21D1}"/>
    <cellStyle name="Comma 3 4 2 4" xfId="7704" xr:uid="{C95993DF-7BFD-4E87-BE2F-2FB09218B137}"/>
    <cellStyle name="Comma 3 4 2 4 2" xfId="11311" xr:uid="{2EE7E69E-7DF7-4C1A-9AE9-8BF254EAC0FE}"/>
    <cellStyle name="Comma 3 4 2 4 2 2" xfId="15093" xr:uid="{B8974917-AFC6-44E9-AC20-8F1523E31F2B}"/>
    <cellStyle name="Comma 3 4 2 4 3" xfId="13633" xr:uid="{394E51A0-FA87-48EC-836E-A867F87843F1}"/>
    <cellStyle name="Comma 3 4 2 5" xfId="10734" xr:uid="{8D7805D3-F7DB-494A-8750-266EA937F5FE}"/>
    <cellStyle name="Comma 3 4 2 5 2" xfId="14516" xr:uid="{FAEDF7D6-339F-4C3C-8150-ABBB93F97EA7}"/>
    <cellStyle name="Comma 3 4 2 6" xfId="13056" xr:uid="{A05DE82F-A3D2-436D-A9D0-C6330AF88A15}"/>
    <cellStyle name="Comma 3 4 3" xfId="6939" xr:uid="{404CA7F0-905C-451B-8120-DD194E6AB96B}"/>
    <cellStyle name="Comma 3 4 3 2" xfId="7705" xr:uid="{79548B8C-6BE2-4594-99EA-71C896EADF5B}"/>
    <cellStyle name="Comma 3 4 3 3" xfId="11034" xr:uid="{4384E004-9FBA-4681-8B0A-1D44477C44F4}"/>
    <cellStyle name="Comma 3 4 3 3 2" xfId="14816" xr:uid="{B95AAC6D-4F29-42D2-8999-3A10F601C68F}"/>
    <cellStyle name="Comma 3 4 3 4" xfId="13356" xr:uid="{CCA31186-5A28-4DA5-81B4-64E16B0113B9}"/>
    <cellStyle name="Comma 3 4 4" xfId="7706" xr:uid="{2DDC79FB-7559-4ECE-A38F-741E97778959}"/>
    <cellStyle name="Comma 3 4 5" xfId="10561" xr:uid="{FD1E38D3-3D75-48AE-A36E-14BE655F3AC5}"/>
    <cellStyle name="Comma 3 4 5 2" xfId="14343" xr:uid="{ABA66B99-1583-4FA8-88AE-AC74DC0B6BB6}"/>
    <cellStyle name="Comma 3 4 6" xfId="12882" xr:uid="{D2D1600A-ABE3-4021-8040-AE0698EEFCDC}"/>
    <cellStyle name="Comma 3 40" xfId="7707" xr:uid="{8F73C304-B3E9-4D1C-97CE-634407F0ABD5}"/>
    <cellStyle name="Comma 3 41" xfId="7708" xr:uid="{3EA057CD-834E-4608-BA48-DEDEA088EAA0}"/>
    <cellStyle name="Comma 3 42" xfId="7709" xr:uid="{7799F9B4-BF84-463C-8899-BF2A5CAEEC4C}"/>
    <cellStyle name="Comma 3 43" xfId="7710" xr:uid="{F1A68E44-166A-441A-9A18-972E31566B09}"/>
    <cellStyle name="Comma 3 44" xfId="7711" xr:uid="{C4335DD3-10EE-4C68-8B63-9AAD7E5C74A3}"/>
    <cellStyle name="Comma 3 45" xfId="7712" xr:uid="{903D8225-2D3C-4C30-9BC7-9A6BF8740FC0}"/>
    <cellStyle name="Comma 3 46" xfId="7713" xr:uid="{EB57BD6E-9688-4559-A91B-CB6148C4FD69}"/>
    <cellStyle name="Comma 3 47" xfId="7714" xr:uid="{DDA70C71-21A5-4031-8EA2-1151FC75757F}"/>
    <cellStyle name="Comma 3 48" xfId="7715" xr:uid="{8D7DA7B2-211D-464D-BB5F-DD69D2D01562}"/>
    <cellStyle name="Comma 3 48 2" xfId="7716" xr:uid="{8DAB9102-D1C3-4C63-9457-3C4D0C83E33A}"/>
    <cellStyle name="Comma 3 49" xfId="7717" xr:uid="{2A3B3242-F5D6-4A6D-AD0D-3A4885B1853A}"/>
    <cellStyle name="Comma 3 5" xfId="5913" xr:uid="{1873A606-A17D-4F07-BAC7-0C2FED53E5BD}"/>
    <cellStyle name="Comma 3 5 2" xfId="7718" xr:uid="{D6625C70-9BE1-4430-926A-4A776D839609}"/>
    <cellStyle name="Comma 3 5 3" xfId="7719" xr:uid="{C478234C-419B-45FC-B053-75B245A7CEC1}"/>
    <cellStyle name="Comma 3 5 3 2" xfId="11312" xr:uid="{241D20D3-B63D-4CBB-9F06-1A5555FD8474}"/>
    <cellStyle name="Comma 3 5 3 2 2" xfId="15094" xr:uid="{F4A0573E-8A9D-46B9-A60F-D307D923E2C5}"/>
    <cellStyle name="Comma 3 5 3 3" xfId="13634" xr:uid="{97652BFA-1235-45EE-AF86-CC3AAC34CF98}"/>
    <cellStyle name="Comma 3 5 4" xfId="7720" xr:uid="{9FDB5E57-4BEE-4F63-A25D-16A2F4582FC6}"/>
    <cellStyle name="Comma 3 50" xfId="7721" xr:uid="{F39AB74C-7F53-4E53-A6E5-65E91652E3C8}"/>
    <cellStyle name="Comma 3 51" xfId="7722" xr:uid="{1336D59A-66C9-4052-9A5C-D3494EA64CAD}"/>
    <cellStyle name="Comma 3 52" xfId="7723" xr:uid="{8A3EE930-280C-41C3-A1C3-8D96D8A8867E}"/>
    <cellStyle name="Comma 3 53" xfId="7724" xr:uid="{54F0E4D7-AF3B-42EB-BE13-339AB3055DEA}"/>
    <cellStyle name="Comma 3 54" xfId="7725" xr:uid="{342BBE59-3473-4A70-9E2B-9B394F302246}"/>
    <cellStyle name="Comma 3 55" xfId="7726" xr:uid="{6BEE9F5F-EAB0-456E-A93D-91567901BD4E}"/>
    <cellStyle name="Comma 3 56" xfId="7727" xr:uid="{D60ABFBF-582F-42D7-8C6B-CB5324696A67}"/>
    <cellStyle name="Comma 3 57" xfId="7728" xr:uid="{690CBE38-BF1C-4BF1-B9DC-E808277EC0FC}"/>
    <cellStyle name="Comma 3 58" xfId="7729" xr:uid="{F4538D77-252F-4D9E-B102-3237B87527D8}"/>
    <cellStyle name="Comma 3 59" xfId="7730" xr:uid="{EEE06F29-EAC9-4BF4-B92A-9EDBDAA366F3}"/>
    <cellStyle name="Comma 3 6" xfId="6265" xr:uid="{23BC1679-7B56-4E97-B301-20E539253136}"/>
    <cellStyle name="Comma 3 6 2" xfId="6940" xr:uid="{002F3028-6C63-40E8-A8AD-FFD29B09E046}"/>
    <cellStyle name="Comma 3 6 2 2" xfId="7731" xr:uid="{42471F13-80F5-4D03-B390-9B488FC4BD7B}"/>
    <cellStyle name="Comma 3 6 2 3" xfId="11035" xr:uid="{8D473208-0B38-48D9-8155-162B8D6BA866}"/>
    <cellStyle name="Comma 3 6 2 3 2" xfId="14817" xr:uid="{48A681D0-6C71-4269-8CC3-28492BA0408F}"/>
    <cellStyle name="Comma 3 6 2 4" xfId="13357" xr:uid="{EAB887E3-6225-40B7-9CA1-1F75B2591372}"/>
    <cellStyle name="Comma 3 6 3" xfId="10735" xr:uid="{4E5757E8-16B1-4B71-8002-DBDFE5F2C51D}"/>
    <cellStyle name="Comma 3 6 3 2" xfId="14517" xr:uid="{830A5EB6-745E-4AEF-A3CF-1EAAEABDBBA2}"/>
    <cellStyle name="Comma 3 6 4" xfId="13057" xr:uid="{D364DC4D-1ED6-40E2-9BB5-3AEE099B652E}"/>
    <cellStyle name="Comma 3 60" xfId="7732" xr:uid="{E1857079-7944-4CDF-8913-D70DE26507CC}"/>
    <cellStyle name="Comma 3 61" xfId="7733" xr:uid="{6138CFC4-1B35-4CFC-87D2-9BF5B0EA5538}"/>
    <cellStyle name="Comma 3 62" xfId="7734" xr:uid="{B29C3F4B-4F74-4C6A-8663-C2F23BDA968D}"/>
    <cellStyle name="Comma 3 63" xfId="7735" xr:uid="{446A31DD-F66B-4CB6-994E-3D8DB4512646}"/>
    <cellStyle name="Comma 3 64" xfId="7736" xr:uid="{00E8A90F-8FE6-4ABF-A68D-C42DFD60EB41}"/>
    <cellStyle name="Comma 3 65" xfId="7737" xr:uid="{4C36FD78-DD8A-461C-8B7E-2B47CE86C512}"/>
    <cellStyle name="Comma 3 66" xfId="7738" xr:uid="{3D2F7638-7DB2-49A4-B662-499E4F19EB17}"/>
    <cellStyle name="Comma 3 67" xfId="7739" xr:uid="{34A71397-834A-4C07-B600-B879E8E4E579}"/>
    <cellStyle name="Comma 3 68" xfId="7740" xr:uid="{13F9E3E0-D7C2-437B-BCD3-AF9CFA69C4FE}"/>
    <cellStyle name="Comma 3 69" xfId="7741" xr:uid="{5731AD01-F350-4070-B661-C4732427E1F3}"/>
    <cellStyle name="Comma 3 7" xfId="6266" xr:uid="{004FBCBA-9381-43A7-8545-6E9E6DD75888}"/>
    <cellStyle name="Comma 3 7 2" xfId="6941" xr:uid="{5F092195-4AC9-4850-B119-B4BD815C7DE3}"/>
    <cellStyle name="Comma 3 7 2 2" xfId="7742" xr:uid="{B3EAED2B-DAAF-4527-87BF-E374AB7C0F0C}"/>
    <cellStyle name="Comma 3 7 2 3" xfId="11036" xr:uid="{24548FB9-4850-4B12-B805-B071E6CCC1B9}"/>
    <cellStyle name="Comma 3 7 2 3 2" xfId="14818" xr:uid="{9E139553-E2C6-4178-8305-39B08CDF3A4E}"/>
    <cellStyle name="Comma 3 7 2 4" xfId="13358" xr:uid="{78044599-36C7-47B8-BD2A-AE0DE4673004}"/>
    <cellStyle name="Comma 3 7 3" xfId="10736" xr:uid="{554F52F3-3826-408C-BF59-4CDF0B1134B1}"/>
    <cellStyle name="Comma 3 7 3 2" xfId="14518" xr:uid="{4C8DE315-7AC1-4ACF-A3DB-7EBB37B69CC5}"/>
    <cellStyle name="Comma 3 7 4" xfId="13058" xr:uid="{8D55CDF0-CA2E-4456-A55C-74EB68B567AB}"/>
    <cellStyle name="Comma 3 70" xfId="7743" xr:uid="{0737B2F7-F0C1-4180-8AB4-AEE0E6FE4333}"/>
    <cellStyle name="Comma 3 71" xfId="7744" xr:uid="{BADE5DEE-CC4D-450C-BDE8-DDDA1868754E}"/>
    <cellStyle name="Comma 3 72" xfId="7745" xr:uid="{1F6EDF5F-B6D7-4E4F-BC5F-3940F23248A3}"/>
    <cellStyle name="Comma 3 73" xfId="7746" xr:uid="{5502051E-253E-410D-9DFC-D61FA02E5AE5}"/>
    <cellStyle name="Comma 3 74" xfId="7747" xr:uid="{8DEEB4E5-D6B1-48F6-BECC-31D09AF434DD}"/>
    <cellStyle name="Comma 3 75" xfId="7748" xr:uid="{25B09A8C-25FA-4717-B4C6-B1683C45748F}"/>
    <cellStyle name="Comma 3 76" xfId="7749" xr:uid="{DE4AE464-A75F-4C3C-BC3B-51044ABFD1B0}"/>
    <cellStyle name="Comma 3 77" xfId="7750" xr:uid="{E756869A-FB47-4434-B597-CB83FB0996E4}"/>
    <cellStyle name="Comma 3 78" xfId="7751" xr:uid="{CF7EC147-0845-411B-952B-51B213FDC0B3}"/>
    <cellStyle name="Comma 3 78 2" xfId="11313" xr:uid="{99C31C0E-FA10-4B4B-863F-227CF26435FF}"/>
    <cellStyle name="Comma 3 78 2 2" xfId="15095" xr:uid="{6436725E-F99A-4370-9E63-79688DF62508}"/>
    <cellStyle name="Comma 3 78 3" xfId="13635" xr:uid="{5DB0544F-F9C0-4F2E-BEAF-37ED75BC21B0}"/>
    <cellStyle name="Comma 3 79" xfId="7752" xr:uid="{5D41D7E2-225B-4E9F-894E-267DA74F65AF}"/>
    <cellStyle name="Comma 3 79 2" xfId="11314" xr:uid="{38418D8C-E2B9-412C-8BEB-F45E15672678}"/>
    <cellStyle name="Comma 3 79 2 2" xfId="15096" xr:uid="{11ECC9E3-61C9-42C3-AA9C-79F9C1D7DB51}"/>
    <cellStyle name="Comma 3 79 3" xfId="13636" xr:uid="{60F6AF00-D616-428F-935D-B7F53FA712D4}"/>
    <cellStyle name="Comma 3 8" xfId="6942" xr:uid="{FEE27EE6-2E45-4938-9969-3A77D570F146}"/>
    <cellStyle name="Comma 3 8 2" xfId="7753" xr:uid="{61872671-81D9-4AA9-975E-72EDAEC0FC5E}"/>
    <cellStyle name="Comma 3 8 3" xfId="7754" xr:uid="{F7DD2D32-9C9A-4A65-AB27-349C412EEAF6}"/>
    <cellStyle name="Comma 3 8 4" xfId="7755" xr:uid="{2EAB65EC-4139-481A-BD78-AAB901A45B2F}"/>
    <cellStyle name="Comma 3 8 5" xfId="11037" xr:uid="{2522622E-9C3D-4F93-8CD4-4B7FC31C3E6F}"/>
    <cellStyle name="Comma 3 8 5 2" xfId="14819" xr:uid="{A7A355FC-6846-43BB-A491-6F1F2C954B8B}"/>
    <cellStyle name="Comma 3 8 6" xfId="13359" xr:uid="{ADE41B1D-3126-4557-9315-B4213503BAB2}"/>
    <cellStyle name="Comma 3 80" xfId="7756" xr:uid="{7FC1A041-DCB6-4B59-8645-1E2EE5911B18}"/>
    <cellStyle name="Comma 3 80 2" xfId="11315" xr:uid="{980A270C-D458-420C-A2E8-A1E5F2B4E77F}"/>
    <cellStyle name="Comma 3 80 2 2" xfId="15097" xr:uid="{E1680148-07B1-4EE7-8C75-7793B632C413}"/>
    <cellStyle name="Comma 3 80 3" xfId="13637" xr:uid="{C81D0CED-4E0A-4F9B-B534-17D5D52462A3}"/>
    <cellStyle name="Comma 3 81" xfId="7757" xr:uid="{2E498A72-D417-4610-B4C3-5D6D840CA151}"/>
    <cellStyle name="Comma 3 82" xfId="7758" xr:uid="{BC403642-3CBE-45B1-9104-1528FFFAAC61}"/>
    <cellStyle name="Comma 3 83" xfId="7759" xr:uid="{C2D28643-7C3F-4125-9A69-C656F6786390}"/>
    <cellStyle name="Comma 3 84" xfId="10506" xr:uid="{F1F3DF9C-6786-4E65-A6D9-00D1CCC70861}"/>
    <cellStyle name="Comma 3 84 2" xfId="14311" xr:uid="{0772F392-2508-4E30-8879-E78ACFA4B1A8}"/>
    <cellStyle name="Comma 3 85" xfId="10558" xr:uid="{B1872083-1659-409F-9DC6-EDB74854255C}"/>
    <cellStyle name="Comma 3 85 2" xfId="14340" xr:uid="{41D7D06B-B19B-4A36-8215-828FC5CB7C24}"/>
    <cellStyle name="Comma 3 86" xfId="12879" xr:uid="{F005D318-7361-4250-A82C-3BF4A2AFD3FC}"/>
    <cellStyle name="Comma 3 9" xfId="7760" xr:uid="{007E64FE-C0DF-41DD-9915-A604D999ACF9}"/>
    <cellStyle name="Comma 3_CZ" xfId="7761" xr:uid="{DAA20FE4-284E-4FB2-A087-AE6C2CEF1E0B}"/>
    <cellStyle name="Comma 30" xfId="7762" xr:uid="{B0F9A7B6-F0CE-4003-BEB7-B5277DE12909}"/>
    <cellStyle name="Comma 30 2" xfId="11316" xr:uid="{8F5D0C5F-9AA7-4604-9270-F4968A5E41D1}"/>
    <cellStyle name="Comma 30 2 2" xfId="15098" xr:uid="{D9599122-1EE1-47F5-9AB7-B8286322AA10}"/>
    <cellStyle name="Comma 30 3" xfId="13638" xr:uid="{13D8E495-73D8-42B9-A97C-EB9BD172DFFE}"/>
    <cellStyle name="Comma 31" xfId="7763" xr:uid="{E69164D7-2689-4481-BD97-149742D0B830}"/>
    <cellStyle name="Comma 31 2" xfId="11317" xr:uid="{E2934AFF-B91C-4DBE-B3A8-A9B605453007}"/>
    <cellStyle name="Comma 31 2 2" xfId="15099" xr:uid="{7B616F7F-64FA-45B2-A2C5-5C15233A6999}"/>
    <cellStyle name="Comma 31 3" xfId="13639" xr:uid="{68D9418D-D84D-4A39-8826-9081825AE573}"/>
    <cellStyle name="Comma 32" xfId="7764" xr:uid="{4B866EE0-EDD9-4465-BBAE-CAA731C551CC}"/>
    <cellStyle name="Comma 32 2" xfId="11318" xr:uid="{F5BE8694-FBFD-4C17-8930-A1AF3B2D1FD9}"/>
    <cellStyle name="Comma 32 2 2" xfId="15100" xr:uid="{800F7F63-C896-4465-879E-2B8737AF5351}"/>
    <cellStyle name="Comma 32 3" xfId="13640" xr:uid="{0386BC81-1E67-4495-B904-EDD2B2E16169}"/>
    <cellStyle name="Comma 33" xfId="7765" xr:uid="{7FAF4D57-1377-4478-8C65-2AD12A197561}"/>
    <cellStyle name="Comma 33 2" xfId="11319" xr:uid="{287ED987-C90D-4963-853D-D9323744B6DA}"/>
    <cellStyle name="Comma 33 2 2" xfId="15101" xr:uid="{68C4C51F-D7B5-4058-A966-3B53CCC8B16C}"/>
    <cellStyle name="Comma 33 3" xfId="13641" xr:uid="{F24E9EE1-EFA4-4C89-9CD9-BAE0D3187627}"/>
    <cellStyle name="Comma 34" xfId="7766" xr:uid="{10745751-3A76-42EF-BB5F-98903A836CE9}"/>
    <cellStyle name="Comma 34 2" xfId="11320" xr:uid="{7655F0B7-C64F-4D1E-ADE9-E288D6D8CB05}"/>
    <cellStyle name="Comma 34 2 2" xfId="15102" xr:uid="{17F3D73C-83BB-4E25-A818-94EE0A289FE1}"/>
    <cellStyle name="Comma 34 3" xfId="13642" xr:uid="{441F3F27-5821-438A-BA97-CED13ABC3863}"/>
    <cellStyle name="Comma 35" xfId="7767" xr:uid="{9E027F9E-5218-4C0E-8E11-420F4A28EF0E}"/>
    <cellStyle name="Comma 35 2" xfId="11321" xr:uid="{A722CAFF-DB25-4591-AF51-89940104A014}"/>
    <cellStyle name="Comma 35 2 2" xfId="15103" xr:uid="{52F7FC1F-1C58-4294-B680-0D6349A73430}"/>
    <cellStyle name="Comma 35 3" xfId="13643" xr:uid="{678C9061-F1DA-4205-9FEB-C0B534D193ED}"/>
    <cellStyle name="Comma 36" xfId="7768" xr:uid="{E687C713-DDB6-40FB-BDE6-9C30F2CAD244}"/>
    <cellStyle name="Comma 36 2" xfId="11322" xr:uid="{2C7E573C-4784-4FE0-B76E-330C3CD9A237}"/>
    <cellStyle name="Comma 36 2 2" xfId="15104" xr:uid="{2DED6FC8-5170-4D08-A7DC-2C8B0ADBDD19}"/>
    <cellStyle name="Comma 36 3" xfId="13644" xr:uid="{956250F7-28A1-4C78-B00D-D42B2F99A397}"/>
    <cellStyle name="Comma 37" xfId="7769" xr:uid="{CDBA340D-ED4A-4337-84C1-CB848E58872F}"/>
    <cellStyle name="Comma 37 2" xfId="11323" xr:uid="{B51CD84F-8E01-4BFF-A092-AB3625EF9AE8}"/>
    <cellStyle name="Comma 37 2 2" xfId="15105" xr:uid="{09959D3C-6448-4AE7-AF8E-B2A36BBD7843}"/>
    <cellStyle name="Comma 37 3" xfId="13645" xr:uid="{99E192A7-043D-4E69-A750-585BD7F18039}"/>
    <cellStyle name="Comma 38" xfId="7770" xr:uid="{E87C90D5-8667-45CE-B92E-E233B5439953}"/>
    <cellStyle name="Comma 38 2" xfId="11324" xr:uid="{22457793-1091-43E4-ADED-D196258D0764}"/>
    <cellStyle name="Comma 38 2 2" xfId="15106" xr:uid="{C968EA71-9BC5-4CB6-AFE1-EC43D74A6EBA}"/>
    <cellStyle name="Comma 38 3" xfId="13646" xr:uid="{7EBDD454-AF23-4C3C-A878-0819A527F74B}"/>
    <cellStyle name="Comma 39" xfId="7771" xr:uid="{C4E5AFB6-13BB-499A-8D1B-5A411D4C612C}"/>
    <cellStyle name="Comma 39 2" xfId="11325" xr:uid="{371FC8EF-63A3-47B2-A468-E334069BCFD3}"/>
    <cellStyle name="Comma 39 2 2" xfId="15107" xr:uid="{A4C66101-CB65-47E3-B2BF-1DD631FF38A3}"/>
    <cellStyle name="Comma 39 3" xfId="13647" xr:uid="{4FDA95AD-B19F-401C-A8F0-1164DB386C81}"/>
    <cellStyle name="Comma 4" xfId="4671" xr:uid="{D2BA5794-6797-4840-9469-86C0BA13A226}"/>
    <cellStyle name="Comma 4 10" xfId="12883" xr:uid="{F878B040-9567-440A-925A-6718ABF9FC12}"/>
    <cellStyle name="Comma 4 2" xfId="4672" xr:uid="{374C8467-5F7E-49AD-9776-F680B828E37B}"/>
    <cellStyle name="Comma 4 2 2" xfId="5914" xr:uid="{E233064F-5D24-414B-93C9-1FA15914F6F2}"/>
    <cellStyle name="Comma 4 2 2 2" xfId="7772" xr:uid="{D622B398-4EFA-49BF-8007-E6C1659A36D1}"/>
    <cellStyle name="Comma 4 2 2 2 2" xfId="11326" xr:uid="{E34EDAEE-A5F8-44B2-B561-F65C12687E86}"/>
    <cellStyle name="Comma 4 2 2 2 2 2" xfId="15108" xr:uid="{0CF831A4-9501-4FD7-A048-CA8525E475DD}"/>
    <cellStyle name="Comma 4 2 2 2 3" xfId="13648" xr:uid="{3E4769E2-8892-43E6-941B-A90ECED3F31B}"/>
    <cellStyle name="Comma 4 2 3" xfId="6267" xr:uid="{DF33BED5-1EF4-4423-B2CB-A42D92A93637}"/>
    <cellStyle name="Comma 4 2 3 2" xfId="6943" xr:uid="{6770BBF6-BE5C-45A3-B210-979B757E7FE5}"/>
    <cellStyle name="Comma 4 2 3 2 2" xfId="11038" xr:uid="{76EFBBF8-4328-46BC-9A58-F3C03AC398F7}"/>
    <cellStyle name="Comma 4 2 3 2 2 2" xfId="14820" xr:uid="{03ECE798-0A53-4AEC-BB81-D03F6CDD1C0D}"/>
    <cellStyle name="Comma 4 2 3 2 3" xfId="13360" xr:uid="{AF972FA3-9860-4902-8292-B4AA56DAE453}"/>
    <cellStyle name="Comma 4 2 3 3" xfId="10737" xr:uid="{A8C58C42-3DF8-4F83-8AFA-89FC8C8C28E2}"/>
    <cellStyle name="Comma 4 2 3 3 2" xfId="14519" xr:uid="{865BB68B-ED3D-464E-BE63-9F74A8F8D441}"/>
    <cellStyle name="Comma 4 2 3 4" xfId="13059" xr:uid="{51DE8E30-A70F-4BA1-A478-70F7755E83B9}"/>
    <cellStyle name="Comma 4 2 4" xfId="6268" xr:uid="{2AEBA99B-CA6C-40BD-B84D-2D6661065048}"/>
    <cellStyle name="Comma 4 2 4 2" xfId="6944" xr:uid="{AE2577FA-10C7-4E7B-8B89-59B9C3CBCF7B}"/>
    <cellStyle name="Comma 4 2 4 2 2" xfId="11039" xr:uid="{6C187CBA-0135-4EC3-B270-5B47199ACA90}"/>
    <cellStyle name="Comma 4 2 4 2 2 2" xfId="14821" xr:uid="{FB34DF82-9E04-4A29-B112-CE2657B0E049}"/>
    <cellStyle name="Comma 4 2 4 2 3" xfId="13361" xr:uid="{ADD0DA9E-CD99-413B-B2B4-192E958ED00F}"/>
    <cellStyle name="Comma 4 2 4 3" xfId="10738" xr:uid="{008DEE55-140B-4A7E-8C04-9E39FEB4216C}"/>
    <cellStyle name="Comma 4 2 4 3 2" xfId="14520" xr:uid="{A6A5FA41-6877-44DE-8B7A-BA4CE0B8E365}"/>
    <cellStyle name="Comma 4 2 4 4" xfId="13060" xr:uid="{1C5B3901-D4FE-4C18-950E-F0F87437402F}"/>
    <cellStyle name="Comma 4 2 5" xfId="6945" xr:uid="{6DA2DA99-B0E6-42E0-984A-171F9E226DD0}"/>
    <cellStyle name="Comma 4 2 5 2" xfId="7773" xr:uid="{B641C75A-383B-4F79-9088-DAE28505E934}"/>
    <cellStyle name="Comma 4 2 5 3" xfId="11040" xr:uid="{1CF56736-537D-496E-BD78-96C5C3E398D0}"/>
    <cellStyle name="Comma 4 2 5 3 2" xfId="14822" xr:uid="{31E4FE6A-E6F5-4F91-AC4E-D770276336F0}"/>
    <cellStyle name="Comma 4 2 5 4" xfId="13362" xr:uid="{AC346FC3-B8EE-4A4F-8E16-9485EE31CD94}"/>
    <cellStyle name="Comma 4 2 6" xfId="7774" xr:uid="{D34F2BEE-AD59-4538-B766-1D6CB98ADA0C}"/>
    <cellStyle name="Comma 4 2 6 2" xfId="11327" xr:uid="{82660D59-3CDC-415E-AA32-F172D45ED9B3}"/>
    <cellStyle name="Comma 4 2 6 2 2" xfId="15109" xr:uid="{1D8D5F0C-14A1-49F2-9AB7-A403DF9BF118}"/>
    <cellStyle name="Comma 4 2 6 3" xfId="13649" xr:uid="{68E96984-863F-42FB-A613-4D313F29C8E9}"/>
    <cellStyle name="Comma 4 2 7" xfId="10563" xr:uid="{33708A04-2368-476D-9BB1-0AB0373B79C8}"/>
    <cellStyle name="Comma 4 2 7 2" xfId="14345" xr:uid="{74EBFC98-D915-4B10-9DB4-DF466258A5CA}"/>
    <cellStyle name="Comma 4 2 8" xfId="12884" xr:uid="{6BA4644C-D5BB-4766-9E1D-45F35540C4C0}"/>
    <cellStyle name="Comma 4 3" xfId="74" xr:uid="{EC3D178B-1355-485E-9C04-8D6A2632B9AB}"/>
    <cellStyle name="Comma 4 3 2" xfId="6946" xr:uid="{7E756D56-00BF-45F2-BAF5-1337BF2B2D2A}"/>
    <cellStyle name="Comma 4 3 2 2" xfId="7775" xr:uid="{6A812A85-E4C4-4372-88A3-14A097804399}"/>
    <cellStyle name="Comma 4 3 2 2 2" xfId="11328" xr:uid="{86F77B57-17E8-46AF-8156-1951B5B99ABA}"/>
    <cellStyle name="Comma 4 3 2 2 2 2" xfId="15110" xr:uid="{F9F175D3-D879-40C9-84D8-5647C3B352E7}"/>
    <cellStyle name="Comma 4 3 2 2 3" xfId="13650" xr:uid="{0A945BE7-F641-4FCF-BBB8-CF882474E346}"/>
    <cellStyle name="Comma 4 3 2 3" xfId="11041" xr:uid="{A54D9FE9-0C9C-4956-A5A7-5B4679BFB2B2}"/>
    <cellStyle name="Comma 4 3 2 3 2" xfId="14823" xr:uid="{36A6FEC6-88E8-447C-B3E6-C8311CA5E846}"/>
    <cellStyle name="Comma 4 3 2 4" xfId="13363" xr:uid="{C0886C15-FCD1-4D18-AA3D-F3EF8D8D17E9}"/>
    <cellStyle name="Comma 4 3 3" xfId="7776" xr:uid="{FDB797BC-2372-4F78-A539-723AD3EE1F95}"/>
    <cellStyle name="Comma 4 3 4" xfId="7777" xr:uid="{269E059C-613E-4858-BE1E-338A602076D5}"/>
    <cellStyle name="Comma 4 3 4 2" xfId="11329" xr:uid="{06D7DA0B-3649-4AC7-8B2D-C77AF771F899}"/>
    <cellStyle name="Comma 4 3 4 2 2" xfId="15111" xr:uid="{52153B6F-3069-4721-A269-7560046479AE}"/>
    <cellStyle name="Comma 4 3 4 3" xfId="13651" xr:uid="{94E7458E-11DF-49D9-B3F5-13C84CF6BB3B}"/>
    <cellStyle name="Comma 4 3 5" xfId="10601" xr:uid="{C580683A-A119-48E1-B11A-761E36A68378}"/>
    <cellStyle name="Comma 4 3 5 2" xfId="14383" xr:uid="{6F800BED-D1BC-4788-8198-09280AF750D0}"/>
    <cellStyle name="Comma 4 3 6" xfId="12923" xr:uid="{5CD006C1-E91D-4DCB-8082-79E309829D8F}"/>
    <cellStyle name="Comma 4 3 7" xfId="5915" xr:uid="{A34CF043-7073-477B-950D-1F4A9547745A}"/>
    <cellStyle name="Comma 4 4" xfId="5916" xr:uid="{584EAD8D-1021-438E-9AA7-FA0645507980}"/>
    <cellStyle name="Comma 4 4 2" xfId="6947" xr:uid="{0AF24BF0-3AD8-40E5-8100-4C42F27F4F82}"/>
    <cellStyle name="Comma 4 4 2 2" xfId="7778" xr:uid="{0ED9058C-012B-4989-A38D-7B7663666278}"/>
    <cellStyle name="Comma 4 4 2 2 2" xfId="11330" xr:uid="{B968045C-1748-4EE7-8EA0-E9E89040884B}"/>
    <cellStyle name="Comma 4 4 2 2 2 2" xfId="15112" xr:uid="{601697BB-A5FE-4A36-887C-7F876AA2C1E7}"/>
    <cellStyle name="Comma 4 4 2 2 3" xfId="13652" xr:uid="{A1580BDD-4486-4FD4-B1AE-F00E92446F02}"/>
    <cellStyle name="Comma 4 4 2 3" xfId="11042" xr:uid="{AA225B00-6982-4ED5-A3EE-2D6F5110A89D}"/>
    <cellStyle name="Comma 4 4 2 3 2" xfId="14824" xr:uid="{D809284E-47C0-4A9C-85A9-98E54CE94053}"/>
    <cellStyle name="Comma 4 4 2 4" xfId="13364" xr:uid="{9E934CFC-F394-461E-887E-E8BF93F4C1A2}"/>
    <cellStyle name="Comma 4 4 3" xfId="7779" xr:uid="{AF2AE2F8-807E-4C28-B678-EEE5B7C4632E}"/>
    <cellStyle name="Comma 4 4 4" xfId="7780" xr:uid="{78FFD2A8-8CC5-4863-9A0B-B7C801E2239E}"/>
    <cellStyle name="Comma 4 4 4 2" xfId="11331" xr:uid="{87873A37-3F05-4AC8-8434-9A2573FDE1A3}"/>
    <cellStyle name="Comma 4 4 4 2 2" xfId="15113" xr:uid="{0784F7A1-B201-461A-BE64-58B6D4CF69AA}"/>
    <cellStyle name="Comma 4 4 4 3" xfId="13653" xr:uid="{8EE8972B-D6E9-45BD-9E3E-DFB7343C67DB}"/>
    <cellStyle name="Comma 4 4 5" xfId="10602" xr:uid="{DCEA9344-0A0E-4E2F-BB53-5B86FB06C390}"/>
    <cellStyle name="Comma 4 4 5 2" xfId="14384" xr:uid="{B5B76DC0-77F1-4A27-96A2-343E9FC9344A}"/>
    <cellStyle name="Comma 4 4 6" xfId="12924" xr:uid="{3D2FC87E-BBA6-41BD-A8DB-9BA042688FB8}"/>
    <cellStyle name="Comma 4 5" xfId="6269" xr:uid="{C314D291-C2EE-49EA-B656-32CE485EDA3B}"/>
    <cellStyle name="Comma 4 5 2" xfId="6270" xr:uid="{ECACC2B5-3293-448D-9D49-F3315ECE2934}"/>
    <cellStyle name="Comma 4 5 2 2" xfId="6948" xr:uid="{4EDD7253-93EC-4CEE-8D83-89E3E644075C}"/>
    <cellStyle name="Comma 4 5 2 2 2" xfId="11043" xr:uid="{F9EA8CF4-00A6-45E0-B149-53B2860C4286}"/>
    <cellStyle name="Comma 4 5 2 2 2 2" xfId="14825" xr:uid="{382F952D-E4FB-43F4-8004-62B9F4C0D0E1}"/>
    <cellStyle name="Comma 4 5 2 2 3" xfId="13365" xr:uid="{EE591E7C-3EA7-429E-A95F-A1B3121A2CAA}"/>
    <cellStyle name="Comma 4 5 2 3" xfId="10740" xr:uid="{5C430AEC-0293-4B96-91DB-5531131E9BAE}"/>
    <cellStyle name="Comma 4 5 2 3 2" xfId="14522" xr:uid="{81A6138E-A383-47C2-8042-3781979F8E07}"/>
    <cellStyle name="Comma 4 5 2 4" xfId="13062" xr:uid="{410DD3B4-871E-42A6-A8C2-5AE88AB24C43}"/>
    <cellStyle name="Comma 4 5 3" xfId="6949" xr:uid="{08309E47-0497-4B57-A5C7-7F3911CCD355}"/>
    <cellStyle name="Comma 4 5 3 2" xfId="11044" xr:uid="{589BFF25-F33C-4F82-B609-C33EDC7B3127}"/>
    <cellStyle name="Comma 4 5 3 2 2" xfId="14826" xr:uid="{E58DA36E-4BBE-4681-A725-F946466FFB65}"/>
    <cellStyle name="Comma 4 5 3 3" xfId="13366" xr:uid="{19C10F17-5729-47D5-9945-D4A4A5BB1F66}"/>
    <cellStyle name="Comma 4 5 4" xfId="10739" xr:uid="{CF74F1F0-731B-42AF-AD5C-3376BD2A1DBF}"/>
    <cellStyle name="Comma 4 5 4 2" xfId="14521" xr:uid="{E8948536-DFD1-420A-BE8A-18C29964E150}"/>
    <cellStyle name="Comma 4 5 5" xfId="13061" xr:uid="{BB65F9A7-9A8E-40E7-9273-21D401219AB1}"/>
    <cellStyle name="Comma 4 6" xfId="6271" xr:uid="{3342E627-B209-4013-B66B-C35AD0C31C1B}"/>
    <cellStyle name="Comma 4 6 2" xfId="6950" xr:uid="{04BCF033-0400-447D-8A36-9E7912CF2EF7}"/>
    <cellStyle name="Comma 4 6 2 2" xfId="11045" xr:uid="{ECADD8BC-7569-47E4-A633-DC1A2D716357}"/>
    <cellStyle name="Comma 4 6 2 2 2" xfId="14827" xr:uid="{7B14F922-B6D5-4D4E-8FA3-E3DDDA410521}"/>
    <cellStyle name="Comma 4 6 2 3" xfId="13367" xr:uid="{8EA97EC7-7895-48CD-B36E-19E7A72A4A08}"/>
    <cellStyle name="Comma 4 6 3" xfId="10741" xr:uid="{DD5CFA4F-F966-4AC4-8555-3C2CD6256B87}"/>
    <cellStyle name="Comma 4 6 3 2" xfId="14523" xr:uid="{5D9D3EB6-DDFB-46FF-8E62-5D718FC86B18}"/>
    <cellStyle name="Comma 4 6 4" xfId="13063" xr:uid="{276D837F-7523-4D53-BCD3-B00B4213093A}"/>
    <cellStyle name="Comma 4 7" xfId="6951" xr:uid="{A3E952AB-BA3A-4123-B755-59B450234FFD}"/>
    <cellStyle name="Comma 4 7 2" xfId="7781" xr:uid="{3B104813-51FF-4122-A6BE-708DE0DCE018}"/>
    <cellStyle name="Comma 4 7 2 2" xfId="11332" xr:uid="{3BC3B070-3174-40A3-B34B-7DA6F083434B}"/>
    <cellStyle name="Comma 4 7 2 2 2" xfId="15114" xr:uid="{088D51EB-0983-42A7-925C-82D40584E004}"/>
    <cellStyle name="Comma 4 7 2 3" xfId="13654" xr:uid="{453086FF-1633-4EE5-89B4-F999AA469EA7}"/>
    <cellStyle name="Comma 4 7 3" xfId="11046" xr:uid="{67722064-8350-4DD6-88BE-BC491CD4FE3F}"/>
    <cellStyle name="Comma 4 7 3 2" xfId="14828" xr:uid="{82F19166-8BA0-45A3-BD98-C948B2217EDD}"/>
    <cellStyle name="Comma 4 7 4" xfId="13368" xr:uid="{6C0A9F23-0DCD-4C3E-808B-80E7A1E2AFCD}"/>
    <cellStyle name="Comma 4 8" xfId="7782" xr:uid="{EE2714B2-41AA-4654-911F-3D3320FDC9D1}"/>
    <cellStyle name="Comma 4 8 2" xfId="11333" xr:uid="{243B3053-6DB3-4336-8523-135FF7613727}"/>
    <cellStyle name="Comma 4 8 2 2" xfId="15115" xr:uid="{B122C739-80CD-42E6-ADF4-9F996C57BFBB}"/>
    <cellStyle name="Comma 4 8 3" xfId="13655" xr:uid="{894B16B5-84F7-4B24-AEB7-3DD969D9288A}"/>
    <cellStyle name="Comma 4 9" xfId="10562" xr:uid="{F5D20063-FE00-4CA2-8D44-B37B6D2CAB09}"/>
    <cellStyle name="Comma 4 9 2" xfId="14344" xr:uid="{FBC19613-2C53-4AF0-95F3-F97D7B935C42}"/>
    <cellStyle name="Comma 4_Sheet1" xfId="7783" xr:uid="{993C1151-45B7-4321-8C25-944A4E50551C}"/>
    <cellStyle name="Comma 40" xfId="7784" xr:uid="{E20DA69E-0515-44F8-B3FE-1C1AFB49BDDC}"/>
    <cellStyle name="Comma 40 2" xfId="11334" xr:uid="{EF0F9683-8909-4CFA-961E-FFB929214850}"/>
    <cellStyle name="Comma 40 2 2" xfId="15116" xr:uid="{6147AE60-4755-4DA4-A18C-40B5E1C21880}"/>
    <cellStyle name="Comma 40 3" xfId="13656" xr:uid="{3ECCBA76-1755-482D-B321-A6DC79C41301}"/>
    <cellStyle name="Comma 41" xfId="7785" xr:uid="{46894CDB-A676-48BD-8B9B-DC489D6C6BBA}"/>
    <cellStyle name="Comma 41 2" xfId="11335" xr:uid="{B486887B-486D-491A-A462-C82E41F96B99}"/>
    <cellStyle name="Comma 41 2 2" xfId="15117" xr:uid="{FFC2C0B3-EB51-4972-B9C3-DB49DB456BB7}"/>
    <cellStyle name="Comma 41 3" xfId="13657" xr:uid="{F47996C6-1D46-4177-9FCD-882EA99A609E}"/>
    <cellStyle name="Comma 42" xfId="7786" xr:uid="{EEC4F594-F58E-4198-AE90-B3B88A6FF111}"/>
    <cellStyle name="Comma 42 2" xfId="11336" xr:uid="{D081F56A-CB16-4C3A-8FC2-EE65FF638F68}"/>
    <cellStyle name="Comma 42 2 2" xfId="15118" xr:uid="{78A244C7-1AF0-4EDB-B846-9E6FEAE277EE}"/>
    <cellStyle name="Comma 42 3" xfId="13658" xr:uid="{8696E6FE-ACA7-4050-A560-210DFF72AB67}"/>
    <cellStyle name="Comma 43" xfId="7787" xr:uid="{64667B9B-3D22-499F-BAD6-83B431DE027C}"/>
    <cellStyle name="Comma 43 2" xfId="11337" xr:uid="{0FB96CDB-369A-4969-A77C-4D9E5709810F}"/>
    <cellStyle name="Comma 43 2 2" xfId="15119" xr:uid="{50F1FEC7-1DF7-4644-9537-7020CFAD3C91}"/>
    <cellStyle name="Comma 43 3" xfId="13659" xr:uid="{09145A77-E6E3-4BC2-B965-A2E94D6C28CB}"/>
    <cellStyle name="Comma 44" xfId="7788" xr:uid="{52E6A91F-6C3E-47ED-9EF1-156681446B7C}"/>
    <cellStyle name="Comma 44 2" xfId="11338" xr:uid="{4F776A87-5C3B-4CB0-A1A6-1D4550AD7B1D}"/>
    <cellStyle name="Comma 44 2 2" xfId="15120" xr:uid="{FF3F508B-99CD-4CEE-B7E0-EF9AD3F25F5C}"/>
    <cellStyle name="Comma 44 3" xfId="13660" xr:uid="{2A0086A7-BA5E-4675-9981-0B0144F4861D}"/>
    <cellStyle name="Comma 45" xfId="7789" xr:uid="{4F888F6F-5EFE-4B4B-8F7B-32FE6209117E}"/>
    <cellStyle name="Comma 45 2" xfId="11339" xr:uid="{0878D1E6-8A63-461F-8005-4F186D795DA0}"/>
    <cellStyle name="Comma 45 2 2" xfId="15121" xr:uid="{3C1C69C8-D53F-49F0-A384-B759C2C658E7}"/>
    <cellStyle name="Comma 45 3" xfId="13661" xr:uid="{4F7282E2-D5C0-4765-A1F4-E217705DE232}"/>
    <cellStyle name="Comma 46" xfId="7790" xr:uid="{B072D638-7C77-4DA5-B66C-890D8188BB90}"/>
    <cellStyle name="Comma 46 2" xfId="11340" xr:uid="{DF28A346-6302-451C-9149-D285FEB6B28E}"/>
    <cellStyle name="Comma 46 2 2" xfId="15122" xr:uid="{472E7A8D-BC52-4B31-BF23-42189EEA6F61}"/>
    <cellStyle name="Comma 46 3" xfId="13662" xr:uid="{799A9918-CB06-4EDC-88D8-CAF0DB0A738B}"/>
    <cellStyle name="Comma 47" xfId="7791" xr:uid="{01DE5820-7272-4B91-8B72-6AF35DDD6253}"/>
    <cellStyle name="Comma 47 2" xfId="11341" xr:uid="{9D85759E-064F-4994-A869-F6F0C8646669}"/>
    <cellStyle name="Comma 47 2 2" xfId="15123" xr:uid="{A3E55807-C6F5-402C-B107-108A539BFABD}"/>
    <cellStyle name="Comma 47 3" xfId="13663" xr:uid="{8A3302CE-57FC-41ED-805E-9371095B774E}"/>
    <cellStyle name="Comma 48" xfId="7792" xr:uid="{1663AFBB-ACA7-4917-BA8A-89256C1F71E2}"/>
    <cellStyle name="Comma 48 2" xfId="11342" xr:uid="{5B6B4248-FEA9-4451-9C28-FA1648B7D2B5}"/>
    <cellStyle name="Comma 48 2 2" xfId="15124" xr:uid="{C619A936-4F9E-4CF1-9AB7-03DB47B86107}"/>
    <cellStyle name="Comma 48 3" xfId="13664" xr:uid="{9EFAC43E-AFD4-4FCF-B3B2-3D26C123D2BF}"/>
    <cellStyle name="Comma 49" xfId="7793" xr:uid="{725B022E-6F7E-4AC4-98BB-23FFB6979DCA}"/>
    <cellStyle name="Comma 49 2" xfId="11343" xr:uid="{45524574-3C4A-4883-9DCF-29A171F9033A}"/>
    <cellStyle name="Comma 49 2 2" xfId="15125" xr:uid="{4B74E86D-4B18-44B3-8AC4-5C5CBBC1380A}"/>
    <cellStyle name="Comma 49 3" xfId="13665" xr:uid="{5631CD2C-2EA3-435A-AD27-5A3D523FA85F}"/>
    <cellStyle name="Comma 5" xfId="4673" xr:uid="{8D76CC81-BAF7-4CAE-AD75-FBECAE3D30E9}"/>
    <cellStyle name="Comma 5 10" xfId="10564" xr:uid="{2BA3327B-DC53-4E3F-B1C0-B0855DED6773}"/>
    <cellStyle name="Comma 5 10 2" xfId="14346" xr:uid="{52CF117B-5106-441F-BBB8-C0E7A22600A5}"/>
    <cellStyle name="Comma 5 11" xfId="12885" xr:uid="{239553CC-3142-410B-BEEB-9D3D2DC3D2ED}"/>
    <cellStyle name="Comma 5 2" xfId="4674" xr:uid="{98BE025A-911A-4946-97E0-40A2B73CF579}"/>
    <cellStyle name="Comma 5 2 2" xfId="5917" xr:uid="{E54B4262-434B-4F8A-81D4-4AD153727F58}"/>
    <cellStyle name="Comma 5 2 2 2" xfId="7794" xr:uid="{1E986E09-44BC-4076-82F2-C0E19B988D97}"/>
    <cellStyle name="Comma 5 2 2 2 2" xfId="11344" xr:uid="{31657957-4EF0-435C-BD34-285DF495337A}"/>
    <cellStyle name="Comma 5 2 2 2 2 2" xfId="15126" xr:uid="{C88FDD38-E7F2-4FE6-A837-B19F3D107F08}"/>
    <cellStyle name="Comma 5 2 2 2 3" xfId="13666" xr:uid="{D2006CE6-7B15-40DE-8E35-44CFAA11ED97}"/>
    <cellStyle name="Comma 5 2 3" xfId="6272" xr:uid="{4D6D1184-3411-4A0D-8D03-B91B3693D16B}"/>
    <cellStyle name="Comma 5 2 3 2" xfId="6952" xr:uid="{80581E32-B8D8-4C76-9F16-BA952022768C}"/>
    <cellStyle name="Comma 5 2 3 2 2" xfId="11047" xr:uid="{C3F863BC-7262-49C3-9C1D-75959DC8077C}"/>
    <cellStyle name="Comma 5 2 3 2 2 2" xfId="14829" xr:uid="{71C1EB14-08FB-490B-BC4A-7707ECD3B62B}"/>
    <cellStyle name="Comma 5 2 3 2 3" xfId="13369" xr:uid="{03974BE8-077E-41A7-97EA-242E89437487}"/>
    <cellStyle name="Comma 5 2 3 3" xfId="10742" xr:uid="{C93D0F8D-2907-4900-9AC1-A22643B2DEA5}"/>
    <cellStyle name="Comma 5 2 3 3 2" xfId="14524" xr:uid="{5C6A9BA9-91A0-48C4-9A0D-4B02CEAC6C31}"/>
    <cellStyle name="Comma 5 2 3 4" xfId="13064" xr:uid="{DDBD4BE7-0E99-4C00-A92A-D2479A37CF55}"/>
    <cellStyle name="Comma 5 2 4" xfId="6273" xr:uid="{D8B3A5BF-42E5-40FB-A2DF-57C79D3270C9}"/>
    <cellStyle name="Comma 5 2 4 2" xfId="6953" xr:uid="{214C9763-8E25-4B00-AD6C-A1D7AB6B4781}"/>
    <cellStyle name="Comma 5 2 4 2 2" xfId="11048" xr:uid="{7140D1F9-8589-411A-8D88-CD00508ABE71}"/>
    <cellStyle name="Comma 5 2 4 2 2 2" xfId="14830" xr:uid="{EF42CBF7-AE76-46E2-9AFC-D45D7837BAFA}"/>
    <cellStyle name="Comma 5 2 4 2 3" xfId="13370" xr:uid="{82BA8F24-CA99-49E2-BC4E-664DB6676670}"/>
    <cellStyle name="Comma 5 2 4 3" xfId="10743" xr:uid="{D82A228B-205A-41EB-AD49-B63CAE0DE9BD}"/>
    <cellStyle name="Comma 5 2 4 3 2" xfId="14525" xr:uid="{B0AE7AD9-5BD9-4E6B-932B-EB31C0245242}"/>
    <cellStyle name="Comma 5 2 4 4" xfId="13065" xr:uid="{2733D3DC-4CB8-45E3-A4B5-7EA72CF66BD1}"/>
    <cellStyle name="Comma 5 2 5" xfId="6274" xr:uid="{FC1E5AD1-2C41-4B98-8174-DC314C9AC973}"/>
    <cellStyle name="Comma 5 2 5 2" xfId="6954" xr:uid="{9ABD6824-E8A0-4FC7-B005-56C2B9888AB2}"/>
    <cellStyle name="Comma 5 2 5 2 2" xfId="11049" xr:uid="{F81914AE-1F98-48CB-B9BB-4164BB1E02A1}"/>
    <cellStyle name="Comma 5 2 5 2 2 2" xfId="14831" xr:uid="{A6FECD15-DFED-477F-AA26-471FD28851B0}"/>
    <cellStyle name="Comma 5 2 5 2 3" xfId="13371" xr:uid="{28E4623A-B219-4F8E-9D63-1CF375487A60}"/>
    <cellStyle name="Comma 5 2 5 3" xfId="10744" xr:uid="{146A2DF9-76BA-4E1A-85F9-D31290862534}"/>
    <cellStyle name="Comma 5 2 5 3 2" xfId="14526" xr:uid="{5DBD1FE3-E51C-48F9-B2EB-A1D61F96BF33}"/>
    <cellStyle name="Comma 5 2 5 4" xfId="13066" xr:uid="{CEA79ECF-3E3A-4BA0-9D40-458A874B5268}"/>
    <cellStyle name="Comma 5 2 6" xfId="6955" xr:uid="{FA768510-5F20-4A64-B3B3-28072D31A0F6}"/>
    <cellStyle name="Comma 5 2 6 2" xfId="11050" xr:uid="{BB72DBFA-02BC-4B19-BFEB-A23FE015EAF2}"/>
    <cellStyle name="Comma 5 2 6 2 2" xfId="14832" xr:uid="{7EF837AC-A843-422D-B8A8-C924C85B054B}"/>
    <cellStyle name="Comma 5 2 6 3" xfId="13372" xr:uid="{60860D56-6C68-4EB3-93A8-E1BE6F2256B3}"/>
    <cellStyle name="Comma 5 2 7" xfId="10565" xr:uid="{45621D64-550A-4E84-B5F6-D4A87F097DC9}"/>
    <cellStyle name="Comma 5 2 7 2" xfId="14347" xr:uid="{5086A9FE-A485-44A7-AEBC-51394E9D665E}"/>
    <cellStyle name="Comma 5 2 8" xfId="12886" xr:uid="{9B050CC0-3D5F-4F90-AFD5-84A3096EE3ED}"/>
    <cellStyle name="Comma 5 3" xfId="5918" xr:uid="{E9B26079-C40C-4328-92F6-7762517C0495}"/>
    <cellStyle name="Comma 5 3 2" xfId="6275" xr:uid="{7F65BC7C-2C60-4F96-A7BD-78A3813EEBC2}"/>
    <cellStyle name="Comma 5 3 2 2" xfId="6956" xr:uid="{660D1746-A0B9-489D-BA02-7682173F037D}"/>
    <cellStyle name="Comma 5 3 2 2 2" xfId="11051" xr:uid="{10D0B514-6859-443A-BC1C-7F3782E45171}"/>
    <cellStyle name="Comma 5 3 2 2 2 2" xfId="14833" xr:uid="{22D55870-EFD2-4D62-B44E-446694902F72}"/>
    <cellStyle name="Comma 5 3 2 2 3" xfId="13373" xr:uid="{C1578298-8485-4633-AEA6-22F81406C7C3}"/>
    <cellStyle name="Comma 5 3 2 3" xfId="10745" xr:uid="{E0184391-86F8-475C-AE32-5CF9E8B50606}"/>
    <cellStyle name="Comma 5 3 2 3 2" xfId="14527" xr:uid="{62785FC7-7168-4C7F-8F5E-365745973D4F}"/>
    <cellStyle name="Comma 5 3 2 4" xfId="13067" xr:uid="{DE4B1820-8AE3-45DC-B0B6-12266105F5A3}"/>
    <cellStyle name="Comma 5 3 3" xfId="6957" xr:uid="{063CD753-0491-4EF7-BB46-B2EF5EF51333}"/>
    <cellStyle name="Comma 5 3 3 2" xfId="7795" xr:uid="{E84A4D44-B409-4AE3-BB80-9AB2D2A53690}"/>
    <cellStyle name="Comma 5 3 3 2 2" xfId="11345" xr:uid="{3F9115AE-6DE9-487C-8C18-D20EE120E701}"/>
    <cellStyle name="Comma 5 3 3 2 2 2" xfId="15127" xr:uid="{65EAEFE0-B7E6-43B1-AE6F-4CC638A5BA34}"/>
    <cellStyle name="Comma 5 3 3 2 3" xfId="13667" xr:uid="{FC5A8A10-DA7F-4275-A66F-8AADCBEF7613}"/>
    <cellStyle name="Comma 5 3 3 3" xfId="11052" xr:uid="{52B631C5-75EF-4AF9-B2F2-50EBC202A180}"/>
    <cellStyle name="Comma 5 3 3 3 2" xfId="14834" xr:uid="{93B8E709-2C29-4E96-B872-524EA5F65C6D}"/>
    <cellStyle name="Comma 5 3 3 4" xfId="13374" xr:uid="{D229C780-8520-4219-BF6E-57B22D6D4E05}"/>
    <cellStyle name="Comma 5 3 4" xfId="10603" xr:uid="{BC772D95-047E-4FE0-84AB-8B05A0F6EE2A}"/>
    <cellStyle name="Comma 5 3 4 2" xfId="14385" xr:uid="{E2D16ABC-78A2-4016-9483-697D6DF79D6B}"/>
    <cellStyle name="Comma 5 3 5" xfId="12925" xr:uid="{5BE88928-F2D1-4B27-8AE0-910FF71FADEA}"/>
    <cellStyle name="Comma 5 4" xfId="5919" xr:uid="{6D91D4D8-DC7B-4932-9022-2A58852A34F2}"/>
    <cellStyle name="Comma 5 4 2" xfId="7796" xr:uid="{927EE4D6-723F-4517-9EEA-3532BC64EC40}"/>
    <cellStyle name="Comma 5 4 2 2" xfId="7797" xr:uid="{EFABB303-9782-4E26-88C6-802C51A4EE77}"/>
    <cellStyle name="Comma 5 4 2 3" xfId="11346" xr:uid="{7B890959-6BA4-4CC4-81BB-4602440DE5D2}"/>
    <cellStyle name="Comma 5 4 2 3 2" xfId="15128" xr:uid="{F5371482-AD5A-4A60-8E9A-83D62865EBAC}"/>
    <cellStyle name="Comma 5 4 2 4" xfId="13668" xr:uid="{BCD1CB89-EC09-4478-BA1E-70400B15CC49}"/>
    <cellStyle name="Comma 5 4 3" xfId="7798" xr:uid="{660D112C-4194-4639-B0C2-74018408C946}"/>
    <cellStyle name="Comma 5 4 3 2" xfId="11347" xr:uid="{F4A2DFAE-527B-495B-99AB-B72913D8F493}"/>
    <cellStyle name="Comma 5 4 3 2 2" xfId="15129" xr:uid="{71601450-0B8B-4ADD-A0FF-B11512C559D8}"/>
    <cellStyle name="Comma 5 4 3 3" xfId="13669" xr:uid="{384B016A-4954-4982-BB76-F2374CD63929}"/>
    <cellStyle name="Comma 5 5" xfId="6276" xr:uid="{ABF1CC15-EA79-46A1-9130-5B86871E8FC8}"/>
    <cellStyle name="Comma 5 5 2" xfId="6277" xr:uid="{CC6B5A0B-349A-4A9E-9A2A-478317C493BA}"/>
    <cellStyle name="Comma 5 5 2 2" xfId="6958" xr:uid="{9EE495D7-7492-442A-9364-E3E29F5BE73C}"/>
    <cellStyle name="Comma 5 5 2 2 2" xfId="11053" xr:uid="{87E20565-A520-499A-813E-9BB8A4776E9B}"/>
    <cellStyle name="Comma 5 5 2 2 2 2" xfId="14835" xr:uid="{AE98D754-D484-4B1B-A767-689AC3C2D005}"/>
    <cellStyle name="Comma 5 5 2 2 3" xfId="13375" xr:uid="{CB9FB334-D130-432D-8C8A-DCC2E98C5590}"/>
    <cellStyle name="Comma 5 5 2 3" xfId="10747" xr:uid="{9556ECDF-8592-4D28-99F6-699B45E97043}"/>
    <cellStyle name="Comma 5 5 2 3 2" xfId="14529" xr:uid="{24FA2C56-D5A2-4A8B-A539-B66A5304FF59}"/>
    <cellStyle name="Comma 5 5 2 4" xfId="13069" xr:uid="{187F1529-A456-4366-88C3-BABF43B98A07}"/>
    <cellStyle name="Comma 5 5 3" xfId="10746" xr:uid="{64BAA9BA-B5EB-4B05-9B31-3BB15B07DD71}"/>
    <cellStyle name="Comma 5 5 3 2" xfId="14528" xr:uid="{0000CBEA-5AB9-427D-9066-F731BD8D5E29}"/>
    <cellStyle name="Comma 5 5 4" xfId="13068" xr:uid="{951A2CD3-6B9F-4F3B-8B95-9BC5B0FF9192}"/>
    <cellStyle name="Comma 5 6" xfId="6278" xr:uid="{E49FF2F8-AE44-44E7-94F1-71D7F9B88B9C}"/>
    <cellStyle name="Comma 5 6 2" xfId="6959" xr:uid="{0AADCC8B-701F-4617-98B9-F034AFECDF9C}"/>
    <cellStyle name="Comma 5 6 2 2" xfId="11054" xr:uid="{CF37A6CC-2858-4B13-87C4-F4D6843B4502}"/>
    <cellStyle name="Comma 5 6 2 2 2" xfId="14836" xr:uid="{4355F257-0DE5-4C0A-9C17-1CAA376D9327}"/>
    <cellStyle name="Comma 5 6 2 3" xfId="13376" xr:uid="{5C7631A1-08D5-429C-ADEF-687B6620C3CA}"/>
    <cellStyle name="Comma 5 6 3" xfId="10748" xr:uid="{B66EC126-499A-487B-AA51-06B42167F3DC}"/>
    <cellStyle name="Comma 5 6 3 2" xfId="14530" xr:uid="{DB322C4A-13E6-452B-B0F8-8685A9305320}"/>
    <cellStyle name="Comma 5 6 4" xfId="13070" xr:uid="{F1B32FE2-3C08-4695-846F-F1E43F04422E}"/>
    <cellStyle name="Comma 5 7" xfId="6279" xr:uid="{2602F40C-0B98-47C5-A8BA-8629CF30F8B0}"/>
    <cellStyle name="Comma 5 7 2" xfId="6960" xr:uid="{634C6E64-D25A-4323-A629-EB74A6967504}"/>
    <cellStyle name="Comma 5 7 2 2" xfId="11055" xr:uid="{2E48FE95-4629-4556-8358-D3E6B23118E2}"/>
    <cellStyle name="Comma 5 7 2 2 2" xfId="14837" xr:uid="{D9135DC6-BAAA-4549-80E3-BD017A13B6D7}"/>
    <cellStyle name="Comma 5 7 2 3" xfId="13377" xr:uid="{ECAE06E6-E75D-48B1-905E-F6EB43387C0A}"/>
    <cellStyle name="Comma 5 7 3" xfId="10749" xr:uid="{F948FED6-4F51-4090-B0C7-8479E5682107}"/>
    <cellStyle name="Comma 5 7 3 2" xfId="14531" xr:uid="{BD7BB3E3-655B-4131-9243-2B090E00AA77}"/>
    <cellStyle name="Comma 5 7 4" xfId="13071" xr:uid="{98C2BFD7-60F0-4D11-BF81-B0CD961131E1}"/>
    <cellStyle name="Comma 5 8" xfId="6280" xr:uid="{87FCED29-EB13-4B87-BC77-3D4E1A20E7E7}"/>
    <cellStyle name="Comma 5 8 2" xfId="6961" xr:uid="{2FFEC769-EBA8-4FB8-A8E0-D4E4FE36A499}"/>
    <cellStyle name="Comma 5 8 2 2" xfId="11056" xr:uid="{3BB644C7-2410-4170-BC0C-A2D4DDA11C42}"/>
    <cellStyle name="Comma 5 8 2 2 2" xfId="14838" xr:uid="{6C53E2A0-47A9-4F40-BADF-F043977B23F8}"/>
    <cellStyle name="Comma 5 8 2 3" xfId="13378" xr:uid="{16E7A7B9-7BDA-429E-B85D-B5934EE7E4DE}"/>
    <cellStyle name="Comma 5 8 3" xfId="10750" xr:uid="{4A8F5C8E-0DA8-45E1-8086-C793F3B05111}"/>
    <cellStyle name="Comma 5 8 3 2" xfId="14532" xr:uid="{B2B79B0E-4D39-4413-8B6A-ACCAAD9ED02B}"/>
    <cellStyle name="Comma 5 8 4" xfId="13072" xr:uid="{D88FF2A7-EDBF-4545-A666-3B2977D1FFC1}"/>
    <cellStyle name="Comma 5 9" xfId="6962" xr:uid="{789CAE25-31C3-4A57-80A7-530B4A46CEE5}"/>
    <cellStyle name="Comma 5 9 2" xfId="11057" xr:uid="{00859D42-9C2E-4A6C-9919-54D3E12DBD3F}"/>
    <cellStyle name="Comma 5 9 2 2" xfId="14839" xr:uid="{75EA9091-74DA-40D4-B5F7-B7A96D0E2C91}"/>
    <cellStyle name="Comma 5 9 3" xfId="13379" xr:uid="{4816C170-C163-454D-8B20-4987A47CA76C}"/>
    <cellStyle name="Comma 5_Sheet1" xfId="7799" xr:uid="{15C6BDFD-DE8C-4CDE-A6D9-36130E311724}"/>
    <cellStyle name="Comma 50" xfId="10481" xr:uid="{110D6343-F376-4562-913C-05A6A059BDC1}"/>
    <cellStyle name="Comma 50 2" xfId="12856" xr:uid="{A6FEBEAE-9984-4AFC-AEBA-824CA9B58267}"/>
    <cellStyle name="Comma 50 2 2" xfId="15743" xr:uid="{A31451BD-AF30-435C-A5C2-F281E5E9EFB4}"/>
    <cellStyle name="Comma 50 3" xfId="14303" xr:uid="{6E6E32B2-6125-4CAF-BC42-418DF72AD893}"/>
    <cellStyle name="Comma 51" xfId="4646" xr:uid="{284253BB-B59D-4416-80D2-95A3DEEBF14B}"/>
    <cellStyle name="Comma 51 2" xfId="10543" xr:uid="{DBCEA3D4-5C34-4269-BCD6-0E9312AA331B}"/>
    <cellStyle name="Comma 51 2 2" xfId="14325" xr:uid="{7A06502B-AE04-4766-B9C9-1D0B6A7BA8D3}"/>
    <cellStyle name="Comma 51 3" xfId="12864" xr:uid="{C5D0BD15-6F7E-4939-9515-4498F4806A50}"/>
    <cellStyle name="Comma 52" xfId="10483" xr:uid="{DA3420E1-BEB9-4E7E-BE73-29A0EFE5229A}"/>
    <cellStyle name="Comma 52 2" xfId="12858" xr:uid="{A7C17DE8-FAEC-4FE2-9B29-4AEC469338D2}"/>
    <cellStyle name="Comma 52 2 2" xfId="15745" xr:uid="{576B0B26-4BA9-4A7E-9463-F1526DCE0061}"/>
    <cellStyle name="Comma 52 3" xfId="14305" xr:uid="{62837661-2479-4CEE-BA01-0DF9A764DD74}"/>
    <cellStyle name="Comma 53" xfId="10526" xr:uid="{C529DA4F-BAA8-4E28-81ED-08D988FC76F9}"/>
    <cellStyle name="Comma 53 2" xfId="14316" xr:uid="{96EE04CD-EF26-4150-A3EA-D6E66B2FC568}"/>
    <cellStyle name="Comma 54" xfId="10528" xr:uid="{82777923-B683-47A5-8939-302FC80448CC}"/>
    <cellStyle name="Comma 54 2" xfId="14317" xr:uid="{C21D80B8-93B1-4CC2-8440-48E490C52C62}"/>
    <cellStyle name="Comma 6" xfId="4675" xr:uid="{57F989A1-0013-4669-9F90-4F0FF1F8BF98}"/>
    <cellStyle name="Comma 6 2" xfId="5920" xr:uid="{DAE49F23-1B32-4304-A15C-F1CCD4A06A6C}"/>
    <cellStyle name="Comma 6 2 2" xfId="6963" xr:uid="{742E6B0B-1897-4A8E-ABAF-EF8B77C7628F}"/>
    <cellStyle name="Comma 6 2 2 2" xfId="7800" xr:uid="{040EBB25-773A-4B42-9B6B-2DF2280293E3}"/>
    <cellStyle name="Comma 6 2 2 2 2" xfId="11348" xr:uid="{BAF47057-EA9A-46E4-84F8-325152732DA3}"/>
    <cellStyle name="Comma 6 2 2 2 2 2" xfId="15130" xr:uid="{1C8634CE-7658-4558-B261-54F17A39FC99}"/>
    <cellStyle name="Comma 6 2 2 2 3" xfId="13670" xr:uid="{852E65CC-2CA0-4278-BDF1-9D11C4903E00}"/>
    <cellStyle name="Comma 6 2 2 3" xfId="11058" xr:uid="{4F541A28-0302-4B4A-BE53-DB66C308BB4C}"/>
    <cellStyle name="Comma 6 2 2 3 2" xfId="14840" xr:uid="{595D540D-B49A-4B44-8813-E8F8D64242B2}"/>
    <cellStyle name="Comma 6 2 2 4" xfId="13380" xr:uid="{289E9454-6A9E-4508-906E-76DD71EE9C33}"/>
    <cellStyle name="Comma 6 2 3" xfId="7801" xr:uid="{19814EE9-C882-4B8F-87DF-75293C99DA00}"/>
    <cellStyle name="Comma 6 2 4" xfId="7802" xr:uid="{6749A0A3-2771-461B-9994-C77724F2A168}"/>
    <cellStyle name="Comma 6 2 4 2" xfId="11349" xr:uid="{86A7E577-6899-4A52-9E5B-30EE2DE822BC}"/>
    <cellStyle name="Comma 6 2 4 2 2" xfId="15131" xr:uid="{46EAB412-8052-453C-A970-276ACC9EB6D4}"/>
    <cellStyle name="Comma 6 2 4 3" xfId="13671" xr:uid="{C091CB3F-8DA5-407D-9D83-E8A77BB7E0EF}"/>
    <cellStyle name="Comma 6 2 5" xfId="10604" xr:uid="{02E97BB6-D41A-42CF-B3DA-0F67891B72D7}"/>
    <cellStyle name="Comma 6 2 5 2" xfId="14386" xr:uid="{94DE4ABB-A199-411F-9575-847F6D9A922B}"/>
    <cellStyle name="Comma 6 2 6" xfId="12926" xr:uid="{0DC93042-2C80-4B9C-B7C9-1D9DB4EFE6E5}"/>
    <cellStyle name="Comma 6 3" xfId="5921" xr:uid="{31814390-954E-4213-A93B-C4D8C6F6B9CF}"/>
    <cellStyle name="Comma 6 3 2" xfId="6964" xr:uid="{074B2F4D-4918-4BA1-B26D-F4A1F44440C3}"/>
    <cellStyle name="Comma 6 3 2 2" xfId="7803" xr:uid="{903365D9-200C-4D54-AC6B-5FC3238432F0}"/>
    <cellStyle name="Comma 6 3 2 2 2" xfId="11350" xr:uid="{FEF024E8-4529-4552-A57C-7FA3D9A1093F}"/>
    <cellStyle name="Comma 6 3 2 2 2 2" xfId="15132" xr:uid="{FD0454AE-A336-486F-84C1-BD4D75C97B16}"/>
    <cellStyle name="Comma 6 3 2 2 3" xfId="13672" xr:uid="{8A3F108C-01E3-4B59-9827-474F4D40D09B}"/>
    <cellStyle name="Comma 6 3 2 3" xfId="11059" xr:uid="{42D34E5B-6998-43E4-9254-E67B5AD99055}"/>
    <cellStyle name="Comma 6 3 2 3 2" xfId="14841" xr:uid="{30E52DD2-78B4-4479-A7B1-8FD2D2130427}"/>
    <cellStyle name="Comma 6 3 2 4" xfId="13381" xr:uid="{9953375C-9CF3-42AC-A672-C06CBD35A055}"/>
    <cellStyle name="Comma 6 3 3" xfId="7804" xr:uid="{1AF4ACA0-1DF5-44CB-81FE-613A65A69F54}"/>
    <cellStyle name="Comma 6 3 3 2" xfId="11351" xr:uid="{AA2FE211-D138-41A4-910C-608B821FED3F}"/>
    <cellStyle name="Comma 6 3 3 2 2" xfId="15133" xr:uid="{E95DBA56-041E-4DF1-83CE-38F8556E9E27}"/>
    <cellStyle name="Comma 6 3 3 3" xfId="13673" xr:uid="{1FC5C694-19DB-4949-B70F-48E0AC41FB3F}"/>
    <cellStyle name="Comma 6 3 4" xfId="10605" xr:uid="{59C95A71-B0F3-46F1-BE91-7E2339376583}"/>
    <cellStyle name="Comma 6 3 4 2" xfId="14387" xr:uid="{86303DAC-C53C-4128-8BE1-E598D5389779}"/>
    <cellStyle name="Comma 6 3 5" xfId="12927" xr:uid="{499FAAF6-BF8B-4AF5-A0DE-04D8D55F782D}"/>
    <cellStyle name="Comma 6 4" xfId="6281" xr:uid="{29C84A6C-8448-4E3E-AB6C-7B5DF848D50E}"/>
    <cellStyle name="Comma 6 4 2" xfId="6965" xr:uid="{391FB01E-C658-4E86-B384-FA92CEC232E3}"/>
    <cellStyle name="Comma 6 4 2 2" xfId="11060" xr:uid="{BA004E74-7A16-4709-B22D-F16E2F96DAEE}"/>
    <cellStyle name="Comma 6 4 2 2 2" xfId="14842" xr:uid="{1DFD00B8-2F0B-4BED-9096-FB9EE5609FC2}"/>
    <cellStyle name="Comma 6 4 2 3" xfId="13382" xr:uid="{658DA61A-23BF-4462-83BC-ADC43649ED7E}"/>
    <cellStyle name="Comma 6 4 3" xfId="10751" xr:uid="{18050609-ED26-4F32-A0B0-2C88E7AB2BE9}"/>
    <cellStyle name="Comma 6 4 3 2" xfId="14533" xr:uid="{A5E0199D-9D15-44FB-B79C-F2FCF5F2376B}"/>
    <cellStyle name="Comma 6 4 4" xfId="13073" xr:uid="{7202936C-C3B1-4891-8F06-5C824D36D492}"/>
    <cellStyle name="Comma 6 5" xfId="6282" xr:uid="{02672104-F7FF-4DAE-A5B2-7B93D555CAAF}"/>
    <cellStyle name="Comma 6 5 2" xfId="6966" xr:uid="{B88B9B25-22AF-42E7-8F89-8502AB276DAB}"/>
    <cellStyle name="Comma 6 5 2 2" xfId="11061" xr:uid="{6D69AD7B-255E-4186-823B-E0FCAB0895D4}"/>
    <cellStyle name="Comma 6 5 2 2 2" xfId="14843" xr:uid="{8B6E64AD-677B-4834-B1A5-E0A8E2A2A46D}"/>
    <cellStyle name="Comma 6 5 2 3" xfId="13383" xr:uid="{2956F786-3D86-4A87-A7B7-DAB321C687C5}"/>
    <cellStyle name="Comma 6 5 3" xfId="10752" xr:uid="{E7CD4F0A-6E5E-49AE-BBDC-A93160C28128}"/>
    <cellStyle name="Comma 6 5 3 2" xfId="14534" xr:uid="{2B62731A-726F-40AE-8DF1-4AE7FBEB9DE6}"/>
    <cellStyle name="Comma 6 5 4" xfId="13074" xr:uid="{7219F430-FFC0-48AA-B80D-89CB0BC17BF3}"/>
    <cellStyle name="Comma 6 6" xfId="6283" xr:uid="{B23C7B5F-0C5C-48DA-B34E-F3A73143ABB3}"/>
    <cellStyle name="Comma 6 7" xfId="6967" xr:uid="{8C589F5D-BBC1-457D-8572-74222043205D}"/>
    <cellStyle name="Comma 6 7 2" xfId="11062" xr:uid="{A321E2F0-0EF1-40B3-ADA9-F83785604B29}"/>
    <cellStyle name="Comma 6 7 2 2" xfId="14844" xr:uid="{E1C275ED-9E2A-47EA-88F5-2CFD6BC0D8FD}"/>
    <cellStyle name="Comma 6 7 3" xfId="13384" xr:uid="{82F60EBB-A467-4BCE-8197-5645B0D98BC1}"/>
    <cellStyle name="Comma 6 8" xfId="10566" xr:uid="{A3F3CB24-4B95-4F48-8A7B-FEF21B462968}"/>
    <cellStyle name="Comma 6 8 2" xfId="14348" xr:uid="{375AAFB7-C1C8-4B22-AEBB-B86695CAF300}"/>
    <cellStyle name="Comma 6 9" xfId="12887" xr:uid="{F850817F-93BB-4A7F-B858-2C5E78BBBCE1}"/>
    <cellStyle name="Comma 7" xfId="4676" xr:uid="{F99C5F79-26C5-48E0-A037-1D30C792A2A7}"/>
    <cellStyle name="Comma 7 2" xfId="5922" xr:uid="{7E291F36-4DB8-4CED-B4CD-5E5FD97AAEDF}"/>
    <cellStyle name="Comma 7 2 2" xfId="6968" xr:uid="{49327F71-9085-4C77-93FF-84EB30AE8174}"/>
    <cellStyle name="Comma 7 2 2 2" xfId="7805" xr:uid="{D67D5405-7B89-432A-8EF6-E560E74DF839}"/>
    <cellStyle name="Comma 7 2 2 2 2" xfId="11352" xr:uid="{AB2419AD-13F2-4F1B-B5AA-B6CAA373FFC4}"/>
    <cellStyle name="Comma 7 2 2 2 2 2" xfId="15134" xr:uid="{A4F01163-5624-4B19-B983-EB8E20C2D39B}"/>
    <cellStyle name="Comma 7 2 2 2 3" xfId="13674" xr:uid="{C2807136-13E2-4245-93AF-4DBC3468A887}"/>
    <cellStyle name="Comma 7 2 2 3" xfId="7806" xr:uid="{DB0B92AB-F8A5-41D6-B172-0BD555FCB725}"/>
    <cellStyle name="Comma 7 2 2 3 2" xfId="11353" xr:uid="{5CFC36AF-DD85-4929-8CF6-CF802E2EEF25}"/>
    <cellStyle name="Comma 7 2 2 3 2 2" xfId="15135" xr:uid="{04D9485A-F4C3-44B3-8039-D3D61EAB8C08}"/>
    <cellStyle name="Comma 7 2 2 3 3" xfId="13675" xr:uid="{350A3F5C-BB5F-48F1-B598-F8E874FEB982}"/>
    <cellStyle name="Comma 7 2 2 4" xfId="11063" xr:uid="{0CB238AF-02C6-4F46-B2EC-96137A5CCA91}"/>
    <cellStyle name="Comma 7 2 2 4 2" xfId="14845" xr:uid="{3E336452-8390-4E6F-967F-B1E050DAF2C2}"/>
    <cellStyle name="Comma 7 2 2 5" xfId="13385" xr:uid="{553FC3FB-0F04-408D-9C18-C8C9887CA2E1}"/>
    <cellStyle name="Comma 7 2 3" xfId="7807" xr:uid="{A26C2B43-BE73-49D1-AF81-DF432CC9C99C}"/>
    <cellStyle name="Comma 7 2 3 2" xfId="11354" xr:uid="{7DA1D9ED-BC63-4FD2-ADF1-A1B0A5476361}"/>
    <cellStyle name="Comma 7 2 3 2 2" xfId="15136" xr:uid="{FC9D0722-F200-4FF7-956D-EA821419C8F3}"/>
    <cellStyle name="Comma 7 2 3 3" xfId="13676" xr:uid="{CCB2698D-D42D-497C-9D60-A302EC577C4A}"/>
    <cellStyle name="Comma 7 2 4" xfId="7808" xr:uid="{B8D90D0A-2E90-4ED1-A132-3DC2CD16C4E6}"/>
    <cellStyle name="Comma 7 2 4 2" xfId="11355" xr:uid="{5842FB96-E1C7-4164-B927-5A5ED5BD8F38}"/>
    <cellStyle name="Comma 7 2 4 2 2" xfId="15137" xr:uid="{953A99C3-B6A6-4E10-B048-6B14815AD722}"/>
    <cellStyle name="Comma 7 2 4 3" xfId="13677" xr:uid="{34729D61-3EE4-4A62-8710-6CD32EBD9C7F}"/>
    <cellStyle name="Comma 7 2 5" xfId="10606" xr:uid="{F3D55697-D5B3-4E70-B456-D12EEC17BFE3}"/>
    <cellStyle name="Comma 7 2 5 2" xfId="14388" xr:uid="{FF90B67D-5147-4475-9313-F3688F5B6591}"/>
    <cellStyle name="Comma 7 2 6" xfId="12928" xr:uid="{2D7CD8F0-417C-42F0-9194-BC1ED7727814}"/>
    <cellStyle name="Comma 7 3" xfId="5923" xr:uid="{40A9A65E-AB14-4639-A87D-C9BAEE4B936C}"/>
    <cellStyle name="Comma 7 3 2" xfId="7809" xr:uid="{DD8E9B18-9889-43A9-9EFF-CE857B95861A}"/>
    <cellStyle name="Comma 7 3 2 2" xfId="7810" xr:uid="{9AA7A902-3CDE-4852-AF9B-22C0F1A0CF97}"/>
    <cellStyle name="Comma 7 3 2 2 2" xfId="11357" xr:uid="{5FA77119-0FB2-46D3-A48D-16510615D182}"/>
    <cellStyle name="Comma 7 3 2 2 2 2" xfId="15139" xr:uid="{05A2AC6D-D194-41A2-9B97-3A3FC84E4AD6}"/>
    <cellStyle name="Comma 7 3 2 2 3" xfId="13679" xr:uid="{3A5BBAA4-1114-4CB7-838B-79C23C8A36C7}"/>
    <cellStyle name="Comma 7 3 2 3" xfId="11356" xr:uid="{AB535474-9760-4750-9B73-7AD18F7DBB60}"/>
    <cellStyle name="Comma 7 3 2 3 2" xfId="15138" xr:uid="{A7CCB5A9-894C-408F-897A-743979F9CAEA}"/>
    <cellStyle name="Comma 7 3 2 4" xfId="13678" xr:uid="{B4C42C75-E198-43D5-BE28-9E492FF7A5D0}"/>
    <cellStyle name="Comma 7 3 3" xfId="7811" xr:uid="{50FF1A51-F0D4-40C7-8969-548CEA670424}"/>
    <cellStyle name="Comma 7 3 3 2" xfId="11358" xr:uid="{D564A120-2CA1-471B-BE6A-032CDB671D7F}"/>
    <cellStyle name="Comma 7 3 3 2 2" xfId="15140" xr:uid="{8CB36CEA-233A-48DA-8E9C-C860C920B7D3}"/>
    <cellStyle name="Comma 7 3 3 3" xfId="13680" xr:uid="{B081480B-31C5-4410-9C70-78D15CDBADA6}"/>
    <cellStyle name="Comma 7 4" xfId="5924" xr:uid="{50B043AF-1621-410E-AB70-396B4CC588DA}"/>
    <cellStyle name="Comma 7 4 2" xfId="6969" xr:uid="{A224F1D1-4C75-4DDA-9E1C-E46F41A955B8}"/>
    <cellStyle name="Comma 7 4 2 2" xfId="7812" xr:uid="{59F4C277-032A-4B2F-8A28-CCB49E41FB41}"/>
    <cellStyle name="Comma 7 4 2 2 2" xfId="11359" xr:uid="{708088B2-C457-4D76-81DF-CAA611E0D217}"/>
    <cellStyle name="Comma 7 4 2 2 2 2" xfId="15141" xr:uid="{DEA52636-9B3E-4DBD-8E92-7701DCECE09E}"/>
    <cellStyle name="Comma 7 4 2 2 3" xfId="13681" xr:uid="{B614A2AF-04EA-4977-A937-A581535B3A11}"/>
    <cellStyle name="Comma 7 4 2 3" xfId="11064" xr:uid="{4AB43697-A845-4DEF-9967-9828F7E88CFA}"/>
    <cellStyle name="Comma 7 4 2 3 2" xfId="14846" xr:uid="{36B9478B-3447-4AB2-BF00-8FB521CAFAA8}"/>
    <cellStyle name="Comma 7 4 2 4" xfId="13386" xr:uid="{B0BEFD20-4464-4CE0-BEA6-C282CBF84104}"/>
    <cellStyle name="Comma 7 4 3" xfId="10607" xr:uid="{3C904007-ED79-4A9F-8A88-FDF7E6816FD7}"/>
    <cellStyle name="Comma 7 4 3 2" xfId="14389" xr:uid="{106D8A89-D798-42CA-9E97-10FF08D2F2E7}"/>
    <cellStyle name="Comma 7 4 4" xfId="12929" xr:uid="{834BE191-B2C3-4B2A-8F63-0E12459E0C41}"/>
    <cellStyle name="Comma 7 5" xfId="6284" xr:uid="{5FB09659-6045-41C0-A61C-E1DD14B62604}"/>
    <cellStyle name="Comma 7 5 2" xfId="10753" xr:uid="{57626986-5516-4DF6-919A-4111F341F659}"/>
    <cellStyle name="Comma 7 5 2 2" xfId="14535" xr:uid="{CD43E11F-76B8-4C59-9E69-B5DE9FC47282}"/>
    <cellStyle name="Comma 7 5 3" xfId="13075" xr:uid="{82BE0608-0439-42B2-95E7-5D68479F96F3}"/>
    <cellStyle name="Comma 7 6" xfId="6285" xr:uid="{AECD40EE-F420-4F8F-86F5-A31D908C8F41}"/>
    <cellStyle name="Comma 7 6 2" xfId="10754" xr:uid="{52C12A9A-90A8-45C7-9E84-B20CB165CB17}"/>
    <cellStyle name="Comma 7 6 2 2" xfId="14536" xr:uid="{E30F4AF2-A622-486E-BA1D-A4B9CB296EDE}"/>
    <cellStyle name="Comma 7 6 3" xfId="13076" xr:uid="{C886836A-E473-496A-B140-6FE1428C264E}"/>
    <cellStyle name="Comma 7 7" xfId="10567" xr:uid="{E554A5A1-5192-409C-B2B5-98B9CFEA7B03}"/>
    <cellStyle name="Comma 7 7 2" xfId="14349" xr:uid="{AA41AE11-A8D6-4C14-94BF-2585F08A654A}"/>
    <cellStyle name="Comma 7 8" xfId="12888" xr:uid="{77B003AF-A677-436F-B07D-F8DCDE42F88A}"/>
    <cellStyle name="Comma 8" xfId="4677" xr:uid="{E25404B9-CA7C-481C-BCCE-838F3A6ADEA6}"/>
    <cellStyle name="Comma 8 2" xfId="5925" xr:uid="{FE8C4A80-2BCB-4E26-9B36-E5E92BCD2F69}"/>
    <cellStyle name="Comma 8 2 2" xfId="7813" xr:uid="{C5FB71FC-2D04-4963-8D22-DEEDA75F9B2B}"/>
    <cellStyle name="Comma 8 2 2 2" xfId="11360" xr:uid="{960118F4-B1DC-4236-B626-84DCCC96D873}"/>
    <cellStyle name="Comma 8 2 2 2 2" xfId="15142" xr:uid="{A6B29675-3E07-48B8-8FD7-B2AD87FB98F5}"/>
    <cellStyle name="Comma 8 2 2 3" xfId="13682" xr:uid="{DFAA04DA-27DC-4706-8BC3-C84E3400CBE0}"/>
    <cellStyle name="Comma 8 2 3" xfId="7814" xr:uid="{26CF1FB2-5262-4948-B795-986C33CEC2BA}"/>
    <cellStyle name="Comma 8 2 3 2" xfId="11361" xr:uid="{5CA2AB03-B80C-4BBB-A173-8AF213882EBC}"/>
    <cellStyle name="Comma 8 2 3 2 2" xfId="15143" xr:uid="{330E5D26-D0AB-4209-8816-6526D8371859}"/>
    <cellStyle name="Comma 8 2 3 3" xfId="13683" xr:uid="{3490F9A2-29BC-4B6F-9A92-53A50B6D445A}"/>
    <cellStyle name="Comma 8 3" xfId="6286" xr:uid="{AFD2C4A6-FEB1-4617-8AF0-FCD0D74287BE}"/>
    <cellStyle name="Comma 8 3 2" xfId="10755" xr:uid="{83FB19F3-EA2D-4F85-AE71-AD247EECCE44}"/>
    <cellStyle name="Comma 8 3 2 2" xfId="14537" xr:uid="{647CC722-D264-460D-9440-ECCFF2681BA7}"/>
    <cellStyle name="Comma 8 3 3" xfId="13077" xr:uid="{4A9528CE-11B6-4E14-9EDA-5E3D94CE0832}"/>
    <cellStyle name="Comma 8 4" xfId="6287" xr:uid="{F6E3D0A9-1B21-498A-A759-86CAAA9A608D}"/>
    <cellStyle name="Comma 8 4 2" xfId="6970" xr:uid="{31786C7C-BBFA-49EC-874D-5BE4530FB97E}"/>
    <cellStyle name="Comma 8 4 2 2" xfId="11065" xr:uid="{D1DADBC2-6A85-4EA8-8ACA-EE7753CEF958}"/>
    <cellStyle name="Comma 8 4 2 2 2" xfId="14847" xr:uid="{CBEE23FC-C274-47F7-A6B7-3D0429639D3E}"/>
    <cellStyle name="Comma 8 4 2 3" xfId="13387" xr:uid="{0BAD650B-7DA9-4012-A2B6-3FF5A07DB4EC}"/>
    <cellStyle name="Comma 8 4 3" xfId="10756" xr:uid="{F95B77D5-E42B-4215-AB4E-F64383DD8A97}"/>
    <cellStyle name="Comma 8 4 3 2" xfId="14538" xr:uid="{ED1B641F-C4F5-4080-B7E8-4B8F4E458BD0}"/>
    <cellStyle name="Comma 8 4 4" xfId="13078" xr:uid="{7C935134-09C1-4F68-A3CC-E4E8F20BFEBC}"/>
    <cellStyle name="Comma 8 5" xfId="6288" xr:uid="{51629F29-00D9-4CE5-83B5-CC8DBBA02ED7}"/>
    <cellStyle name="Comma 8 5 2" xfId="6971" xr:uid="{3C3718EA-2D23-42BA-8AD7-198E163701C8}"/>
    <cellStyle name="Comma 8 5 2 2" xfId="11066" xr:uid="{A5F94609-556A-4C9F-8E3F-86FAD0870F08}"/>
    <cellStyle name="Comma 8 5 2 2 2" xfId="14848" xr:uid="{8CB59CD9-DF33-45D4-A0B5-F4EFC31150E6}"/>
    <cellStyle name="Comma 8 5 2 3" xfId="13388" xr:uid="{1131023B-C896-4243-A7DD-F968F7EAA6D6}"/>
    <cellStyle name="Comma 8 5 3" xfId="10757" xr:uid="{D9F3AE0A-D950-4EA4-83DD-3ABDAD42EB47}"/>
    <cellStyle name="Comma 8 5 3 2" xfId="14539" xr:uid="{7D6AF617-76CA-499E-B1C0-FB387D16A8B1}"/>
    <cellStyle name="Comma 8 5 4" xfId="13079" xr:uid="{134F0E49-C50F-447E-B101-50DB3FA94B9B}"/>
    <cellStyle name="Comma 8 6" xfId="6289" xr:uid="{F0B077F0-250F-43DF-90C3-36E06484B59A}"/>
    <cellStyle name="Comma 8 6 2" xfId="6972" xr:uid="{B220BB8F-059B-4BCE-818F-E12EF691A023}"/>
    <cellStyle name="Comma 8 6 2 2" xfId="11067" xr:uid="{708EED03-4EB5-4FFB-9EAB-30C42F2F01A5}"/>
    <cellStyle name="Comma 8 6 2 2 2" xfId="14849" xr:uid="{B697E7A0-5BCD-44B3-8A69-A966CDAA6F41}"/>
    <cellStyle name="Comma 8 6 2 3" xfId="13389" xr:uid="{F6277EB0-12B9-4AEB-940C-4AD857B095B8}"/>
    <cellStyle name="Comma 8 6 3" xfId="10758" xr:uid="{5E31B259-0FBD-4961-947B-600CB14377D0}"/>
    <cellStyle name="Comma 8 6 3 2" xfId="14540" xr:uid="{C6ED1F15-890B-4CEA-9BA1-684AF9196E3D}"/>
    <cellStyle name="Comma 8 6 4" xfId="13080" xr:uid="{103BF97E-948B-48C7-BC5F-D7F622B913B6}"/>
    <cellStyle name="Comma 8 7" xfId="6973" xr:uid="{93A99F02-0A9B-4B46-983A-AB9527F6A589}"/>
    <cellStyle name="Comma 8 7 2" xfId="11068" xr:uid="{74720CE9-F5C4-4549-B64C-079DCA1CC0A3}"/>
    <cellStyle name="Comma 8 7 2 2" xfId="14850" xr:uid="{1D5B56E7-D9B4-4492-9F53-68CDE1B85262}"/>
    <cellStyle name="Comma 8 7 3" xfId="13390" xr:uid="{0EE11C4C-9037-4553-8946-6C335D73F4AD}"/>
    <cellStyle name="Comma 8 8" xfId="10568" xr:uid="{FE66C306-1C57-467F-9CD3-ABCD6B81D6A7}"/>
    <cellStyle name="Comma 8 8 2" xfId="14350" xr:uid="{FEAA6289-AB5B-45F9-B543-CE9455EA43C1}"/>
    <cellStyle name="Comma 8 9" xfId="12889" xr:uid="{147FC590-E910-4721-AAB2-183FA9520477}"/>
    <cellStyle name="Comma 9" xfId="4678" xr:uid="{6BC3A480-3129-4197-8146-234DB7151887}"/>
    <cellStyle name="Comma 9 2" xfId="6290" xr:uid="{7B0D714D-888C-450C-BA4F-319B29A2E986}"/>
    <cellStyle name="Comma 9 2 2" xfId="6974" xr:uid="{BAAC898A-33EF-4531-93A4-86801FF3FFB9}"/>
    <cellStyle name="Comma 9 2 2 2" xfId="11069" xr:uid="{2A632FBC-6F75-4997-ADC0-9614419FDA24}"/>
    <cellStyle name="Comma 9 2 2 2 2" xfId="14851" xr:uid="{890868B9-89C9-459A-B26E-4C70BDE58EFF}"/>
    <cellStyle name="Comma 9 2 2 3" xfId="13391" xr:uid="{64B4C1B7-D412-4F95-904A-9E5FD8D27F2F}"/>
    <cellStyle name="Comma 9 2 3" xfId="10759" xr:uid="{E5D9530A-BCE3-4BC2-B348-648494650E71}"/>
    <cellStyle name="Comma 9 2 3 2" xfId="14541" xr:uid="{15735900-7F71-4D0A-B6D6-B601090E0455}"/>
    <cellStyle name="Comma 9 2 4" xfId="13081" xr:uid="{44720038-E539-4136-87F5-88947F23652B}"/>
    <cellStyle name="Comma 9 3" xfId="6291" xr:uid="{DD103040-C4F5-4C4D-88E0-C58D56A571E6}"/>
    <cellStyle name="Comma 9 3 2" xfId="6975" xr:uid="{BED8DA17-78EB-4708-99B5-375C9A4FDAB4}"/>
    <cellStyle name="Comma 9 3 2 2" xfId="11070" xr:uid="{F3E449C2-A6AC-46E7-B6C5-08BABD0E60BC}"/>
    <cellStyle name="Comma 9 3 2 2 2" xfId="14852" xr:uid="{A9592068-E07B-4E66-BD93-8AFD477E4A23}"/>
    <cellStyle name="Comma 9 3 2 3" xfId="13392" xr:uid="{0AD104A9-8179-4AF0-A0BE-9567FAF099EF}"/>
    <cellStyle name="Comma 9 3 3" xfId="10760" xr:uid="{EC1073B8-2A19-4B02-9359-2067FD803EE8}"/>
    <cellStyle name="Comma 9 3 3 2" xfId="14542" xr:uid="{601174F7-D844-451B-AC7A-7F2CA0E618AF}"/>
    <cellStyle name="Comma 9 3 4" xfId="13082" xr:uid="{A6E53D88-99D1-4B9D-8AA2-E989D40B3E22}"/>
    <cellStyle name="Comma 9 4" xfId="6292" xr:uid="{129AC802-3516-414F-B9CD-AEC91D7DFEBC}"/>
    <cellStyle name="Comma 9 4 2" xfId="6976" xr:uid="{D01A5DFD-D682-4CED-B70D-BD9A45CC682D}"/>
    <cellStyle name="Comma 9 4 2 2" xfId="11071" xr:uid="{440AF195-0E6D-45F1-B369-364D975D24EA}"/>
    <cellStyle name="Comma 9 4 2 2 2" xfId="14853" xr:uid="{654863D0-DA17-4A6F-A535-8613B6117308}"/>
    <cellStyle name="Comma 9 4 2 3" xfId="13393" xr:uid="{2830A940-4BA9-46EE-B805-3D4B4D87FE1E}"/>
    <cellStyle name="Comma 9 4 3" xfId="10761" xr:uid="{670BEA72-A438-4C25-90CA-D9D954E82029}"/>
    <cellStyle name="Comma 9 4 3 2" xfId="14543" xr:uid="{3CE60F7C-29FD-4F63-A301-5AC4603BF515}"/>
    <cellStyle name="Comma 9 4 4" xfId="13083" xr:uid="{2B3B5EAC-1428-4DF3-B0E1-ABCB46859CEB}"/>
    <cellStyle name="Comma 9 5" xfId="6977" xr:uid="{DDE9925B-E07F-4F25-BD33-46DFD2D3E369}"/>
    <cellStyle name="Comma 9 5 2" xfId="11072" xr:uid="{E25CC8DD-BEDF-4F77-98A5-379B6663490C}"/>
    <cellStyle name="Comma 9 5 2 2" xfId="14854" xr:uid="{76FC458C-2071-4CAE-979B-E3576BDE14E5}"/>
    <cellStyle name="Comma 9 5 3" xfId="13394" xr:uid="{C59C1FFA-14BD-4743-998A-A855C422C849}"/>
    <cellStyle name="Comma 9 6" xfId="10569" xr:uid="{F85FA79E-0595-49A1-9F01-5E025DEAE827}"/>
    <cellStyle name="Comma 9 6 2" xfId="14351" xr:uid="{D30E1F3D-39C6-4358-83B8-CDB222F19822}"/>
    <cellStyle name="Comma 9 7" xfId="12890" xr:uid="{DBE664EE-ADDA-4FAD-BCC7-9697C3C87C8D}"/>
    <cellStyle name="Comma_3 Year Plan - Template" xfId="122" xr:uid="{60B45653-2379-41CD-B964-3A7E48A681FF}"/>
    <cellStyle name="Comma0" xfId="5926" xr:uid="{AC376014-33AA-4312-A552-0F022785D515}"/>
    <cellStyle name="Comma0 - Modelo1" xfId="6586" xr:uid="{F7D3B073-E470-4AAC-8FD4-3D7237595A46}"/>
    <cellStyle name="Comma0 - Style1" xfId="5927" xr:uid="{108C74B3-F368-46E9-BFF1-F852A230CFEE}"/>
    <cellStyle name="Comma1 - Modelo2" xfId="6585" xr:uid="{73EBEA09-6688-4159-823C-0218A9E2B9F5}"/>
    <cellStyle name="Comma1 - Style2" xfId="6584" xr:uid="{4AE5764D-2E6F-4CD7-A083-A75E8762C717}"/>
    <cellStyle name="Copied" xfId="7815" xr:uid="{E56569F5-43BC-4DC7-8D51-9FEE80E6A7C1}"/>
    <cellStyle name="Currency (2dp)" xfId="5928" xr:uid="{0A0C0E7B-B068-4269-BB36-CAD397D6EAA6}"/>
    <cellStyle name="Currency [0] 2" xfId="7816" xr:uid="{0B36A074-6026-4689-AC55-8C68F65F0CF1}"/>
    <cellStyle name="Currency [0] 2 2" xfId="11362" xr:uid="{4304F53B-AADB-413B-93B7-25AAAD91CBD6}"/>
    <cellStyle name="Currency [0] 2 2 2" xfId="15144" xr:uid="{26E5F6CA-35F6-4B99-8349-862DDE78A044}"/>
    <cellStyle name="Currency [0] 2 3" xfId="13684" xr:uid="{AEF81D42-BBBE-40F7-9F20-26B843500386}"/>
    <cellStyle name="Currency [00]" xfId="5929" xr:uid="{60D1E3BB-F0AD-4DCB-84CD-CF2ACB9695A5}"/>
    <cellStyle name="Currency 10" xfId="7817" xr:uid="{E75DD64C-4242-4C28-AED8-63FDEDCA5790}"/>
    <cellStyle name="Currency 10 2" xfId="11363" xr:uid="{B27216B0-995A-439F-9799-AA2E1FD30BED}"/>
    <cellStyle name="Currency 10 2 2" xfId="15145" xr:uid="{B4665CC1-953F-4794-8C97-51B5AB1527FE}"/>
    <cellStyle name="Currency 10 3" xfId="13685" xr:uid="{E1EB293B-1B72-4F6E-8279-52B5173CE3F9}"/>
    <cellStyle name="Currency 11" xfId="7818" xr:uid="{EECBBE6E-CC9D-4FA9-A414-7F6B746B8EE2}"/>
    <cellStyle name="Currency 11 2" xfId="11364" xr:uid="{EEA95743-8D7C-4A2D-92E7-A55307104577}"/>
    <cellStyle name="Currency 11 2 2" xfId="15146" xr:uid="{6231478B-EE14-4B7F-B8EA-AEF719D2CC13}"/>
    <cellStyle name="Currency 11 3" xfId="13686" xr:uid="{B874AFFA-A963-4683-AC5B-7BDA83A42887}"/>
    <cellStyle name="Currency 12" xfId="7819" xr:uid="{508DD5EE-E9A5-4237-9B25-B3090A42616B}"/>
    <cellStyle name="Currency 12 2" xfId="11365" xr:uid="{2582AF1C-5C28-42A3-8098-2F1BBD9B4D21}"/>
    <cellStyle name="Currency 12 2 2" xfId="15147" xr:uid="{51F0EB36-65B3-421F-9B0B-C518E9924F2F}"/>
    <cellStyle name="Currency 12 3" xfId="13687" xr:uid="{57C37851-0BD4-4F4D-9DF2-ABFBD40821CE}"/>
    <cellStyle name="Currency 13" xfId="7820" xr:uid="{298B904C-F80C-4D15-AEAD-B7CB85122E5F}"/>
    <cellStyle name="Currency 13 2" xfId="11366" xr:uid="{A073670C-E60B-49C3-9294-6D98481F2E07}"/>
    <cellStyle name="Currency 13 2 2" xfId="15148" xr:uid="{0F01EE34-A2DB-4C0D-BFEC-406FC602AEA0}"/>
    <cellStyle name="Currency 13 3" xfId="13688" xr:uid="{A3D0FA64-A1A2-44F3-88FA-18A32E9D8847}"/>
    <cellStyle name="Currency 14" xfId="7821" xr:uid="{966D6546-4941-4F36-888D-FDFDC49971CF}"/>
    <cellStyle name="Currency 14 10" xfId="7822" xr:uid="{8C8267A5-1142-4A95-8774-138337C3F17B}"/>
    <cellStyle name="Currency 14 10 2" xfId="11368" xr:uid="{CC1F9927-64FF-434A-B4CF-22B628B82390}"/>
    <cellStyle name="Currency 14 11" xfId="7823" xr:uid="{12FFFAF7-7365-4C88-81B4-3BD925FDC8D9}"/>
    <cellStyle name="Currency 14 11 2" xfId="11369" xr:uid="{FF6E816E-A016-4B01-97C7-77C0B87213E9}"/>
    <cellStyle name="Currency 14 12" xfId="7824" xr:uid="{27983AC6-8247-4C92-ABF0-9A2A2990FD81}"/>
    <cellStyle name="Currency 14 12 2" xfId="11370" xr:uid="{24F84693-1955-4B94-9A9F-8F724CC066E6}"/>
    <cellStyle name="Currency 14 13" xfId="7825" xr:uid="{E5C0A3FA-24E7-4110-BCD9-59863643D1E7}"/>
    <cellStyle name="Currency 14 13 2" xfId="11371" xr:uid="{DBA848CB-46DA-41FA-8A62-5A473C85E1F6}"/>
    <cellStyle name="Currency 14 14" xfId="7826" xr:uid="{2FEF3574-0617-4A26-9824-6F10B6835F0F}"/>
    <cellStyle name="Currency 14 14 2" xfId="11372" xr:uid="{C442FCA1-FE59-40E8-934D-6FC9F288056E}"/>
    <cellStyle name="Currency 14 15" xfId="7827" xr:uid="{4D36EC7D-F880-4020-957A-3ADB7E2586C8}"/>
    <cellStyle name="Currency 14 15 2" xfId="11373" xr:uid="{12D66F3A-D17E-4129-BC9A-F7DF4090B7CC}"/>
    <cellStyle name="Currency 14 16" xfId="7828" xr:uid="{4C9722B6-2398-4F65-9A7E-D9A300F93282}"/>
    <cellStyle name="Currency 14 16 2" xfId="11374" xr:uid="{5BA91F77-0096-4121-989B-4C58CE6BD612}"/>
    <cellStyle name="Currency 14 17" xfId="7829" xr:uid="{56245A51-6F19-45A8-8E88-E496CFE437B4}"/>
    <cellStyle name="Currency 14 17 2" xfId="11375" xr:uid="{06BDE32B-DCE0-4B98-81F1-12E841EFFD71}"/>
    <cellStyle name="Currency 14 18" xfId="7830" xr:uid="{87541222-7760-413F-951F-62E96695E974}"/>
    <cellStyle name="Currency 14 18 2" xfId="11376" xr:uid="{0E7C57F4-F876-4507-8CFF-4A1D71567E7C}"/>
    <cellStyle name="Currency 14 19" xfId="7831" xr:uid="{169F87DC-B98D-416F-B099-20B19B915790}"/>
    <cellStyle name="Currency 14 19 2" xfId="11377" xr:uid="{7AF99627-DB65-41E9-BEB7-8166F7104507}"/>
    <cellStyle name="Currency 14 2" xfId="7832" xr:uid="{AB958574-D16A-4E55-8D23-4297D8E9441D}"/>
    <cellStyle name="Currency 14 2 2" xfId="11378" xr:uid="{EB562C48-39B2-4535-8849-1A260E192875}"/>
    <cellStyle name="Currency 14 20" xfId="7833" xr:uid="{BF0D9E9F-0310-4486-AA72-1568F258E882}"/>
    <cellStyle name="Currency 14 20 2" xfId="11379" xr:uid="{0A20BB87-93F0-4F7F-BAE0-C35B6BB72FB9}"/>
    <cellStyle name="Currency 14 21" xfId="7834" xr:uid="{7A6D07D7-DA6C-434E-9D81-E404363D48A0}"/>
    <cellStyle name="Currency 14 21 2" xfId="11380" xr:uid="{B44CD094-474B-4A96-AC56-26C9EA041D3C}"/>
    <cellStyle name="Currency 14 22" xfId="7835" xr:uid="{35B5D885-9736-4A65-B79D-A3C78CFCAC56}"/>
    <cellStyle name="Currency 14 22 2" xfId="11381" xr:uid="{D54617DD-EB90-49C3-B43A-EA0E4A676128}"/>
    <cellStyle name="Currency 14 23" xfId="7836" xr:uid="{2D026F3D-181B-4A4D-BF6E-E2DCC43082CC}"/>
    <cellStyle name="Currency 14 23 2" xfId="11382" xr:uid="{71F5E91B-9EDD-4F33-9B5E-0AD138F5B18C}"/>
    <cellStyle name="Currency 14 24" xfId="7837" xr:uid="{AAAA2739-EE98-4B9C-9506-CE0438992212}"/>
    <cellStyle name="Currency 14 24 2" xfId="11383" xr:uid="{7EF36CAF-A7D1-4AAB-9360-6E7736A9427B}"/>
    <cellStyle name="Currency 14 25" xfId="7838" xr:uid="{B611BDF3-2186-4FA8-9E67-D3901890C7AB}"/>
    <cellStyle name="Currency 14 25 2" xfId="11384" xr:uid="{B04B9B12-6EF1-43B9-BB62-A053D4670FB9}"/>
    <cellStyle name="Currency 14 26" xfId="7839" xr:uid="{12A48AB3-8956-44B3-9F01-1AE8A31C3E67}"/>
    <cellStyle name="Currency 14 26 2" xfId="11385" xr:uid="{28A16DE2-6D26-4CE9-B6E9-77A9A14A80C6}"/>
    <cellStyle name="Currency 14 27" xfId="7840" xr:uid="{A8923236-5A5B-45C0-AF09-1BD7E9FACDD0}"/>
    <cellStyle name="Currency 14 27 2" xfId="11386" xr:uid="{4373E8D1-08AF-4B6D-A41E-3E9FD28E99D6}"/>
    <cellStyle name="Currency 14 28" xfId="7841" xr:uid="{6134F52B-B6E3-4783-A15D-C43A1A5518DE}"/>
    <cellStyle name="Currency 14 28 2" xfId="11387" xr:uid="{95FAFB9E-E9FC-43A0-AD74-C2CAAC0590FF}"/>
    <cellStyle name="Currency 14 29" xfId="7842" xr:uid="{1C940968-BB41-4695-91F4-C86CFABC4854}"/>
    <cellStyle name="Currency 14 29 2" xfId="11388" xr:uid="{8BB4826F-136B-4EC7-9C51-B4B5D4091281}"/>
    <cellStyle name="Currency 14 3" xfId="7843" xr:uid="{868EEB54-3973-49DA-A0C7-8ED89E1039AC}"/>
    <cellStyle name="Currency 14 3 2" xfId="11389" xr:uid="{EA266F86-B16B-4D3D-A22C-7FDE7032E793}"/>
    <cellStyle name="Currency 14 30" xfId="7844" xr:uid="{A3975582-EF00-4908-B073-55B409E9B350}"/>
    <cellStyle name="Currency 14 30 2" xfId="11390" xr:uid="{60EDA89D-02C1-4E61-9D34-8D74B89804E2}"/>
    <cellStyle name="Currency 14 31" xfId="7845" xr:uid="{A20C40AD-8945-4599-9855-6D31A89C88FF}"/>
    <cellStyle name="Currency 14 31 2" xfId="11391" xr:uid="{98344743-ECC2-4EC2-BC6F-DBC438462CAA}"/>
    <cellStyle name="Currency 14 32" xfId="7846" xr:uid="{976F764C-088A-4B1B-827B-74040EC72A47}"/>
    <cellStyle name="Currency 14 32 2" xfId="11392" xr:uid="{55F19716-D0EC-4417-83BA-8F2D0AA9B844}"/>
    <cellStyle name="Currency 14 33" xfId="7847" xr:uid="{C6D572B9-9361-4593-87DD-E3B8AFC34B20}"/>
    <cellStyle name="Currency 14 33 2" xfId="11393" xr:uid="{534B4CAF-C1D0-42E3-9092-43F80387BAC7}"/>
    <cellStyle name="Currency 14 34" xfId="7848" xr:uid="{7D8CB97C-90F4-4829-84D9-32220FCC4062}"/>
    <cellStyle name="Currency 14 34 2" xfId="11394" xr:uid="{9E64FB51-95CD-453C-8502-1BF786148AFF}"/>
    <cellStyle name="Currency 14 35" xfId="7849" xr:uid="{250EF997-655C-4945-A6DC-08013653B096}"/>
    <cellStyle name="Currency 14 35 2" xfId="11395" xr:uid="{63C39CBC-2332-4379-B8CD-FA82E8CAD07A}"/>
    <cellStyle name="Currency 14 36" xfId="7850" xr:uid="{A16F00B3-C6A4-4D47-9896-829B751B5F8E}"/>
    <cellStyle name="Currency 14 36 2" xfId="11396" xr:uid="{D3609FFE-090A-444C-B81D-415BDBC2C552}"/>
    <cellStyle name="Currency 14 37" xfId="7851" xr:uid="{1E12AD38-86E2-4A87-AE3D-E4FE7FA2B139}"/>
    <cellStyle name="Currency 14 37 2" xfId="11397" xr:uid="{1A2ADB97-EBD4-4179-A66F-D303067B2AF2}"/>
    <cellStyle name="Currency 14 38" xfId="7852" xr:uid="{5B2B43FB-3DA9-43BD-92D0-28AD7FEB7BC3}"/>
    <cellStyle name="Currency 14 38 2" xfId="11398" xr:uid="{F4D0C00E-50A3-492F-9024-82C741A54FD1}"/>
    <cellStyle name="Currency 14 39" xfId="7853" xr:uid="{06A6EDA1-3C48-4EC0-998D-3DB93E3553AC}"/>
    <cellStyle name="Currency 14 39 2" xfId="11399" xr:uid="{DE4E4090-5E16-4C8D-89CF-359AD55346D6}"/>
    <cellStyle name="Currency 14 4" xfId="7854" xr:uid="{78A98D60-AB1A-4CB3-BDA3-638DDB6C4CD6}"/>
    <cellStyle name="Currency 14 4 2" xfId="11400" xr:uid="{F73AA970-1340-424A-9AE0-78F3A50BB2AA}"/>
    <cellStyle name="Currency 14 40" xfId="7855" xr:uid="{C2978001-6F92-4F0A-8344-99CA9C19DFBD}"/>
    <cellStyle name="Currency 14 40 2" xfId="11401" xr:uid="{E7A69D26-59D3-4CA0-A5F3-4CB1CBF82ACD}"/>
    <cellStyle name="Currency 14 41" xfId="7856" xr:uid="{258397CB-C416-4754-AF9B-B68855523294}"/>
    <cellStyle name="Currency 14 41 2" xfId="11402" xr:uid="{E1E0CFD2-E9D3-43E3-8722-9ECF8B2357A9}"/>
    <cellStyle name="Currency 14 42" xfId="7857" xr:uid="{D252AC8B-62AA-4C2C-8634-6345BC41D52F}"/>
    <cellStyle name="Currency 14 42 2" xfId="11403" xr:uid="{98BEAD1E-DCD5-4322-A822-6BFBF96C2698}"/>
    <cellStyle name="Currency 14 43" xfId="7858" xr:uid="{05BA89C5-4012-499D-98C2-89488678A07A}"/>
    <cellStyle name="Currency 14 43 2" xfId="11404" xr:uid="{CBC6D24E-682F-4583-B921-B5604C801FA3}"/>
    <cellStyle name="Currency 14 44" xfId="7859" xr:uid="{7EB100B4-1896-49BF-AC85-850AF94A04C2}"/>
    <cellStyle name="Currency 14 44 2" xfId="11405" xr:uid="{163DBE72-8EB2-47CA-A916-5AF7A90D3B89}"/>
    <cellStyle name="Currency 14 45" xfId="7860" xr:uid="{551CB79C-CF18-4756-9E03-E88C9F088B4F}"/>
    <cellStyle name="Currency 14 45 2" xfId="11406" xr:uid="{CE710EB6-15EA-45E5-B4D9-B8DBEC7DCB9B}"/>
    <cellStyle name="Currency 14 46" xfId="7861" xr:uid="{1239FFAE-5A63-4634-BE46-04BA81AB3F58}"/>
    <cellStyle name="Currency 14 46 2" xfId="11407" xr:uid="{EF49F62D-948A-49EB-85C0-6272E10E13A3}"/>
    <cellStyle name="Currency 14 47" xfId="7862" xr:uid="{767B1104-7569-4343-A34C-20F7458E115C}"/>
    <cellStyle name="Currency 14 47 2" xfId="11408" xr:uid="{6D4BA9C4-D01C-47BA-9820-3432EEBF561A}"/>
    <cellStyle name="Currency 14 48" xfId="7863" xr:uid="{D7FE982E-EC4D-4626-BC96-A3B8DB4907A9}"/>
    <cellStyle name="Currency 14 48 2" xfId="11409" xr:uid="{C8830557-080C-4AAB-AEC8-82490395B2A3}"/>
    <cellStyle name="Currency 14 49" xfId="7864" xr:uid="{927A7EA5-2D30-431E-B500-88BD6D1BC8B8}"/>
    <cellStyle name="Currency 14 49 2" xfId="11410" xr:uid="{71D04F84-79B5-48C8-8E89-68B977500B62}"/>
    <cellStyle name="Currency 14 5" xfId="7865" xr:uid="{B0E569EC-5D25-44DB-8811-BAA4BB124D85}"/>
    <cellStyle name="Currency 14 5 2" xfId="11411" xr:uid="{04CAD12C-D225-4946-AB47-B52F21DC6DAD}"/>
    <cellStyle name="Currency 14 50" xfId="7866" xr:uid="{B37DA509-9722-4285-9FA8-89E2EBDFB17C}"/>
    <cellStyle name="Currency 14 50 2" xfId="11412" xr:uid="{07C2EAE7-6B18-4793-96A9-6DC6C949DA64}"/>
    <cellStyle name="Currency 14 51" xfId="7867" xr:uid="{206FC055-5705-4DDB-A517-8E8D6AF5D396}"/>
    <cellStyle name="Currency 14 51 2" xfId="11413" xr:uid="{9A0CFCA4-0C86-4C26-8810-E5F07BBBAC17}"/>
    <cellStyle name="Currency 14 52" xfId="7868" xr:uid="{C5FE9EA4-2BE4-4E91-B8C3-85C40A438737}"/>
    <cellStyle name="Currency 14 52 2" xfId="11414" xr:uid="{4C489E7D-6C5E-4CC0-B974-7F63AEA4D103}"/>
    <cellStyle name="Currency 14 53" xfId="7869" xr:uid="{F93A7A9C-2FDE-451D-9283-FA212293B6C6}"/>
    <cellStyle name="Currency 14 53 2" xfId="11415" xr:uid="{3FEEE08C-4C20-4659-8AC8-42506CA760C7}"/>
    <cellStyle name="Currency 14 54" xfId="7870" xr:uid="{E2EB01E3-E6FA-42B0-B30D-67F8B513A39D}"/>
    <cellStyle name="Currency 14 54 2" xfId="11416" xr:uid="{780495E3-D386-4FBF-97C5-9AD894734E0B}"/>
    <cellStyle name="Currency 14 55" xfId="7871" xr:uid="{98E1C697-5A26-4966-AC3F-465271566975}"/>
    <cellStyle name="Currency 14 55 2" xfId="11417" xr:uid="{AE3543C4-5FB4-46F0-87E2-06E823715047}"/>
    <cellStyle name="Currency 14 56" xfId="11367" xr:uid="{503A5392-4925-4CE0-A2F7-0BA30EDFB984}"/>
    <cellStyle name="Currency 14 56 2" xfId="15149" xr:uid="{77A6A065-A6EE-46B1-A705-0DA18B8CA5BC}"/>
    <cellStyle name="Currency 14 57" xfId="13689" xr:uid="{CE5ECFCF-C4CF-472D-8F01-308013440AF7}"/>
    <cellStyle name="Currency 14 6" xfId="7872" xr:uid="{CF4C8085-7A45-4364-B114-CFF7A1BB3738}"/>
    <cellStyle name="Currency 14 6 2" xfId="11418" xr:uid="{F6DAB65B-3E32-4183-8DA9-858A25C4B7BC}"/>
    <cellStyle name="Currency 14 7" xfId="7873" xr:uid="{750BC3AC-64E9-42C4-9CC6-CBFE689C019D}"/>
    <cellStyle name="Currency 14 7 2" xfId="11419" xr:uid="{2FEAC87D-4351-4E7B-8F7A-D302820D0EB2}"/>
    <cellStyle name="Currency 14 8" xfId="7874" xr:uid="{9CAA8990-EE9C-44AA-B1A9-A6F280BDC407}"/>
    <cellStyle name="Currency 14 8 2" xfId="11420" xr:uid="{A606F097-9A14-437C-8949-0CF7933DDA0B}"/>
    <cellStyle name="Currency 14 9" xfId="7875" xr:uid="{B2D2574B-A599-48C5-93F1-73971261F9AF}"/>
    <cellStyle name="Currency 14 9 2" xfId="11421" xr:uid="{322A7099-03DF-4CCD-866F-077FA4667403}"/>
    <cellStyle name="Currency 15" xfId="7876" xr:uid="{E892BDF8-DD80-4DD9-B1E3-1A570A1B8E35}"/>
    <cellStyle name="Currency 15 10" xfId="7877" xr:uid="{D7E187D3-9805-49B6-A838-DC10E0EDD4E2}"/>
    <cellStyle name="Currency 15 10 2" xfId="11423" xr:uid="{1DB6DF2F-0176-48E9-BDFD-761E67259E91}"/>
    <cellStyle name="Currency 15 11" xfId="7878" xr:uid="{F7145EB4-A6FB-44CB-9CF7-7E0958F1B5C3}"/>
    <cellStyle name="Currency 15 11 2" xfId="11424" xr:uid="{44ECC650-B87A-4D16-BD32-B85384092711}"/>
    <cellStyle name="Currency 15 12" xfId="7879" xr:uid="{411535C4-3FF5-4093-B877-3161A091997F}"/>
    <cellStyle name="Currency 15 12 2" xfId="11425" xr:uid="{020DEFBF-9951-4792-8F77-281309D938B5}"/>
    <cellStyle name="Currency 15 13" xfId="7880" xr:uid="{262FB805-7A9D-4285-913A-206C8BDEC37C}"/>
    <cellStyle name="Currency 15 13 2" xfId="11426" xr:uid="{F387FA3E-4B98-4E04-A591-5427F7AB81BE}"/>
    <cellStyle name="Currency 15 14" xfId="7881" xr:uid="{F61029DE-103B-4E0D-9F4D-90979DC7AEDF}"/>
    <cellStyle name="Currency 15 14 2" xfId="11427" xr:uid="{B5DAAEEA-C7FB-42A7-95D4-A95F27411258}"/>
    <cellStyle name="Currency 15 15" xfId="7882" xr:uid="{650AFB2E-0455-419D-9BB4-7027AAFEC472}"/>
    <cellStyle name="Currency 15 15 2" xfId="11428" xr:uid="{07D55C63-C9FF-4CB1-AB38-D739A53DBAC4}"/>
    <cellStyle name="Currency 15 16" xfId="7883" xr:uid="{31DF23F9-A018-4495-8935-3F81B0010B20}"/>
    <cellStyle name="Currency 15 16 2" xfId="11429" xr:uid="{DC017E82-22CA-4050-85F3-63982DEA7C0D}"/>
    <cellStyle name="Currency 15 17" xfId="7884" xr:uid="{9933ABB2-4758-4382-8C3F-5CFC2B58A737}"/>
    <cellStyle name="Currency 15 17 2" xfId="11430" xr:uid="{0E3E1D12-5111-4EBF-A9C8-5BC76F876173}"/>
    <cellStyle name="Currency 15 18" xfId="7885" xr:uid="{DD9E939B-4CE0-4E31-B7C6-561D641A485B}"/>
    <cellStyle name="Currency 15 18 2" xfId="11431" xr:uid="{7A2835E8-9EC6-4354-A202-9BF26F253F1E}"/>
    <cellStyle name="Currency 15 19" xfId="7886" xr:uid="{85BA2DD3-38B7-4A8A-9F7E-73A39EBF20BB}"/>
    <cellStyle name="Currency 15 19 2" xfId="11432" xr:uid="{B2AF90AA-D025-4A24-AC60-7E9B2078E9D1}"/>
    <cellStyle name="Currency 15 2" xfId="7887" xr:uid="{FE10F6E0-F99E-424D-9506-70ED82462E9A}"/>
    <cellStyle name="Currency 15 2 2" xfId="11433" xr:uid="{F7550175-6F58-41E1-96BE-2DCB5C257691}"/>
    <cellStyle name="Currency 15 20" xfId="7888" xr:uid="{57357F11-22F8-4C32-B47A-D28D01840C4C}"/>
    <cellStyle name="Currency 15 20 2" xfId="11434" xr:uid="{39B91395-47FC-42E4-AB03-2D032D84ADBA}"/>
    <cellStyle name="Currency 15 21" xfId="7889" xr:uid="{7E50F36E-B93E-4190-8C24-4602082FD671}"/>
    <cellStyle name="Currency 15 21 2" xfId="11435" xr:uid="{A434D052-DE77-41E9-82A0-76A2846C3011}"/>
    <cellStyle name="Currency 15 22" xfId="7890" xr:uid="{45535B7D-0D35-4162-98E3-BA3644286C66}"/>
    <cellStyle name="Currency 15 22 2" xfId="11436" xr:uid="{42E626EE-A6C1-40B0-91F9-F2D6300F5D86}"/>
    <cellStyle name="Currency 15 23" xfId="7891" xr:uid="{B265368D-E8CA-448D-85FD-4D8AACAD5DAB}"/>
    <cellStyle name="Currency 15 23 2" xfId="11437" xr:uid="{84A30804-3B0E-442D-A29B-CD10D6EC5429}"/>
    <cellStyle name="Currency 15 24" xfId="7892" xr:uid="{A2F26275-5030-4311-9E09-801E53DEF9DE}"/>
    <cellStyle name="Currency 15 24 2" xfId="11438" xr:uid="{B5E6A537-4066-4E00-B16D-BAA0DE6F5B4E}"/>
    <cellStyle name="Currency 15 25" xfId="7893" xr:uid="{1A4FDE83-89BB-4448-896F-7060986ABED6}"/>
    <cellStyle name="Currency 15 25 2" xfId="11439" xr:uid="{9579865D-3385-41F5-9E41-76121098D7A0}"/>
    <cellStyle name="Currency 15 26" xfId="7894" xr:uid="{6291C9CA-636D-4559-B117-326C39D33F33}"/>
    <cellStyle name="Currency 15 26 2" xfId="11440" xr:uid="{F6388E6C-0349-4C82-91F2-5C4F8C7F0F79}"/>
    <cellStyle name="Currency 15 27" xfId="7895" xr:uid="{84501740-24A2-42A5-9906-55ECDB383944}"/>
    <cellStyle name="Currency 15 27 2" xfId="11441" xr:uid="{19D47A76-FB83-49E2-A9DD-B33375A453A9}"/>
    <cellStyle name="Currency 15 28" xfId="7896" xr:uid="{41B547F8-7614-4C72-87E2-B84385A3EA4C}"/>
    <cellStyle name="Currency 15 28 2" xfId="11442" xr:uid="{C2146C37-C9D0-4B17-AA11-C395C75CBA23}"/>
    <cellStyle name="Currency 15 29" xfId="7897" xr:uid="{8C01AE8B-A913-426D-94A4-3A549425A50A}"/>
    <cellStyle name="Currency 15 29 2" xfId="11443" xr:uid="{91787C44-BEBD-458B-A791-396EAC46C54A}"/>
    <cellStyle name="Currency 15 3" xfId="7898" xr:uid="{953A6E9F-EF36-46E7-96E2-4FFD45F2BC53}"/>
    <cellStyle name="Currency 15 3 2" xfId="11444" xr:uid="{DB14834D-3C27-47DA-AA5B-A48CC4036416}"/>
    <cellStyle name="Currency 15 30" xfId="7899" xr:uid="{37091C79-13C4-43F3-8945-40E84C8A26C8}"/>
    <cellStyle name="Currency 15 30 2" xfId="11445" xr:uid="{97CA3B93-94B1-4B55-BFB1-F48FB44DBE5E}"/>
    <cellStyle name="Currency 15 31" xfId="7900" xr:uid="{D07E9260-3C1F-4266-9989-0860DCC67512}"/>
    <cellStyle name="Currency 15 31 2" xfId="11446" xr:uid="{BCAED958-506B-4296-AD42-26219824B868}"/>
    <cellStyle name="Currency 15 32" xfId="7901" xr:uid="{BCC46D7D-62FD-486A-9EBC-84E46B9A6B29}"/>
    <cellStyle name="Currency 15 32 2" xfId="11447" xr:uid="{5E743840-513D-4248-B1E3-67CA05AAC64F}"/>
    <cellStyle name="Currency 15 33" xfId="7902" xr:uid="{47496A4C-2D30-4A9D-A76E-120C12111888}"/>
    <cellStyle name="Currency 15 33 2" xfId="11448" xr:uid="{E0BD790B-E1BB-45E6-91DF-42CD57C47201}"/>
    <cellStyle name="Currency 15 34" xfId="7903" xr:uid="{D2F3C6CA-5E7F-455C-AA9E-E5AEEA8CFFA3}"/>
    <cellStyle name="Currency 15 34 2" xfId="11449" xr:uid="{DC00415E-4ADB-4A9F-85B6-B02931D5F0C5}"/>
    <cellStyle name="Currency 15 35" xfId="7904" xr:uid="{566B8953-89D5-4BE8-BA70-86E3B4F65EBA}"/>
    <cellStyle name="Currency 15 35 2" xfId="11450" xr:uid="{9578CCC7-4B4F-4FEC-9C14-CF825C9F624D}"/>
    <cellStyle name="Currency 15 36" xfId="7905" xr:uid="{75381381-9C7F-476F-B606-061482F2C8D5}"/>
    <cellStyle name="Currency 15 36 2" xfId="11451" xr:uid="{86252122-5AA2-4BBA-8FE9-E3247A8D1D72}"/>
    <cellStyle name="Currency 15 37" xfId="7906" xr:uid="{C270D4DA-E6F9-4D39-97C0-35E6DE6A9412}"/>
    <cellStyle name="Currency 15 37 2" xfId="11452" xr:uid="{5B2C434E-6C00-44A5-8EED-5984CB259D66}"/>
    <cellStyle name="Currency 15 38" xfId="7907" xr:uid="{EE452A05-7809-4754-9203-EAB6BE59E158}"/>
    <cellStyle name="Currency 15 38 2" xfId="11453" xr:uid="{DFFD0A09-71F9-4E53-9E18-D74E313E9886}"/>
    <cellStyle name="Currency 15 39" xfId="7908" xr:uid="{FB43D527-5653-47D8-97F4-C47D583D6821}"/>
    <cellStyle name="Currency 15 39 2" xfId="11454" xr:uid="{44951663-EBD4-48EA-BC79-654DBAC9DA41}"/>
    <cellStyle name="Currency 15 4" xfId="7909" xr:uid="{E834E98F-4E4C-44C3-9411-04B59774DA42}"/>
    <cellStyle name="Currency 15 4 2" xfId="11455" xr:uid="{50405B4F-379A-4ABD-BD4B-558335149BFF}"/>
    <cellStyle name="Currency 15 40" xfId="7910" xr:uid="{1565E2FA-852A-4FFF-AFC7-BE746B76589D}"/>
    <cellStyle name="Currency 15 40 2" xfId="11456" xr:uid="{F0993A5A-9E98-4DE8-A219-99E580438E93}"/>
    <cellStyle name="Currency 15 41" xfId="7911" xr:uid="{4EB98BA2-D348-4433-8592-4085073D6C5A}"/>
    <cellStyle name="Currency 15 41 2" xfId="11457" xr:uid="{3149B12D-7EA0-43D5-89E3-7819A0D5CF78}"/>
    <cellStyle name="Currency 15 42" xfId="7912" xr:uid="{226B19C7-C670-4096-9E94-8EF2461B125F}"/>
    <cellStyle name="Currency 15 42 2" xfId="11458" xr:uid="{96FAAD2D-D89D-4696-B5E7-D4C68CDD1BA4}"/>
    <cellStyle name="Currency 15 43" xfId="7913" xr:uid="{B1AC3F5E-64E5-46A2-B5BC-79A07BA912CF}"/>
    <cellStyle name="Currency 15 43 2" xfId="11459" xr:uid="{1931A1E9-853A-4E5B-9C12-158BB22E1BE4}"/>
    <cellStyle name="Currency 15 44" xfId="7914" xr:uid="{D7F4247E-E2DF-4CD8-B475-EBC73D8EB35C}"/>
    <cellStyle name="Currency 15 44 2" xfId="11460" xr:uid="{49EFE796-C7BC-4C28-9C50-DA68486EF9B3}"/>
    <cellStyle name="Currency 15 45" xfId="7915" xr:uid="{3A4E7C10-2E01-4D48-BC3E-524082F82BDB}"/>
    <cellStyle name="Currency 15 45 2" xfId="11461" xr:uid="{05B49DCE-D6D2-453D-AC4E-B2E8E5A97DE2}"/>
    <cellStyle name="Currency 15 46" xfId="7916" xr:uid="{4012270E-1850-4903-9695-0BA87BD8283B}"/>
    <cellStyle name="Currency 15 46 2" xfId="11462" xr:uid="{AE72BA31-B9E8-4321-8227-A11F6858D09D}"/>
    <cellStyle name="Currency 15 47" xfId="7917" xr:uid="{4B7B799B-A273-431D-B6AA-D7DFC124AC83}"/>
    <cellStyle name="Currency 15 47 2" xfId="11463" xr:uid="{31867DF2-E8E7-48DA-A2BA-51756B95C106}"/>
    <cellStyle name="Currency 15 48" xfId="7918" xr:uid="{57E4D8BD-9F29-40DB-A93F-1A7E0985CD93}"/>
    <cellStyle name="Currency 15 48 2" xfId="11464" xr:uid="{F97384F2-CB5B-422E-91E8-038D62AD516D}"/>
    <cellStyle name="Currency 15 49" xfId="7919" xr:uid="{AD8E60D4-F50A-4B47-8583-B9D861159D54}"/>
    <cellStyle name="Currency 15 49 2" xfId="11465" xr:uid="{F46B9841-36B9-471A-83BF-2309BFDFB164}"/>
    <cellStyle name="Currency 15 5" xfId="7920" xr:uid="{067535FF-E1C9-4C4D-A4DF-DAB259F89646}"/>
    <cellStyle name="Currency 15 5 2" xfId="11466" xr:uid="{D0B9485A-06B7-4010-AB17-6C37BD1402EF}"/>
    <cellStyle name="Currency 15 50" xfId="7921" xr:uid="{1A04FE01-8D8E-4CBF-9EF2-3B33200140FB}"/>
    <cellStyle name="Currency 15 50 2" xfId="11467" xr:uid="{901C290B-66CB-4A6D-B8FB-045564ABBB85}"/>
    <cellStyle name="Currency 15 51" xfId="7922" xr:uid="{0B65D772-E22C-4BBD-BBE3-8B80FBE129A1}"/>
    <cellStyle name="Currency 15 51 2" xfId="11468" xr:uid="{57DD74F3-566D-4CD1-9D6E-B35FE70F3DC3}"/>
    <cellStyle name="Currency 15 52" xfId="7923" xr:uid="{4C15FA2D-BA76-40E5-86CB-3FF4BB9B7364}"/>
    <cellStyle name="Currency 15 52 2" xfId="11469" xr:uid="{C0FD8209-6C10-4796-B923-D7398C84A2B5}"/>
    <cellStyle name="Currency 15 53" xfId="7924" xr:uid="{FE519FD2-C688-4A79-991E-42F5A269F406}"/>
    <cellStyle name="Currency 15 53 2" xfId="11470" xr:uid="{2A0D0912-6454-448E-809D-41D40CB98D78}"/>
    <cellStyle name="Currency 15 54" xfId="7925" xr:uid="{B07766F4-3AC4-40AD-80E7-F0805E15236F}"/>
    <cellStyle name="Currency 15 54 2" xfId="11471" xr:uid="{FE9F6EC7-919A-46A6-8001-26FEE0858570}"/>
    <cellStyle name="Currency 15 55" xfId="7926" xr:uid="{C709966B-A901-45C9-A457-882771C6592E}"/>
    <cellStyle name="Currency 15 55 2" xfId="11472" xr:uid="{04141CC0-618A-4CC4-B471-669CB80DD7BA}"/>
    <cellStyle name="Currency 15 56" xfId="7927" xr:uid="{0A8A35F6-29EE-4ADC-A2A6-604FDCA7F3FC}"/>
    <cellStyle name="Currency 15 56 2" xfId="11473" xr:uid="{37997F66-B79D-4A06-9681-63C02DEC616F}"/>
    <cellStyle name="Currency 15 57" xfId="7928" xr:uid="{7373E8D9-769D-473A-BB58-6292AB1D3EE5}"/>
    <cellStyle name="Currency 15 57 2" xfId="11474" xr:uid="{EED559BA-C1A7-4978-B8A8-6C7AF807FFC8}"/>
    <cellStyle name="Currency 15 58" xfId="7929" xr:uid="{E4F00CDC-5D60-4672-A5C4-D9955B6D2CDA}"/>
    <cellStyle name="Currency 15 58 2" xfId="11475" xr:uid="{41E17DA4-72EF-4275-B74D-6C712E7B2A93}"/>
    <cellStyle name="Currency 15 59" xfId="7930" xr:uid="{718E44B8-0327-41D9-8581-40FDA2111541}"/>
    <cellStyle name="Currency 15 59 2" xfId="11476" xr:uid="{D83E6084-E0A1-40AD-9AA9-97D4BD0CE793}"/>
    <cellStyle name="Currency 15 59 2 2" xfId="15150" xr:uid="{58B21197-CD11-4CC1-A750-D8331A6177C8}"/>
    <cellStyle name="Currency 15 59 3" xfId="13690" xr:uid="{90C3E2A1-6AF9-4495-8448-8A06F64685AE}"/>
    <cellStyle name="Currency 15 6" xfId="7931" xr:uid="{DEB50B72-F463-4688-A5ED-0E0C673E7450}"/>
    <cellStyle name="Currency 15 6 2" xfId="11477" xr:uid="{C5D89478-7A6A-4022-ADD3-6C5A68F77DB1}"/>
    <cellStyle name="Currency 15 60" xfId="11422" xr:uid="{EAADA4D8-BAEC-4A8F-9E7D-47C909146A01}"/>
    <cellStyle name="Currency 15 7" xfId="7932" xr:uid="{6C69EBA9-F413-4DD1-8A22-3A5582D6AA81}"/>
    <cellStyle name="Currency 15 7 2" xfId="11478" xr:uid="{60214DDC-1798-4800-94F6-C5355125FEDD}"/>
    <cellStyle name="Currency 15 8" xfId="7933" xr:uid="{41B04289-35EC-43E6-9357-C2B02E9440DF}"/>
    <cellStyle name="Currency 15 8 2" xfId="11479" xr:uid="{DD661E13-E7AD-4777-AB6F-8ECD2252471F}"/>
    <cellStyle name="Currency 15 9" xfId="7934" xr:uid="{A1EEAA9C-A4E3-4909-BC0B-D1B7327AEDD0}"/>
    <cellStyle name="Currency 15 9 2" xfId="11480" xr:uid="{8BABD319-4F50-4E98-A80C-408A3F7B915F}"/>
    <cellStyle name="Currency 16" xfId="7935" xr:uid="{60DD852D-9136-45A6-AF70-6D18C22E0C21}"/>
    <cellStyle name="Currency 16 10" xfId="7936" xr:uid="{90F13D4A-3A23-43E3-A3A0-C7749F336779}"/>
    <cellStyle name="Currency 16 10 2" xfId="11482" xr:uid="{D2F62C54-84F7-4858-A989-F3B0FA1A4AA4}"/>
    <cellStyle name="Currency 16 11" xfId="7937" xr:uid="{3379478C-6282-4C0F-A23A-E612A7297173}"/>
    <cellStyle name="Currency 16 11 2" xfId="11483" xr:uid="{41365623-EDFC-4733-A10B-8EB6A26F9A71}"/>
    <cellStyle name="Currency 16 12" xfId="7938" xr:uid="{4F566F7C-2BA8-4962-B552-48CD09A93E32}"/>
    <cellStyle name="Currency 16 12 2" xfId="11484" xr:uid="{1D028585-796D-4F81-A391-51B39B918104}"/>
    <cellStyle name="Currency 16 13" xfId="7939" xr:uid="{7323D486-DDA1-4AE7-B895-6D01A742C2D3}"/>
    <cellStyle name="Currency 16 13 2" xfId="11485" xr:uid="{2D41914F-AB48-4920-A8AF-B551F91726E9}"/>
    <cellStyle name="Currency 16 14" xfId="7940" xr:uid="{1D4993B9-19F7-4B3B-8E46-FFEF494EA76F}"/>
    <cellStyle name="Currency 16 14 2" xfId="11486" xr:uid="{7520E563-123D-42E7-A2B3-57E2E79B2CC1}"/>
    <cellStyle name="Currency 16 15" xfId="7941" xr:uid="{17F0D046-74B5-4069-80FC-3C0E0E725617}"/>
    <cellStyle name="Currency 16 15 2" xfId="11487" xr:uid="{56FBE1CF-DD0F-41DA-A6DF-338884A44522}"/>
    <cellStyle name="Currency 16 16" xfId="7942" xr:uid="{35F0160F-39B9-4DE6-A940-BFE2C61D6657}"/>
    <cellStyle name="Currency 16 16 2" xfId="11488" xr:uid="{8CBEE303-1FA2-456A-9CDC-53804BEBB17C}"/>
    <cellStyle name="Currency 16 17" xfId="7943" xr:uid="{80F79F98-6ADE-45D1-840B-15A4FC2FED46}"/>
    <cellStyle name="Currency 16 17 2" xfId="11489" xr:uid="{1567026D-AEBA-42EE-AFD8-23C4FF28D1F3}"/>
    <cellStyle name="Currency 16 18" xfId="7944" xr:uid="{DB51CA15-D1B4-4E21-9C74-983C85D922EF}"/>
    <cellStyle name="Currency 16 18 2" xfId="11490" xr:uid="{98655A50-0F26-49AD-A5FE-C7AE1A634A31}"/>
    <cellStyle name="Currency 16 19" xfId="7945" xr:uid="{128CD220-5BDD-4E9F-9443-CC963DCD9B8C}"/>
    <cellStyle name="Currency 16 19 2" xfId="11491" xr:uid="{1A4F21C8-AD50-4F32-B86F-B2112F16316B}"/>
    <cellStyle name="Currency 16 2" xfId="7946" xr:uid="{86B976E1-6954-4B5B-8AF5-9F5B47FBB077}"/>
    <cellStyle name="Currency 16 2 2" xfId="11492" xr:uid="{A6AA830E-9876-4D07-AE63-28911CBD8D34}"/>
    <cellStyle name="Currency 16 20" xfId="7947" xr:uid="{2DF2FF42-227C-4500-95C9-C52A4DCE3460}"/>
    <cellStyle name="Currency 16 20 2" xfId="11493" xr:uid="{68467982-C7BD-45D0-90CA-CD30A945F628}"/>
    <cellStyle name="Currency 16 21" xfId="7948" xr:uid="{C1BAB4DB-5819-4E07-BE4C-CF1702C6C945}"/>
    <cellStyle name="Currency 16 21 2" xfId="11494" xr:uid="{1BE567D2-9B08-41F6-A5F3-6AFE248E09CD}"/>
    <cellStyle name="Currency 16 22" xfId="7949" xr:uid="{3F6D6D31-9B8E-480E-9310-68E721CE20E5}"/>
    <cellStyle name="Currency 16 22 2" xfId="11495" xr:uid="{9F35B52F-DF0D-47C4-8E99-63565809E365}"/>
    <cellStyle name="Currency 16 23" xfId="7950" xr:uid="{45CFE990-067A-454E-BA6E-BEEFBC729102}"/>
    <cellStyle name="Currency 16 23 2" xfId="11496" xr:uid="{9B7D9B52-7757-4FF9-B5D0-121385129F59}"/>
    <cellStyle name="Currency 16 24" xfId="7951" xr:uid="{6AAB2EBA-6F5A-4F3B-BEC8-54A6FC5601CF}"/>
    <cellStyle name="Currency 16 24 2" xfId="11497" xr:uid="{7537422B-BEB5-4EB3-821B-8C1E3B8A76A4}"/>
    <cellStyle name="Currency 16 25" xfId="7952" xr:uid="{6DB01EFF-C035-4198-B645-7226B215DC97}"/>
    <cellStyle name="Currency 16 25 2" xfId="11498" xr:uid="{EADCE279-39E2-4AD0-BBBB-AB91139AA5D8}"/>
    <cellStyle name="Currency 16 26" xfId="7953" xr:uid="{190A4DD4-068C-443B-B25C-93FB8557DB27}"/>
    <cellStyle name="Currency 16 26 2" xfId="11499" xr:uid="{D7E7FF51-F78A-4961-A501-1DEE5FEAE737}"/>
    <cellStyle name="Currency 16 27" xfId="7954" xr:uid="{4D9FEC0F-B348-4FA2-853A-1376A6F4AC72}"/>
    <cellStyle name="Currency 16 27 2" xfId="11500" xr:uid="{7579BDFC-0D0A-4081-B342-37C133F0FE4C}"/>
    <cellStyle name="Currency 16 28" xfId="7955" xr:uid="{DEC6B467-65DC-4087-A69F-3806C63FA79E}"/>
    <cellStyle name="Currency 16 28 2" xfId="11501" xr:uid="{EFD78A2B-344C-4363-B72F-4D42CF719364}"/>
    <cellStyle name="Currency 16 29" xfId="7956" xr:uid="{D56C2863-DD0F-47AC-AE26-5E1367E4DF53}"/>
    <cellStyle name="Currency 16 29 2" xfId="11502" xr:uid="{BA9E0FCA-C01F-415C-849C-4848A1DA171F}"/>
    <cellStyle name="Currency 16 3" xfId="7957" xr:uid="{8E8B16A0-C009-456E-980D-AC9B057AAA58}"/>
    <cellStyle name="Currency 16 3 2" xfId="11503" xr:uid="{1650185E-5774-4B98-9F7E-EB2D3380D785}"/>
    <cellStyle name="Currency 16 30" xfId="7958" xr:uid="{1863FC10-63D8-458A-8B85-D04DBE4267D9}"/>
    <cellStyle name="Currency 16 30 2" xfId="11504" xr:uid="{DF182FB5-350D-4011-80F1-BDDC9AD0A946}"/>
    <cellStyle name="Currency 16 31" xfId="7959" xr:uid="{DB0E3C1E-0EFE-4802-BE18-E153694548FB}"/>
    <cellStyle name="Currency 16 31 2" xfId="11505" xr:uid="{CA3B712F-F528-4D0A-91B6-64CC06DC5509}"/>
    <cellStyle name="Currency 16 32" xfId="7960" xr:uid="{00680422-2F0F-452E-83AF-63B68E1D2297}"/>
    <cellStyle name="Currency 16 32 2" xfId="11506" xr:uid="{BFAEE5D8-3629-4D6F-BD09-D2A6687D68D1}"/>
    <cellStyle name="Currency 16 33" xfId="7961" xr:uid="{1F1C7791-47FD-4768-B8DA-3F4D4A5F5570}"/>
    <cellStyle name="Currency 16 33 2" xfId="11507" xr:uid="{2C547411-1FB4-4B07-8E5E-16BB39E2A620}"/>
    <cellStyle name="Currency 16 34" xfId="7962" xr:uid="{7CC7731D-42EB-4398-BA84-7C925EAFAA65}"/>
    <cellStyle name="Currency 16 34 2" xfId="11508" xr:uid="{BC7F547F-226E-472D-83ED-B71A83829188}"/>
    <cellStyle name="Currency 16 35" xfId="7963" xr:uid="{032406FB-5D0D-4763-9296-F48861EDE9CA}"/>
    <cellStyle name="Currency 16 35 2" xfId="11509" xr:uid="{50DF2CC4-DCD8-40AD-A656-33EB5ACA1879}"/>
    <cellStyle name="Currency 16 36" xfId="7964" xr:uid="{292A697C-DB12-4D65-8F45-D3E92125DE45}"/>
    <cellStyle name="Currency 16 36 2" xfId="11510" xr:uid="{2A2873C7-2A59-4872-933A-9AFF4965EEFE}"/>
    <cellStyle name="Currency 16 37" xfId="7965" xr:uid="{3AC53A21-AB39-45A4-BAAF-74DDE19BA4B7}"/>
    <cellStyle name="Currency 16 37 2" xfId="11511" xr:uid="{DC956EA0-0BC6-4672-95EE-1F5534962DE8}"/>
    <cellStyle name="Currency 16 38" xfId="7966" xr:uid="{216C510B-A598-4131-BB97-B5D50BA27EB2}"/>
    <cellStyle name="Currency 16 38 2" xfId="11512" xr:uid="{9A43DA13-25C4-4167-A6C2-612A4BEF10BE}"/>
    <cellStyle name="Currency 16 39" xfId="7967" xr:uid="{A53E0E66-6077-405B-8103-DD19B5AD06FE}"/>
    <cellStyle name="Currency 16 39 2" xfId="11513" xr:uid="{A605EB72-486A-4620-8315-E830EEA41F26}"/>
    <cellStyle name="Currency 16 4" xfId="7968" xr:uid="{EF894EAD-E204-4293-A46C-F1BA3189E4A8}"/>
    <cellStyle name="Currency 16 4 2" xfId="11514" xr:uid="{4716218D-4F82-4D24-A1FE-276C69978505}"/>
    <cellStyle name="Currency 16 40" xfId="7969" xr:uid="{56FBCE2B-78D1-4376-A284-262C55B73F46}"/>
    <cellStyle name="Currency 16 40 2" xfId="11515" xr:uid="{85D58AD4-C124-406E-83A6-3BC57F90D995}"/>
    <cellStyle name="Currency 16 41" xfId="7970" xr:uid="{0A99254B-4EA1-465B-AABC-E6A6FA685FA4}"/>
    <cellStyle name="Currency 16 41 2" xfId="11516" xr:uid="{A53CBF6E-443F-4024-BDC5-243325E4F166}"/>
    <cellStyle name="Currency 16 42" xfId="7971" xr:uid="{13C5B654-20F9-4436-972A-3F33F94331AF}"/>
    <cellStyle name="Currency 16 42 2" xfId="11517" xr:uid="{2FAB822F-1A70-495B-A968-3872444A5A2E}"/>
    <cellStyle name="Currency 16 43" xfId="7972" xr:uid="{22DDD015-167D-45BE-B20C-A90696BC96DE}"/>
    <cellStyle name="Currency 16 43 2" xfId="11518" xr:uid="{19A98127-D878-468B-A360-883697207444}"/>
    <cellStyle name="Currency 16 44" xfId="7973" xr:uid="{2DA1EED0-C344-4721-A75B-E0B916654E8C}"/>
    <cellStyle name="Currency 16 44 2" xfId="11519" xr:uid="{20A6913B-324C-48A9-9543-E6D30B1D5449}"/>
    <cellStyle name="Currency 16 45" xfId="7974" xr:uid="{C74ED267-E482-4E07-9B76-985B034D80E5}"/>
    <cellStyle name="Currency 16 45 2" xfId="11520" xr:uid="{797F638C-9977-436D-9BD2-909979B099AC}"/>
    <cellStyle name="Currency 16 46" xfId="7975" xr:uid="{236FDF1E-C307-49DF-B1CC-5B3E4D08D247}"/>
    <cellStyle name="Currency 16 46 2" xfId="11521" xr:uid="{20E11F1F-BD61-477F-85F4-7732E116F0DA}"/>
    <cellStyle name="Currency 16 47" xfId="7976" xr:uid="{F3C75674-ABA2-4608-AEA0-E46096A3C536}"/>
    <cellStyle name="Currency 16 47 2" xfId="11522" xr:uid="{3D394715-C322-42E1-8195-0FAD0FBD99B9}"/>
    <cellStyle name="Currency 16 48" xfId="7977" xr:uid="{05219BBB-863B-4F3D-BFB1-F34796C82BB4}"/>
    <cellStyle name="Currency 16 48 2" xfId="11523" xr:uid="{B0CDCDB6-F09F-48A2-8773-834DB7F47D32}"/>
    <cellStyle name="Currency 16 49" xfId="7978" xr:uid="{3A864674-4EF7-48D3-B949-CA37B3F43556}"/>
    <cellStyle name="Currency 16 49 2" xfId="11524" xr:uid="{2473CE47-8DBD-42EB-B67D-E8C876BC4321}"/>
    <cellStyle name="Currency 16 5" xfId="7979" xr:uid="{F92F21FC-2CD1-4182-B3FB-AE9DBBF88049}"/>
    <cellStyle name="Currency 16 5 2" xfId="11525" xr:uid="{758FD64B-2EDE-493D-AD55-515F31BBBB5F}"/>
    <cellStyle name="Currency 16 50" xfId="7980" xr:uid="{13EF285A-066F-480A-9A98-412D7C84728E}"/>
    <cellStyle name="Currency 16 50 2" xfId="11526" xr:uid="{7A03310A-75CC-407D-B492-AE56D2FE4647}"/>
    <cellStyle name="Currency 16 51" xfId="7981" xr:uid="{34F18815-7FCB-4393-855A-417A2A8CF994}"/>
    <cellStyle name="Currency 16 51 2" xfId="11527" xr:uid="{831A4739-56AD-4B9E-B51C-3B78226F7735}"/>
    <cellStyle name="Currency 16 52" xfId="7982" xr:uid="{13453B57-AB66-4417-93DB-ACAFABBC7ABE}"/>
    <cellStyle name="Currency 16 52 2" xfId="11528" xr:uid="{72FEF6E8-B0BD-403F-9482-C8678C3D01A4}"/>
    <cellStyle name="Currency 16 53" xfId="7983" xr:uid="{91BF3D54-1E8F-4DA6-9B42-CE833214D0CF}"/>
    <cellStyle name="Currency 16 53 2" xfId="11529" xr:uid="{9F3644E4-0FAB-48C9-9A8B-86038D4F1757}"/>
    <cellStyle name="Currency 16 54" xfId="7984" xr:uid="{9159658A-39E9-4F77-9053-B928321E7262}"/>
    <cellStyle name="Currency 16 54 2" xfId="11530" xr:uid="{CC2E2AC0-1F26-4ADD-90CF-58A48848A63D}"/>
    <cellStyle name="Currency 16 55" xfId="11481" xr:uid="{1088E30D-DA21-43F6-B244-D3872AD6164D}"/>
    <cellStyle name="Currency 16 55 2" xfId="15151" xr:uid="{A6129DBD-C497-4E86-91D8-EBE04EC52F5F}"/>
    <cellStyle name="Currency 16 56" xfId="13691" xr:uid="{F1D4F894-BA56-40B5-9886-20C845800BE6}"/>
    <cellStyle name="Currency 16 6" xfId="7985" xr:uid="{996DB58B-9AF2-449A-BF33-3122DCE8AE5A}"/>
    <cellStyle name="Currency 16 6 2" xfId="11531" xr:uid="{32CE5D4C-FD0F-4E69-8288-51F6D0DEF70F}"/>
    <cellStyle name="Currency 16 7" xfId="7986" xr:uid="{C1B44D62-FCB5-4261-B120-0A69A95195C4}"/>
    <cellStyle name="Currency 16 7 2" xfId="11532" xr:uid="{E16C54EC-2690-4EF6-9E4D-878DFAE3445D}"/>
    <cellStyle name="Currency 16 8" xfId="7987" xr:uid="{5FA5143D-CCC9-4084-B2FB-8D008458AB82}"/>
    <cellStyle name="Currency 16 8 2" xfId="11533" xr:uid="{9973C3CE-2B78-4F40-9FCA-0991B6C2C044}"/>
    <cellStyle name="Currency 16 9" xfId="7988" xr:uid="{00150BC2-4137-43AF-8427-A6DBF1090F6D}"/>
    <cellStyle name="Currency 16 9 2" xfId="11534" xr:uid="{40258674-AC6C-4EA8-85D0-0F58763AD261}"/>
    <cellStyle name="Currency 17" xfId="7989" xr:uid="{595D7086-F00C-45D1-BF76-721CC1DF0C71}"/>
    <cellStyle name="Currency 17 2" xfId="11535" xr:uid="{EE8C002A-206A-4F19-AF2A-A4A841EEF561}"/>
    <cellStyle name="Currency 17 2 2" xfId="15152" xr:uid="{539C0205-A8DC-4D93-A53F-0511CEF2BCB5}"/>
    <cellStyle name="Currency 17 3" xfId="13692" xr:uid="{5A9C7105-F731-4C94-86C8-8DC45440C14B}"/>
    <cellStyle name="Currency 18" xfId="7990" xr:uid="{7B0F9639-8C0C-4568-A5E8-5E2F74DBAE73}"/>
    <cellStyle name="Currency 18 10" xfId="7991" xr:uid="{BA61FDEE-D75E-4B4D-B01B-A0979015BA62}"/>
    <cellStyle name="Currency 18 10 10" xfId="7992" xr:uid="{240732F5-39F2-43EB-BD80-889A60C7309F}"/>
    <cellStyle name="Currency 18 10 10 2" xfId="11538" xr:uid="{7D997A1F-35B7-489C-814A-12B14619576A}"/>
    <cellStyle name="Currency 18 10 11" xfId="11537" xr:uid="{1A1FD969-611D-48A4-9753-C1277D91597A}"/>
    <cellStyle name="Currency 18 10 2" xfId="7993" xr:uid="{BD049354-AC72-43AD-A9F0-40112E3D48B6}"/>
    <cellStyle name="Currency 18 10 2 2" xfId="11539" xr:uid="{AC730BB0-CC83-4558-87C8-05904DC443E5}"/>
    <cellStyle name="Currency 18 10 3" xfId="7994" xr:uid="{F8DCD620-B10D-409E-A02E-DE9C63DE0DE1}"/>
    <cellStyle name="Currency 18 10 3 2" xfId="11540" xr:uid="{90D3F2FC-DD44-4F51-901F-612C417A032D}"/>
    <cellStyle name="Currency 18 10 4" xfId="7995" xr:uid="{023A6CBC-F290-44D8-AD8E-13D61B904112}"/>
    <cellStyle name="Currency 18 10 4 2" xfId="11541" xr:uid="{DF57482C-FB8A-4F40-93B4-43189E51AF12}"/>
    <cellStyle name="Currency 18 10 5" xfId="7996" xr:uid="{E1711A91-3E4A-4D83-B0C2-43CDAE5B9B35}"/>
    <cellStyle name="Currency 18 10 5 2" xfId="11542" xr:uid="{206C11C6-FE44-4DE7-9DBA-0883F3921371}"/>
    <cellStyle name="Currency 18 10 6" xfId="7997" xr:uid="{89A3BF48-3290-4259-8DA6-F0D7677E0191}"/>
    <cellStyle name="Currency 18 10 6 2" xfId="11543" xr:uid="{C7180AF1-2F8B-4289-BE51-C41645A8C5BC}"/>
    <cellStyle name="Currency 18 10 7" xfId="7998" xr:uid="{3561DF61-3BC2-450A-9329-1CBB54F21054}"/>
    <cellStyle name="Currency 18 10 7 2" xfId="11544" xr:uid="{576ADADB-4803-49E4-BD3C-385CC0983D2B}"/>
    <cellStyle name="Currency 18 10 8" xfId="7999" xr:uid="{6D6E25D8-A25E-4F9C-9BE8-CCE506086BD5}"/>
    <cellStyle name="Currency 18 10 8 2" xfId="11545" xr:uid="{34F25DAF-261B-487F-883A-589856869E85}"/>
    <cellStyle name="Currency 18 10 9" xfId="8000" xr:uid="{357522CD-7EA1-4BB2-94C3-B368D99CC835}"/>
    <cellStyle name="Currency 18 10 9 2" xfId="11546" xr:uid="{1280955D-E5EA-4C1F-98ED-E6AAA6B1AD00}"/>
    <cellStyle name="Currency 18 11" xfId="8001" xr:uid="{8ACCA247-2223-438E-87A1-EE15F7D3D25F}"/>
    <cellStyle name="Currency 18 11 10" xfId="8002" xr:uid="{8C4D4C53-08D6-4A26-A0F0-24A4D22E369D}"/>
    <cellStyle name="Currency 18 11 10 2" xfId="11548" xr:uid="{965BE840-E489-44C1-B26F-E4C2F0E54471}"/>
    <cellStyle name="Currency 18 11 11" xfId="11547" xr:uid="{3194F4F2-D585-4613-865F-4B0CC7125140}"/>
    <cellStyle name="Currency 18 11 2" xfId="8003" xr:uid="{DBCBD51E-AD5C-41D7-988A-6EE8B8B168DA}"/>
    <cellStyle name="Currency 18 11 2 2" xfId="11549" xr:uid="{3522CD22-8D7A-48B7-86B8-18CF41BD8AF5}"/>
    <cellStyle name="Currency 18 11 3" xfId="8004" xr:uid="{291EEEE3-6463-40DD-A6EE-93D0F61724EC}"/>
    <cellStyle name="Currency 18 11 3 2" xfId="11550" xr:uid="{098C8BF9-5763-4993-833F-AD00DAE55F7E}"/>
    <cellStyle name="Currency 18 11 4" xfId="8005" xr:uid="{B22F7275-AF9A-426C-8200-E90CAAFAE057}"/>
    <cellStyle name="Currency 18 11 4 2" xfId="11551" xr:uid="{A2CE49D6-ED3F-4432-953A-D14F17F34086}"/>
    <cellStyle name="Currency 18 11 5" xfId="8006" xr:uid="{7604EE98-0D47-498E-89E7-7D05A6FB3B6A}"/>
    <cellStyle name="Currency 18 11 5 2" xfId="11552" xr:uid="{8391D54E-E8D1-44CC-AE0D-4169B1ACBBB5}"/>
    <cellStyle name="Currency 18 11 6" xfId="8007" xr:uid="{A016BCDE-1707-48F9-826D-010847B3612E}"/>
    <cellStyle name="Currency 18 11 6 2" xfId="11553" xr:uid="{7DE62AED-61B7-40D5-82CE-EAE89475417F}"/>
    <cellStyle name="Currency 18 11 7" xfId="8008" xr:uid="{058ED1AD-168A-4FBF-B1CA-980E73A89AA1}"/>
    <cellStyle name="Currency 18 11 7 2" xfId="11554" xr:uid="{0647ECC9-1FEB-460F-B211-FE2325160331}"/>
    <cellStyle name="Currency 18 11 8" xfId="8009" xr:uid="{436DCC6A-48E7-4D1F-86C9-9AC293B11AA2}"/>
    <cellStyle name="Currency 18 11 8 2" xfId="11555" xr:uid="{413C48DD-8762-4E06-B3D4-F960E9497C45}"/>
    <cellStyle name="Currency 18 11 9" xfId="8010" xr:uid="{5046C471-3D91-4807-AC7E-1E59E70FACC2}"/>
    <cellStyle name="Currency 18 11 9 2" xfId="11556" xr:uid="{7D929304-7CDA-4489-AD48-70B46DACC848}"/>
    <cellStyle name="Currency 18 12" xfId="8011" xr:uid="{E3761EE7-4A10-49F4-88FA-DC6AD9DA116E}"/>
    <cellStyle name="Currency 18 12 10" xfId="8012" xr:uid="{B8493728-5138-416D-8F87-B81C16F66CB8}"/>
    <cellStyle name="Currency 18 12 10 2" xfId="11558" xr:uid="{4C170D7A-7801-4CE8-B30D-E54B017EF57A}"/>
    <cellStyle name="Currency 18 12 11" xfId="11557" xr:uid="{95BD59A7-5090-4F15-8C07-B035DEDD92F1}"/>
    <cellStyle name="Currency 18 12 2" xfId="8013" xr:uid="{8983A332-A648-44DF-9A26-3CCF675ACD2D}"/>
    <cellStyle name="Currency 18 12 2 2" xfId="11559" xr:uid="{7C7B3514-4262-4F79-AB9D-FC859CCA59D8}"/>
    <cellStyle name="Currency 18 12 3" xfId="8014" xr:uid="{1959B7B1-348A-450E-A8A0-DB7C613D6BBB}"/>
    <cellStyle name="Currency 18 12 3 2" xfId="11560" xr:uid="{4EF314EB-E610-441A-9731-61EC1762B29B}"/>
    <cellStyle name="Currency 18 12 4" xfId="8015" xr:uid="{EAAAE845-5947-4BBA-BC57-FC4540D526D9}"/>
    <cellStyle name="Currency 18 12 4 2" xfId="11561" xr:uid="{C487FF15-44C0-4752-AC85-61DD98D4FBE5}"/>
    <cellStyle name="Currency 18 12 5" xfId="8016" xr:uid="{DB02F833-AA00-4DF5-BCD4-D7C00CB9A1A1}"/>
    <cellStyle name="Currency 18 12 5 2" xfId="11562" xr:uid="{C9265F01-1EA2-466C-BC16-B89AFA53E50E}"/>
    <cellStyle name="Currency 18 12 6" xfId="8017" xr:uid="{FBD77D0D-98AE-4107-A65F-92641D9362CE}"/>
    <cellStyle name="Currency 18 12 6 2" xfId="11563" xr:uid="{3BA0B64D-6E30-45C3-82AC-6C18BA392311}"/>
    <cellStyle name="Currency 18 12 7" xfId="8018" xr:uid="{C7FAF318-A8E0-423E-B769-E4EBEC9E3789}"/>
    <cellStyle name="Currency 18 12 7 2" xfId="11564" xr:uid="{78CF3384-7C66-4E94-8EEF-83D34A3902E5}"/>
    <cellStyle name="Currency 18 12 8" xfId="8019" xr:uid="{1E68FA9E-3E25-4EA3-A28F-8B2E198791C8}"/>
    <cellStyle name="Currency 18 12 8 2" xfId="11565" xr:uid="{4D560591-825F-41AF-87FA-82B3F025EFE8}"/>
    <cellStyle name="Currency 18 12 9" xfId="8020" xr:uid="{66F752FB-460D-4063-A420-EBACABFE1721}"/>
    <cellStyle name="Currency 18 12 9 2" xfId="11566" xr:uid="{B0BFF3DA-2A18-446B-9925-D3C6620F5A59}"/>
    <cellStyle name="Currency 18 13" xfId="8021" xr:uid="{20285E73-23CD-493B-A2A5-416424B6DC3D}"/>
    <cellStyle name="Currency 18 13 10" xfId="8022" xr:uid="{4154FD9A-DF71-4C2E-8757-680CAF9C0859}"/>
    <cellStyle name="Currency 18 13 10 2" xfId="11568" xr:uid="{49B08D14-EDF0-44E0-A8B7-CFD33EE1A664}"/>
    <cellStyle name="Currency 18 13 11" xfId="11567" xr:uid="{CE5AFA8C-9B4B-4C2B-B712-7C4E341FAAA0}"/>
    <cellStyle name="Currency 18 13 2" xfId="8023" xr:uid="{B5DBEB23-40BB-4D35-B43D-80423B49F889}"/>
    <cellStyle name="Currency 18 13 2 2" xfId="11569" xr:uid="{8F524C1C-B11E-4CE1-BF3C-02F7B6E00387}"/>
    <cellStyle name="Currency 18 13 3" xfId="8024" xr:uid="{DCC7CF76-717D-4EDB-AF1F-A9D87EAD2E4D}"/>
    <cellStyle name="Currency 18 13 3 2" xfId="11570" xr:uid="{B51DC7A8-0D5E-41A6-A0F6-495F4FB06BBD}"/>
    <cellStyle name="Currency 18 13 4" xfId="8025" xr:uid="{A4709B7C-CB8C-4F11-AD78-C405C920E0F2}"/>
    <cellStyle name="Currency 18 13 4 2" xfId="11571" xr:uid="{53C4E78F-12DE-4329-BCAE-465D2881C44F}"/>
    <cellStyle name="Currency 18 13 5" xfId="8026" xr:uid="{687AC834-722D-4A5A-B8A4-356A6C41E6D4}"/>
    <cellStyle name="Currency 18 13 5 2" xfId="11572" xr:uid="{967DF3A2-350E-4551-A50E-1A439FE4BB81}"/>
    <cellStyle name="Currency 18 13 6" xfId="8027" xr:uid="{111B45D1-514E-4330-B4DC-286A95B44A64}"/>
    <cellStyle name="Currency 18 13 6 2" xfId="11573" xr:uid="{4B4938C3-F449-4D19-92C9-705582527BDA}"/>
    <cellStyle name="Currency 18 13 7" xfId="8028" xr:uid="{6F0A0B1B-73A5-4C18-A5D8-84F9242CC101}"/>
    <cellStyle name="Currency 18 13 7 2" xfId="11574" xr:uid="{2BC72FEF-22FC-47AC-9A57-68EA04D36044}"/>
    <cellStyle name="Currency 18 13 8" xfId="8029" xr:uid="{1AFA143B-5901-4A09-9F26-0BA4AC150923}"/>
    <cellStyle name="Currency 18 13 8 2" xfId="11575" xr:uid="{08E44269-684E-4269-8154-7DA0316E3395}"/>
    <cellStyle name="Currency 18 13 9" xfId="8030" xr:uid="{1B21CECA-248D-46AE-91D6-9A4AB97294F0}"/>
    <cellStyle name="Currency 18 13 9 2" xfId="11576" xr:uid="{C063378C-A7FB-4BAB-86FA-796A2281C682}"/>
    <cellStyle name="Currency 18 14" xfId="8031" xr:uid="{FFCB27CF-5C76-4668-B41C-7109AF310F29}"/>
    <cellStyle name="Currency 18 14 10" xfId="8032" xr:uid="{0936D780-4989-412B-AB96-B2FBCC4E038A}"/>
    <cellStyle name="Currency 18 14 10 2" xfId="11578" xr:uid="{CCA02AD2-B1E2-44D5-9781-9778F8D6BE2E}"/>
    <cellStyle name="Currency 18 14 11" xfId="11577" xr:uid="{FC1DA64C-CBC5-4EAC-8A94-4B3CC83043EA}"/>
    <cellStyle name="Currency 18 14 2" xfId="8033" xr:uid="{31451CF1-1F0A-4075-A3D0-B3B7EE6D27D6}"/>
    <cellStyle name="Currency 18 14 2 2" xfId="11579" xr:uid="{9541791B-B17F-4C40-8AB5-60F2A4A947C4}"/>
    <cellStyle name="Currency 18 14 3" xfId="8034" xr:uid="{7B7E4C99-E651-4203-9BBC-F194B1F474E1}"/>
    <cellStyle name="Currency 18 14 3 2" xfId="11580" xr:uid="{5B970E06-5022-461D-A4DD-24D074AD823D}"/>
    <cellStyle name="Currency 18 14 4" xfId="8035" xr:uid="{1D6C6210-CCCB-4808-9FB7-AFE8BB5C067A}"/>
    <cellStyle name="Currency 18 14 4 2" xfId="11581" xr:uid="{C32B9CC9-EBA3-47A1-858F-058221C97AFC}"/>
    <cellStyle name="Currency 18 14 5" xfId="8036" xr:uid="{71348E86-FA62-4E7C-9F66-B3E6C4AAB32E}"/>
    <cellStyle name="Currency 18 14 5 2" xfId="11582" xr:uid="{995ECD3E-2E5A-40C1-B450-C5168936CA49}"/>
    <cellStyle name="Currency 18 14 6" xfId="8037" xr:uid="{8B6CE1F6-2C1E-4CA6-B758-4FEF1CCE7920}"/>
    <cellStyle name="Currency 18 14 6 2" xfId="11583" xr:uid="{453973B0-4891-4E0F-BAB2-19C777B01BD4}"/>
    <cellStyle name="Currency 18 14 7" xfId="8038" xr:uid="{C520CE86-0CF4-4ADF-87CC-2DE8C6D3F717}"/>
    <cellStyle name="Currency 18 14 7 2" xfId="11584" xr:uid="{B9BF3045-D2B7-4DC7-BC31-D213E4A25189}"/>
    <cellStyle name="Currency 18 14 8" xfId="8039" xr:uid="{68EE9053-BDBE-49D8-8498-052CF39B7F03}"/>
    <cellStyle name="Currency 18 14 8 2" xfId="11585" xr:uid="{02BA9A72-9459-4C5B-B026-EE6AC594117F}"/>
    <cellStyle name="Currency 18 14 9" xfId="8040" xr:uid="{5DC0E871-27E0-4E90-828B-93168B567ED9}"/>
    <cellStyle name="Currency 18 14 9 2" xfId="11586" xr:uid="{9814F23B-4BE4-4A78-8F07-0392E81CF4D6}"/>
    <cellStyle name="Currency 18 15" xfId="8041" xr:uid="{76471F38-80BA-4309-AAA9-EF17DE3C9BD8}"/>
    <cellStyle name="Currency 18 15 10" xfId="8042" xr:uid="{9B4162C2-D91C-49FE-88B9-1256AA611529}"/>
    <cellStyle name="Currency 18 15 10 2" xfId="11588" xr:uid="{6DEC77F4-40CA-4530-95ED-DB1C2268386A}"/>
    <cellStyle name="Currency 18 15 11" xfId="11587" xr:uid="{A547B5E7-533E-474A-8D03-7CA7FDCD517A}"/>
    <cellStyle name="Currency 18 15 2" xfId="8043" xr:uid="{14BDBA24-C35D-4A83-8E58-D7C0332715BB}"/>
    <cellStyle name="Currency 18 15 2 2" xfId="11589" xr:uid="{2E59577C-BF29-4ADE-8E14-5B1C54CB5F89}"/>
    <cellStyle name="Currency 18 15 3" xfId="8044" xr:uid="{8F740812-A199-4234-9A95-80D9A0C8D78D}"/>
    <cellStyle name="Currency 18 15 3 2" xfId="11590" xr:uid="{FF71FAE0-C732-4B24-A6B0-EE73EB05D4DE}"/>
    <cellStyle name="Currency 18 15 4" xfId="8045" xr:uid="{4456E6B4-8AD4-4450-9990-454693561B28}"/>
    <cellStyle name="Currency 18 15 4 2" xfId="11591" xr:uid="{0D90667E-E079-4AAF-870B-8351C8187E8C}"/>
    <cellStyle name="Currency 18 15 5" xfId="8046" xr:uid="{B3475976-FD88-4D4C-ABE8-3A32C74C1B73}"/>
    <cellStyle name="Currency 18 15 5 2" xfId="11592" xr:uid="{F9081679-0BD9-414D-BDA2-C8CB7D6BFF01}"/>
    <cellStyle name="Currency 18 15 6" xfId="8047" xr:uid="{950A2CC8-9F4B-4DA8-A79D-DE7F1DB81B47}"/>
    <cellStyle name="Currency 18 15 6 2" xfId="11593" xr:uid="{4D637105-165B-4CBE-8AF1-920497F06A06}"/>
    <cellStyle name="Currency 18 15 7" xfId="8048" xr:uid="{B7872A3A-3F5D-4ABD-A790-AF45649D8713}"/>
    <cellStyle name="Currency 18 15 7 2" xfId="11594" xr:uid="{8D5E7E24-6C4C-4E1C-B4D0-557B006C2290}"/>
    <cellStyle name="Currency 18 15 8" xfId="8049" xr:uid="{64302D2E-8938-499C-B57F-E7749A9CD411}"/>
    <cellStyle name="Currency 18 15 8 2" xfId="11595" xr:uid="{8BCF0B74-9A97-47EF-A2CD-E8A151E6419D}"/>
    <cellStyle name="Currency 18 15 9" xfId="8050" xr:uid="{42D580FB-2D88-419C-B6D2-E07E0E0CCC87}"/>
    <cellStyle name="Currency 18 15 9 2" xfId="11596" xr:uid="{EB50F14E-4A4D-4197-A85E-775558F39BCB}"/>
    <cellStyle name="Currency 18 16" xfId="8051" xr:uid="{397B2FC4-3A17-4233-8850-5DE6EE84D8E0}"/>
    <cellStyle name="Currency 18 16 10" xfId="8052" xr:uid="{401D121E-743B-4B45-B7BD-3E9001E5E125}"/>
    <cellStyle name="Currency 18 16 10 2" xfId="11598" xr:uid="{A910E599-D9C7-4F82-A094-59A9239308A9}"/>
    <cellStyle name="Currency 18 16 11" xfId="11597" xr:uid="{17D554F4-C91B-4226-856C-F100DCA00016}"/>
    <cellStyle name="Currency 18 16 2" xfId="8053" xr:uid="{4281717D-E184-4A82-BD67-A6163F1B7F42}"/>
    <cellStyle name="Currency 18 16 2 2" xfId="11599" xr:uid="{DECBFE54-EDF4-47D2-8241-54E4D98473E5}"/>
    <cellStyle name="Currency 18 16 3" xfId="8054" xr:uid="{ED480DE9-2F8E-4064-82BF-564B94FEA791}"/>
    <cellStyle name="Currency 18 16 3 2" xfId="11600" xr:uid="{EBCBF872-4104-492F-A3C4-EC29434482BF}"/>
    <cellStyle name="Currency 18 16 4" xfId="8055" xr:uid="{E84C996F-3421-4523-A8C7-1B14EB6D52E9}"/>
    <cellStyle name="Currency 18 16 4 2" xfId="11601" xr:uid="{1656AD44-E842-4AA8-A4C3-E7155F68D801}"/>
    <cellStyle name="Currency 18 16 5" xfId="8056" xr:uid="{7277EA1D-9E58-4F19-8339-9E6C19E51639}"/>
    <cellStyle name="Currency 18 16 5 2" xfId="11602" xr:uid="{59A479E8-5FFC-4B0F-9ACD-5B6D0238D3E3}"/>
    <cellStyle name="Currency 18 16 6" xfId="8057" xr:uid="{93BFD21E-C50A-41C3-993D-657A14507646}"/>
    <cellStyle name="Currency 18 16 6 2" xfId="11603" xr:uid="{975A43FD-8CC1-47C1-AFF4-E1DF56A60534}"/>
    <cellStyle name="Currency 18 16 7" xfId="8058" xr:uid="{4FEDAF8E-A3C9-4451-AA35-21D78FCA4309}"/>
    <cellStyle name="Currency 18 16 7 2" xfId="11604" xr:uid="{5FCF7F87-8F1F-4907-ADA3-8A8775035580}"/>
    <cellStyle name="Currency 18 16 8" xfId="8059" xr:uid="{3F23B1F4-F5C6-4911-A079-33F4B36DA426}"/>
    <cellStyle name="Currency 18 16 8 2" xfId="11605" xr:uid="{5CA88DD9-7E7C-4B68-BEC1-2181C43C5F36}"/>
    <cellStyle name="Currency 18 16 9" xfId="8060" xr:uid="{BB6B23FB-9036-4A25-A0D6-E09D0CF8010F}"/>
    <cellStyle name="Currency 18 16 9 2" xfId="11606" xr:uid="{87C40AD3-93AD-48BB-8E27-13B5FBAEC41D}"/>
    <cellStyle name="Currency 18 17" xfId="8061" xr:uid="{FC4A32F8-F00B-4B75-9C98-0FAC030801AA}"/>
    <cellStyle name="Currency 18 17 10" xfId="8062" xr:uid="{30064C5E-62BE-42C0-8385-280F5F3DE29C}"/>
    <cellStyle name="Currency 18 17 10 2" xfId="11608" xr:uid="{73569684-6D18-4F58-8D78-E49A7E15C8E8}"/>
    <cellStyle name="Currency 18 17 11" xfId="11607" xr:uid="{F5A12610-3B4E-48B5-A0A0-608EB268485F}"/>
    <cellStyle name="Currency 18 17 2" xfId="8063" xr:uid="{67A3C01C-D007-4C76-8BBE-6A0C39E2BB45}"/>
    <cellStyle name="Currency 18 17 2 2" xfId="11609" xr:uid="{6ACE0C9E-1EBF-4DA6-A82B-0D3FA979AFFE}"/>
    <cellStyle name="Currency 18 17 3" xfId="8064" xr:uid="{F2237A51-1003-4BE3-AFBF-CE31362FDDBD}"/>
    <cellStyle name="Currency 18 17 3 2" xfId="11610" xr:uid="{5A131F2D-CBE1-4F17-B8F6-6AA54C9ADFDB}"/>
    <cellStyle name="Currency 18 17 4" xfId="8065" xr:uid="{604A9640-1036-4E4F-B25E-216E8DC9FCE1}"/>
    <cellStyle name="Currency 18 17 4 2" xfId="11611" xr:uid="{F2FE8C6A-0350-4B6D-A33A-40A5C99AFCFC}"/>
    <cellStyle name="Currency 18 17 5" xfId="8066" xr:uid="{0A19E1FB-0415-4A95-9BF4-25C7D208DB6A}"/>
    <cellStyle name="Currency 18 17 5 2" xfId="11612" xr:uid="{0B9781B3-4601-4FC8-B9F3-9793B391AB42}"/>
    <cellStyle name="Currency 18 17 6" xfId="8067" xr:uid="{DF00C7C9-2324-42E1-91F5-4713750729E1}"/>
    <cellStyle name="Currency 18 17 6 2" xfId="11613" xr:uid="{8E621ED4-A47A-4E16-8466-56A90F42656A}"/>
    <cellStyle name="Currency 18 17 7" xfId="8068" xr:uid="{F9CBFE62-7621-42EA-91FA-FA3069CE1E90}"/>
    <cellStyle name="Currency 18 17 7 2" xfId="11614" xr:uid="{2F131490-27CB-46D5-B29A-B078FD8D805C}"/>
    <cellStyle name="Currency 18 17 8" xfId="8069" xr:uid="{8ED58F7B-27FC-4E3B-81CC-CEC8A506C586}"/>
    <cellStyle name="Currency 18 17 8 2" xfId="11615" xr:uid="{4CA1B6CC-C70B-4A2A-B936-DBB5C76EEE3F}"/>
    <cellStyle name="Currency 18 17 9" xfId="8070" xr:uid="{A0573278-2C1F-4AB5-A617-049EB7560C03}"/>
    <cellStyle name="Currency 18 17 9 2" xfId="11616" xr:uid="{79593E2A-7D9B-4075-8D7F-44BBB864E05C}"/>
    <cellStyle name="Currency 18 18" xfId="8071" xr:uid="{ACCD5BB3-07D3-43A1-93AB-F6798B5B90F5}"/>
    <cellStyle name="Currency 18 18 10" xfId="8072" xr:uid="{E6E1F84B-E32D-414E-A666-A26588E7BE0D}"/>
    <cellStyle name="Currency 18 18 10 2" xfId="11618" xr:uid="{DDF58FFB-22BD-4ABE-8E43-13917F2296A4}"/>
    <cellStyle name="Currency 18 18 11" xfId="11617" xr:uid="{F3BB0F0D-F89A-45A8-AC2D-E7877316866F}"/>
    <cellStyle name="Currency 18 18 2" xfId="8073" xr:uid="{A4EC3992-B128-420B-8D4A-F677939C6DAD}"/>
    <cellStyle name="Currency 18 18 2 2" xfId="11619" xr:uid="{A6CBA093-39AE-497C-BE0F-81FD18ED4BA0}"/>
    <cellStyle name="Currency 18 18 3" xfId="8074" xr:uid="{3FD43D7F-0127-4F4D-B3A9-BBB8C5118507}"/>
    <cellStyle name="Currency 18 18 3 2" xfId="11620" xr:uid="{C696BA13-1CF1-42FA-8ED3-CFB7DBD8BC6F}"/>
    <cellStyle name="Currency 18 18 4" xfId="8075" xr:uid="{319FCA9B-A6F2-42A1-A364-8017371C4DD9}"/>
    <cellStyle name="Currency 18 18 4 2" xfId="11621" xr:uid="{8D0ACC87-E0C7-4078-8B42-B14874B189EB}"/>
    <cellStyle name="Currency 18 18 5" xfId="8076" xr:uid="{7E82E6C3-F926-4F9F-AEF5-5B7AE9299C32}"/>
    <cellStyle name="Currency 18 18 5 2" xfId="11622" xr:uid="{F4E283BF-E5F2-4DF2-9ABC-30217102E515}"/>
    <cellStyle name="Currency 18 18 6" xfId="8077" xr:uid="{18384A65-6AEC-40A3-8C3C-03EF696E257D}"/>
    <cellStyle name="Currency 18 18 6 2" xfId="11623" xr:uid="{205F8FFE-0981-4719-AFC4-D786B5D59215}"/>
    <cellStyle name="Currency 18 18 7" xfId="8078" xr:uid="{300FE194-6D88-41E6-84DE-F5AD8B47EA6B}"/>
    <cellStyle name="Currency 18 18 7 2" xfId="11624" xr:uid="{BF53C27A-0B65-47F1-AC61-1E09BBEF9AFE}"/>
    <cellStyle name="Currency 18 18 8" xfId="8079" xr:uid="{436DDFA0-AE11-4110-8A21-F80E56FF3DFB}"/>
    <cellStyle name="Currency 18 18 8 2" xfId="11625" xr:uid="{384AE7B9-644A-4146-B889-65977D5C0AD8}"/>
    <cellStyle name="Currency 18 18 9" xfId="8080" xr:uid="{3C542D11-C82F-4455-B09D-C59269C240EB}"/>
    <cellStyle name="Currency 18 18 9 2" xfId="11626" xr:uid="{1F0AB89A-2898-49A8-B540-D46C9432A356}"/>
    <cellStyle name="Currency 18 19" xfId="8081" xr:uid="{02144E58-C8FC-4D71-AD95-7DF591DD7584}"/>
    <cellStyle name="Currency 18 19 10" xfId="8082" xr:uid="{683C60E3-AAC6-480D-892B-0A67745C7030}"/>
    <cellStyle name="Currency 18 19 10 2" xfId="11628" xr:uid="{645659E6-1401-460D-8BCB-6BB777448E68}"/>
    <cellStyle name="Currency 18 19 11" xfId="11627" xr:uid="{E1204BCC-4F93-44AF-977A-197026252CCD}"/>
    <cellStyle name="Currency 18 19 2" xfId="8083" xr:uid="{CF4D1942-4658-42A8-8850-4C00AD694583}"/>
    <cellStyle name="Currency 18 19 2 2" xfId="11629" xr:uid="{D6B8E8FE-C8BE-4483-819D-53FC23F8FE2F}"/>
    <cellStyle name="Currency 18 19 3" xfId="8084" xr:uid="{96D12FC0-49E1-49D3-865F-AD0233D5EEA3}"/>
    <cellStyle name="Currency 18 19 3 2" xfId="11630" xr:uid="{FB7C001E-ECF5-4374-8F28-DC235B22DC2B}"/>
    <cellStyle name="Currency 18 19 4" xfId="8085" xr:uid="{56389DB1-DD36-46ED-B953-4DB0BEF9C81C}"/>
    <cellStyle name="Currency 18 19 4 2" xfId="11631" xr:uid="{3C50AA48-7FC4-4911-AB12-064103DD5D65}"/>
    <cellStyle name="Currency 18 19 5" xfId="8086" xr:uid="{C14FEF71-C39E-4245-96DC-41064F2681D4}"/>
    <cellStyle name="Currency 18 19 5 2" xfId="11632" xr:uid="{5297BAB8-8AE8-4FAB-8FD9-B81CD23BC28E}"/>
    <cellStyle name="Currency 18 19 6" xfId="8087" xr:uid="{58C47449-F82B-4848-817B-EF0D1CEE3C7F}"/>
    <cellStyle name="Currency 18 19 6 2" xfId="11633" xr:uid="{9A28A9EB-17BC-4A5B-A7B6-32979FFC8936}"/>
    <cellStyle name="Currency 18 19 7" xfId="8088" xr:uid="{3155FC85-5B9F-4F5F-B7C7-64816133C92C}"/>
    <cellStyle name="Currency 18 19 7 2" xfId="11634" xr:uid="{6D4424AF-CE0C-4A92-BCA8-78F86B283793}"/>
    <cellStyle name="Currency 18 19 8" xfId="8089" xr:uid="{C880BE79-5C3C-44E7-B7DB-A820B3A3402B}"/>
    <cellStyle name="Currency 18 19 8 2" xfId="11635" xr:uid="{2CA4AF02-12AC-4026-8EAD-DFEBEAD3981E}"/>
    <cellStyle name="Currency 18 19 9" xfId="8090" xr:uid="{DA7F0FAF-F01B-4A63-BF66-B2DA11D6F718}"/>
    <cellStyle name="Currency 18 19 9 2" xfId="11636" xr:uid="{F81FC04D-16D5-4B20-85C5-349E790AE0C9}"/>
    <cellStyle name="Currency 18 2" xfId="8091" xr:uid="{64CC5C7D-7A6C-408E-A9F7-A9895AA5A322}"/>
    <cellStyle name="Currency 18 2 10" xfId="8092" xr:uid="{1901A838-05AA-417B-A306-9BCE1EA80A5C}"/>
    <cellStyle name="Currency 18 2 10 2" xfId="11638" xr:uid="{5FFBE4F7-96D8-405E-BCFC-9B059F43B458}"/>
    <cellStyle name="Currency 18 2 11" xfId="11637" xr:uid="{819DA830-6AA7-445A-8200-C0A9C84D32E1}"/>
    <cellStyle name="Currency 18 2 2" xfId="8093" xr:uid="{6F09009C-4A18-48FB-B820-5B8149AA14BD}"/>
    <cellStyle name="Currency 18 2 2 2" xfId="11639" xr:uid="{95CBCB7E-3F0E-4563-A52D-F0C000A37AF8}"/>
    <cellStyle name="Currency 18 2 3" xfId="8094" xr:uid="{CB0CD544-BD32-4718-A93D-78229720F036}"/>
    <cellStyle name="Currency 18 2 3 2" xfId="11640" xr:uid="{A17B345C-BCE7-482E-A893-AEBA9E2ED764}"/>
    <cellStyle name="Currency 18 2 4" xfId="8095" xr:uid="{6E394948-F5FE-44F2-9127-D14C5D3FD105}"/>
    <cellStyle name="Currency 18 2 4 2" xfId="11641" xr:uid="{5957020F-909F-4D61-8F75-489C060BE491}"/>
    <cellStyle name="Currency 18 2 5" xfId="8096" xr:uid="{BB48C629-6B0B-49B0-A7BD-EAAD502E9ED6}"/>
    <cellStyle name="Currency 18 2 5 2" xfId="11642" xr:uid="{E4FD4BA2-4871-4C4E-8FDB-C8BF1BD32AA6}"/>
    <cellStyle name="Currency 18 2 6" xfId="8097" xr:uid="{99BE5012-0E2E-4331-B9E1-4EB147B5C1AA}"/>
    <cellStyle name="Currency 18 2 6 2" xfId="11643" xr:uid="{FFD6EBE0-B411-490E-8EDB-57CE2D8957FD}"/>
    <cellStyle name="Currency 18 2 7" xfId="8098" xr:uid="{161874D4-99AC-4398-A705-1F5A812EE497}"/>
    <cellStyle name="Currency 18 2 7 2" xfId="11644" xr:uid="{6CF62EFA-6BDE-4566-ADFB-57E920E25C87}"/>
    <cellStyle name="Currency 18 2 8" xfId="8099" xr:uid="{A3722C6B-0BC1-488D-BB69-F350FDC842E4}"/>
    <cellStyle name="Currency 18 2 8 2" xfId="11645" xr:uid="{2C970591-6A31-4523-B182-FE6BD2CC8D1C}"/>
    <cellStyle name="Currency 18 2 9" xfId="8100" xr:uid="{E706F7C6-CD4E-4590-B0D6-7B6D4B147F7E}"/>
    <cellStyle name="Currency 18 2 9 2" xfId="11646" xr:uid="{8D77EE5F-DBFC-4614-9EE6-0417E80D6F85}"/>
    <cellStyle name="Currency 18 20" xfId="8101" xr:uid="{68D044EB-7854-4254-9F39-CA12E7B93C76}"/>
    <cellStyle name="Currency 18 20 10" xfId="8102" xr:uid="{2F011FBA-18B5-4A5C-93F7-04E85B1C7826}"/>
    <cellStyle name="Currency 18 20 10 2" xfId="11648" xr:uid="{86BEC063-D25D-441C-BC17-4980B0A29D1B}"/>
    <cellStyle name="Currency 18 20 11" xfId="11647" xr:uid="{26E568CA-0115-4B30-9EAC-DAD060A69BFE}"/>
    <cellStyle name="Currency 18 20 2" xfId="8103" xr:uid="{F4B43032-6049-4626-8E7D-309BCF6C6FA5}"/>
    <cellStyle name="Currency 18 20 2 2" xfId="11649" xr:uid="{255FBF89-446A-4783-A00E-18B0834D2FD2}"/>
    <cellStyle name="Currency 18 20 3" xfId="8104" xr:uid="{7560990C-B446-463F-BB27-7CEBEDBFEF88}"/>
    <cellStyle name="Currency 18 20 3 2" xfId="11650" xr:uid="{D0FE05C5-4C8C-4756-9882-5177999A6796}"/>
    <cellStyle name="Currency 18 20 4" xfId="8105" xr:uid="{44D72E78-DBD8-449B-9855-7A3437793AAD}"/>
    <cellStyle name="Currency 18 20 4 2" xfId="11651" xr:uid="{19D5D276-8248-4AC6-BC66-1F34462E04A3}"/>
    <cellStyle name="Currency 18 20 5" xfId="8106" xr:uid="{7AAB4782-A584-4190-9F3A-E8E2227379B2}"/>
    <cellStyle name="Currency 18 20 5 2" xfId="11652" xr:uid="{CC1D6BC7-29D3-4BB7-BA74-CE93DE13B475}"/>
    <cellStyle name="Currency 18 20 6" xfId="8107" xr:uid="{4A3BD42D-78B9-41C8-BEEA-F784085B9009}"/>
    <cellStyle name="Currency 18 20 6 2" xfId="11653" xr:uid="{6C23ADDA-4019-4FC0-AC2E-D9127B06631F}"/>
    <cellStyle name="Currency 18 20 7" xfId="8108" xr:uid="{4C0F8550-93E5-4233-8570-BA2AFEBC4192}"/>
    <cellStyle name="Currency 18 20 7 2" xfId="11654" xr:uid="{94FED939-5633-4B3D-8F1F-90142D532D45}"/>
    <cellStyle name="Currency 18 20 8" xfId="8109" xr:uid="{BF28B492-13E5-47ED-A0F5-15F29F9AE251}"/>
    <cellStyle name="Currency 18 20 8 2" xfId="11655" xr:uid="{B9D57A3B-C85C-49B0-A641-E833B72AF3A5}"/>
    <cellStyle name="Currency 18 20 9" xfId="8110" xr:uid="{BBD23864-386C-4956-90E3-CE77A2CA1526}"/>
    <cellStyle name="Currency 18 20 9 2" xfId="11656" xr:uid="{27F21E6F-89AF-4C7A-BD75-B7F99D2CC8FA}"/>
    <cellStyle name="Currency 18 21" xfId="8111" xr:uid="{7FE7BDDB-2E34-4005-BDEF-EDA11C0D452E}"/>
    <cellStyle name="Currency 18 21 10" xfId="8112" xr:uid="{7639F163-2795-49A6-A0D5-248CFFEE8977}"/>
    <cellStyle name="Currency 18 21 10 2" xfId="11658" xr:uid="{7AD99EA4-7735-4466-AE74-E1E9E54C7E65}"/>
    <cellStyle name="Currency 18 21 11" xfId="11657" xr:uid="{25E66600-A1F3-45E6-A506-C7C21A3CB6A8}"/>
    <cellStyle name="Currency 18 21 2" xfId="8113" xr:uid="{D085EB32-1104-4426-A06D-E0EADB70108D}"/>
    <cellStyle name="Currency 18 21 2 2" xfId="11659" xr:uid="{30A9534F-73B3-41C2-B134-2D05684E2516}"/>
    <cellStyle name="Currency 18 21 3" xfId="8114" xr:uid="{3B8D3E80-4F8B-4534-A101-E65DFA8F00C9}"/>
    <cellStyle name="Currency 18 21 3 2" xfId="11660" xr:uid="{E7AD3B81-9F46-4C54-A35A-D34251C632D2}"/>
    <cellStyle name="Currency 18 21 4" xfId="8115" xr:uid="{F1CFB922-5CBA-4638-A105-351EEA5E0583}"/>
    <cellStyle name="Currency 18 21 4 2" xfId="11661" xr:uid="{6685C165-EA88-4C68-94F4-EEC7A2086360}"/>
    <cellStyle name="Currency 18 21 5" xfId="8116" xr:uid="{A7EA8462-95B8-45D9-B299-CE3E7E03956D}"/>
    <cellStyle name="Currency 18 21 5 2" xfId="11662" xr:uid="{CD9F235B-1540-4664-A877-D1FC9BC71B3F}"/>
    <cellStyle name="Currency 18 21 6" xfId="8117" xr:uid="{EC094D27-C2FB-4471-B627-14899FB6B928}"/>
    <cellStyle name="Currency 18 21 6 2" xfId="11663" xr:uid="{84372BA7-BFF1-4FB1-A7A2-78B1481496F0}"/>
    <cellStyle name="Currency 18 21 7" xfId="8118" xr:uid="{289B0F0A-6704-46E4-BDD2-8C15D4681411}"/>
    <cellStyle name="Currency 18 21 7 2" xfId="11664" xr:uid="{E30802F7-D196-4163-BD5A-621991524F9C}"/>
    <cellStyle name="Currency 18 21 8" xfId="8119" xr:uid="{C320C2CB-4787-4B8C-BFD5-50CB88EF298A}"/>
    <cellStyle name="Currency 18 21 8 2" xfId="11665" xr:uid="{24B85656-6FA2-4901-B0F5-B7EA17C15794}"/>
    <cellStyle name="Currency 18 21 9" xfId="8120" xr:uid="{C3E26EB1-5838-4909-9BAB-0517E0E68908}"/>
    <cellStyle name="Currency 18 21 9 2" xfId="11666" xr:uid="{D496700E-934B-43F1-AA33-6E173C4CF8A7}"/>
    <cellStyle name="Currency 18 22" xfId="8121" xr:uid="{07FC4B24-8549-4E30-9246-6CE0C264D48C}"/>
    <cellStyle name="Currency 18 22 10" xfId="8122" xr:uid="{8D73690C-971C-4CCD-B055-0416305E8D8A}"/>
    <cellStyle name="Currency 18 22 10 2" xfId="11668" xr:uid="{3DE887C9-9FF3-40BD-8B0C-9E4C2D82CC5D}"/>
    <cellStyle name="Currency 18 22 11" xfId="11667" xr:uid="{5BF9477E-5E3A-4AF9-911F-FEE409C46D74}"/>
    <cellStyle name="Currency 18 22 2" xfId="8123" xr:uid="{74F19C94-74F8-4059-833A-EA068A7482E6}"/>
    <cellStyle name="Currency 18 22 2 2" xfId="11669" xr:uid="{C49DC64E-DF7A-4961-8FED-09407E773DED}"/>
    <cellStyle name="Currency 18 22 3" xfId="8124" xr:uid="{F221171B-B565-40DA-AA92-5429238F87B4}"/>
    <cellStyle name="Currency 18 22 3 2" xfId="11670" xr:uid="{16972E73-5122-4133-A243-96363BF1BD2F}"/>
    <cellStyle name="Currency 18 22 4" xfId="8125" xr:uid="{E6AA0286-35C9-4F2C-9331-A2FE673A619F}"/>
    <cellStyle name="Currency 18 22 4 2" xfId="11671" xr:uid="{849A3876-6A45-47B7-8A4C-3092FDAA0324}"/>
    <cellStyle name="Currency 18 22 5" xfId="8126" xr:uid="{399B10C2-97AB-4324-9F96-F4B5EE3CFD2A}"/>
    <cellStyle name="Currency 18 22 5 2" xfId="11672" xr:uid="{DC6804FF-04C4-4B91-896B-C9666F24B54C}"/>
    <cellStyle name="Currency 18 22 6" xfId="8127" xr:uid="{AB7A87DF-FC0D-480D-A094-BE865928691A}"/>
    <cellStyle name="Currency 18 22 6 2" xfId="11673" xr:uid="{F58F3BDF-7C8E-45A0-8450-EB84BEB1D3A7}"/>
    <cellStyle name="Currency 18 22 7" xfId="8128" xr:uid="{72FB9D4D-D2C5-4411-BA85-B9C329F26F26}"/>
    <cellStyle name="Currency 18 22 7 2" xfId="11674" xr:uid="{FF2AFEAF-41CC-4F8E-83C1-BA35B24F54A5}"/>
    <cellStyle name="Currency 18 22 8" xfId="8129" xr:uid="{9F17B1DD-03B3-4BDE-9775-4ACDB51F583E}"/>
    <cellStyle name="Currency 18 22 8 2" xfId="11675" xr:uid="{12E5EC2F-5C03-42F7-92B4-5CD834CF10F6}"/>
    <cellStyle name="Currency 18 22 9" xfId="8130" xr:uid="{0F92352B-677A-44D3-9ADE-D3EEE7D3C7D0}"/>
    <cellStyle name="Currency 18 22 9 2" xfId="11676" xr:uid="{6BE583DE-F187-4E69-90C5-677A2EC02791}"/>
    <cellStyle name="Currency 18 23" xfId="8131" xr:uid="{F16FA200-BB5F-49BF-9F7B-D11523A34984}"/>
    <cellStyle name="Currency 18 23 10" xfId="8132" xr:uid="{7861C28F-9823-4657-BAA3-98CF48DF8BE3}"/>
    <cellStyle name="Currency 18 23 10 2" xfId="11678" xr:uid="{64E6BEC1-B367-4D84-A528-3ED268E53546}"/>
    <cellStyle name="Currency 18 23 11" xfId="11677" xr:uid="{9942E210-CDD3-48DB-A5D1-CA7B238E5C2D}"/>
    <cellStyle name="Currency 18 23 2" xfId="8133" xr:uid="{B26A1528-3F98-495E-9077-D1B52732BE9D}"/>
    <cellStyle name="Currency 18 23 2 2" xfId="11679" xr:uid="{A62864AF-0563-46D4-8C24-9ACB43DF5516}"/>
    <cellStyle name="Currency 18 23 3" xfId="8134" xr:uid="{5C4366DD-EF31-4657-A0FF-0F78E2DB9FE3}"/>
    <cellStyle name="Currency 18 23 3 2" xfId="11680" xr:uid="{0529764D-E01E-42EA-AED8-58580BDEC288}"/>
    <cellStyle name="Currency 18 23 4" xfId="8135" xr:uid="{C8B6C607-35B4-4AA7-90BE-232ABFE92A8E}"/>
    <cellStyle name="Currency 18 23 4 2" xfId="11681" xr:uid="{9F53F2B8-F979-462B-8ED2-FEF02018AB5E}"/>
    <cellStyle name="Currency 18 23 5" xfId="8136" xr:uid="{15B2FC9B-DF50-41F6-9DB1-F586FCF3AFF6}"/>
    <cellStyle name="Currency 18 23 5 2" xfId="11682" xr:uid="{DD55C438-76DC-47BF-8EFF-6D3EEA03746C}"/>
    <cellStyle name="Currency 18 23 6" xfId="8137" xr:uid="{AA2C3F27-C9B3-416C-A11F-C6808629688F}"/>
    <cellStyle name="Currency 18 23 6 2" xfId="11683" xr:uid="{8E8478BD-29A8-4BA7-90B6-3E2902386577}"/>
    <cellStyle name="Currency 18 23 7" xfId="8138" xr:uid="{ED54C0B1-AE96-4FA7-A415-C33A299D512F}"/>
    <cellStyle name="Currency 18 23 7 2" xfId="11684" xr:uid="{9E787478-661F-42E8-9F16-0AAF67823B3F}"/>
    <cellStyle name="Currency 18 23 8" xfId="8139" xr:uid="{2B1BB694-3007-4FC7-B01A-643BCEF3D40D}"/>
    <cellStyle name="Currency 18 23 8 2" xfId="11685" xr:uid="{4DF5454E-F047-4B05-AA35-2BA207A4ED67}"/>
    <cellStyle name="Currency 18 23 9" xfId="8140" xr:uid="{D4FC2A49-F710-471B-BA6B-C8DDCF8252A8}"/>
    <cellStyle name="Currency 18 23 9 2" xfId="11686" xr:uid="{130B7DEF-AD22-4E68-B873-CE5DDD0F2856}"/>
    <cellStyle name="Currency 18 24" xfId="8141" xr:uid="{681526C9-3A05-4760-AEA6-6429734CE64B}"/>
    <cellStyle name="Currency 18 24 10" xfId="8142" xr:uid="{4D65F8F7-48E1-41B2-B7EB-932E1B307AAC}"/>
    <cellStyle name="Currency 18 24 10 2" xfId="11688" xr:uid="{90EDAA25-CEB9-4320-9862-85F31859777C}"/>
    <cellStyle name="Currency 18 24 11" xfId="11687" xr:uid="{9B120866-CAF1-4AD4-BD20-86222414C168}"/>
    <cellStyle name="Currency 18 24 2" xfId="8143" xr:uid="{17FA3971-38DC-467C-AA06-532DB1B794B2}"/>
    <cellStyle name="Currency 18 24 2 2" xfId="11689" xr:uid="{7740BB47-4A20-4DA6-860C-C4FBCCC99F31}"/>
    <cellStyle name="Currency 18 24 3" xfId="8144" xr:uid="{CB95556F-24AF-4E35-A000-D3DF5D6F6650}"/>
    <cellStyle name="Currency 18 24 3 2" xfId="11690" xr:uid="{0863C343-FD47-4A5D-A871-17785DFDECF7}"/>
    <cellStyle name="Currency 18 24 4" xfId="8145" xr:uid="{A09D488A-326D-4460-AE49-4E10D1615482}"/>
    <cellStyle name="Currency 18 24 4 2" xfId="11691" xr:uid="{5EA9B6C2-CF34-4FC1-B78D-EA5AC9457AA2}"/>
    <cellStyle name="Currency 18 24 5" xfId="8146" xr:uid="{923ED030-C5C4-42B9-BE81-1B45C4DE5B2F}"/>
    <cellStyle name="Currency 18 24 5 2" xfId="11692" xr:uid="{8DFD8E76-4118-4F14-B0F9-FF6034084EB7}"/>
    <cellStyle name="Currency 18 24 6" xfId="8147" xr:uid="{B7A45E44-ACCF-440C-A0C2-A24677E5451B}"/>
    <cellStyle name="Currency 18 24 6 2" xfId="11693" xr:uid="{58238D10-FE52-40B8-860D-F6C9CDEDEEAE}"/>
    <cellStyle name="Currency 18 24 7" xfId="8148" xr:uid="{11B732F3-FEF0-4706-BF0E-322EE83022F6}"/>
    <cellStyle name="Currency 18 24 7 2" xfId="11694" xr:uid="{4602D236-35DA-4A86-A9A7-C774A1FD781D}"/>
    <cellStyle name="Currency 18 24 8" xfId="8149" xr:uid="{7F37E82B-B5C0-4DFE-96AB-896C37993DE3}"/>
    <cellStyle name="Currency 18 24 8 2" xfId="11695" xr:uid="{C31CA322-D026-46B6-B0CB-355F84768C37}"/>
    <cellStyle name="Currency 18 24 9" xfId="8150" xr:uid="{653EF2D4-F64C-42AD-8FDB-35B6E92C74B5}"/>
    <cellStyle name="Currency 18 24 9 2" xfId="11696" xr:uid="{46CC3614-C988-477F-BF6B-6C4136A9FB58}"/>
    <cellStyle name="Currency 18 25" xfId="8151" xr:uid="{DA0FA515-CD86-4D63-A9C9-ABDD1B9D7F40}"/>
    <cellStyle name="Currency 18 25 10" xfId="8152" xr:uid="{8A088CD1-B55C-4AB3-A986-F1BCC310275C}"/>
    <cellStyle name="Currency 18 25 10 2" xfId="11698" xr:uid="{D519D1ED-2320-4C28-8BEA-D97A102C3EAD}"/>
    <cellStyle name="Currency 18 25 11" xfId="11697" xr:uid="{06EB14B2-8263-4007-AAAF-5F3CCA342639}"/>
    <cellStyle name="Currency 18 25 2" xfId="8153" xr:uid="{F391BC1A-259C-4652-BF21-6B2729158232}"/>
    <cellStyle name="Currency 18 25 2 2" xfId="11699" xr:uid="{23CF7C8B-DA47-45A8-B828-999C62DEF044}"/>
    <cellStyle name="Currency 18 25 3" xfId="8154" xr:uid="{426B50B6-7243-41DD-9FCD-B4791526DAAE}"/>
    <cellStyle name="Currency 18 25 3 2" xfId="11700" xr:uid="{5A22FC58-D952-4E68-9815-EF0A93215377}"/>
    <cellStyle name="Currency 18 25 4" xfId="8155" xr:uid="{9D110324-CAB3-476E-B4A8-D94846E2F8ED}"/>
    <cellStyle name="Currency 18 25 4 2" xfId="11701" xr:uid="{23EA1D2B-7CC6-4999-9928-99B4591CC7FB}"/>
    <cellStyle name="Currency 18 25 5" xfId="8156" xr:uid="{2CE55E83-D88C-4646-A8A8-1AAA38475FD2}"/>
    <cellStyle name="Currency 18 25 5 2" xfId="11702" xr:uid="{CE020B9A-A256-4D60-A4AE-45D7BBB6BFEA}"/>
    <cellStyle name="Currency 18 25 6" xfId="8157" xr:uid="{2974F892-EDDD-4C37-AF92-B64CA78C541B}"/>
    <cellStyle name="Currency 18 25 6 2" xfId="11703" xr:uid="{9886C0FB-7631-4B05-B190-C9EE701F853B}"/>
    <cellStyle name="Currency 18 25 7" xfId="8158" xr:uid="{3E1270A9-74BE-4D31-86C9-84975DE44D1F}"/>
    <cellStyle name="Currency 18 25 7 2" xfId="11704" xr:uid="{E9CA51A4-6A0E-4FE8-988C-1FC890B1E1A5}"/>
    <cellStyle name="Currency 18 25 8" xfId="8159" xr:uid="{5DBA219A-F3DD-45AD-83EA-96FD38278DA0}"/>
    <cellStyle name="Currency 18 25 8 2" xfId="11705" xr:uid="{E74E7DB4-CFB2-4CA9-AB76-D578EFBF040C}"/>
    <cellStyle name="Currency 18 25 9" xfId="8160" xr:uid="{AF88174B-B1A4-48A5-8DDA-50519146EF8E}"/>
    <cellStyle name="Currency 18 25 9 2" xfId="11706" xr:uid="{21DFCABB-898F-4C87-80D1-014E4DEC2280}"/>
    <cellStyle name="Currency 18 26" xfId="8161" xr:uid="{7F421E78-82D7-4813-B1C6-B6357671064F}"/>
    <cellStyle name="Currency 18 26 10" xfId="8162" xr:uid="{8B54BBCA-3F5F-4183-B439-0A7174E34237}"/>
    <cellStyle name="Currency 18 26 10 2" xfId="11708" xr:uid="{DF949D47-C4D8-4B39-AD0D-23BD6F7BD726}"/>
    <cellStyle name="Currency 18 26 11" xfId="11707" xr:uid="{A860D9A1-5E4A-4045-B452-52A692C58A69}"/>
    <cellStyle name="Currency 18 26 2" xfId="8163" xr:uid="{904EFDFA-AA5E-41B6-8ACB-3252C97740B2}"/>
    <cellStyle name="Currency 18 26 2 2" xfId="11709" xr:uid="{8EE36380-D03A-4425-8ADC-9EB92A5E3767}"/>
    <cellStyle name="Currency 18 26 3" xfId="8164" xr:uid="{554678B5-C2FA-442F-BCA1-CA1D3DFAA83A}"/>
    <cellStyle name="Currency 18 26 3 2" xfId="11710" xr:uid="{19E51067-4245-42B2-B37A-5237CB7A4940}"/>
    <cellStyle name="Currency 18 26 4" xfId="8165" xr:uid="{7BF136B5-D699-469B-A6C5-6D01847A20B6}"/>
    <cellStyle name="Currency 18 26 4 2" xfId="11711" xr:uid="{0D0C492C-8B77-48B8-979F-3D2BE410552B}"/>
    <cellStyle name="Currency 18 26 5" xfId="8166" xr:uid="{5E6A028F-33BA-4DD1-A75C-D955FBB987F1}"/>
    <cellStyle name="Currency 18 26 5 2" xfId="11712" xr:uid="{0627FDF6-C0E5-431F-B93F-147722B84D65}"/>
    <cellStyle name="Currency 18 26 6" xfId="8167" xr:uid="{5CD5305C-CF23-4447-A32C-BD73BE5CDE75}"/>
    <cellStyle name="Currency 18 26 6 2" xfId="11713" xr:uid="{9F3518D3-2975-4973-B253-BA846AB60A81}"/>
    <cellStyle name="Currency 18 26 7" xfId="8168" xr:uid="{D291F9F9-7C75-4A84-898C-603125171861}"/>
    <cellStyle name="Currency 18 26 7 2" xfId="11714" xr:uid="{E77A526F-9D4E-47BD-A147-460816CE3C28}"/>
    <cellStyle name="Currency 18 26 8" xfId="8169" xr:uid="{1BCCE293-4037-46A9-B97C-533298409B4A}"/>
    <cellStyle name="Currency 18 26 8 2" xfId="11715" xr:uid="{354E9C90-9125-451A-81EB-95BE5DEB9E7D}"/>
    <cellStyle name="Currency 18 26 9" xfId="8170" xr:uid="{F2AA3BEC-F459-4057-A7E3-F133479B7EB5}"/>
    <cellStyle name="Currency 18 26 9 2" xfId="11716" xr:uid="{D7732269-EC9D-40C4-9153-6886B33A790D}"/>
    <cellStyle name="Currency 18 27" xfId="8171" xr:uid="{6F19392E-2CBE-4501-9E4D-6E25942D8BF0}"/>
    <cellStyle name="Currency 18 27 10" xfId="8172" xr:uid="{B3165B86-2351-4E49-B7D7-7FD7A9AD883A}"/>
    <cellStyle name="Currency 18 27 10 2" xfId="11718" xr:uid="{0329E7D2-0B87-4F9F-906F-5606C974EDAB}"/>
    <cellStyle name="Currency 18 27 11" xfId="11717" xr:uid="{7A3FCC42-6A10-48DD-B8F6-015299E060A8}"/>
    <cellStyle name="Currency 18 27 2" xfId="8173" xr:uid="{DE629789-51CB-43E2-A17E-26DC088465D4}"/>
    <cellStyle name="Currency 18 27 2 2" xfId="11719" xr:uid="{A65E8A40-764B-4901-AAAD-3204250082A3}"/>
    <cellStyle name="Currency 18 27 3" xfId="8174" xr:uid="{52BC24ED-41FA-4E5E-986D-C614A91E21FF}"/>
    <cellStyle name="Currency 18 27 3 2" xfId="11720" xr:uid="{4A859F35-8848-4C7F-9F76-1694EEC63B37}"/>
    <cellStyle name="Currency 18 27 4" xfId="8175" xr:uid="{5024A991-31D1-42E5-AF70-35345307F4A2}"/>
    <cellStyle name="Currency 18 27 4 2" xfId="11721" xr:uid="{AEBE533D-375A-427D-89BA-2372F97EDBEC}"/>
    <cellStyle name="Currency 18 27 5" xfId="8176" xr:uid="{8B774468-D180-495D-B6F5-EECFAF5DF10C}"/>
    <cellStyle name="Currency 18 27 5 2" xfId="11722" xr:uid="{338F0B2D-C964-45A8-BBA5-434DBA95E94C}"/>
    <cellStyle name="Currency 18 27 6" xfId="8177" xr:uid="{20F68A11-C255-4165-BA7E-C5E66B1C2DA2}"/>
    <cellStyle name="Currency 18 27 6 2" xfId="11723" xr:uid="{46BE706A-3193-4C47-9555-6380AC30A9D5}"/>
    <cellStyle name="Currency 18 27 7" xfId="8178" xr:uid="{52900C5A-8F7A-4A53-892B-C1B2DD2712EB}"/>
    <cellStyle name="Currency 18 27 7 2" xfId="11724" xr:uid="{BC09F537-E48E-4604-951E-E81FC9017008}"/>
    <cellStyle name="Currency 18 27 8" xfId="8179" xr:uid="{78205B17-12A6-4BF7-ACC4-3EFAB301E481}"/>
    <cellStyle name="Currency 18 27 8 2" xfId="11725" xr:uid="{31CFF0B7-3883-4E11-883A-017A825CD8DE}"/>
    <cellStyle name="Currency 18 27 9" xfId="8180" xr:uid="{C16FE251-18F9-4E78-AF64-1A69C51ED90A}"/>
    <cellStyle name="Currency 18 27 9 2" xfId="11726" xr:uid="{C661D387-4ABC-4767-BF53-6F84FF4F5F89}"/>
    <cellStyle name="Currency 18 28" xfId="8181" xr:uid="{2D0B9402-8EB6-4D77-BE28-73BCDC5D7A98}"/>
    <cellStyle name="Currency 18 28 10" xfId="8182" xr:uid="{368DBF74-64ED-48CF-A0DB-2401E541B36A}"/>
    <cellStyle name="Currency 18 28 10 2" xfId="11728" xr:uid="{E68166AB-A6D4-4719-8D4B-2D1E381319A5}"/>
    <cellStyle name="Currency 18 28 11" xfId="11727" xr:uid="{F94C4FBF-B8C2-4B02-B68C-824075DA7000}"/>
    <cellStyle name="Currency 18 28 2" xfId="8183" xr:uid="{BC202A2C-879D-4F21-9186-A8FF81AB08C9}"/>
    <cellStyle name="Currency 18 28 2 2" xfId="11729" xr:uid="{428EB251-FB14-464D-B54F-C8A6678AD65D}"/>
    <cellStyle name="Currency 18 28 3" xfId="8184" xr:uid="{CB61A873-9C0A-41CE-8A1E-E5F23BE23211}"/>
    <cellStyle name="Currency 18 28 3 2" xfId="11730" xr:uid="{7DEC1804-B3D0-4A9E-BDCA-909C7044B628}"/>
    <cellStyle name="Currency 18 28 4" xfId="8185" xr:uid="{D448CC5F-66DE-47E5-B811-93F63C23DF7E}"/>
    <cellStyle name="Currency 18 28 4 2" xfId="11731" xr:uid="{62BCDBB1-7394-4DDB-8DFE-D96648BF3ADD}"/>
    <cellStyle name="Currency 18 28 5" xfId="8186" xr:uid="{FAD64DE4-8B50-4A99-AE89-78BB759A93A8}"/>
    <cellStyle name="Currency 18 28 5 2" xfId="11732" xr:uid="{D9D26E11-2D9D-463B-B82D-C4AA27539888}"/>
    <cellStyle name="Currency 18 28 6" xfId="8187" xr:uid="{5D4387F2-8B84-4059-B0B3-25C0092B2626}"/>
    <cellStyle name="Currency 18 28 6 2" xfId="11733" xr:uid="{73D1BC72-F52C-47A5-89EF-D8E364790BFF}"/>
    <cellStyle name="Currency 18 28 7" xfId="8188" xr:uid="{A70FB23B-F898-4996-9CF8-3DEAFE38E072}"/>
    <cellStyle name="Currency 18 28 7 2" xfId="11734" xr:uid="{EA9F50AB-0235-455D-9513-B16714ABC8C7}"/>
    <cellStyle name="Currency 18 28 8" xfId="8189" xr:uid="{951FD84C-420C-4783-9CA1-4692C81DD7F8}"/>
    <cellStyle name="Currency 18 28 8 2" xfId="11735" xr:uid="{F2B0AAF1-27BC-4FED-8457-40E87B4E4BFF}"/>
    <cellStyle name="Currency 18 28 9" xfId="8190" xr:uid="{4961FBC9-509D-417C-890C-254AB2EA423E}"/>
    <cellStyle name="Currency 18 28 9 2" xfId="11736" xr:uid="{E4FFFC3C-0B41-4399-98CE-CEEDA0B6524F}"/>
    <cellStyle name="Currency 18 29" xfId="8191" xr:uid="{3C7750C1-ABE7-4FEC-84A9-AC1838B55860}"/>
    <cellStyle name="Currency 18 29 10" xfId="8192" xr:uid="{EB92F49B-8903-43B5-A925-3B18DB9E1946}"/>
    <cellStyle name="Currency 18 29 10 2" xfId="11738" xr:uid="{D45FB8D5-0DCD-4964-80B7-5366C20FA8AA}"/>
    <cellStyle name="Currency 18 29 11" xfId="11737" xr:uid="{F086B0AD-E657-4934-8A0D-6B96996E167F}"/>
    <cellStyle name="Currency 18 29 2" xfId="8193" xr:uid="{967852AF-D316-4607-9F19-0AD08ED0844A}"/>
    <cellStyle name="Currency 18 29 2 2" xfId="11739" xr:uid="{C097D520-4183-4742-94BC-E738A8457D27}"/>
    <cellStyle name="Currency 18 29 3" xfId="8194" xr:uid="{F645088D-7020-4B3C-9541-DBD101AA34C3}"/>
    <cellStyle name="Currency 18 29 3 2" xfId="11740" xr:uid="{BDCAA4A7-0C30-4644-B42F-C0F1827542EC}"/>
    <cellStyle name="Currency 18 29 4" xfId="8195" xr:uid="{75EFFCC4-100E-449E-A496-C3C6C6281376}"/>
    <cellStyle name="Currency 18 29 4 2" xfId="11741" xr:uid="{87FAA3B5-ECBB-4C02-B150-D2AB163A7537}"/>
    <cellStyle name="Currency 18 29 5" xfId="8196" xr:uid="{F89463AB-0B15-4263-A2AA-C49FE11C62E6}"/>
    <cellStyle name="Currency 18 29 5 2" xfId="11742" xr:uid="{4012785D-4DA8-4F4D-86CB-7A536D37B621}"/>
    <cellStyle name="Currency 18 29 6" xfId="8197" xr:uid="{FBC77263-BC57-4F1B-88B0-641A948FA909}"/>
    <cellStyle name="Currency 18 29 6 2" xfId="11743" xr:uid="{BEB29544-B8B6-46EA-B43B-A469C11EB5BB}"/>
    <cellStyle name="Currency 18 29 7" xfId="8198" xr:uid="{8984C3ED-D708-470F-B6F5-FE09F36E556C}"/>
    <cellStyle name="Currency 18 29 7 2" xfId="11744" xr:uid="{CCDC308F-2BBA-4CB9-B73E-2A97970C8B3A}"/>
    <cellStyle name="Currency 18 29 8" xfId="8199" xr:uid="{98BEFA04-1D90-4D31-BDFF-06A234F75423}"/>
    <cellStyle name="Currency 18 29 8 2" xfId="11745" xr:uid="{D81F7D62-9C22-42B8-AAA2-AF4CFCAC840E}"/>
    <cellStyle name="Currency 18 29 9" xfId="8200" xr:uid="{9A5929AA-3D69-45F1-9096-B4DD15C8087C}"/>
    <cellStyle name="Currency 18 29 9 2" xfId="11746" xr:uid="{B9149481-CB17-4659-A2B2-3CF4763FD1DB}"/>
    <cellStyle name="Currency 18 3" xfId="8201" xr:uid="{9D09BE08-59A4-471F-B42F-B18C46BD6F17}"/>
    <cellStyle name="Currency 18 3 10" xfId="8202" xr:uid="{BBD5D5F3-D249-48D5-82E7-830C2A2BAA55}"/>
    <cellStyle name="Currency 18 3 10 2" xfId="11748" xr:uid="{C7CAE281-93CF-4920-8BDC-F600B571365E}"/>
    <cellStyle name="Currency 18 3 11" xfId="11747" xr:uid="{AF519309-1CDC-4A3D-B103-DA2A22C91F2E}"/>
    <cellStyle name="Currency 18 3 2" xfId="8203" xr:uid="{AFE54B1A-8653-4406-A3C4-1258FA5A59C1}"/>
    <cellStyle name="Currency 18 3 2 2" xfId="11749" xr:uid="{C0214CF7-53C8-4F68-AF13-C2577A473E8A}"/>
    <cellStyle name="Currency 18 3 3" xfId="8204" xr:uid="{503403D8-C2E4-46D9-A455-83C7D77BD79B}"/>
    <cellStyle name="Currency 18 3 3 2" xfId="11750" xr:uid="{D06E65A5-F768-45FB-8BC5-1F4B0A988EA9}"/>
    <cellStyle name="Currency 18 3 4" xfId="8205" xr:uid="{18D16694-B281-4D39-AA30-24435CA54770}"/>
    <cellStyle name="Currency 18 3 4 2" xfId="11751" xr:uid="{367CAA53-A21F-4A6D-B7A5-32AFC64E9B0A}"/>
    <cellStyle name="Currency 18 3 5" xfId="8206" xr:uid="{25D36F53-9AD9-4A96-B050-8A13CDEFE1AF}"/>
    <cellStyle name="Currency 18 3 5 2" xfId="11752" xr:uid="{291F3E5C-FBC7-4498-A703-CDECF0A0D5CE}"/>
    <cellStyle name="Currency 18 3 6" xfId="8207" xr:uid="{FE0A650E-ECEE-4B1D-A555-8A3D2A5E8BFB}"/>
    <cellStyle name="Currency 18 3 6 2" xfId="11753" xr:uid="{A368AA95-4426-4ED6-ADCC-FF9CFC569865}"/>
    <cellStyle name="Currency 18 3 7" xfId="8208" xr:uid="{E4121115-3532-42D3-8AEB-48C48E24206D}"/>
    <cellStyle name="Currency 18 3 7 2" xfId="11754" xr:uid="{3DAB5521-CD99-40ED-9961-C22F7122DA0D}"/>
    <cellStyle name="Currency 18 3 8" xfId="8209" xr:uid="{F6CF08D9-DDB0-4C5C-92C1-AEC3CF3B9678}"/>
    <cellStyle name="Currency 18 3 8 2" xfId="11755" xr:uid="{3EB0CBA9-BB51-44C6-845F-379AED6A2966}"/>
    <cellStyle name="Currency 18 3 9" xfId="8210" xr:uid="{2B4312A5-A4D0-4928-A4C9-FF7CE7009EF7}"/>
    <cellStyle name="Currency 18 3 9 2" xfId="11756" xr:uid="{3ACD8481-58AC-4632-A6AC-F50F140D4602}"/>
    <cellStyle name="Currency 18 30" xfId="8211" xr:uid="{6B0AFFBF-2F8D-4627-981C-830E86E77DF5}"/>
    <cellStyle name="Currency 18 30 10" xfId="8212" xr:uid="{3E6DE888-67A6-4585-8145-33F0C3AA06F5}"/>
    <cellStyle name="Currency 18 30 10 2" xfId="11758" xr:uid="{A145E24F-E201-4EF4-BA42-BDAB55AE9E9B}"/>
    <cellStyle name="Currency 18 30 11" xfId="11757" xr:uid="{5D77EFD9-26F9-4348-B50A-D604C4DC0E84}"/>
    <cellStyle name="Currency 18 30 2" xfId="8213" xr:uid="{999BA568-3590-4D25-A7C0-52CBA451CFC6}"/>
    <cellStyle name="Currency 18 30 2 2" xfId="11759" xr:uid="{98139DC1-2E09-420D-9887-F5C0DF442617}"/>
    <cellStyle name="Currency 18 30 3" xfId="8214" xr:uid="{1C12D370-94B7-4111-9582-5D826B6E2130}"/>
    <cellStyle name="Currency 18 30 3 2" xfId="11760" xr:uid="{49B59AC8-E23C-407F-917A-A5A2A3FDB3E7}"/>
    <cellStyle name="Currency 18 30 4" xfId="8215" xr:uid="{5F9CB07C-A9E8-4F98-9069-E58AC23C1567}"/>
    <cellStyle name="Currency 18 30 4 2" xfId="11761" xr:uid="{C01CAACE-DBEC-4DDB-AFDA-E6F8C5DB18C8}"/>
    <cellStyle name="Currency 18 30 5" xfId="8216" xr:uid="{DDF08F7B-524B-4C95-82F3-8A53BC993AD0}"/>
    <cellStyle name="Currency 18 30 5 2" xfId="11762" xr:uid="{DB9EC840-4E84-4F62-B835-4E13042FF131}"/>
    <cellStyle name="Currency 18 30 6" xfId="8217" xr:uid="{84D4DEF7-F486-481D-B8F1-9CA8FF5471E1}"/>
    <cellStyle name="Currency 18 30 6 2" xfId="11763" xr:uid="{55D8CE57-9E88-4BBC-9D9B-70C41E7A10EC}"/>
    <cellStyle name="Currency 18 30 7" xfId="8218" xr:uid="{466D13DD-05F5-4196-AB35-B4FD80E57E17}"/>
    <cellStyle name="Currency 18 30 7 2" xfId="11764" xr:uid="{C2BE69D2-3978-45B6-AB97-594C865EAE3B}"/>
    <cellStyle name="Currency 18 30 8" xfId="8219" xr:uid="{0E542901-9DDB-43E1-9BE8-F2632832B358}"/>
    <cellStyle name="Currency 18 30 8 2" xfId="11765" xr:uid="{CF774FEA-58D6-4D63-8B55-58E4A6F4EB4A}"/>
    <cellStyle name="Currency 18 30 9" xfId="8220" xr:uid="{80CB0607-336A-4FFC-A53F-2973A2940741}"/>
    <cellStyle name="Currency 18 30 9 2" xfId="11766" xr:uid="{A0CEBE21-079A-4C42-9335-024661E889D5}"/>
    <cellStyle name="Currency 18 31" xfId="8221" xr:uid="{513AE672-AB19-4DF1-87C8-70A9C772E188}"/>
    <cellStyle name="Currency 18 31 10" xfId="8222" xr:uid="{37B25E67-3ECE-411A-93D9-FCF0CB841BD3}"/>
    <cellStyle name="Currency 18 31 10 2" xfId="11768" xr:uid="{2DEA0D0D-0CBC-4FC2-A12E-8115EE460451}"/>
    <cellStyle name="Currency 18 31 11" xfId="11767" xr:uid="{AFE83496-8FFF-401B-9501-7A55728CADBE}"/>
    <cellStyle name="Currency 18 31 2" xfId="8223" xr:uid="{7B2AAB18-780B-4ECE-8FC9-A0DECB06E71F}"/>
    <cellStyle name="Currency 18 31 2 2" xfId="11769" xr:uid="{4BB8D54E-1338-4670-8757-C9BBC34C4CCB}"/>
    <cellStyle name="Currency 18 31 3" xfId="8224" xr:uid="{4A28DCED-3C94-4280-ADEB-F665C1E29A1A}"/>
    <cellStyle name="Currency 18 31 3 2" xfId="11770" xr:uid="{4B7EC4BE-76B9-42B3-9306-D0E929F4B9EB}"/>
    <cellStyle name="Currency 18 31 4" xfId="8225" xr:uid="{8C7625A1-5CC5-4E2A-ACDF-0C868236745D}"/>
    <cellStyle name="Currency 18 31 4 2" xfId="11771" xr:uid="{64DDAC18-1F80-4BAB-98AF-DB1A32DBCFA8}"/>
    <cellStyle name="Currency 18 31 5" xfId="8226" xr:uid="{D719571E-AC4B-4514-B0EA-6D0F8EAF6CFC}"/>
    <cellStyle name="Currency 18 31 5 2" xfId="11772" xr:uid="{EE59FEF3-B9DA-4E6B-A954-A4212E75DC4C}"/>
    <cellStyle name="Currency 18 31 6" xfId="8227" xr:uid="{73BF745D-1908-4100-AB33-6E9314321136}"/>
    <cellStyle name="Currency 18 31 6 2" xfId="11773" xr:uid="{065F9689-78FC-4CC9-AB89-BB0B2B97FCB2}"/>
    <cellStyle name="Currency 18 31 7" xfId="8228" xr:uid="{B74154FD-D49B-4A93-A9B3-C7670C910124}"/>
    <cellStyle name="Currency 18 31 7 2" xfId="11774" xr:uid="{873F6718-F05F-41C9-91DC-9842157F7F60}"/>
    <cellStyle name="Currency 18 31 8" xfId="8229" xr:uid="{D5903181-A2DE-4DA9-BF64-C4E32091BC8D}"/>
    <cellStyle name="Currency 18 31 8 2" xfId="11775" xr:uid="{F2CC8144-83D9-4D6C-9B61-52A312764564}"/>
    <cellStyle name="Currency 18 31 9" xfId="8230" xr:uid="{2B668105-CAF6-4C4F-B674-2913C3695F3D}"/>
    <cellStyle name="Currency 18 31 9 2" xfId="11776" xr:uid="{83AD02BA-FADB-499E-B5B2-8590676B2096}"/>
    <cellStyle name="Currency 18 32" xfId="8231" xr:uid="{2128E3AE-3C58-47E9-A848-16AB218D8DAD}"/>
    <cellStyle name="Currency 18 32 10" xfId="8232" xr:uid="{17CEACE9-9CC6-4F0E-8543-56D2ACB7720F}"/>
    <cellStyle name="Currency 18 32 10 2" xfId="11778" xr:uid="{D7CCB357-6029-428C-A374-40F6C1B588BC}"/>
    <cellStyle name="Currency 18 32 11" xfId="11777" xr:uid="{90084EFB-0C8B-4725-B808-CF3168BE2FE5}"/>
    <cellStyle name="Currency 18 32 2" xfId="8233" xr:uid="{E083C93B-9696-469D-80C8-5D65B4CA50AF}"/>
    <cellStyle name="Currency 18 32 2 2" xfId="11779" xr:uid="{0945BC98-FA34-48B5-953D-F04907BD0B30}"/>
    <cellStyle name="Currency 18 32 3" xfId="8234" xr:uid="{A053FDF0-6DC3-43D0-9965-ED682716BECC}"/>
    <cellStyle name="Currency 18 32 3 2" xfId="11780" xr:uid="{7A377856-1C81-47CB-9560-DCB3DCE815BD}"/>
    <cellStyle name="Currency 18 32 4" xfId="8235" xr:uid="{232D58F4-6BCC-4BF7-82A1-709F38D6E428}"/>
    <cellStyle name="Currency 18 32 4 2" xfId="11781" xr:uid="{FA0A2457-71A4-4B2B-8DDC-BEF7F98DD5E1}"/>
    <cellStyle name="Currency 18 32 5" xfId="8236" xr:uid="{2C35E921-B116-4B2C-9FFC-ABF27AB15C67}"/>
    <cellStyle name="Currency 18 32 5 2" xfId="11782" xr:uid="{4F595F11-C52F-451F-8893-932DBE1562B8}"/>
    <cellStyle name="Currency 18 32 6" xfId="8237" xr:uid="{DDC04886-9715-4502-969D-B36DD7D580FD}"/>
    <cellStyle name="Currency 18 32 6 2" xfId="11783" xr:uid="{D485FE30-637E-4125-A979-27C2C0A7FAC7}"/>
    <cellStyle name="Currency 18 32 7" xfId="8238" xr:uid="{E65D7B39-2132-4908-9031-423609AD2253}"/>
    <cellStyle name="Currency 18 32 7 2" xfId="11784" xr:uid="{9B7AFE25-ECE9-41A7-8D39-4B2021D39B07}"/>
    <cellStyle name="Currency 18 32 8" xfId="8239" xr:uid="{0D119498-9878-4B64-ACED-F40874023BE3}"/>
    <cellStyle name="Currency 18 32 8 2" xfId="11785" xr:uid="{F1B9F5F2-7F5B-40AE-A6CC-A839AF86FC05}"/>
    <cellStyle name="Currency 18 32 9" xfId="8240" xr:uid="{5121A73D-362C-4AED-9024-99A909AAF236}"/>
    <cellStyle name="Currency 18 32 9 2" xfId="11786" xr:uid="{C5DA3785-5155-492D-83C8-3DF4F898CEE4}"/>
    <cellStyle name="Currency 18 33" xfId="8241" xr:uid="{03CD19C5-0BA2-4D0F-A04B-B1482462C939}"/>
    <cellStyle name="Currency 18 33 10" xfId="8242" xr:uid="{683A3BFA-F3BE-4294-A407-22B1E51A444D}"/>
    <cellStyle name="Currency 18 33 10 2" xfId="11788" xr:uid="{2BF8C4C6-8FEC-4B41-9AF4-538D0C0F59AE}"/>
    <cellStyle name="Currency 18 33 11" xfId="11787" xr:uid="{C287C683-FFC3-415A-A5A3-F616B1D199B3}"/>
    <cellStyle name="Currency 18 33 2" xfId="8243" xr:uid="{3B27FDAA-6A69-4A7A-AEF5-BC0D85563432}"/>
    <cellStyle name="Currency 18 33 2 2" xfId="11789" xr:uid="{4D967956-69D2-4E37-8506-C144456884B6}"/>
    <cellStyle name="Currency 18 33 3" xfId="8244" xr:uid="{D2C7D66E-B702-4AB0-951D-7B0880A99D80}"/>
    <cellStyle name="Currency 18 33 3 2" xfId="11790" xr:uid="{C7F8BD98-6B17-45BF-AF93-2F70CE5C179C}"/>
    <cellStyle name="Currency 18 33 4" xfId="8245" xr:uid="{1F137256-6AC7-439B-BEA4-CA1395763079}"/>
    <cellStyle name="Currency 18 33 4 2" xfId="11791" xr:uid="{96FB2458-F709-4872-AAD3-0EEC62F717AA}"/>
    <cellStyle name="Currency 18 33 5" xfId="8246" xr:uid="{CCC1FB71-4CE4-49C4-80F1-04450C6D3AEE}"/>
    <cellStyle name="Currency 18 33 5 2" xfId="11792" xr:uid="{3F40ACE6-F6B9-4A51-B1AE-13DE688AAD38}"/>
    <cellStyle name="Currency 18 33 6" xfId="8247" xr:uid="{9AB82CF4-2A62-4EEC-86AB-9A2B6CDB12DC}"/>
    <cellStyle name="Currency 18 33 6 2" xfId="11793" xr:uid="{8C4AB516-92B8-4004-A738-F8AA92A55A5A}"/>
    <cellStyle name="Currency 18 33 7" xfId="8248" xr:uid="{8C720313-841E-4334-B981-66A4687BD3FF}"/>
    <cellStyle name="Currency 18 33 7 2" xfId="11794" xr:uid="{F72C191B-37EA-483B-88A5-F1D7489EE702}"/>
    <cellStyle name="Currency 18 33 8" xfId="8249" xr:uid="{CA4EA02E-A5B5-4989-A03E-9548D1CB3F12}"/>
    <cellStyle name="Currency 18 33 8 2" xfId="11795" xr:uid="{E097710C-FCDA-467F-9961-C0CFB928BAC2}"/>
    <cellStyle name="Currency 18 33 9" xfId="8250" xr:uid="{210610B1-35B0-48F1-98DD-6E7A569452D3}"/>
    <cellStyle name="Currency 18 33 9 2" xfId="11796" xr:uid="{1B2EF48D-FFD5-44CB-9BD7-AFB4E7AE3A91}"/>
    <cellStyle name="Currency 18 34" xfId="8251" xr:uid="{0CA77E48-3096-4E13-864A-62BDEE20D3CB}"/>
    <cellStyle name="Currency 18 34 10" xfId="8252" xr:uid="{417C5944-9293-4F6B-BB10-9D1EB6AF5216}"/>
    <cellStyle name="Currency 18 34 10 2" xfId="11798" xr:uid="{72EF028B-B93C-43F3-9091-6A706489B0D5}"/>
    <cellStyle name="Currency 18 34 11" xfId="11797" xr:uid="{B7C5783B-DF23-44B4-AE5B-60C6474E0FC2}"/>
    <cellStyle name="Currency 18 34 2" xfId="8253" xr:uid="{42DC6315-0743-4ADE-B4E5-7A0C1DE71007}"/>
    <cellStyle name="Currency 18 34 2 2" xfId="11799" xr:uid="{7E6706AB-525E-477F-BC8C-CDD0B757EEBF}"/>
    <cellStyle name="Currency 18 34 3" xfId="8254" xr:uid="{A5EAC46E-9BD8-4585-9385-E10F7A58F321}"/>
    <cellStyle name="Currency 18 34 3 2" xfId="11800" xr:uid="{B7A78942-CD44-47E9-BDA7-88CBFE0CD5CB}"/>
    <cellStyle name="Currency 18 34 4" xfId="8255" xr:uid="{6049E094-2EAD-40CB-9BD9-28BFDAA9A83C}"/>
    <cellStyle name="Currency 18 34 4 2" xfId="11801" xr:uid="{21C527C2-3A2B-49E5-9351-4C9289B2505D}"/>
    <cellStyle name="Currency 18 34 5" xfId="8256" xr:uid="{5BD9542E-3297-4FB9-8EBF-9878D08B3883}"/>
    <cellStyle name="Currency 18 34 5 2" xfId="11802" xr:uid="{A29DE4D4-C92B-4A6F-B0C1-058FF5EF7602}"/>
    <cellStyle name="Currency 18 34 6" xfId="8257" xr:uid="{C315EF88-419F-4130-8FE5-EC4175925D3B}"/>
    <cellStyle name="Currency 18 34 6 2" xfId="11803" xr:uid="{DC9AA906-ECB0-4D7E-AAA3-9416F50EDBDC}"/>
    <cellStyle name="Currency 18 34 7" xfId="8258" xr:uid="{99D08EBC-AA38-43F1-B43D-DD2D76DC87AD}"/>
    <cellStyle name="Currency 18 34 7 2" xfId="11804" xr:uid="{A8430723-8B7F-4363-ABC2-971B8F928417}"/>
    <cellStyle name="Currency 18 34 8" xfId="8259" xr:uid="{DD539FAC-3986-4939-9BB2-D54570B5FBE1}"/>
    <cellStyle name="Currency 18 34 8 2" xfId="11805" xr:uid="{818C366E-E818-469A-AE54-2E0F9D232770}"/>
    <cellStyle name="Currency 18 34 9" xfId="8260" xr:uid="{1D1F5028-04B0-4891-826B-CCAF10A7997F}"/>
    <cellStyle name="Currency 18 34 9 2" xfId="11806" xr:uid="{4E6B55C3-4110-44F2-94D4-D77AD141F953}"/>
    <cellStyle name="Currency 18 35" xfId="8261" xr:uid="{1012DDA3-F095-4A29-93AA-C4819E808619}"/>
    <cellStyle name="Currency 18 35 10" xfId="8262" xr:uid="{271404AA-38F9-4274-BEE3-E6D852293498}"/>
    <cellStyle name="Currency 18 35 10 2" xfId="11808" xr:uid="{9AF481DE-04E8-4982-9CEF-A84BEB08A49F}"/>
    <cellStyle name="Currency 18 35 11" xfId="11807" xr:uid="{336FCCA9-C95A-4EFB-ACA0-93DA44EADD9F}"/>
    <cellStyle name="Currency 18 35 2" xfId="8263" xr:uid="{DE4DCF33-CAD2-4281-8471-44EE120FA62B}"/>
    <cellStyle name="Currency 18 35 2 2" xfId="11809" xr:uid="{6F65FC0D-ECE5-46FC-A0AA-C10896DBB134}"/>
    <cellStyle name="Currency 18 35 3" xfId="8264" xr:uid="{D714B34E-3B51-4DFB-AA05-01027EAC13D3}"/>
    <cellStyle name="Currency 18 35 3 2" xfId="11810" xr:uid="{4542B00C-90D7-43C3-98BE-4AD71D88D4CA}"/>
    <cellStyle name="Currency 18 35 4" xfId="8265" xr:uid="{288F2360-0F7C-4995-AED4-AB91693A50A7}"/>
    <cellStyle name="Currency 18 35 4 2" xfId="11811" xr:uid="{E6329F21-40D0-4F6C-872B-1369D8DB3271}"/>
    <cellStyle name="Currency 18 35 5" xfId="8266" xr:uid="{F449E8C2-7F46-461B-810C-245676C8C623}"/>
    <cellStyle name="Currency 18 35 5 2" xfId="11812" xr:uid="{7F88E4A3-D703-43DB-9B21-EF63E8B3CE22}"/>
    <cellStyle name="Currency 18 35 6" xfId="8267" xr:uid="{E0E53C76-6508-438A-84E7-477B46EF030B}"/>
    <cellStyle name="Currency 18 35 6 2" xfId="11813" xr:uid="{F303413E-DAED-4790-B0AB-B7CFFA9FD2FA}"/>
    <cellStyle name="Currency 18 35 7" xfId="8268" xr:uid="{E42DDC43-F344-49EA-A4DF-889B71AD45D2}"/>
    <cellStyle name="Currency 18 35 7 2" xfId="11814" xr:uid="{6FF3F81A-F58C-41FD-AFF1-60BD35A6448F}"/>
    <cellStyle name="Currency 18 35 8" xfId="8269" xr:uid="{429F86CB-8DAD-47C7-9A67-4B61A6F0DF31}"/>
    <cellStyle name="Currency 18 35 8 2" xfId="11815" xr:uid="{782D04E8-F689-4B4E-823E-D4FFF19CCEB0}"/>
    <cellStyle name="Currency 18 35 9" xfId="8270" xr:uid="{37650AAE-CD38-4BBD-8CDD-ED4761D11548}"/>
    <cellStyle name="Currency 18 35 9 2" xfId="11816" xr:uid="{A18AF5F9-2C2D-43C5-96C2-29A4C04630C5}"/>
    <cellStyle name="Currency 18 36" xfId="8271" xr:uid="{13A699FA-AB05-4394-8A47-DEAF2E307EAA}"/>
    <cellStyle name="Currency 18 36 10" xfId="8272" xr:uid="{ED5AC080-7141-456B-A5E8-48F7965E136B}"/>
    <cellStyle name="Currency 18 36 10 2" xfId="11818" xr:uid="{58852936-2A64-4BF8-B32A-51F163C7B9EB}"/>
    <cellStyle name="Currency 18 36 11" xfId="11817" xr:uid="{6F6EDCF5-02AF-46A7-AA65-63C62F4716F9}"/>
    <cellStyle name="Currency 18 36 2" xfId="8273" xr:uid="{1EEADE87-2A95-4CBA-BD22-3630FF1E4576}"/>
    <cellStyle name="Currency 18 36 2 2" xfId="11819" xr:uid="{D55C7679-91B9-46F7-BC0D-887CF3708677}"/>
    <cellStyle name="Currency 18 36 3" xfId="8274" xr:uid="{4B3155CB-852C-4B78-8142-F7E3A2AFECD2}"/>
    <cellStyle name="Currency 18 36 3 2" xfId="11820" xr:uid="{5320A06F-7979-44D3-BE88-D84276E7723E}"/>
    <cellStyle name="Currency 18 36 4" xfId="8275" xr:uid="{27A5F3D7-5688-4E3E-8BF2-4CDAB23E315E}"/>
    <cellStyle name="Currency 18 36 4 2" xfId="11821" xr:uid="{4E61BF19-24E2-4560-AB97-92A4905220C7}"/>
    <cellStyle name="Currency 18 36 5" xfId="8276" xr:uid="{C3D8C3CD-4C84-4F9F-BF56-2F2013344C62}"/>
    <cellStyle name="Currency 18 36 5 2" xfId="11822" xr:uid="{93D9B9B7-8108-4BF3-AED3-308ED0F58836}"/>
    <cellStyle name="Currency 18 36 6" xfId="8277" xr:uid="{D5090174-204E-44AD-B1C7-7FCBB27E5CD7}"/>
    <cellStyle name="Currency 18 36 6 2" xfId="11823" xr:uid="{751954A6-D87E-487F-A847-ACEF9C285E1C}"/>
    <cellStyle name="Currency 18 36 7" xfId="8278" xr:uid="{18AC1CDD-1D8D-43A9-8674-7C155E6A52B4}"/>
    <cellStyle name="Currency 18 36 7 2" xfId="11824" xr:uid="{A2C6FD77-0370-42E0-8F09-3221069E4AD2}"/>
    <cellStyle name="Currency 18 36 8" xfId="8279" xr:uid="{E55325DD-38B8-4CE0-A03E-FA3A3E11B438}"/>
    <cellStyle name="Currency 18 36 8 2" xfId="11825" xr:uid="{5EEA50FB-1A9B-47B8-92AD-3539B6D20778}"/>
    <cellStyle name="Currency 18 36 9" xfId="8280" xr:uid="{2226F7BF-70C2-4831-8395-326F83E23A7B}"/>
    <cellStyle name="Currency 18 36 9 2" xfId="11826" xr:uid="{E8E36D74-037D-42C2-A52C-104BD13E81A8}"/>
    <cellStyle name="Currency 18 37" xfId="8281" xr:uid="{10421D5F-EF7C-4D99-9F8B-7398685EBC11}"/>
    <cellStyle name="Currency 18 37 10" xfId="8282" xr:uid="{720AF3DE-2B50-46AA-810D-827D220A04DA}"/>
    <cellStyle name="Currency 18 37 10 2" xfId="11828" xr:uid="{9ED211C1-621F-417D-9F36-235AF16C9984}"/>
    <cellStyle name="Currency 18 37 11" xfId="11827" xr:uid="{24FB8E3A-4D33-4823-8AD1-1DA76233775C}"/>
    <cellStyle name="Currency 18 37 2" xfId="8283" xr:uid="{4103A364-4683-45E8-909B-A67982A5B7C1}"/>
    <cellStyle name="Currency 18 37 2 2" xfId="11829" xr:uid="{6C654FE1-9163-4578-8B3A-7A2BFCB2719E}"/>
    <cellStyle name="Currency 18 37 3" xfId="8284" xr:uid="{B414F8BF-BFC4-4E0E-92CF-FCE58CD173E4}"/>
    <cellStyle name="Currency 18 37 3 2" xfId="11830" xr:uid="{A4A7E9BF-9D29-4E86-956B-19EC140D6FBD}"/>
    <cellStyle name="Currency 18 37 4" xfId="8285" xr:uid="{23B1214A-755A-4525-80D1-4C2EC6A09A62}"/>
    <cellStyle name="Currency 18 37 4 2" xfId="11831" xr:uid="{17BBC3A1-0FF3-4B0C-BA74-795126CB8B8A}"/>
    <cellStyle name="Currency 18 37 5" xfId="8286" xr:uid="{617ADC01-2676-4024-81AD-6518860593BA}"/>
    <cellStyle name="Currency 18 37 5 2" xfId="11832" xr:uid="{AF88C966-CA08-45AA-AFEC-2527F3C3E11B}"/>
    <cellStyle name="Currency 18 37 6" xfId="8287" xr:uid="{B4CC0874-AD7C-45A7-9C89-90CFC18F7D5F}"/>
    <cellStyle name="Currency 18 37 6 2" xfId="11833" xr:uid="{F2A334F1-ECA8-4224-9FA6-C246BA6C37A7}"/>
    <cellStyle name="Currency 18 37 7" xfId="8288" xr:uid="{B14A652D-D2C1-4D35-80CD-CA11FEB7A12E}"/>
    <cellStyle name="Currency 18 37 7 2" xfId="11834" xr:uid="{CCD660AD-FA0E-4ABC-AC09-BF630EB48B17}"/>
    <cellStyle name="Currency 18 37 8" xfId="8289" xr:uid="{E59421B9-2172-454F-B09A-C3243E71E8B3}"/>
    <cellStyle name="Currency 18 37 8 2" xfId="11835" xr:uid="{0AF0BCAB-E7B0-4C75-A915-6060E13AF2BF}"/>
    <cellStyle name="Currency 18 37 9" xfId="8290" xr:uid="{7A94EF93-6210-4718-B25D-35488A7C22E2}"/>
    <cellStyle name="Currency 18 37 9 2" xfId="11836" xr:uid="{8BCC3178-3E55-46F9-B29B-F008E569063C}"/>
    <cellStyle name="Currency 18 38" xfId="8291" xr:uid="{1E4CA1E9-4907-4208-A801-F4EA68B67AC7}"/>
    <cellStyle name="Currency 18 38 10" xfId="8292" xr:uid="{59F993BC-7135-44B3-8D62-8DB98A2C66F1}"/>
    <cellStyle name="Currency 18 38 10 2" xfId="11838" xr:uid="{D6504C76-EAFB-4F4B-8D34-143E7CE6E09B}"/>
    <cellStyle name="Currency 18 38 11" xfId="11837" xr:uid="{2B007FEE-DEA5-44B7-A6D8-0A03DC7A51CA}"/>
    <cellStyle name="Currency 18 38 2" xfId="8293" xr:uid="{9AB38ED3-C9B6-41F0-B05F-C901C7B9B6B6}"/>
    <cellStyle name="Currency 18 38 2 2" xfId="11839" xr:uid="{58B17EB5-9B47-48C8-8A74-CB5343B5A320}"/>
    <cellStyle name="Currency 18 38 3" xfId="8294" xr:uid="{8ECC31E7-FB3D-4D7C-9BD5-1BC007467BB7}"/>
    <cellStyle name="Currency 18 38 3 2" xfId="11840" xr:uid="{928681C9-F347-4C34-B3A1-2A2CD0558826}"/>
    <cellStyle name="Currency 18 38 4" xfId="8295" xr:uid="{AA92F200-CF82-4112-A997-D0183971A720}"/>
    <cellStyle name="Currency 18 38 4 2" xfId="11841" xr:uid="{268DFB5A-613D-494D-97AD-945960999443}"/>
    <cellStyle name="Currency 18 38 5" xfId="8296" xr:uid="{0A8C914D-2A08-499A-874A-43D0C519673E}"/>
    <cellStyle name="Currency 18 38 5 2" xfId="11842" xr:uid="{BE63864D-BDF2-4BCA-A0DC-19C8EE94228F}"/>
    <cellStyle name="Currency 18 38 6" xfId="8297" xr:uid="{D1CAEE4F-69ED-4E1C-AFA9-CC24D3BEBE4F}"/>
    <cellStyle name="Currency 18 38 6 2" xfId="11843" xr:uid="{7ADE8B43-6247-45CD-B2BC-2D52BDA835BC}"/>
    <cellStyle name="Currency 18 38 7" xfId="8298" xr:uid="{B23742AD-069E-4281-B860-1B7317DBF245}"/>
    <cellStyle name="Currency 18 38 7 2" xfId="11844" xr:uid="{F2B3F0CF-FFF8-4A59-812B-B3B4CC984D17}"/>
    <cellStyle name="Currency 18 38 8" xfId="8299" xr:uid="{7F0F072E-8252-4576-B29E-44B624FBFE82}"/>
    <cellStyle name="Currency 18 38 8 2" xfId="11845" xr:uid="{E804E6C9-4E98-46D1-B0BA-0F7E0DD36616}"/>
    <cellStyle name="Currency 18 38 9" xfId="8300" xr:uid="{5B2D752E-5C68-4FD7-BC25-91C58C7C4ED5}"/>
    <cellStyle name="Currency 18 38 9 2" xfId="11846" xr:uid="{B0244FB7-9C67-4836-9DB9-8EBC0B345117}"/>
    <cellStyle name="Currency 18 39" xfId="8301" xr:uid="{B9966025-CE66-4C27-95E1-5A4DDA9BD958}"/>
    <cellStyle name="Currency 18 39 10" xfId="8302" xr:uid="{388B9472-F31E-46A6-A278-04F392A9BBA3}"/>
    <cellStyle name="Currency 18 39 10 2" xfId="11848" xr:uid="{8F3EC2DD-9564-4F14-9E96-51696F3900D6}"/>
    <cellStyle name="Currency 18 39 11" xfId="11847" xr:uid="{C285EC2F-50F0-4C44-AE2D-A2B635B3EFC0}"/>
    <cellStyle name="Currency 18 39 2" xfId="8303" xr:uid="{0BE23957-6BDA-48E4-AA48-06BCDC2DE05C}"/>
    <cellStyle name="Currency 18 39 2 2" xfId="11849" xr:uid="{B7A2ECEC-71BE-4B36-9CE8-FCAC68A88210}"/>
    <cellStyle name="Currency 18 39 3" xfId="8304" xr:uid="{8D17DB14-BB45-469E-B733-79EC98DB9890}"/>
    <cellStyle name="Currency 18 39 3 2" xfId="11850" xr:uid="{F726D6E9-18E5-444E-A9C4-3F2E7B270D9F}"/>
    <cellStyle name="Currency 18 39 4" xfId="8305" xr:uid="{F92D9119-7362-48C0-98A5-E1D4E97EFF4A}"/>
    <cellStyle name="Currency 18 39 4 2" xfId="11851" xr:uid="{D5BCFBD4-0685-4107-9201-E9B85C641E43}"/>
    <cellStyle name="Currency 18 39 5" xfId="8306" xr:uid="{028B9D8A-7311-4DD2-821B-0AB9F304B376}"/>
    <cellStyle name="Currency 18 39 5 2" xfId="11852" xr:uid="{A7A910F4-D6B0-44FA-BBF6-784897687BCD}"/>
    <cellStyle name="Currency 18 39 6" xfId="8307" xr:uid="{F17926D0-8921-47D5-B40D-E47E25C90C37}"/>
    <cellStyle name="Currency 18 39 6 2" xfId="11853" xr:uid="{557F4295-D0E3-431F-9CB0-097B6CFC958C}"/>
    <cellStyle name="Currency 18 39 7" xfId="8308" xr:uid="{9A34CE57-0566-4D50-A096-A27FD977D7CE}"/>
    <cellStyle name="Currency 18 39 7 2" xfId="11854" xr:uid="{B0469DFB-CD18-4528-A8BA-F2FF8AF6D2EB}"/>
    <cellStyle name="Currency 18 39 8" xfId="8309" xr:uid="{F368703B-27E6-430C-9756-4E6A8B4686A1}"/>
    <cellStyle name="Currency 18 39 8 2" xfId="11855" xr:uid="{46341383-7E9C-4BD4-8372-2149661C7142}"/>
    <cellStyle name="Currency 18 39 9" xfId="8310" xr:uid="{87E20C12-E817-456C-916C-98A9D1704F30}"/>
    <cellStyle name="Currency 18 39 9 2" xfId="11856" xr:uid="{6A17D7E5-C90B-4642-91EF-23CC8C2CFE81}"/>
    <cellStyle name="Currency 18 4" xfId="8311" xr:uid="{D02833F0-AE0F-4DF4-BE6E-1125973CE528}"/>
    <cellStyle name="Currency 18 4 10" xfId="8312" xr:uid="{B6FE7E74-679D-4F0F-B352-1B5C0C22F122}"/>
    <cellStyle name="Currency 18 4 10 2" xfId="11858" xr:uid="{6CB57D8D-AB88-4D3E-8202-9EFF52F006C2}"/>
    <cellStyle name="Currency 18 4 11" xfId="11857" xr:uid="{5D91E928-814D-4034-BF60-26465EC6C2DE}"/>
    <cellStyle name="Currency 18 4 2" xfId="8313" xr:uid="{E36AA55F-34D7-4EFE-A2B7-11F3B72A63B9}"/>
    <cellStyle name="Currency 18 4 2 2" xfId="11859" xr:uid="{13EBCCD7-F73B-40DE-9217-62E23A31494E}"/>
    <cellStyle name="Currency 18 4 3" xfId="8314" xr:uid="{C64CF9A9-4CEA-45BC-B470-C7A5D2C31961}"/>
    <cellStyle name="Currency 18 4 3 2" xfId="11860" xr:uid="{FCB9106E-15E4-45EC-8FE3-08E75FB3A842}"/>
    <cellStyle name="Currency 18 4 4" xfId="8315" xr:uid="{583F3521-E15B-4DCA-876C-4C10F161362E}"/>
    <cellStyle name="Currency 18 4 4 2" xfId="11861" xr:uid="{0A7E332A-EC53-48BB-9E7B-B0D7897DE762}"/>
    <cellStyle name="Currency 18 4 5" xfId="8316" xr:uid="{5B1857FD-9462-4150-9BE2-B1DAB45DC0C4}"/>
    <cellStyle name="Currency 18 4 5 2" xfId="11862" xr:uid="{67F39D02-FB7F-4A86-96EB-B72BCEEE8BB0}"/>
    <cellStyle name="Currency 18 4 6" xfId="8317" xr:uid="{BFE98542-D97F-4EDC-8A9D-17A192601540}"/>
    <cellStyle name="Currency 18 4 6 2" xfId="11863" xr:uid="{9BBABAD8-622F-42C6-B0FA-AAF8DD83BB71}"/>
    <cellStyle name="Currency 18 4 7" xfId="8318" xr:uid="{9C97CA4A-EEC0-4FAE-998E-2D212CBE9406}"/>
    <cellStyle name="Currency 18 4 7 2" xfId="11864" xr:uid="{04142BFF-320E-4DB2-A491-17DBF17494E3}"/>
    <cellStyle name="Currency 18 4 8" xfId="8319" xr:uid="{84325532-0278-4F67-9846-920269E2EA10}"/>
    <cellStyle name="Currency 18 4 8 2" xfId="11865" xr:uid="{461FA5D8-F5B3-4A2D-B755-E5A887182469}"/>
    <cellStyle name="Currency 18 4 9" xfId="8320" xr:uid="{55D181D6-8AA8-4552-BEF3-38D899E00EC2}"/>
    <cellStyle name="Currency 18 4 9 2" xfId="11866" xr:uid="{7E5D45DF-DAE5-4930-B530-DD3B2EB15B52}"/>
    <cellStyle name="Currency 18 40" xfId="8321" xr:uid="{CCABE9DA-C4B7-4F9D-A29E-BE06DC78A918}"/>
    <cellStyle name="Currency 18 40 10" xfId="8322" xr:uid="{260D6505-6450-426F-907D-CD209E71F92A}"/>
    <cellStyle name="Currency 18 40 10 2" xfId="11868" xr:uid="{1CEC9DC4-1D5B-4DF3-802B-0FB34E0855FD}"/>
    <cellStyle name="Currency 18 40 11" xfId="11867" xr:uid="{93198EAA-1337-4B5F-8D75-9B43F32F7746}"/>
    <cellStyle name="Currency 18 40 2" xfId="8323" xr:uid="{7BD86E15-260D-48BF-BA0C-0AE33EE9438E}"/>
    <cellStyle name="Currency 18 40 2 2" xfId="11869" xr:uid="{A0093070-8FB2-4CA8-B197-4B8BDE5FF780}"/>
    <cellStyle name="Currency 18 40 3" xfId="8324" xr:uid="{D4A24031-5F4C-4DF4-A9F6-5335D37F297A}"/>
    <cellStyle name="Currency 18 40 3 2" xfId="11870" xr:uid="{E07DE8F9-3672-48DA-995D-AAEB6AE3CA3D}"/>
    <cellStyle name="Currency 18 40 4" xfId="8325" xr:uid="{B0155129-2F25-4583-B13B-16701A19B748}"/>
    <cellStyle name="Currency 18 40 4 2" xfId="11871" xr:uid="{86BE467C-82FB-4E3B-A0F3-7506DFA05FA0}"/>
    <cellStyle name="Currency 18 40 5" xfId="8326" xr:uid="{BAA03AD8-5277-4A9D-B797-813317568C7C}"/>
    <cellStyle name="Currency 18 40 5 2" xfId="11872" xr:uid="{2C4734FE-1F8B-4962-9E5F-812D8424C326}"/>
    <cellStyle name="Currency 18 40 6" xfId="8327" xr:uid="{04D05E40-9825-40E1-A0A4-4A36C52A9798}"/>
    <cellStyle name="Currency 18 40 6 2" xfId="11873" xr:uid="{CAC709AD-7662-4776-96A9-072CA0AA88F3}"/>
    <cellStyle name="Currency 18 40 7" xfId="8328" xr:uid="{4E37AE67-867D-4CA5-A649-046B30D0696E}"/>
    <cellStyle name="Currency 18 40 7 2" xfId="11874" xr:uid="{F10B3CAE-97CA-4F8F-99F0-5199B3524450}"/>
    <cellStyle name="Currency 18 40 8" xfId="8329" xr:uid="{EC81CEEC-B859-40F5-A5D9-733A08A8A947}"/>
    <cellStyle name="Currency 18 40 8 2" xfId="11875" xr:uid="{B70813BF-0DB0-4020-A49D-B2064B722CF2}"/>
    <cellStyle name="Currency 18 40 9" xfId="8330" xr:uid="{2F6F6180-5088-4634-8FAB-7BEB7D8E6DBF}"/>
    <cellStyle name="Currency 18 40 9 2" xfId="11876" xr:uid="{81D4EFD6-EC36-4938-A35F-E42B144046CC}"/>
    <cellStyle name="Currency 18 41" xfId="8331" xr:uid="{594B6652-C78C-4861-9E3A-A839FC929CFD}"/>
    <cellStyle name="Currency 18 41 10" xfId="8332" xr:uid="{FD6B39ED-69ED-483E-B1C2-4CDAAF5F2497}"/>
    <cellStyle name="Currency 18 41 10 2" xfId="11878" xr:uid="{DBDEC4B3-9D6F-4A04-B4E8-4599ABD2E7FD}"/>
    <cellStyle name="Currency 18 41 11" xfId="11877" xr:uid="{081B761E-EF42-4D63-B299-FFB182B98F95}"/>
    <cellStyle name="Currency 18 41 2" xfId="8333" xr:uid="{20767414-B3C6-40EE-97E6-99431EF94B46}"/>
    <cellStyle name="Currency 18 41 2 2" xfId="11879" xr:uid="{3DFB13CC-E2AE-4F8B-98EC-629250E17B40}"/>
    <cellStyle name="Currency 18 41 3" xfId="8334" xr:uid="{82344934-104F-494E-AB0D-625E0BC6CDE8}"/>
    <cellStyle name="Currency 18 41 3 2" xfId="11880" xr:uid="{BE32F325-C16E-4095-A879-2A70344ABBCF}"/>
    <cellStyle name="Currency 18 41 4" xfId="8335" xr:uid="{E45D3A58-07A6-4E9B-8082-44988047BD49}"/>
    <cellStyle name="Currency 18 41 4 2" xfId="11881" xr:uid="{5D0DD01B-06C8-40DF-888D-98F761DF7EF4}"/>
    <cellStyle name="Currency 18 41 5" xfId="8336" xr:uid="{819D23C2-B661-44FD-9B9E-4B3A85F8F406}"/>
    <cellStyle name="Currency 18 41 5 2" xfId="11882" xr:uid="{7DF51394-8AAE-46FE-AF77-B918B2E7A003}"/>
    <cellStyle name="Currency 18 41 6" xfId="8337" xr:uid="{2B09181A-2DCA-4186-8806-D9731238C69A}"/>
    <cellStyle name="Currency 18 41 6 2" xfId="11883" xr:uid="{01BFBBE2-BBFE-4F7C-B472-6822946BE435}"/>
    <cellStyle name="Currency 18 41 7" xfId="8338" xr:uid="{EBF09A76-6CE2-4CE6-A80C-92FA16866B87}"/>
    <cellStyle name="Currency 18 41 7 2" xfId="11884" xr:uid="{6A36984B-247C-4A56-84F2-B95CA666B588}"/>
    <cellStyle name="Currency 18 41 8" xfId="8339" xr:uid="{C597F850-DD9F-447D-8A59-9E68AD62410C}"/>
    <cellStyle name="Currency 18 41 8 2" xfId="11885" xr:uid="{73F73F3B-D0CE-4E46-8772-B6FB93BB58E9}"/>
    <cellStyle name="Currency 18 41 9" xfId="8340" xr:uid="{922C11B8-1B39-4C76-9A5C-D5C684BB3FBA}"/>
    <cellStyle name="Currency 18 41 9 2" xfId="11886" xr:uid="{7B85E220-1B9B-4098-872D-3138207EDA12}"/>
    <cellStyle name="Currency 18 42" xfId="8341" xr:uid="{A004B207-C49D-4982-9A2F-071B8FEF73CE}"/>
    <cellStyle name="Currency 18 42 10" xfId="8342" xr:uid="{16D16766-B6E1-46FC-93EB-1F5DF507D341}"/>
    <cellStyle name="Currency 18 42 10 2" xfId="11888" xr:uid="{1296EA82-084F-4410-91A9-DEA42F9DEE99}"/>
    <cellStyle name="Currency 18 42 11" xfId="11887" xr:uid="{BB4F75A0-EC9D-4355-B224-81E9377A79A3}"/>
    <cellStyle name="Currency 18 42 2" xfId="8343" xr:uid="{79A96A1D-2DC4-48CD-B6DB-9F71E3C55A50}"/>
    <cellStyle name="Currency 18 42 2 2" xfId="11889" xr:uid="{D61C515A-22BC-4984-A7F3-F367C0286A2D}"/>
    <cellStyle name="Currency 18 42 3" xfId="8344" xr:uid="{DE39D430-14CF-4ED8-9B5E-CD4F69426B67}"/>
    <cellStyle name="Currency 18 42 3 2" xfId="11890" xr:uid="{1F77AD07-637F-4C7F-ABC6-A8A3BD0DE1A3}"/>
    <cellStyle name="Currency 18 42 4" xfId="8345" xr:uid="{90BC369F-3BE2-44F3-BFB3-447174AD67B6}"/>
    <cellStyle name="Currency 18 42 4 2" xfId="11891" xr:uid="{C21444F9-F163-4D8F-ACB2-0544F3906474}"/>
    <cellStyle name="Currency 18 42 5" xfId="8346" xr:uid="{10DA0C0E-EB08-41AC-9DB6-B0B75B5CF3CD}"/>
    <cellStyle name="Currency 18 42 5 2" xfId="11892" xr:uid="{4B82895F-E5B3-473B-AAA5-C8FC00F1080B}"/>
    <cellStyle name="Currency 18 42 6" xfId="8347" xr:uid="{95493FE3-8F11-4215-9C3E-3449EC4FFA82}"/>
    <cellStyle name="Currency 18 42 6 2" xfId="11893" xr:uid="{B89FFB86-7AE5-4EB8-81C3-28614ED7E22C}"/>
    <cellStyle name="Currency 18 42 7" xfId="8348" xr:uid="{29377213-583E-47EA-92B9-D58450C24B55}"/>
    <cellStyle name="Currency 18 42 7 2" xfId="11894" xr:uid="{5D12CEEF-9B0E-4938-9A7D-7F4E50181A6D}"/>
    <cellStyle name="Currency 18 42 8" xfId="8349" xr:uid="{98A9635B-28F4-4095-A85F-5BB1F8F4E152}"/>
    <cellStyle name="Currency 18 42 8 2" xfId="11895" xr:uid="{1E49D89A-D5D0-49EB-A272-A4B63BEE2B39}"/>
    <cellStyle name="Currency 18 42 9" xfId="8350" xr:uid="{563DA073-000A-4D9F-B152-EF23973858FC}"/>
    <cellStyle name="Currency 18 42 9 2" xfId="11896" xr:uid="{098B0AEA-8F71-43B5-AE12-4786DED0C8E0}"/>
    <cellStyle name="Currency 18 43" xfId="8351" xr:uid="{5AE428BF-75C0-4007-B2A2-5DA09AD188AB}"/>
    <cellStyle name="Currency 18 43 10" xfId="8352" xr:uid="{5B7C8585-7BE4-4B72-B3A0-678421D42740}"/>
    <cellStyle name="Currency 18 43 10 2" xfId="11898" xr:uid="{AC07CB42-CB90-4FD1-B497-0ED5A58EECB3}"/>
    <cellStyle name="Currency 18 43 11" xfId="11897" xr:uid="{AF3B820D-2962-4D8C-8E75-5D146BC7C077}"/>
    <cellStyle name="Currency 18 43 2" xfId="8353" xr:uid="{3C2BC750-254F-4557-B63F-9C62AB02C500}"/>
    <cellStyle name="Currency 18 43 2 2" xfId="11899" xr:uid="{EFC704A5-A443-4908-AC84-D5B57523A17F}"/>
    <cellStyle name="Currency 18 43 3" xfId="8354" xr:uid="{B567B069-61A3-41DA-9E81-84BCD3F43B8C}"/>
    <cellStyle name="Currency 18 43 3 2" xfId="11900" xr:uid="{BDABBF45-EE43-452B-B3C6-F2087913B6A4}"/>
    <cellStyle name="Currency 18 43 4" xfId="8355" xr:uid="{4A7DE7D7-E4E9-4778-834A-AAAB74379D71}"/>
    <cellStyle name="Currency 18 43 4 2" xfId="11901" xr:uid="{8481D1ED-93D9-4E74-92AB-166AD90BD343}"/>
    <cellStyle name="Currency 18 43 5" xfId="8356" xr:uid="{718814DA-0409-413F-8AA1-35B46F19C51E}"/>
    <cellStyle name="Currency 18 43 5 2" xfId="11902" xr:uid="{619749C8-0BE4-4822-AD88-E26621789178}"/>
    <cellStyle name="Currency 18 43 6" xfId="8357" xr:uid="{E10518C4-9636-4381-9231-6D2EB75A6BB3}"/>
    <cellStyle name="Currency 18 43 6 2" xfId="11903" xr:uid="{1EA4B3A2-EB72-4033-B0BB-3D3B26CA3FAB}"/>
    <cellStyle name="Currency 18 43 7" xfId="8358" xr:uid="{B93EAC6F-9CC7-46F0-8B65-1EB27FD08A19}"/>
    <cellStyle name="Currency 18 43 7 2" xfId="11904" xr:uid="{5BF0B11E-A589-4B4A-A35D-FEDC749BD93F}"/>
    <cellStyle name="Currency 18 43 8" xfId="8359" xr:uid="{EDBC042C-9D59-45A5-A8F7-BB291C9F8EA6}"/>
    <cellStyle name="Currency 18 43 8 2" xfId="11905" xr:uid="{62BE4764-D048-499C-82FB-8C03DAAF35B3}"/>
    <cellStyle name="Currency 18 43 9" xfId="8360" xr:uid="{A8D3150C-225E-48E3-B3DA-62D1B04DC878}"/>
    <cellStyle name="Currency 18 43 9 2" xfId="11906" xr:uid="{E719087F-E8F0-4DB5-ACC1-CFA3E988BE78}"/>
    <cellStyle name="Currency 18 44" xfId="8361" xr:uid="{1E5ED968-A8F8-4C83-9F6C-CB6A21DA23ED}"/>
    <cellStyle name="Currency 18 44 10" xfId="8362" xr:uid="{3A66EBB8-0204-4F0C-948A-23385A4D5896}"/>
    <cellStyle name="Currency 18 44 10 2" xfId="11908" xr:uid="{E5B565F9-FE13-4805-9DAA-8C514A75F646}"/>
    <cellStyle name="Currency 18 44 11" xfId="11907" xr:uid="{E3091A15-80C5-45B4-846D-A5939D47612A}"/>
    <cellStyle name="Currency 18 44 2" xfId="8363" xr:uid="{D5A53BC5-035A-4D77-8B5A-3F0BB82C61DD}"/>
    <cellStyle name="Currency 18 44 2 2" xfId="11909" xr:uid="{2F530494-6D70-438B-8391-A1AD92BFF3BB}"/>
    <cellStyle name="Currency 18 44 3" xfId="8364" xr:uid="{4F720D76-50EA-4447-99FD-3F40AF1B59BF}"/>
    <cellStyle name="Currency 18 44 3 2" xfId="11910" xr:uid="{FCF6F2B0-95BB-4D21-BA82-92DB055E3E45}"/>
    <cellStyle name="Currency 18 44 4" xfId="8365" xr:uid="{48D52306-48BD-48D8-BBF6-6D4DBD630D0F}"/>
    <cellStyle name="Currency 18 44 4 2" xfId="11911" xr:uid="{EF4AD836-8FFE-4F7E-9CF6-483B9B787295}"/>
    <cellStyle name="Currency 18 44 5" xfId="8366" xr:uid="{1A6C3B28-C978-4263-BE25-045B21F7055D}"/>
    <cellStyle name="Currency 18 44 5 2" xfId="11912" xr:uid="{1C91E77B-A1CF-49FB-A3CF-D031180CB771}"/>
    <cellStyle name="Currency 18 44 6" xfId="8367" xr:uid="{792BFE67-7395-45E3-AA47-75226217918B}"/>
    <cellStyle name="Currency 18 44 6 2" xfId="11913" xr:uid="{C1324AF4-A38D-476E-91E0-CD9AD1A32FA4}"/>
    <cellStyle name="Currency 18 44 7" xfId="8368" xr:uid="{F714E973-D45E-4AC3-99B7-5C4E12940F18}"/>
    <cellStyle name="Currency 18 44 7 2" xfId="11914" xr:uid="{F0BB0F38-F78B-4308-A862-F572B7647A0E}"/>
    <cellStyle name="Currency 18 44 8" xfId="8369" xr:uid="{C2A9BED3-DC6F-45B5-A32E-95EAFD23E961}"/>
    <cellStyle name="Currency 18 44 8 2" xfId="11915" xr:uid="{5CDF0C3C-9A59-4F2B-AC94-91DD10A7C8AC}"/>
    <cellStyle name="Currency 18 44 9" xfId="8370" xr:uid="{BA21301E-AB97-4C86-B5E5-411D32018ABE}"/>
    <cellStyle name="Currency 18 44 9 2" xfId="11916" xr:uid="{EA804F48-A363-40D8-B7D4-A809833D7334}"/>
    <cellStyle name="Currency 18 45" xfId="8371" xr:uid="{B8D763FB-27E3-4531-8D39-1911FF2DE31A}"/>
    <cellStyle name="Currency 18 45 10" xfId="8372" xr:uid="{9FE4CFB8-AC4C-43BC-B937-69C25DA4F253}"/>
    <cellStyle name="Currency 18 45 10 2" xfId="11918" xr:uid="{7A8B0067-C24C-4931-86C9-8C35DCE78A63}"/>
    <cellStyle name="Currency 18 45 11" xfId="11917" xr:uid="{2D77704D-5E0E-4DF1-81A3-F77344D9AC9B}"/>
    <cellStyle name="Currency 18 45 2" xfId="8373" xr:uid="{D8831792-83A2-459D-879F-65B8EAEDF8F8}"/>
    <cellStyle name="Currency 18 45 2 2" xfId="11919" xr:uid="{DC2AAE3E-BA08-4EAB-8C51-BB94BA5BA631}"/>
    <cellStyle name="Currency 18 45 3" xfId="8374" xr:uid="{5C961EFE-41C0-46CB-9908-2FE2E1F56AF5}"/>
    <cellStyle name="Currency 18 45 3 2" xfId="11920" xr:uid="{21BF6E23-DA5C-40A0-BA93-C2D10DF8DAFB}"/>
    <cellStyle name="Currency 18 45 4" xfId="8375" xr:uid="{837C7AB3-8012-4B28-A3B3-F1D107CCCAD3}"/>
    <cellStyle name="Currency 18 45 4 2" xfId="11921" xr:uid="{8DE5F6DF-425B-4AC3-A6AC-8D22D3D49308}"/>
    <cellStyle name="Currency 18 45 5" xfId="8376" xr:uid="{D4845F62-EF83-4C4A-86E4-155175023B98}"/>
    <cellStyle name="Currency 18 45 5 2" xfId="11922" xr:uid="{5BCE9246-F1BF-4931-B5F8-12807F8478C3}"/>
    <cellStyle name="Currency 18 45 6" xfId="8377" xr:uid="{8E1322E5-BDC8-4D56-B9D8-55EAAC93701C}"/>
    <cellStyle name="Currency 18 45 6 2" xfId="11923" xr:uid="{EEB744F8-9A12-4432-B8E2-01ED88462C89}"/>
    <cellStyle name="Currency 18 45 7" xfId="8378" xr:uid="{F551D56E-A467-4393-9C3A-7E068FE23A26}"/>
    <cellStyle name="Currency 18 45 7 2" xfId="11924" xr:uid="{C7FE6EFC-F0AB-4B39-AF4D-04AB9CF90D65}"/>
    <cellStyle name="Currency 18 45 8" xfId="8379" xr:uid="{348218FB-0E90-422C-BC75-96E462B43AB0}"/>
    <cellStyle name="Currency 18 45 8 2" xfId="11925" xr:uid="{FE3C2A30-BACD-4810-AC43-74204F962526}"/>
    <cellStyle name="Currency 18 45 9" xfId="8380" xr:uid="{626F209E-55CD-4691-BCD0-FD1D0D59B72B}"/>
    <cellStyle name="Currency 18 45 9 2" xfId="11926" xr:uid="{1F808592-3A65-426C-BA48-F3BA5ACE0353}"/>
    <cellStyle name="Currency 18 46" xfId="8381" xr:uid="{51391309-DD60-480E-901F-03260FFF320A}"/>
    <cellStyle name="Currency 18 46 10" xfId="8382" xr:uid="{2A8EFF54-E63C-40F2-A66A-4936B93B3B18}"/>
    <cellStyle name="Currency 18 46 10 2" xfId="11928" xr:uid="{ED9A9C45-0923-4067-8BDF-FA25CCBFDE05}"/>
    <cellStyle name="Currency 18 46 11" xfId="11927" xr:uid="{E1172646-7CF4-4250-B68D-7B3F7B8B85B3}"/>
    <cellStyle name="Currency 18 46 2" xfId="8383" xr:uid="{B8D0BC0E-108B-46C2-9967-70225EC95C4E}"/>
    <cellStyle name="Currency 18 46 2 2" xfId="11929" xr:uid="{D0991B08-6A08-42D9-BB9E-61A5BCE1DCD7}"/>
    <cellStyle name="Currency 18 46 3" xfId="8384" xr:uid="{A609706E-2504-497C-BF0A-B37CF83616C1}"/>
    <cellStyle name="Currency 18 46 3 2" xfId="11930" xr:uid="{E15861CC-6D2C-4F70-B5A5-41A983A25583}"/>
    <cellStyle name="Currency 18 46 4" xfId="8385" xr:uid="{233B8AFF-77AB-48E1-807A-5B81979F0E00}"/>
    <cellStyle name="Currency 18 46 4 2" xfId="11931" xr:uid="{9442B2BA-5A7E-4E86-B59D-DD2D20F9C2B6}"/>
    <cellStyle name="Currency 18 46 5" xfId="8386" xr:uid="{69AAE362-E432-45CB-B35D-7FBDB346578F}"/>
    <cellStyle name="Currency 18 46 5 2" xfId="11932" xr:uid="{B66942B8-ED90-42DE-92BC-FA2DB1E6C054}"/>
    <cellStyle name="Currency 18 46 6" xfId="8387" xr:uid="{41DF7166-007D-4FD1-9F84-22ACB54683D7}"/>
    <cellStyle name="Currency 18 46 6 2" xfId="11933" xr:uid="{39B7AA21-0ED4-46E7-850B-296451E776B2}"/>
    <cellStyle name="Currency 18 46 7" xfId="8388" xr:uid="{205F30E4-ABA0-4539-A157-0BC3DC0FC7D7}"/>
    <cellStyle name="Currency 18 46 7 2" xfId="11934" xr:uid="{2512A3EA-C870-4EDF-873B-68FBAA09EA28}"/>
    <cellStyle name="Currency 18 46 8" xfId="8389" xr:uid="{39190780-7110-4EFA-90D2-CBC00719FD14}"/>
    <cellStyle name="Currency 18 46 8 2" xfId="11935" xr:uid="{63470D0E-60C2-4A9D-90F2-885CAF68B260}"/>
    <cellStyle name="Currency 18 46 9" xfId="8390" xr:uid="{6BC46803-C408-4CA5-9871-E38517829DBD}"/>
    <cellStyle name="Currency 18 46 9 2" xfId="11936" xr:uid="{9F4AACFD-124F-4A6B-8FA8-37F45B1C5EA9}"/>
    <cellStyle name="Currency 18 47" xfId="8391" xr:uid="{DF401C68-B42F-4C4A-A214-8B2564FB6B4A}"/>
    <cellStyle name="Currency 18 47 10" xfId="8392" xr:uid="{5F062DC6-33F1-450D-9304-41BF8421406A}"/>
    <cellStyle name="Currency 18 47 10 2" xfId="11938" xr:uid="{F23BA12F-98A3-4150-B054-026B10C216F5}"/>
    <cellStyle name="Currency 18 47 11" xfId="11937" xr:uid="{7BC39453-0435-4D59-94F4-7B5E2931C81A}"/>
    <cellStyle name="Currency 18 47 2" xfId="8393" xr:uid="{B5F12D39-8CF6-4346-9982-E50A071AA0B7}"/>
    <cellStyle name="Currency 18 47 2 2" xfId="11939" xr:uid="{643D04B5-A35F-495D-A082-8C683B3F3678}"/>
    <cellStyle name="Currency 18 47 3" xfId="8394" xr:uid="{E0DEC3AA-4CE5-4B43-8837-8777F2018F71}"/>
    <cellStyle name="Currency 18 47 3 2" xfId="11940" xr:uid="{2E840FAC-44A5-4254-9055-BF1E8513BCB8}"/>
    <cellStyle name="Currency 18 47 4" xfId="8395" xr:uid="{8C200306-AC36-464C-8B7F-D40FB62E2426}"/>
    <cellStyle name="Currency 18 47 4 2" xfId="11941" xr:uid="{46E79489-ABC8-4338-8688-0925B09287FC}"/>
    <cellStyle name="Currency 18 47 5" xfId="8396" xr:uid="{A1E6F812-BF04-49FC-A1F3-1B96BDBD7B55}"/>
    <cellStyle name="Currency 18 47 5 2" xfId="11942" xr:uid="{EF69641C-333C-4E2A-909F-6D0EBF92648E}"/>
    <cellStyle name="Currency 18 47 6" xfId="8397" xr:uid="{5BA81964-311C-48E8-A2DD-E808CD07ED84}"/>
    <cellStyle name="Currency 18 47 6 2" xfId="11943" xr:uid="{ABA7B02E-46C0-4D30-BBA1-3F1BBA4AD9A2}"/>
    <cellStyle name="Currency 18 47 7" xfId="8398" xr:uid="{B973FFC4-6C8B-4611-93F8-5EB3D188B60D}"/>
    <cellStyle name="Currency 18 47 7 2" xfId="11944" xr:uid="{5446CC56-13C5-4C7C-B4FE-9037C67E3AD4}"/>
    <cellStyle name="Currency 18 47 8" xfId="8399" xr:uid="{3A499055-9B89-45B8-902F-C96E32A11D12}"/>
    <cellStyle name="Currency 18 47 8 2" xfId="11945" xr:uid="{D368D924-45B1-4791-8503-66B58A81D373}"/>
    <cellStyle name="Currency 18 47 9" xfId="8400" xr:uid="{91516D12-4A29-4E4E-922E-3B10180BF98F}"/>
    <cellStyle name="Currency 18 47 9 2" xfId="11946" xr:uid="{A636ECE3-1A5F-4BC5-8F93-DAC23DBBB6B3}"/>
    <cellStyle name="Currency 18 48" xfId="8401" xr:uid="{DF5FA711-174A-4D7D-A905-37CBDF5D14CC}"/>
    <cellStyle name="Currency 18 48 10" xfId="8402" xr:uid="{04050526-3AB1-4105-A7A8-E7A63DDB3836}"/>
    <cellStyle name="Currency 18 48 10 2" xfId="11948" xr:uid="{570C819B-6894-4D90-BD9C-2D934B716630}"/>
    <cellStyle name="Currency 18 48 11" xfId="11947" xr:uid="{9923EACC-37AB-4B9C-9081-B2B17494C5D5}"/>
    <cellStyle name="Currency 18 48 2" xfId="8403" xr:uid="{FDAEDCB1-877D-4390-83EF-1BE948564009}"/>
    <cellStyle name="Currency 18 48 2 2" xfId="11949" xr:uid="{C8693BE1-480D-4E70-9326-9D069F734263}"/>
    <cellStyle name="Currency 18 48 3" xfId="8404" xr:uid="{68FB76B4-3FD0-42FC-98CD-E3D421A4BA5D}"/>
    <cellStyle name="Currency 18 48 3 2" xfId="11950" xr:uid="{6F3428D2-EA58-4C21-8009-94FFA4A14108}"/>
    <cellStyle name="Currency 18 48 4" xfId="8405" xr:uid="{A2DAA681-FD00-420E-AF4D-1F4F41CBA359}"/>
    <cellStyle name="Currency 18 48 4 2" xfId="11951" xr:uid="{7FF974E0-388C-4827-8E69-510D428DFB24}"/>
    <cellStyle name="Currency 18 48 5" xfId="8406" xr:uid="{407B2724-3F48-4AFE-ADDA-8E6E3AEF780A}"/>
    <cellStyle name="Currency 18 48 5 2" xfId="11952" xr:uid="{D84372D3-40B9-41DE-BEC3-C631134855C9}"/>
    <cellStyle name="Currency 18 48 6" xfId="8407" xr:uid="{3FCA6105-487B-4C25-A78D-65911D6F97C7}"/>
    <cellStyle name="Currency 18 48 6 2" xfId="11953" xr:uid="{E7F35811-AC6E-4A05-A7CA-4B4DA7680986}"/>
    <cellStyle name="Currency 18 48 7" xfId="8408" xr:uid="{6984DEFC-D797-4AA7-8AED-45D7E6F931EA}"/>
    <cellStyle name="Currency 18 48 7 2" xfId="11954" xr:uid="{28877CCA-54B7-4D76-B297-E9D5D8D09C2C}"/>
    <cellStyle name="Currency 18 48 8" xfId="8409" xr:uid="{BAC1B557-9910-46F8-8D25-79C6A5688B97}"/>
    <cellStyle name="Currency 18 48 8 2" xfId="11955" xr:uid="{263242B0-2FD4-4E84-A5AB-3E40B5122ADB}"/>
    <cellStyle name="Currency 18 48 9" xfId="8410" xr:uid="{D7C3AA2A-8152-4E1E-9180-E357D12CC6B4}"/>
    <cellStyle name="Currency 18 48 9 2" xfId="11956" xr:uid="{729D8381-91F9-4B24-8687-8F563043D9DF}"/>
    <cellStyle name="Currency 18 49" xfId="8411" xr:uid="{AA60AC34-C953-4FAD-89DA-C95F608F5EC9}"/>
    <cellStyle name="Currency 18 49 10" xfId="8412" xr:uid="{ED2E98E8-243F-44D9-B294-90150C7F1598}"/>
    <cellStyle name="Currency 18 49 10 2" xfId="11958" xr:uid="{A42CB5E8-2698-4CB6-B201-071A502A4269}"/>
    <cellStyle name="Currency 18 49 11" xfId="11957" xr:uid="{A6804D3E-C1B6-464B-A9B0-98DF4FB47879}"/>
    <cellStyle name="Currency 18 49 2" xfId="8413" xr:uid="{34933F04-FA0C-4556-AA11-F9FF58DA28AC}"/>
    <cellStyle name="Currency 18 49 2 2" xfId="11959" xr:uid="{F65F1BBB-646E-4D83-8EE0-1DC3D065D6FF}"/>
    <cellStyle name="Currency 18 49 3" xfId="8414" xr:uid="{35D3BC66-C6AD-44DD-9F7C-352EB2EF1F1B}"/>
    <cellStyle name="Currency 18 49 3 2" xfId="11960" xr:uid="{4AD1320C-2F6B-4272-B959-59B2355C43BE}"/>
    <cellStyle name="Currency 18 49 4" xfId="8415" xr:uid="{9B1DC01A-9F99-4054-8623-D052B230C708}"/>
    <cellStyle name="Currency 18 49 4 2" xfId="11961" xr:uid="{C282F7CB-73AE-4881-9BFC-2C6A57832202}"/>
    <cellStyle name="Currency 18 49 5" xfId="8416" xr:uid="{D9395977-913C-48E8-AA58-72D8491C758C}"/>
    <cellStyle name="Currency 18 49 5 2" xfId="11962" xr:uid="{D3F0097D-E91F-4AAB-9984-05A4D435C0F5}"/>
    <cellStyle name="Currency 18 49 6" xfId="8417" xr:uid="{9D333368-F2CA-4F7A-807E-0C29220FD918}"/>
    <cellStyle name="Currency 18 49 6 2" xfId="11963" xr:uid="{0E2DCA41-D01E-46D1-9ED0-EE99ADC46EC9}"/>
    <cellStyle name="Currency 18 49 7" xfId="8418" xr:uid="{86058CDE-AC7A-4EFC-9736-FB9DDFAC7641}"/>
    <cellStyle name="Currency 18 49 7 2" xfId="11964" xr:uid="{3EF8EBA1-5E22-4C54-908C-C0DA7806AA59}"/>
    <cellStyle name="Currency 18 49 8" xfId="8419" xr:uid="{B47C6C1F-B78C-4122-A2F9-5E79C5E2F0E6}"/>
    <cellStyle name="Currency 18 49 8 2" xfId="11965" xr:uid="{01631135-D32C-4778-88D9-7C7772AE23B6}"/>
    <cellStyle name="Currency 18 49 9" xfId="8420" xr:uid="{082A0D60-5D8A-4994-819B-78A8B3EC344C}"/>
    <cellStyle name="Currency 18 49 9 2" xfId="11966" xr:uid="{58AF6BFB-44A6-4869-967A-76B4885F486B}"/>
    <cellStyle name="Currency 18 5" xfId="8421" xr:uid="{34CE3FF0-5F02-42D7-9983-98B56DA40D9C}"/>
    <cellStyle name="Currency 18 5 10" xfId="8422" xr:uid="{BFF56057-F706-4CDE-A98C-A80E64DAD75A}"/>
    <cellStyle name="Currency 18 5 10 2" xfId="11968" xr:uid="{EE323FB9-6A26-434F-A107-5B4135CF9EB6}"/>
    <cellStyle name="Currency 18 5 11" xfId="11967" xr:uid="{9E09A7C1-4D59-44E3-9092-C4A82C94DE0A}"/>
    <cellStyle name="Currency 18 5 2" xfId="8423" xr:uid="{6098054B-C396-4859-BA98-43A5517440EC}"/>
    <cellStyle name="Currency 18 5 2 2" xfId="11969" xr:uid="{73723F00-CB7D-4EEC-8D7D-329B679E1822}"/>
    <cellStyle name="Currency 18 5 3" xfId="8424" xr:uid="{E1764C8D-9D1E-4E3A-8266-287041AFB5C3}"/>
    <cellStyle name="Currency 18 5 3 2" xfId="11970" xr:uid="{D63CE058-5F21-4BF8-BBEF-CC87231373A9}"/>
    <cellStyle name="Currency 18 5 4" xfId="8425" xr:uid="{FA0E1976-219A-4236-A83F-A75A506C843B}"/>
    <cellStyle name="Currency 18 5 4 2" xfId="11971" xr:uid="{C42EEB94-2C78-492A-ABD4-63220F8A94F3}"/>
    <cellStyle name="Currency 18 5 5" xfId="8426" xr:uid="{DDF347FE-F570-4717-97B9-BCEDD824F624}"/>
    <cellStyle name="Currency 18 5 5 2" xfId="11972" xr:uid="{ED4D39C2-08F4-4C9D-B4C4-87151FBBF5A8}"/>
    <cellStyle name="Currency 18 5 6" xfId="8427" xr:uid="{D3130EFA-C7EE-4FF6-8371-F48FCCF0F991}"/>
    <cellStyle name="Currency 18 5 6 2" xfId="11973" xr:uid="{B55814A2-5253-44D5-B60E-81C8994507A3}"/>
    <cellStyle name="Currency 18 5 7" xfId="8428" xr:uid="{010CC818-6A24-409C-BC02-2A295B9478E4}"/>
    <cellStyle name="Currency 18 5 7 2" xfId="11974" xr:uid="{16E2AD2A-0C01-44E3-976A-BEAF42183591}"/>
    <cellStyle name="Currency 18 5 8" xfId="8429" xr:uid="{8CBB277F-02F8-4F85-B1AA-AAFC2CBF4F30}"/>
    <cellStyle name="Currency 18 5 8 2" xfId="11975" xr:uid="{4EC69455-2890-4BDB-83F9-F78B0977AE6C}"/>
    <cellStyle name="Currency 18 5 9" xfId="8430" xr:uid="{16406D91-3642-49A4-A982-D15C48CA5C52}"/>
    <cellStyle name="Currency 18 5 9 2" xfId="11976" xr:uid="{40CDF441-4CA0-475E-8361-5732B9D44B37}"/>
    <cellStyle name="Currency 18 50" xfId="8431" xr:uid="{6BA83FA5-456C-4CBE-8A72-6564F8F8DA70}"/>
    <cellStyle name="Currency 18 50 10" xfId="8432" xr:uid="{EC9BFBA6-C4A1-4C4B-A847-78C4D9E40220}"/>
    <cellStyle name="Currency 18 50 10 2" xfId="11978" xr:uid="{FD6225C4-18A5-4AA4-9E6D-789A6BCD7B50}"/>
    <cellStyle name="Currency 18 50 11" xfId="11977" xr:uid="{B8412E52-FE3F-43A8-8B89-AF6888262665}"/>
    <cellStyle name="Currency 18 50 2" xfId="8433" xr:uid="{D5D568D5-06FF-4B79-B53C-FB174AA6CA96}"/>
    <cellStyle name="Currency 18 50 2 2" xfId="11979" xr:uid="{65B9E0A8-3820-41C4-8744-3DFD2410E4B0}"/>
    <cellStyle name="Currency 18 50 3" xfId="8434" xr:uid="{072FE9D8-FF3A-44F3-99AF-EFE93335CE7C}"/>
    <cellStyle name="Currency 18 50 3 2" xfId="11980" xr:uid="{EA19C4EE-FC69-498E-997E-A3F8C638A89F}"/>
    <cellStyle name="Currency 18 50 4" xfId="8435" xr:uid="{40E26985-F188-4881-8419-A5C4C05E9AD0}"/>
    <cellStyle name="Currency 18 50 4 2" xfId="11981" xr:uid="{5932EBCD-119B-4077-9E5D-1FAFB4349040}"/>
    <cellStyle name="Currency 18 50 5" xfId="8436" xr:uid="{86743273-2084-45DB-A62A-97CF652BE5E4}"/>
    <cellStyle name="Currency 18 50 5 2" xfId="11982" xr:uid="{D2A7D710-5C12-4957-93A9-8606966A7452}"/>
    <cellStyle name="Currency 18 50 6" xfId="8437" xr:uid="{013BAA06-3634-44D5-AFC3-A9D69EAC995A}"/>
    <cellStyle name="Currency 18 50 6 2" xfId="11983" xr:uid="{CEEBF84D-FD56-4D9D-87ED-C8D35CE882D7}"/>
    <cellStyle name="Currency 18 50 7" xfId="8438" xr:uid="{42DCF2B8-407B-42BC-9CD9-7770D8A4B364}"/>
    <cellStyle name="Currency 18 50 7 2" xfId="11984" xr:uid="{A0EE89EA-F545-4DDE-B385-769431C67C97}"/>
    <cellStyle name="Currency 18 50 8" xfId="8439" xr:uid="{8ED7795E-E7D1-47D2-B362-52D37E3B9A0B}"/>
    <cellStyle name="Currency 18 50 8 2" xfId="11985" xr:uid="{06CD0BA1-AEB1-4996-86AE-7F4BD1A136A0}"/>
    <cellStyle name="Currency 18 50 9" xfId="8440" xr:uid="{09CFA0CE-0E56-4060-A78E-777743708DA1}"/>
    <cellStyle name="Currency 18 50 9 2" xfId="11986" xr:uid="{03E8DF13-FABB-4EAF-B526-1A05DE109692}"/>
    <cellStyle name="Currency 18 51" xfId="8441" xr:uid="{C4A1A5D2-8B5F-448E-AC13-FE4C40ADEC56}"/>
    <cellStyle name="Currency 18 51 10" xfId="8442" xr:uid="{FBCD62A0-F3EA-43F0-8CFF-CE0697EBB0DC}"/>
    <cellStyle name="Currency 18 51 10 2" xfId="11988" xr:uid="{D30A9D19-334B-4AC4-8D94-0D7C47538BA9}"/>
    <cellStyle name="Currency 18 51 11" xfId="11987" xr:uid="{B2ADE201-07A1-4784-820D-FC92816C0268}"/>
    <cellStyle name="Currency 18 51 2" xfId="8443" xr:uid="{BBEF0BE0-E35D-4D80-AEE2-AF64A9C4E3B7}"/>
    <cellStyle name="Currency 18 51 2 2" xfId="11989" xr:uid="{89632E56-292D-4DBA-89E6-21A40ADB2DE1}"/>
    <cellStyle name="Currency 18 51 3" xfId="8444" xr:uid="{6ADE1B14-ECB3-4121-B5D3-167DB2CD0819}"/>
    <cellStyle name="Currency 18 51 3 2" xfId="11990" xr:uid="{CA524A03-5BBD-410C-A67F-EC6616E8F02D}"/>
    <cellStyle name="Currency 18 51 4" xfId="8445" xr:uid="{DA235DDB-8B90-49E2-BC83-706A6AB8F79D}"/>
    <cellStyle name="Currency 18 51 4 2" xfId="11991" xr:uid="{3EDA689F-289D-47E4-B743-A8C3A4EDDA9B}"/>
    <cellStyle name="Currency 18 51 5" xfId="8446" xr:uid="{009C4EAD-939A-4AB9-95F2-A93CDF2EC770}"/>
    <cellStyle name="Currency 18 51 5 2" xfId="11992" xr:uid="{639973C7-A068-4A8A-81EE-522B5900AB11}"/>
    <cellStyle name="Currency 18 51 6" xfId="8447" xr:uid="{DFEA7F35-8D01-4E25-B7B5-2EDF9A697FEC}"/>
    <cellStyle name="Currency 18 51 6 2" xfId="11993" xr:uid="{D5880BE6-AFC4-476D-B7D3-76A2BE6E0819}"/>
    <cellStyle name="Currency 18 51 7" xfId="8448" xr:uid="{9E06EBFA-2FCA-43BB-9F2B-F6E3AB27469E}"/>
    <cellStyle name="Currency 18 51 7 2" xfId="11994" xr:uid="{4D6DEDED-D843-4D43-B995-FF99231638B0}"/>
    <cellStyle name="Currency 18 51 8" xfId="8449" xr:uid="{FB755345-FCBB-472A-AA9E-7272C4AF1CE3}"/>
    <cellStyle name="Currency 18 51 8 2" xfId="11995" xr:uid="{CD761240-B55E-4FC0-8BDA-11177C63921C}"/>
    <cellStyle name="Currency 18 51 9" xfId="8450" xr:uid="{FCEA1247-3901-4ED3-9BDC-73FC13494986}"/>
    <cellStyle name="Currency 18 51 9 2" xfId="11996" xr:uid="{3FA13DB1-D5C0-4BAB-8B7B-16079677C2A1}"/>
    <cellStyle name="Currency 18 52" xfId="8451" xr:uid="{3D6543C0-D9E1-459C-9470-5FFF22F46EE0}"/>
    <cellStyle name="Currency 18 52 10" xfId="8452" xr:uid="{A56BB66E-F065-4AA3-A78C-F55ED9F50C34}"/>
    <cellStyle name="Currency 18 52 10 2" xfId="11998" xr:uid="{DB8B07B4-1829-4B9B-B0FF-383E0CDAE362}"/>
    <cellStyle name="Currency 18 52 11" xfId="11997" xr:uid="{E4055DE8-679C-4657-BF09-A0BF4D6DFDBB}"/>
    <cellStyle name="Currency 18 52 2" xfId="8453" xr:uid="{25F1ACC7-B9EB-49E3-880F-D3DADAD4BBAB}"/>
    <cellStyle name="Currency 18 52 2 2" xfId="11999" xr:uid="{F6E6FEF4-455A-4229-9B38-3460C8EC2FA6}"/>
    <cellStyle name="Currency 18 52 3" xfId="8454" xr:uid="{A0587431-72E8-4EC7-A183-5A263A904C6D}"/>
    <cellStyle name="Currency 18 52 3 2" xfId="12000" xr:uid="{673D7DC3-787C-48D8-973B-0132422DA452}"/>
    <cellStyle name="Currency 18 52 4" xfId="8455" xr:uid="{629EFA51-718C-4165-8F2C-6D1CA9EF3C21}"/>
    <cellStyle name="Currency 18 52 4 2" xfId="12001" xr:uid="{6BF47E70-2047-4076-AC2B-33A2CC248E2B}"/>
    <cellStyle name="Currency 18 52 5" xfId="8456" xr:uid="{9AD0FCD6-C33C-43C6-89C3-BBC437A192D1}"/>
    <cellStyle name="Currency 18 52 5 2" xfId="12002" xr:uid="{C58EE36E-E640-47A1-BEF8-FF5FD5DD9263}"/>
    <cellStyle name="Currency 18 52 6" xfId="8457" xr:uid="{5164D01A-C93C-4E30-850D-AECEED9BEDB4}"/>
    <cellStyle name="Currency 18 52 6 2" xfId="12003" xr:uid="{ADA8510D-CCE6-4F3B-83C0-CCB2DEC6107F}"/>
    <cellStyle name="Currency 18 52 7" xfId="8458" xr:uid="{D704F342-F15D-41B2-BD36-2E5BB7F4B03B}"/>
    <cellStyle name="Currency 18 52 7 2" xfId="12004" xr:uid="{293BCA6C-BE16-4106-9CAE-A7861AD3C7DA}"/>
    <cellStyle name="Currency 18 52 8" xfId="8459" xr:uid="{CD0CA81C-88F4-4877-9EE2-A178A03EE1C1}"/>
    <cellStyle name="Currency 18 52 8 2" xfId="12005" xr:uid="{5A0E8A3E-C1BF-450B-AD74-67693083AE80}"/>
    <cellStyle name="Currency 18 52 9" xfId="8460" xr:uid="{25541220-53EA-43B7-ADB8-71E9954DB6B9}"/>
    <cellStyle name="Currency 18 52 9 2" xfId="12006" xr:uid="{ABF9E8D6-18C8-4BCD-B54A-C769859358AA}"/>
    <cellStyle name="Currency 18 53" xfId="8461" xr:uid="{AAE9970A-A5EB-41F0-B35A-800EF165CEF2}"/>
    <cellStyle name="Currency 18 53 2" xfId="12007" xr:uid="{AD642BC7-7976-48E4-8BF6-5F8AD2962E3C}"/>
    <cellStyle name="Currency 18 54" xfId="8462" xr:uid="{40575D04-87CB-40A4-B577-444DCCF01D87}"/>
    <cellStyle name="Currency 18 54 2" xfId="12008" xr:uid="{429F09EE-2249-4B31-B3E6-FCD6DFD094DD}"/>
    <cellStyle name="Currency 18 55" xfId="8463" xr:uid="{DFF3BDF5-E7C1-49FC-9ADA-8133D022A759}"/>
    <cellStyle name="Currency 18 55 2" xfId="12009" xr:uid="{E4D38CA7-33E6-43DC-9B9E-458BC8DD3932}"/>
    <cellStyle name="Currency 18 56" xfId="8464" xr:uid="{D5FA0493-201D-4883-A97A-56F6B7DD2C68}"/>
    <cellStyle name="Currency 18 56 2" xfId="12010" xr:uid="{B2C1EC9E-489C-4B62-9EA3-689AB6314753}"/>
    <cellStyle name="Currency 18 57" xfId="8465" xr:uid="{F37C102E-7AE6-484F-8CC6-767FB75A68A7}"/>
    <cellStyle name="Currency 18 57 2" xfId="12011" xr:uid="{B6E9C797-D413-485B-B20D-1A58404102F9}"/>
    <cellStyle name="Currency 18 58" xfId="8466" xr:uid="{DECC5DCD-F570-47BA-B1AF-2020970090CE}"/>
    <cellStyle name="Currency 18 58 2" xfId="12012" xr:uid="{AA8A6CA2-BABE-4868-A333-8F769EB78930}"/>
    <cellStyle name="Currency 18 59" xfId="11536" xr:uid="{C972A0ED-80B2-4303-B049-7A2C3CC39FE5}"/>
    <cellStyle name="Currency 18 59 2" xfId="15153" xr:uid="{16386181-D7CE-408F-AE0B-9F047BE80222}"/>
    <cellStyle name="Currency 18 6" xfId="8467" xr:uid="{5383E3A6-8B81-4F28-9CCE-A2B957E85B6B}"/>
    <cellStyle name="Currency 18 6 10" xfId="8468" xr:uid="{8EE1D603-28F6-41FD-A3CC-AEC2AE47C2F3}"/>
    <cellStyle name="Currency 18 6 10 2" xfId="12014" xr:uid="{D5A51179-F6CE-4BCD-8BB2-DFF3B6B0E985}"/>
    <cellStyle name="Currency 18 6 11" xfId="12013" xr:uid="{1EB48CE0-7EAF-4E89-A90E-5F9DF0F431AE}"/>
    <cellStyle name="Currency 18 6 2" xfId="8469" xr:uid="{1BFEB1F6-5961-4C73-9076-B567FC23B610}"/>
    <cellStyle name="Currency 18 6 2 2" xfId="12015" xr:uid="{11E6462F-3D1C-44D6-A939-5EED1586D5AB}"/>
    <cellStyle name="Currency 18 6 3" xfId="8470" xr:uid="{235836EE-926F-4209-961E-31357A06D7CB}"/>
    <cellStyle name="Currency 18 6 3 2" xfId="12016" xr:uid="{1AF91AF8-BEEC-454D-AC0C-0CD23CADD45C}"/>
    <cellStyle name="Currency 18 6 4" xfId="8471" xr:uid="{64555909-9891-487B-B5C9-CDA067AE26B7}"/>
    <cellStyle name="Currency 18 6 4 2" xfId="12017" xr:uid="{473A6CD5-4A6D-466E-94E9-4146407CB960}"/>
    <cellStyle name="Currency 18 6 5" xfId="8472" xr:uid="{709A8321-5738-4A23-945B-ADA24859EF26}"/>
    <cellStyle name="Currency 18 6 5 2" xfId="12018" xr:uid="{488F47C6-7189-4A0C-AEFA-F8F1795245E3}"/>
    <cellStyle name="Currency 18 6 6" xfId="8473" xr:uid="{E8D91A16-95D5-444D-A69C-4C2B576165CE}"/>
    <cellStyle name="Currency 18 6 6 2" xfId="12019" xr:uid="{E0B291A5-1089-49FE-B9F4-148F04F0DF36}"/>
    <cellStyle name="Currency 18 6 7" xfId="8474" xr:uid="{C7A53303-E0BE-43FE-AC22-5CD282767256}"/>
    <cellStyle name="Currency 18 6 7 2" xfId="12020" xr:uid="{EBEB364B-6CAC-406E-BD05-B9214021605E}"/>
    <cellStyle name="Currency 18 6 8" xfId="8475" xr:uid="{A7155B18-ADCF-4B60-8E1B-43A591836BBE}"/>
    <cellStyle name="Currency 18 6 8 2" xfId="12021" xr:uid="{D0FE7918-390C-482F-BAE4-D40B0579CEC2}"/>
    <cellStyle name="Currency 18 6 9" xfId="8476" xr:uid="{FDEADB35-FE98-4968-934E-5078BB7D0244}"/>
    <cellStyle name="Currency 18 6 9 2" xfId="12022" xr:uid="{DE8FC988-293F-4C77-801D-4118FA5674B3}"/>
    <cellStyle name="Currency 18 60" xfId="13693" xr:uid="{8FA3919B-5F75-4412-954D-CD925E0D3B93}"/>
    <cellStyle name="Currency 18 7" xfId="8477" xr:uid="{98CB51EE-5F80-478A-AC2C-257360672D62}"/>
    <cellStyle name="Currency 18 7 10" xfId="8478" xr:uid="{D08DDC4E-2EAA-4E46-AC7D-9883F880BBB3}"/>
    <cellStyle name="Currency 18 7 10 2" xfId="12024" xr:uid="{CDC9F519-B1C0-44BF-9220-B69392C56F32}"/>
    <cellStyle name="Currency 18 7 11" xfId="12023" xr:uid="{C4C8DC5E-9B19-40CD-BE59-BE15D71457D3}"/>
    <cellStyle name="Currency 18 7 2" xfId="8479" xr:uid="{EF2C1BD2-D15C-4A46-BF60-49613C8DB1EE}"/>
    <cellStyle name="Currency 18 7 2 2" xfId="12025" xr:uid="{CB122382-DA3F-4425-9256-C41D1AF5DEA9}"/>
    <cellStyle name="Currency 18 7 3" xfId="8480" xr:uid="{EACFB539-5947-4B06-904D-A963591308D6}"/>
    <cellStyle name="Currency 18 7 3 2" xfId="12026" xr:uid="{B6CCE08B-887E-4D96-B1F7-13B2CC30AD9D}"/>
    <cellStyle name="Currency 18 7 4" xfId="8481" xr:uid="{BF007F5D-17AF-4DAC-839F-9F2296274250}"/>
    <cellStyle name="Currency 18 7 4 2" xfId="12027" xr:uid="{FCD39AA2-9602-4069-9E52-6163D91A73E2}"/>
    <cellStyle name="Currency 18 7 5" xfId="8482" xr:uid="{507CB3C4-4759-4E5F-B21F-DB05B00EF4A5}"/>
    <cellStyle name="Currency 18 7 5 2" xfId="12028" xr:uid="{51F5415C-8CCA-40F4-8B85-CE7FBF258DA6}"/>
    <cellStyle name="Currency 18 7 6" xfId="8483" xr:uid="{1C7E1662-2DCE-4CEE-9632-180FDE570061}"/>
    <cellStyle name="Currency 18 7 6 2" xfId="12029" xr:uid="{F8816CAF-CA59-45CB-9A27-4D14C3C71605}"/>
    <cellStyle name="Currency 18 7 7" xfId="8484" xr:uid="{88EA775C-B584-4C31-9A2C-540F74EE314B}"/>
    <cellStyle name="Currency 18 7 7 2" xfId="12030" xr:uid="{9F796084-1A95-4100-8961-BF8168D9147D}"/>
    <cellStyle name="Currency 18 7 8" xfId="8485" xr:uid="{1D29C6BE-C22D-4E13-9674-C30AE1A6ACCD}"/>
    <cellStyle name="Currency 18 7 8 2" xfId="12031" xr:uid="{A8149119-EB79-425A-B226-C7BA6DB22C42}"/>
    <cellStyle name="Currency 18 7 9" xfId="8486" xr:uid="{CDD4CEF3-FFF0-4200-B013-60E2D4D872CF}"/>
    <cellStyle name="Currency 18 7 9 2" xfId="12032" xr:uid="{32E38F46-D5AA-4A62-9F11-D09F15E49FBC}"/>
    <cellStyle name="Currency 18 8" xfId="8487" xr:uid="{3A89753E-5844-485A-A5ED-41A361905264}"/>
    <cellStyle name="Currency 18 8 10" xfId="8488" xr:uid="{0A80CE93-D806-4E67-83E4-7838F7CB0365}"/>
    <cellStyle name="Currency 18 8 10 2" xfId="12034" xr:uid="{260CC4FD-1220-4F78-A061-40E777EED422}"/>
    <cellStyle name="Currency 18 8 11" xfId="12033" xr:uid="{482EC2E1-B8F0-44F7-BAE9-DAD679ED4825}"/>
    <cellStyle name="Currency 18 8 2" xfId="8489" xr:uid="{E3BED144-750B-4188-ACF1-46E682CA823F}"/>
    <cellStyle name="Currency 18 8 2 2" xfId="12035" xr:uid="{FD03E55A-6928-40F7-959F-3962EF72DEA9}"/>
    <cellStyle name="Currency 18 8 3" xfId="8490" xr:uid="{9B67146B-C56D-460A-8536-9326ADD83031}"/>
    <cellStyle name="Currency 18 8 3 2" xfId="12036" xr:uid="{9E218893-1F1C-411C-8CDB-9BDA49BF033B}"/>
    <cellStyle name="Currency 18 8 4" xfId="8491" xr:uid="{E7D30A90-5C8E-4E64-8488-E87E34E68143}"/>
    <cellStyle name="Currency 18 8 4 2" xfId="12037" xr:uid="{6AEA19C4-CB3C-4E02-A866-5F67FC956E53}"/>
    <cellStyle name="Currency 18 8 5" xfId="8492" xr:uid="{322776C1-3BFF-4C5D-A8FA-33C75324C4CA}"/>
    <cellStyle name="Currency 18 8 5 2" xfId="12038" xr:uid="{AF5D2025-BE3B-49DB-BE73-EC5BF7F4C5DB}"/>
    <cellStyle name="Currency 18 8 6" xfId="8493" xr:uid="{E110EB0B-EF9F-4409-8366-40C12035D84F}"/>
    <cellStyle name="Currency 18 8 6 2" xfId="12039" xr:uid="{6A0582C6-4559-4B1F-ADC1-4CE338E09CEA}"/>
    <cellStyle name="Currency 18 8 7" xfId="8494" xr:uid="{A22EEB82-1A17-4299-9CCE-904F57226BED}"/>
    <cellStyle name="Currency 18 8 7 2" xfId="12040" xr:uid="{A717476B-AB9D-44B2-82D8-BBCE382918DC}"/>
    <cellStyle name="Currency 18 8 8" xfId="8495" xr:uid="{79182A21-5959-4184-B0DF-5B50B4B4A2E6}"/>
    <cellStyle name="Currency 18 8 8 2" xfId="12041" xr:uid="{6DE955DD-0F60-42A6-A41A-B1343C4A1A37}"/>
    <cellStyle name="Currency 18 8 9" xfId="8496" xr:uid="{5591B5C3-7CE0-40C0-ABC1-D9C511537170}"/>
    <cellStyle name="Currency 18 8 9 2" xfId="12042" xr:uid="{33447D89-DA98-4BA6-BA26-5E8B57704099}"/>
    <cellStyle name="Currency 18 9" xfId="8497" xr:uid="{E8872567-0B2C-49AB-89A2-FD1ECF4B0E48}"/>
    <cellStyle name="Currency 18 9 10" xfId="8498" xr:uid="{4061E6FA-4C0C-42E8-A0D4-BD620D6D7C3D}"/>
    <cellStyle name="Currency 18 9 10 2" xfId="12044" xr:uid="{B66B4BAF-2F47-4AFD-B198-E231C34AD38F}"/>
    <cellStyle name="Currency 18 9 11" xfId="12043" xr:uid="{D057674A-B931-4E15-B06F-3DB67940C798}"/>
    <cellStyle name="Currency 18 9 2" xfId="8499" xr:uid="{52D140B7-C491-413A-B8AA-7A3FF2EB2010}"/>
    <cellStyle name="Currency 18 9 2 2" xfId="12045" xr:uid="{41AD9254-3371-4EB4-B1AD-24DCB5298312}"/>
    <cellStyle name="Currency 18 9 3" xfId="8500" xr:uid="{DD2CAA79-41E3-4A13-BBDA-410719FFA6CC}"/>
    <cellStyle name="Currency 18 9 3 2" xfId="12046" xr:uid="{B0256005-F4F5-4C8E-AD80-14D5CECB85EF}"/>
    <cellStyle name="Currency 18 9 4" xfId="8501" xr:uid="{E561FF87-77A1-4912-A877-588766CF8BE8}"/>
    <cellStyle name="Currency 18 9 4 2" xfId="12047" xr:uid="{8C4ECF56-23C9-4FB3-8471-3D62A01E2AD9}"/>
    <cellStyle name="Currency 18 9 5" xfId="8502" xr:uid="{08B2F53E-19AF-4411-8E55-6063A6BBBF6D}"/>
    <cellStyle name="Currency 18 9 5 2" xfId="12048" xr:uid="{F0C07654-71B4-41C0-9531-D7CD672BF41F}"/>
    <cellStyle name="Currency 18 9 6" xfId="8503" xr:uid="{2E808290-1080-47C5-B712-75423BD04442}"/>
    <cellStyle name="Currency 18 9 6 2" xfId="12049" xr:uid="{541A905C-FAE2-4FE9-ACB2-69276C5B0ADE}"/>
    <cellStyle name="Currency 18 9 7" xfId="8504" xr:uid="{6E7D8C9D-AB95-4CDF-A3AA-AC30C62D211C}"/>
    <cellStyle name="Currency 18 9 7 2" xfId="12050" xr:uid="{9149D03B-7777-4FFE-B0D5-32EF0B3DA888}"/>
    <cellStyle name="Currency 18 9 8" xfId="8505" xr:uid="{0C48DA23-6386-47E5-B498-E3E53D26D907}"/>
    <cellStyle name="Currency 18 9 8 2" xfId="12051" xr:uid="{CF6673FA-FC4F-4772-B406-E753B03D6032}"/>
    <cellStyle name="Currency 18 9 9" xfId="8506" xr:uid="{61DFE906-156D-4BC7-971C-BB83B62B975A}"/>
    <cellStyle name="Currency 18 9 9 2" xfId="12052" xr:uid="{0C6C5CA3-CB1D-44E5-BD6F-691226EDA6D8}"/>
    <cellStyle name="Currency 19" xfId="8507" xr:uid="{8C6985CD-4A29-40BD-834E-1B59C7773633}"/>
    <cellStyle name="Currency 19 2" xfId="12053" xr:uid="{7B3A5E44-0ABA-433D-B77C-8485C78ED062}"/>
    <cellStyle name="Currency 19 2 2" xfId="15154" xr:uid="{E1EE7B13-D694-4424-9DD6-DA921B402280}"/>
    <cellStyle name="Currency 19 3" xfId="13694" xr:uid="{AE8C0CE9-2309-47C3-8784-E5084D5A8AE5}"/>
    <cellStyle name="Currency 2" xfId="4679" xr:uid="{4FE7E609-FA09-4A07-A55F-F8739CA8B732}"/>
    <cellStyle name="Currency 2 10" xfId="8508" xr:uid="{9C3D3CF2-7B43-410D-91BA-FBA952012D92}"/>
    <cellStyle name="Currency 2 10 2" xfId="8509" xr:uid="{8049ABA6-17AE-40B5-83A5-95DD01261F5D}"/>
    <cellStyle name="Currency 2 10 2 2" xfId="12055" xr:uid="{53565AAC-031C-4AFF-9D19-0223FA48685D}"/>
    <cellStyle name="Currency 2 10 3" xfId="12054" xr:uid="{B7D6A586-006E-46A8-9A3C-6096E9B8BCF7}"/>
    <cellStyle name="Currency 2 11" xfId="8510" xr:uid="{43C4B398-7893-45A1-85FD-A97E604A5EA2}"/>
    <cellStyle name="Currency 2 11 2" xfId="8511" xr:uid="{6413BFAD-B187-41DD-8988-70CB749C2A5D}"/>
    <cellStyle name="Currency 2 11 2 2" xfId="12057" xr:uid="{D365AD3F-F6B1-4E4B-BE9E-CE5798A7DCD7}"/>
    <cellStyle name="Currency 2 11 3" xfId="12056" xr:uid="{BE71DD24-9067-4656-B073-8A77947AF238}"/>
    <cellStyle name="Currency 2 12" xfId="8512" xr:uid="{EE75408D-2787-4F83-9038-B28071FBF204}"/>
    <cellStyle name="Currency 2 12 2" xfId="8513" xr:uid="{D25AC4D1-9750-4FF5-A82A-9CD40E2F1434}"/>
    <cellStyle name="Currency 2 12 2 2" xfId="12059" xr:uid="{D9A52E79-13F6-47B3-9A0C-665540B61E6D}"/>
    <cellStyle name="Currency 2 12 3" xfId="12058" xr:uid="{C0426D87-A7DA-4E96-BC40-8A60661D942C}"/>
    <cellStyle name="Currency 2 13" xfId="8514" xr:uid="{E8D919AA-67A4-4F06-865D-639CEB288CD3}"/>
    <cellStyle name="Currency 2 13 2" xfId="8515" xr:uid="{BD91FED1-EAD8-41FC-B1C8-F2D84EF5CA52}"/>
    <cellStyle name="Currency 2 13 2 2" xfId="12061" xr:uid="{98593283-A013-4863-B048-A9124922A6A9}"/>
    <cellStyle name="Currency 2 13 3" xfId="12060" xr:uid="{E9CA2203-F2CB-4B19-B4D7-352E932930CA}"/>
    <cellStyle name="Currency 2 14" xfId="8516" xr:uid="{17CBF80E-FDC4-4746-B138-A57608E3EDDD}"/>
    <cellStyle name="Currency 2 14 2" xfId="8517" xr:uid="{9717F0DF-0E2E-428B-BE3B-27253A187206}"/>
    <cellStyle name="Currency 2 14 2 2" xfId="12063" xr:uid="{DC118F52-074A-43F4-A528-E84A717B1055}"/>
    <cellStyle name="Currency 2 14 3" xfId="12062" xr:uid="{972913EB-B9F7-4A84-BB1C-476496AF4BAF}"/>
    <cellStyle name="Currency 2 15" xfId="8518" xr:uid="{25D67176-BEB3-4C57-80D0-EDD50546A2CF}"/>
    <cellStyle name="Currency 2 15 2" xfId="8519" xr:uid="{F38843AB-55D8-425E-892A-CB5CCEFBA30F}"/>
    <cellStyle name="Currency 2 15 2 2" xfId="12065" xr:uid="{922C5A4B-4B0D-491C-A160-E3B32D3D4C68}"/>
    <cellStyle name="Currency 2 15 3" xfId="12064" xr:uid="{2C80061C-01C1-4797-9CD2-CAE24D45315A}"/>
    <cellStyle name="Currency 2 16" xfId="8520" xr:uid="{A21A3C79-4680-433C-96E5-0481978D0C34}"/>
    <cellStyle name="Currency 2 16 2" xfId="8521" xr:uid="{DA180EF6-CED5-4D11-ADDF-E663D9A55310}"/>
    <cellStyle name="Currency 2 16 2 2" xfId="12067" xr:uid="{9F1593B3-8C44-4875-A5D1-8B0A970C5A8A}"/>
    <cellStyle name="Currency 2 16 3" xfId="12066" xr:uid="{08AAE165-A3C9-4EEA-8B61-24BC6E988AFC}"/>
    <cellStyle name="Currency 2 17" xfId="8522" xr:uid="{CA1EF85F-3D31-47A2-9A6D-55F7316CF9E7}"/>
    <cellStyle name="Currency 2 17 2" xfId="8523" xr:uid="{912CCF1E-89F6-4324-87C4-81CA8623DD96}"/>
    <cellStyle name="Currency 2 17 2 2" xfId="12069" xr:uid="{E0928AE5-527D-426E-9598-E8C7BBDDB20E}"/>
    <cellStyle name="Currency 2 17 3" xfId="12068" xr:uid="{A89F3923-2873-4043-A181-758B6EA68C51}"/>
    <cellStyle name="Currency 2 18" xfId="8524" xr:uid="{4FF2E251-1BEC-440E-820D-39974FEA5AFF}"/>
    <cellStyle name="Currency 2 18 2" xfId="8525" xr:uid="{050260B9-BCC1-4C20-BD4B-24653915CF78}"/>
    <cellStyle name="Currency 2 18 2 2" xfId="12071" xr:uid="{3BAF4834-D623-426A-8F03-F2D3F6C71977}"/>
    <cellStyle name="Currency 2 18 3" xfId="12070" xr:uid="{DB5C1E42-05CB-4EB0-9DB3-3902662FBF06}"/>
    <cellStyle name="Currency 2 19" xfId="8526" xr:uid="{1C57B760-CD22-4032-A37C-4DD8BB9AF0E2}"/>
    <cellStyle name="Currency 2 19 2" xfId="8527" xr:uid="{388F105F-0D67-4F78-AF74-5EEC02907333}"/>
    <cellStyle name="Currency 2 19 2 2" xfId="12073" xr:uid="{3342404F-7077-4057-B0EE-F4AB1D0783A1}"/>
    <cellStyle name="Currency 2 19 3" xfId="12072" xr:uid="{0167AC08-237F-4B5F-B4D8-BDAD93835E2C}"/>
    <cellStyle name="Currency 2 2" xfId="8528" xr:uid="{9C3E0A31-575F-4F8B-A239-E974C2A82AAE}"/>
    <cellStyle name="Currency 2 2 2" xfId="8529" xr:uid="{10A47A1A-EE42-4CB9-9F28-26756A9C62C0}"/>
    <cellStyle name="Currency 2 2 2 2" xfId="12074" xr:uid="{C71F787E-A4CF-46FE-8028-D9492C0B4C3F}"/>
    <cellStyle name="Currency 2 2 3" xfId="8530" xr:uid="{C2324367-A59A-43E7-90B6-6549EE753071}"/>
    <cellStyle name="Currency 2 2 3 2" xfId="13696" xr:uid="{5302CEA5-AB70-46E5-A4CC-B7450640F19E}"/>
    <cellStyle name="Currency 2 2 4" xfId="8531" xr:uid="{06AE9766-D953-4DB3-9D35-67D389205E77}"/>
    <cellStyle name="Currency 2 2 4 2" xfId="12075" xr:uid="{AA535455-0CF7-4F0E-AB46-9627E3F06A5E}"/>
    <cellStyle name="Currency 2 2 5" xfId="8532" xr:uid="{264C7846-3C42-4058-9FB2-97839A19BBCA}"/>
    <cellStyle name="Currency 2 2 5 2" xfId="12076" xr:uid="{EF9AE597-D4F7-4811-B531-CDDF7A674A87}"/>
    <cellStyle name="Currency 2 2 5 2 2" xfId="15155" xr:uid="{52269469-EF06-4708-ABD5-22672AA7B073}"/>
    <cellStyle name="Currency 2 2 5 3" xfId="13697" xr:uid="{78FAC6B7-41A1-4AD7-AFA7-B74D82D93CEE}"/>
    <cellStyle name="Currency 2 2 6" xfId="13695" xr:uid="{BD9D51DA-DB61-48E7-98C0-B28CD68BB7DF}"/>
    <cellStyle name="Currency 2 20" xfId="8533" xr:uid="{8CDE8C84-A80A-4040-B675-6CF7E2CF6FA9}"/>
    <cellStyle name="Currency 2 20 2" xfId="8534" xr:uid="{BD296169-E0E6-400C-92EC-0F2576579D43}"/>
    <cellStyle name="Currency 2 20 2 2" xfId="12078" xr:uid="{977DEED4-4CA4-4D12-93F8-F2979E92EC03}"/>
    <cellStyle name="Currency 2 20 3" xfId="12077" xr:uid="{99F017D4-5663-4B89-BB89-4F5B4934E4E9}"/>
    <cellStyle name="Currency 2 21" xfId="8535" xr:uid="{598EFA5F-5665-4584-BD65-0BF51A1EACF8}"/>
    <cellStyle name="Currency 2 21 2" xfId="8536" xr:uid="{51C8EA07-2A13-4BDF-870D-C182CFCE7560}"/>
    <cellStyle name="Currency 2 21 2 2" xfId="12080" xr:uid="{F58C2F25-9A48-434F-A913-FA76D34B7B4C}"/>
    <cellStyle name="Currency 2 21 3" xfId="12079" xr:uid="{B08757AE-31C1-4AE6-A6D3-D95A7DAB5FA9}"/>
    <cellStyle name="Currency 2 22" xfId="8537" xr:uid="{41BCA69D-0F46-4D55-A948-C36643B1A8C8}"/>
    <cellStyle name="Currency 2 22 2" xfId="8538" xr:uid="{439486A0-0F91-433D-B74C-B5F23EA1431F}"/>
    <cellStyle name="Currency 2 22 2 2" xfId="12082" xr:uid="{EC525340-9F77-4AFC-81B8-E4EA73D762DB}"/>
    <cellStyle name="Currency 2 22 3" xfId="12081" xr:uid="{35086D59-FF95-4AB2-8205-6170434BE8E3}"/>
    <cellStyle name="Currency 2 23" xfId="8539" xr:uid="{E68C68F5-D619-48CC-B20E-25CE3D93D713}"/>
    <cellStyle name="Currency 2 23 2" xfId="8540" xr:uid="{08EF4537-1FE4-4976-AF84-4E8B9E9F9C25}"/>
    <cellStyle name="Currency 2 23 2 2" xfId="12084" xr:uid="{858B27C0-6FFD-4BE9-B53B-66244C664568}"/>
    <cellStyle name="Currency 2 23 3" xfId="12083" xr:uid="{621F117F-FE7E-4E73-B0F8-25F8123390ED}"/>
    <cellStyle name="Currency 2 24" xfId="8541" xr:uid="{B7BED5E2-D881-4E90-A8B0-4334F13EE569}"/>
    <cellStyle name="Currency 2 24 2" xfId="8542" xr:uid="{F72D1B08-7D97-4287-9AB9-DEFA02E13B71}"/>
    <cellStyle name="Currency 2 24 2 2" xfId="12086" xr:uid="{8E8A0D51-6AE5-4350-A673-8FE533D7B677}"/>
    <cellStyle name="Currency 2 24 3" xfId="12085" xr:uid="{4B5B8273-C36A-47EA-89F6-19A98C0A4914}"/>
    <cellStyle name="Currency 2 25" xfId="8543" xr:uid="{97DB674B-95BF-478F-9DCE-DBAAA14A9DFD}"/>
    <cellStyle name="Currency 2 25 2" xfId="8544" xr:uid="{D75E0FAB-9762-4365-9FFD-2835D47C383B}"/>
    <cellStyle name="Currency 2 25 2 2" xfId="12088" xr:uid="{95B91022-FA25-4567-B2DD-B314EB897B02}"/>
    <cellStyle name="Currency 2 25 3" xfId="12087" xr:uid="{BFC46CBF-1496-4759-AC62-D9B25FD03DD5}"/>
    <cellStyle name="Currency 2 26" xfId="8545" xr:uid="{C0F93E02-1CA9-4C48-9774-4E6FB72A7C6F}"/>
    <cellStyle name="Currency 2 26 2" xfId="8546" xr:uid="{7BFF460F-A8C1-474D-A972-674C17B6D5B2}"/>
    <cellStyle name="Currency 2 26 2 2" xfId="12090" xr:uid="{81AD7A7B-BEA9-4E8C-BD5C-B5FB481AE57D}"/>
    <cellStyle name="Currency 2 26 3" xfId="12089" xr:uid="{62685774-1131-4248-878B-ADDD9E340974}"/>
    <cellStyle name="Currency 2 27" xfId="8547" xr:uid="{3272B852-80A1-4DDB-9182-8B834FB0BF3E}"/>
    <cellStyle name="Currency 2 27 2" xfId="8548" xr:uid="{30B4D2CA-4A1D-4502-8837-9DB278960D49}"/>
    <cellStyle name="Currency 2 27 2 2" xfId="12092" xr:uid="{8AFA2BFB-6D62-4126-8584-2E5206291CEB}"/>
    <cellStyle name="Currency 2 27 3" xfId="12091" xr:uid="{79F0B868-11EB-4308-866B-213114924D25}"/>
    <cellStyle name="Currency 2 28" xfId="8549" xr:uid="{58AD05AB-D0D6-4CF8-9E75-9C4A23C7A453}"/>
    <cellStyle name="Currency 2 28 2" xfId="8550" xr:uid="{3C854155-FF73-44B1-B197-D6DA93FAFD3A}"/>
    <cellStyle name="Currency 2 28 2 2" xfId="12094" xr:uid="{D1D95073-47E6-46CA-821C-E14995A5E887}"/>
    <cellStyle name="Currency 2 28 3" xfId="12093" xr:uid="{84949520-DC54-496E-BEE2-2B38407431F1}"/>
    <cellStyle name="Currency 2 29" xfId="8551" xr:uid="{DF0237C6-4A1A-4F06-B9E8-700F1832A90B}"/>
    <cellStyle name="Currency 2 29 2" xfId="8552" xr:uid="{C3D3960D-5AD3-4F25-9B8F-A7416597675A}"/>
    <cellStyle name="Currency 2 29 2 2" xfId="12096" xr:uid="{6C0D9176-3ED1-4F9B-ABC9-5ABF92622C77}"/>
    <cellStyle name="Currency 2 29 3" xfId="12095" xr:uid="{017A191F-0EAA-4E5F-A7AE-6B146EC0A1B7}"/>
    <cellStyle name="Currency 2 3" xfId="8553" xr:uid="{72B149B0-68DA-4D92-9750-55CED30ABA5E}"/>
    <cellStyle name="Currency 2 3 2" xfId="8554" xr:uid="{589EFAFF-6584-48FA-8036-F453F37FB230}"/>
    <cellStyle name="Currency 2 3 2 2" xfId="12097" xr:uid="{7432167E-1DE0-4203-ACCA-A6525E3FE958}"/>
    <cellStyle name="Currency 2 3 3" xfId="8555" xr:uid="{D7FFFE3D-6C42-4BD1-8F10-38CFCBED0BF6}"/>
    <cellStyle name="Currency 2 3 3 2" xfId="13699" xr:uid="{F93D6AA1-D3C8-47B5-BDC8-B758151B58AA}"/>
    <cellStyle name="Currency 2 3 4" xfId="8556" xr:uid="{70DF6374-9474-472C-9092-F49F0D7C1216}"/>
    <cellStyle name="Currency 2 3 4 2" xfId="12098" xr:uid="{BCEADFD8-BC51-46FA-B127-7807C447ED75}"/>
    <cellStyle name="Currency 2 3 5" xfId="8557" xr:uid="{B2DD8B0E-99AD-4168-A821-5458EA629E93}"/>
    <cellStyle name="Currency 2 3 5 2" xfId="12099" xr:uid="{BA15AC62-9F4C-4C99-84BA-91254941C568}"/>
    <cellStyle name="Currency 2 3 5 2 2" xfId="15156" xr:uid="{89CD2AB9-D124-4D91-975A-603178FFAD70}"/>
    <cellStyle name="Currency 2 3 5 3" xfId="13700" xr:uid="{200DEDA5-EC20-4577-947E-3B9BE6D698DE}"/>
    <cellStyle name="Currency 2 3 6" xfId="13698" xr:uid="{F9022BF7-ED45-439E-826D-9CACA5AEFA54}"/>
    <cellStyle name="Currency 2 30" xfId="8558" xr:uid="{59588125-1CB6-4E83-B7C5-28F09A14F857}"/>
    <cellStyle name="Currency 2 30 2" xfId="8559" xr:uid="{A7523C4E-C2C1-457A-8125-AD4627DF9CE5}"/>
    <cellStyle name="Currency 2 30 2 2" xfId="12101" xr:uid="{02F3F356-7BAD-4DEB-AD0D-07B5799A2891}"/>
    <cellStyle name="Currency 2 30 3" xfId="12100" xr:uid="{838D3D5F-4A42-4594-9829-409D22B64B77}"/>
    <cellStyle name="Currency 2 31" xfId="8560" xr:uid="{D657F627-9AC0-43CF-823A-44CD4A994C25}"/>
    <cellStyle name="Currency 2 31 2" xfId="8561" xr:uid="{099B5A97-E4EF-499F-B984-934B6C1A83B0}"/>
    <cellStyle name="Currency 2 31 2 2" xfId="12103" xr:uid="{69DC04C6-2F42-4983-BA7C-2941D86FFB53}"/>
    <cellStyle name="Currency 2 31 3" xfId="12102" xr:uid="{9FD70F31-1657-4107-A642-25A90D2AEBCF}"/>
    <cellStyle name="Currency 2 32" xfId="8562" xr:uid="{87774F11-AC19-4121-9011-4110EA087587}"/>
    <cellStyle name="Currency 2 32 2" xfId="8563" xr:uid="{03E4AC82-F415-4D9D-92FC-AE58D7529830}"/>
    <cellStyle name="Currency 2 32 2 2" xfId="12105" xr:uid="{26B67BC3-032A-4DD2-9B39-54980F29B4EF}"/>
    <cellStyle name="Currency 2 32 3" xfId="12104" xr:uid="{BC4465F4-5E91-4483-9F0C-5034B20B74D9}"/>
    <cellStyle name="Currency 2 33" xfId="8564" xr:uid="{E68BC3DF-EF6D-4B9D-BF06-0A6EA82669E2}"/>
    <cellStyle name="Currency 2 33 2" xfId="8565" xr:uid="{E90D11EC-E84A-4CD4-9DE3-974800CC45A1}"/>
    <cellStyle name="Currency 2 33 2 2" xfId="12107" xr:uid="{B837A63F-4D63-4295-85C1-12497A708C14}"/>
    <cellStyle name="Currency 2 33 3" xfId="12106" xr:uid="{F2DC9805-42B8-4C2E-B259-FCDC2816E8A1}"/>
    <cellStyle name="Currency 2 34" xfId="8566" xr:uid="{06A59B6C-A4E2-42C6-9E90-705A177CCAD6}"/>
    <cellStyle name="Currency 2 34 2" xfId="8567" xr:uid="{BA77A0FF-EFEE-4B30-AE9D-FA1402E17298}"/>
    <cellStyle name="Currency 2 34 2 2" xfId="12109" xr:uid="{B544FE69-07AC-4EA2-9A7D-1E31BB483277}"/>
    <cellStyle name="Currency 2 34 3" xfId="12108" xr:uid="{4FDD900E-3103-4654-B227-1BD870C0E86B}"/>
    <cellStyle name="Currency 2 35" xfId="8568" xr:uid="{09087B29-B0A4-4621-8FA1-D96A517D7B9D}"/>
    <cellStyle name="Currency 2 35 2" xfId="12110" xr:uid="{FC582BAE-3043-421D-9B7A-8EE7C1A5C5BB}"/>
    <cellStyle name="Currency 2 36" xfId="8569" xr:uid="{857AB842-881D-4414-A352-977DABC2BDF0}"/>
    <cellStyle name="Currency 2 36 2" xfId="12111" xr:uid="{0BD963DD-B067-4AD8-B2D1-23286CA7BA8F}"/>
    <cellStyle name="Currency 2 37" xfId="8570" xr:uid="{5B6190CE-814A-4B70-8644-6FA957A46751}"/>
    <cellStyle name="Currency 2 37 2" xfId="12112" xr:uid="{67A48422-239C-4F67-9B6C-BF5B347F3C3A}"/>
    <cellStyle name="Currency 2 38" xfId="8571" xr:uid="{1E2DC073-5C60-47E4-8005-FBD9482DB0FF}"/>
    <cellStyle name="Currency 2 38 2" xfId="12113" xr:uid="{E3C61107-F28B-4119-A34E-F3D4630EECD3}"/>
    <cellStyle name="Currency 2 39" xfId="8572" xr:uid="{C15CC036-3848-4686-AA43-D192F5D653D6}"/>
    <cellStyle name="Currency 2 39 2" xfId="12114" xr:uid="{4FDD7A1C-149B-48FB-B154-8C3582693389}"/>
    <cellStyle name="Currency 2 4" xfId="8573" xr:uid="{6BB7D62F-937A-4D6E-9D51-8A25CBFDE64D}"/>
    <cellStyle name="Currency 2 4 2" xfId="8574" xr:uid="{9F468173-83BF-423E-91F7-865443124258}"/>
    <cellStyle name="Currency 2 4 2 2" xfId="12115" xr:uid="{5CE8FE12-8D44-499B-9312-1A2393A007C2}"/>
    <cellStyle name="Currency 2 4 3" xfId="8575" xr:uid="{AC778B97-B74F-48F9-8CC0-086C1FCCD453}"/>
    <cellStyle name="Currency 2 4 3 2" xfId="13702" xr:uid="{DBE1EE76-45EF-47BB-8209-E927B812BA7A}"/>
    <cellStyle name="Currency 2 4 4" xfId="8576" xr:uid="{CCF9520A-EA3C-4014-A936-6935246A1526}"/>
    <cellStyle name="Currency 2 4 4 2" xfId="12116" xr:uid="{F1F57F1A-D573-4C16-8AF1-EAE2F0BE3B64}"/>
    <cellStyle name="Currency 2 4 5" xfId="8577" xr:uid="{0ABD235D-88C0-436D-911A-51DCC6F6270A}"/>
    <cellStyle name="Currency 2 4 5 2" xfId="13703" xr:uid="{F5A612A4-F569-40AB-AC73-D6C20C2593D5}"/>
    <cellStyle name="Currency 2 4 6" xfId="13701" xr:uid="{8E51F36A-EE62-421E-BA44-4967BF5A950F}"/>
    <cellStyle name="Currency 2 40" xfId="8578" xr:uid="{A3F50E7A-B24B-4649-A1E3-6F1521B98E08}"/>
    <cellStyle name="Currency 2 40 2" xfId="12117" xr:uid="{D1662592-D36E-4EF2-9351-894AD02826FB}"/>
    <cellStyle name="Currency 2 41" xfId="8579" xr:uid="{CA7FC2F0-0E28-4B2F-824A-35EB97873E62}"/>
    <cellStyle name="Currency 2 41 2" xfId="12118" xr:uid="{1421D7FF-B2DB-4368-A5D6-A6CC76102992}"/>
    <cellStyle name="Currency 2 42" xfId="8580" xr:uid="{540D471A-D903-4F90-82F5-7FF5BCE9C9FA}"/>
    <cellStyle name="Currency 2 42 2" xfId="12119" xr:uid="{B7722E31-D87E-4A06-BD28-BD5E7892AD68}"/>
    <cellStyle name="Currency 2 43" xfId="8581" xr:uid="{ABA9D3CB-543E-401D-AF36-5502EBCB6ADF}"/>
    <cellStyle name="Currency 2 43 2" xfId="12120" xr:uid="{B0328AAF-DF0C-4DE0-9C7B-8D6F3EB160A3}"/>
    <cellStyle name="Currency 2 44" xfId="8582" xr:uid="{2D71A590-EDA4-4109-9092-218BB19033CB}"/>
    <cellStyle name="Currency 2 44 2" xfId="12121" xr:uid="{56020A15-7B5D-49FD-B326-AD2673AF4997}"/>
    <cellStyle name="Currency 2 45" xfId="8583" xr:uid="{1726960B-9632-44D0-8A9F-00597FB174C8}"/>
    <cellStyle name="Currency 2 45 2" xfId="12122" xr:uid="{90C7CFC8-00B0-4B1D-8B79-FE422F763AA9}"/>
    <cellStyle name="Currency 2 46" xfId="8584" xr:uid="{3CA84166-312F-4123-881C-DA52E7845147}"/>
    <cellStyle name="Currency 2 46 2" xfId="12123" xr:uid="{0770681D-FE19-4C13-AFEB-7DCC8DBE3B57}"/>
    <cellStyle name="Currency 2 47" xfId="8585" xr:uid="{37FED78F-483B-4C05-992F-DF4715601881}"/>
    <cellStyle name="Currency 2 47 2" xfId="12124" xr:uid="{1F7CA6F4-5C4F-43A6-8E37-AB3A39D66D8A}"/>
    <cellStyle name="Currency 2 48" xfId="8586" xr:uid="{610D832C-CD26-44D7-91E2-328B7AC732FD}"/>
    <cellStyle name="Currency 2 48 2" xfId="12125" xr:uid="{A386546F-63A8-4A1F-8EBE-DB9DB203CECF}"/>
    <cellStyle name="Currency 2 49" xfId="8587" xr:uid="{E5A499B4-2EE6-4183-B63C-D54195A54DAC}"/>
    <cellStyle name="Currency 2 49 2" xfId="12126" xr:uid="{CBE9386F-7891-4F13-BABF-3ECFF2EA8A81}"/>
    <cellStyle name="Currency 2 5" xfId="8588" xr:uid="{F8704220-9039-4F78-A716-7D041BA5DF38}"/>
    <cellStyle name="Currency 2 5 2" xfId="8589" xr:uid="{143A6CC1-EC76-4EDB-AC11-5DCFCEA78A0B}"/>
    <cellStyle name="Currency 2 5 2 2" xfId="12127" xr:uid="{D4A050DC-467A-4FC5-8416-CEDFE76359CA}"/>
    <cellStyle name="Currency 2 5 3" xfId="8590" xr:uid="{CE1DE1D9-94E8-4EBA-9025-F135BEF85D0A}"/>
    <cellStyle name="Currency 2 5 3 2" xfId="13705" xr:uid="{11BE16BB-CC96-4B8E-9D62-91673985BA29}"/>
    <cellStyle name="Currency 2 5 4" xfId="8591" xr:uid="{0C6F6DF1-EED9-4458-B832-EEB2B3DBBB17}"/>
    <cellStyle name="Currency 2 5 4 2" xfId="12128" xr:uid="{5D23605B-276D-49F7-A8AC-06D2F73DEAC8}"/>
    <cellStyle name="Currency 2 5 5" xfId="13704" xr:uid="{C7A961FC-7CC3-4BDB-AB9C-BF5BB33EECED}"/>
    <cellStyle name="Currency 2 50" xfId="8592" xr:uid="{DF023D5C-FCF7-49B0-9E36-AF9EBF54F2B9}"/>
    <cellStyle name="Currency 2 50 2" xfId="12129" xr:uid="{0B4D58A0-6968-4379-A3CC-614375E32DBB}"/>
    <cellStyle name="Currency 2 51" xfId="8593" xr:uid="{6B75FEE9-E13E-4B04-A437-F3B3DADFBBA3}"/>
    <cellStyle name="Currency 2 51 2" xfId="12130" xr:uid="{1A8867BC-5177-4478-BE56-2E80D2697720}"/>
    <cellStyle name="Currency 2 52" xfId="8594" xr:uid="{209164EA-E263-4A77-A72C-3A6BF45748FE}"/>
    <cellStyle name="Currency 2 52 2" xfId="12131" xr:uid="{4C29134C-EDD2-45BB-A77B-8DEB37D55D98}"/>
    <cellStyle name="Currency 2 53" xfId="8595" xr:uid="{7CC05DE7-0492-4405-AD1A-1F43C6F82BD6}"/>
    <cellStyle name="Currency 2 53 2" xfId="12132" xr:uid="{4D80BB55-7146-418E-9A88-AA22FFC6596A}"/>
    <cellStyle name="Currency 2 54" xfId="8596" xr:uid="{B63BAE0A-FFA5-403E-BE91-DE027033F9FA}"/>
    <cellStyle name="Currency 2 54 2" xfId="12133" xr:uid="{05C724B6-02B8-46C2-9409-C095C8DB23A2}"/>
    <cellStyle name="Currency 2 55" xfId="8597" xr:uid="{22858D02-0C6E-4F6F-82D6-AEBC2C0BBE26}"/>
    <cellStyle name="Currency 2 55 2" xfId="12134" xr:uid="{B36B10CC-35C8-4F5A-B9A2-EFDBF8F09368}"/>
    <cellStyle name="Currency 2 56" xfId="8598" xr:uid="{26CE3A3A-788D-415F-937C-0E538848771D}"/>
    <cellStyle name="Currency 2 56 2" xfId="12135" xr:uid="{9E5255F0-06E5-4683-A800-6D8B831104E2}"/>
    <cellStyle name="Currency 2 56 2 2" xfId="15157" xr:uid="{5442B964-22AB-4820-93DB-E73F9E783A87}"/>
    <cellStyle name="Currency 2 56 3" xfId="13706" xr:uid="{435A3D5C-A706-4C6C-B123-71561F296D05}"/>
    <cellStyle name="Currency 2 57" xfId="12891" xr:uid="{6119C9D0-2F70-46F7-A9FD-D5CAA4777FFC}"/>
    <cellStyle name="Currency 2 6" xfId="8599" xr:uid="{05D701FC-A86F-4A3E-9AE0-DC08B91BACD9}"/>
    <cellStyle name="Currency 2 6 2" xfId="8600" xr:uid="{F56175E4-3774-462A-AA34-07AF2F5CD6F6}"/>
    <cellStyle name="Currency 2 6 2 2" xfId="12136" xr:uid="{23D9BAFE-F3C8-4395-871F-625F0155AE12}"/>
    <cellStyle name="Currency 2 6 3" xfId="8601" xr:uid="{A51C42DC-514B-42CA-9EA7-667141F5D349}"/>
    <cellStyle name="Currency 2 6 3 2" xfId="13708" xr:uid="{248D0894-FA4E-4BEE-9360-B05FDE9B2588}"/>
    <cellStyle name="Currency 2 6 4" xfId="8602" xr:uid="{B130C005-A117-44E7-ABEB-86A2C55949AD}"/>
    <cellStyle name="Currency 2 6 4 2" xfId="12137" xr:uid="{5BCDA422-53C1-477C-8343-1EE33DD2205F}"/>
    <cellStyle name="Currency 2 6 5" xfId="13707" xr:uid="{74297CC4-13AA-4A00-AEE9-CF33A4599FAE}"/>
    <cellStyle name="Currency 2 7" xfId="8603" xr:uid="{7B43942D-2193-4889-83A8-4609C848EFC2}"/>
    <cellStyle name="Currency 2 7 2" xfId="8604" xr:uid="{069EEC8B-BA51-4A21-AD36-FE4E27272831}"/>
    <cellStyle name="Currency 2 7 2 2" xfId="12138" xr:uid="{953CA823-16B0-4E8A-943F-BFA3362056EA}"/>
    <cellStyle name="Currency 2 7 3" xfId="8605" xr:uid="{D2F77CD9-08C4-45D6-94DE-ECFF194BBDD7}"/>
    <cellStyle name="Currency 2 7 3 2" xfId="13710" xr:uid="{C01FAA8B-4946-4A65-AAB2-D9B2389D8632}"/>
    <cellStyle name="Currency 2 7 4" xfId="8606" xr:uid="{B457C101-5CA6-4D2E-9277-3FD5130CB810}"/>
    <cellStyle name="Currency 2 7 4 2" xfId="12139" xr:uid="{C343CB60-2ECD-476E-8F5F-5049842D1EEA}"/>
    <cellStyle name="Currency 2 7 5" xfId="13709" xr:uid="{9899DA73-530C-4B74-8438-35404B144280}"/>
    <cellStyle name="Currency 2 8" xfId="8607" xr:uid="{757B47ED-67F1-4EFB-A312-388612AB4400}"/>
    <cellStyle name="Currency 2 8 2" xfId="8608" xr:uid="{0FF6D509-924E-42C6-AC1A-3AC070E6AC2D}"/>
    <cellStyle name="Currency 2 8 2 2" xfId="12140" xr:uid="{BD6ED16C-EFEF-40B2-9BE1-AB4AD3DB5B14}"/>
    <cellStyle name="Currency 2 8 3" xfId="8609" xr:uid="{711CB967-B39E-4708-BD5D-C1BDB4299B39}"/>
    <cellStyle name="Currency 2 8 3 2" xfId="13712" xr:uid="{2F690E9D-A5E6-414F-BE33-58CEBF711A15}"/>
    <cellStyle name="Currency 2 8 4" xfId="8610" xr:uid="{8B727534-EC48-4B67-9A32-26E0A20BC804}"/>
    <cellStyle name="Currency 2 8 4 2" xfId="12141" xr:uid="{82767CC8-2B3D-414B-9989-B72B31154FC7}"/>
    <cellStyle name="Currency 2 8 5" xfId="13711" xr:uid="{F4421F2A-83D4-49DE-BC2B-A8DB15E641FE}"/>
    <cellStyle name="Currency 2 9" xfId="8611" xr:uid="{F8F602BA-EB1B-4A6A-B7CC-092FA7A7B971}"/>
    <cellStyle name="Currency 2 9 2" xfId="8612" xr:uid="{7BD1C991-4D01-447C-9148-E174FA7F13C1}"/>
    <cellStyle name="Currency 2 9 2 2" xfId="12142" xr:uid="{76866638-5A52-4C0C-825A-EF2316793510}"/>
    <cellStyle name="Currency 2 9 3" xfId="8613" xr:uid="{CB0AA7BF-2E51-44DA-A95A-837847623428}"/>
    <cellStyle name="Currency 2 9 3 2" xfId="13714" xr:uid="{A29A101E-0C66-4839-B76F-CBD30F9977CC}"/>
    <cellStyle name="Currency 2 9 4" xfId="8614" xr:uid="{FF2B381E-9EEB-4972-8599-DC21C84BA908}"/>
    <cellStyle name="Currency 2 9 4 2" xfId="12143" xr:uid="{7165CDD0-5F97-4A38-9302-EEA3203EE5E5}"/>
    <cellStyle name="Currency 2 9 5" xfId="13713" xr:uid="{4DD47656-5361-4EDF-974F-6B071A0E0CCA}"/>
    <cellStyle name="Currency 20" xfId="8615" xr:uid="{A4CC945B-96A5-4B50-AFE0-203BF2D22750}"/>
    <cellStyle name="Currency 20 2" xfId="12144" xr:uid="{78B0313C-AF7F-4D10-8088-326DC7CB9BF9}"/>
    <cellStyle name="Currency 20 2 2" xfId="15158" xr:uid="{5D880B8A-34AC-4B9D-90FA-347C2D257B8B}"/>
    <cellStyle name="Currency 20 3" xfId="13715" xr:uid="{55A2F74B-652E-446C-B6EE-67AD446572C0}"/>
    <cellStyle name="Currency 21" xfId="8616" xr:uid="{CFBFA7E5-DEBC-46A0-B7C4-EF0671DA61DC}"/>
    <cellStyle name="Currency 21 2" xfId="12145" xr:uid="{B01A2465-7BAC-4EC6-97EE-F9EA4271DC25}"/>
    <cellStyle name="Currency 21 2 2" xfId="15159" xr:uid="{07A088F1-4208-4CBD-B195-B4C44E0937B9}"/>
    <cellStyle name="Currency 21 3" xfId="13716" xr:uid="{32DE3055-8B3B-4941-815A-C71D460BEAE0}"/>
    <cellStyle name="Currency 22" xfId="8617" xr:uid="{66B874D8-3C08-4A43-8662-6D5B513B1678}"/>
    <cellStyle name="Currency 22 2" xfId="12146" xr:uid="{B4F8A24F-4001-443A-8113-E8C9C5E9A140}"/>
    <cellStyle name="Currency 22 2 2" xfId="15160" xr:uid="{841A0E6F-B2F1-4F5E-8FF1-55F1D2870108}"/>
    <cellStyle name="Currency 22 3" xfId="13717" xr:uid="{FA014F98-A81E-4166-B1F6-142BDA4D533A}"/>
    <cellStyle name="Currency 23" xfId="8618" xr:uid="{F305634F-F58E-4666-9680-CACA2811BDC5}"/>
    <cellStyle name="Currency 23 2" xfId="12147" xr:uid="{1D16A23F-5316-411A-A401-E8D922B65B9F}"/>
    <cellStyle name="Currency 23 2 2" xfId="15161" xr:uid="{B4400215-5DB0-4FAB-970C-A2511CFD1CAC}"/>
    <cellStyle name="Currency 23 3" xfId="13718" xr:uid="{86AEF732-68F8-418C-B827-C57466C8C505}"/>
    <cellStyle name="Currency 24" xfId="8619" xr:uid="{1DAF7D55-9B6C-421E-A14B-CD13587C7410}"/>
    <cellStyle name="Currency 24 2" xfId="12148" xr:uid="{AF75C979-92EE-43C5-8978-29EB848E6F2D}"/>
    <cellStyle name="Currency 24 2 2" xfId="15162" xr:uid="{2E37EF81-83D9-4107-A5C0-93B845D723C1}"/>
    <cellStyle name="Currency 24 3" xfId="13719" xr:uid="{6F9ACF02-96F4-412A-B75C-F1B60DCD7B27}"/>
    <cellStyle name="Currency 25" xfId="8620" xr:uid="{56237CF3-0696-42E9-B553-3EC8965566BB}"/>
    <cellStyle name="Currency 25 2" xfId="12149" xr:uid="{1E8CD418-F368-4AA0-A193-BA48AAACFA56}"/>
    <cellStyle name="Currency 25 2 2" xfId="15163" xr:uid="{79179EA1-14F3-492E-BBCF-9974B58DAA6C}"/>
    <cellStyle name="Currency 25 3" xfId="13720" xr:uid="{8BFBF5D1-7774-46F4-A989-08BD27E6F050}"/>
    <cellStyle name="Currency 26" xfId="8621" xr:uid="{0EFAAF0D-50D6-4D03-810B-B17B1D385CBA}"/>
    <cellStyle name="Currency 26 2" xfId="12150" xr:uid="{8905F5D5-FE1C-43B7-B4B3-CF4D0F79A4C7}"/>
    <cellStyle name="Currency 26 2 2" xfId="15164" xr:uid="{C0441E6D-564B-4554-9307-22FFC79FCEFC}"/>
    <cellStyle name="Currency 26 3" xfId="13721" xr:uid="{C4AC7A85-D1DA-4D96-BBB4-E028E4AF2ED9}"/>
    <cellStyle name="Currency 27" xfId="8622" xr:uid="{6CE706C4-6741-480A-80B0-C2B2C74C4C5C}"/>
    <cellStyle name="Currency 27 2" xfId="12151" xr:uid="{1EC46361-23BD-4A37-8974-2C9C35255100}"/>
    <cellStyle name="Currency 27 2 2" xfId="15165" xr:uid="{32CB4A63-92FB-42E1-909C-1FF812453D5D}"/>
    <cellStyle name="Currency 27 3" xfId="13722" xr:uid="{1DBC8E4A-48B0-4D3E-B208-D862D5C541C9}"/>
    <cellStyle name="Currency 28" xfId="8623" xr:uid="{7C57A6A5-3EB0-4BCB-B176-3C9AA4D89416}"/>
    <cellStyle name="Currency 28 2" xfId="12152" xr:uid="{88927E59-E1EC-4854-B9CB-E38938B7EC3E}"/>
    <cellStyle name="Currency 28 2 2" xfId="15166" xr:uid="{5F7D422D-0EC3-4CBC-9E0E-77421A308608}"/>
    <cellStyle name="Currency 28 3" xfId="13723" xr:uid="{476FD385-2A44-412B-8FBC-A3AAFF152C60}"/>
    <cellStyle name="Currency 29" xfId="8624" xr:uid="{5D3EB64C-23BD-4847-86F9-C3DF59A65528}"/>
    <cellStyle name="Currency 29 2" xfId="12153" xr:uid="{33714787-6C11-4C9F-B499-FD505CF43576}"/>
    <cellStyle name="Currency 29 2 2" xfId="15167" xr:uid="{CCD79A87-DF8F-4579-B3FB-19B9838D5FB6}"/>
    <cellStyle name="Currency 29 3" xfId="13724" xr:uid="{0961FEAB-59BD-40C0-92B2-7319591D8FD5}"/>
    <cellStyle name="Currency 3" xfId="4680" xr:uid="{344F14D9-8AC3-4AD4-BBAA-B331C2676585}"/>
    <cellStyle name="Currency 3 2" xfId="4681" xr:uid="{6BB9866F-2BA8-425E-AD6C-6A726556D603}"/>
    <cellStyle name="Currency 3 2 2" xfId="6293" xr:uid="{B2374542-4545-40EC-BE00-00609A0059B1}"/>
    <cellStyle name="Currency 3 2 2 2" xfId="6978" xr:uid="{C1179EFE-B6A9-4A56-A68C-CEF081608F98}"/>
    <cellStyle name="Currency 3 2 2 2 2" xfId="11073" xr:uid="{B2E4C681-6354-4DCC-BA64-95146AAF8475}"/>
    <cellStyle name="Currency 3 2 2 2 2 2" xfId="14855" xr:uid="{33EF0EBB-6205-4F8F-AA87-E46CB795FDEC}"/>
    <cellStyle name="Currency 3 2 2 2 3" xfId="13395" xr:uid="{386BB556-F2EB-4D09-8345-53753996E883}"/>
    <cellStyle name="Currency 3 2 2 3" xfId="10762" xr:uid="{1154F1A2-5BD9-4BC9-9286-5E0FBE2B8C20}"/>
    <cellStyle name="Currency 3 2 2 3 2" xfId="14544" xr:uid="{BEE58960-D179-4FBD-AAFB-58218217398D}"/>
    <cellStyle name="Currency 3 2 2 4" xfId="13084" xr:uid="{8B522742-5AC1-497C-8080-25A10C85C19C}"/>
    <cellStyle name="Currency 3 2 3" xfId="6979" xr:uid="{FC787B57-20C7-422A-B37D-4746205149F2}"/>
    <cellStyle name="Currency 3 2 3 2" xfId="11074" xr:uid="{B52BA483-1173-4F84-A415-EAF919C79F70}"/>
    <cellStyle name="Currency 3 2 3 2 2" xfId="14856" xr:uid="{36CA2138-201F-4E10-88EC-71B604F693FB}"/>
    <cellStyle name="Currency 3 2 3 3" xfId="13396" xr:uid="{3EC7CC64-366E-4947-A053-1939CAC99642}"/>
    <cellStyle name="Currency 3 2 4" xfId="10571" xr:uid="{CC6E6168-B4F8-4674-856A-FDE408574683}"/>
    <cellStyle name="Currency 3 2 4 2" xfId="14353" xr:uid="{F4C00282-4A94-47E2-9290-50B609700882}"/>
    <cellStyle name="Currency 3 2 5" xfId="12893" xr:uid="{91D8A85B-B901-47EF-AF58-8B268ECD77C0}"/>
    <cellStyle name="Currency 3 3" xfId="6294" xr:uid="{9C82A336-7D0D-4424-B263-E600B93BC1A4}"/>
    <cellStyle name="Currency 3 3 2" xfId="6980" xr:uid="{D9087007-E206-4EB0-A693-4CDC25C518DC}"/>
    <cellStyle name="Currency 3 3 2 2" xfId="11075" xr:uid="{58CB2AFB-BC20-4BE6-9864-9117003E6854}"/>
    <cellStyle name="Currency 3 3 2 2 2" xfId="14857" xr:uid="{D6975214-8FC2-4823-9B2C-A972858A4AF1}"/>
    <cellStyle name="Currency 3 3 2 3" xfId="13397" xr:uid="{6A2C45FE-E617-4B13-A852-1FD78D88CF8A}"/>
    <cellStyle name="Currency 3 3 3" xfId="10763" xr:uid="{5D037EA4-0F2F-430B-B4CA-687D114FEFBE}"/>
    <cellStyle name="Currency 3 3 3 2" xfId="14545" xr:uid="{CC34AFEE-6E75-409A-AD94-25B8BB7EAA67}"/>
    <cellStyle name="Currency 3 3 4" xfId="13085" xr:uid="{E38A8993-54E2-4D26-A794-FA03E54F257D}"/>
    <cellStyle name="Currency 3 4" xfId="6981" xr:uid="{DFFD8328-A2A3-46B5-BBD3-27DAAD20B2B1}"/>
    <cellStyle name="Currency 3 4 2" xfId="8625" xr:uid="{C484753F-3CC9-4286-917D-263222666994}"/>
    <cellStyle name="Currency 3 4 2 2" xfId="13725" xr:uid="{EF999E21-66A6-4E98-BC9C-62DE8D23E9EF}"/>
    <cellStyle name="Currency 3 4 3" xfId="11076" xr:uid="{1BE16156-10A7-442C-B34C-014969EC6738}"/>
    <cellStyle name="Currency 3 4 3 2" xfId="14858" xr:uid="{2EA11503-1135-4C61-92BB-788DA5A6738B}"/>
    <cellStyle name="Currency 3 4 4" xfId="13398" xr:uid="{4417555F-414A-4023-A5ED-106E23816A61}"/>
    <cellStyle name="Currency 3 5" xfId="10570" xr:uid="{9398757F-BFCF-4C61-81F4-82966518C0C8}"/>
    <cellStyle name="Currency 3 5 2" xfId="14352" xr:uid="{76B06C90-A750-40C2-9AD6-41C836E7737F}"/>
    <cellStyle name="Currency 3 6" xfId="12892" xr:uid="{809306C9-0DBC-4A33-8796-3A70F2DCDCC2}"/>
    <cellStyle name="Currency 30" xfId="8626" xr:uid="{7E02F30F-2F58-43A8-B450-F376F36EAB72}"/>
    <cellStyle name="Currency 30 2" xfId="12154" xr:uid="{FB7D23E9-98A4-4AB6-824A-D7C846A6A9C8}"/>
    <cellStyle name="Currency 30 2 2" xfId="15168" xr:uid="{C7ACE40E-CDC8-43ED-ADF1-C1AD531D5A9F}"/>
    <cellStyle name="Currency 30 3" xfId="13726" xr:uid="{67867574-6808-4645-B734-63B754514BFB}"/>
    <cellStyle name="Currency 31" xfId="8627" xr:uid="{78D8D59B-FA57-44AD-9D8C-68BED2A81109}"/>
    <cellStyle name="Currency 31 2" xfId="12155" xr:uid="{D34DB2B2-6BB4-4272-943F-1BBAD72E5B0B}"/>
    <cellStyle name="Currency 31 2 2" xfId="15169" xr:uid="{6A72F5B9-5EA2-44EF-AA72-69731FC6E158}"/>
    <cellStyle name="Currency 31 3" xfId="13727" xr:uid="{B27D98C5-0C7B-4C65-AE38-1476B4B67316}"/>
    <cellStyle name="Currency 32" xfId="8628" xr:uid="{94B43F76-A63B-4ADD-A0E5-65EBF08A65DA}"/>
    <cellStyle name="Currency 32 2" xfId="12156" xr:uid="{AE4584E7-D0C6-42AF-A34B-567B07EEEE22}"/>
    <cellStyle name="Currency 32 2 2" xfId="15170" xr:uid="{0928DC01-00B8-43C3-BAE7-ECD5727E398B}"/>
    <cellStyle name="Currency 32 3" xfId="13728" xr:uid="{E0773DAF-2609-4F27-AF6D-23A503D5D47B}"/>
    <cellStyle name="Currency 33" xfId="8629" xr:uid="{BE2FF72B-6A1C-4C59-928C-4373D0749B8D}"/>
    <cellStyle name="Currency 33 2" xfId="12157" xr:uid="{2C969946-FDC7-4DE4-85C2-F929A6D79207}"/>
    <cellStyle name="Currency 33 2 2" xfId="15171" xr:uid="{DF7B082B-2A8E-4C5C-AB2C-83805211092B}"/>
    <cellStyle name="Currency 33 3" xfId="13729" xr:uid="{ED2E116D-7203-4A3A-9890-48B1F0350E35}"/>
    <cellStyle name="Currency 34" xfId="8630" xr:uid="{DE39AC77-5AD6-48CD-84CD-631BC73D48B2}"/>
    <cellStyle name="Currency 34 2" xfId="12158" xr:uid="{EDD66FDA-5AC5-4E33-8814-AC0BB688CE26}"/>
    <cellStyle name="Currency 34 2 2" xfId="15172" xr:uid="{37009A4D-5275-415D-B34B-55EB1FFFA884}"/>
    <cellStyle name="Currency 34 3" xfId="13730" xr:uid="{E059D86D-88F8-482C-AF19-728D7E02FA4E}"/>
    <cellStyle name="Currency 35" xfId="8631" xr:uid="{B76EA378-D177-4014-AA1A-554C97D3C451}"/>
    <cellStyle name="Currency 35 2" xfId="12159" xr:uid="{805C9E6C-A6F1-4C32-8525-FF2C2B60777F}"/>
    <cellStyle name="Currency 35 2 2" xfId="15173" xr:uid="{4043C8F3-E57B-45B2-BD9A-3EEC6E946366}"/>
    <cellStyle name="Currency 35 3" xfId="13731" xr:uid="{B975AAA5-78D9-41C9-A1CC-CC3FB3E50BE6}"/>
    <cellStyle name="Currency 36" xfId="8632" xr:uid="{E1FCDAF7-4EA2-4D7A-8FFA-481CDEFCFF81}"/>
    <cellStyle name="Currency 36 2" xfId="12160" xr:uid="{01516C76-26FA-4EA4-8037-3EA5E8D4B5B2}"/>
    <cellStyle name="Currency 36 2 2" xfId="15174" xr:uid="{56DD58F3-1865-4462-AA62-52EBA07D4B73}"/>
    <cellStyle name="Currency 36 3" xfId="13732" xr:uid="{E3FD682D-4455-41FF-B9CF-6F55F250199E}"/>
    <cellStyle name="Currency 37" xfId="8633" xr:uid="{E6437662-5EDE-447C-82E0-CEC6452C286C}"/>
    <cellStyle name="Currency 37 2" xfId="12161" xr:uid="{21CE1EB1-A428-4DF9-A3F1-8D7BECD613FB}"/>
    <cellStyle name="Currency 37 2 2" xfId="15175" xr:uid="{7C4829BC-2C1D-4697-B49A-EAAD640B7631}"/>
    <cellStyle name="Currency 37 3" xfId="13733" xr:uid="{0BC84878-DAE2-4380-87B8-F83A200C42CD}"/>
    <cellStyle name="Currency 38" xfId="8634" xr:uid="{B56FEDC5-FE5C-4333-AE2F-3C2C743F9EDD}"/>
    <cellStyle name="Currency 38 2" xfId="12162" xr:uid="{6CB0B24A-4973-46CE-8A84-7D50E504F485}"/>
    <cellStyle name="Currency 38 2 2" xfId="15176" xr:uid="{C1C5209C-655D-4308-914A-6E1E5B903C70}"/>
    <cellStyle name="Currency 38 3" xfId="13734" xr:uid="{47638382-08B3-4CC6-91CE-FE3B11689C92}"/>
    <cellStyle name="Currency 39" xfId="8635" xr:uid="{73C71292-B669-423F-88D1-43F5982CCA2E}"/>
    <cellStyle name="Currency 39 2" xfId="12163" xr:uid="{1B0BB33F-9E10-4303-9828-299673CDA5F9}"/>
    <cellStyle name="Currency 39 2 2" xfId="15177" xr:uid="{4962A84E-1670-4DAD-B9D2-B0A84279B282}"/>
    <cellStyle name="Currency 39 3" xfId="13735" xr:uid="{B1C8A685-33CB-4A1C-9EDC-CCE64F0ADD19}"/>
    <cellStyle name="Currency 4" xfId="8636" xr:uid="{16B1EA23-717B-4D5B-8330-C4997E1BC99F}"/>
    <cellStyle name="Currency 4 10" xfId="8637" xr:uid="{FAA2F83D-B864-4AD2-80C0-8111D1D45BD0}"/>
    <cellStyle name="Currency 4 10 2" xfId="8638" xr:uid="{88487661-5AE1-4423-95D0-9B5DB79B5A04}"/>
    <cellStyle name="Currency 4 10 2 2" xfId="12165" xr:uid="{B3AB4582-FB27-41F2-B971-30B131F9E9E1}"/>
    <cellStyle name="Currency 4 10 3" xfId="12164" xr:uid="{D074CBE6-7877-467B-A872-F9117AE96174}"/>
    <cellStyle name="Currency 4 11" xfId="8639" xr:uid="{DC6CFE64-EEC7-46F7-B688-D84F98ACC95D}"/>
    <cellStyle name="Currency 4 11 2" xfId="8640" xr:uid="{D8EA5A2C-8884-44E3-86B6-2CA58FC20C14}"/>
    <cellStyle name="Currency 4 11 2 2" xfId="12167" xr:uid="{D4B5663B-EA63-4465-93A6-7A1754B7D7C1}"/>
    <cellStyle name="Currency 4 11 3" xfId="12166" xr:uid="{6BAD4F64-B63C-42C7-9CA5-D0ECBE88AA80}"/>
    <cellStyle name="Currency 4 12" xfId="8641" xr:uid="{95188F9C-BB46-4D59-A528-995F18DBAA5A}"/>
    <cellStyle name="Currency 4 12 2" xfId="8642" xr:uid="{3BA9193D-FB3E-4BEA-A3AA-661D664F924A}"/>
    <cellStyle name="Currency 4 12 2 2" xfId="12169" xr:uid="{6DB53BDB-C23E-439F-B47D-0BE5BC8E5C9D}"/>
    <cellStyle name="Currency 4 12 3" xfId="12168" xr:uid="{B12F0E36-B622-499E-BE12-4B263891013A}"/>
    <cellStyle name="Currency 4 13" xfId="8643" xr:uid="{EAEB21BE-8111-4A7D-8E1E-7851A5B2E6C6}"/>
    <cellStyle name="Currency 4 13 2" xfId="8644" xr:uid="{6C72DA8E-8D00-49AB-A815-511B13451FD5}"/>
    <cellStyle name="Currency 4 13 2 2" xfId="12171" xr:uid="{7102D1DC-9E0D-4DC8-94AE-3A171AFF5933}"/>
    <cellStyle name="Currency 4 13 3" xfId="12170" xr:uid="{7B34461B-2A83-489C-B72A-1D92C6363EA0}"/>
    <cellStyle name="Currency 4 14" xfId="8645" xr:uid="{69080A75-89A5-4423-9084-FAEBC0117D80}"/>
    <cellStyle name="Currency 4 14 2" xfId="8646" xr:uid="{78ED2B72-89E6-4A41-A477-A7235EEED2BC}"/>
    <cellStyle name="Currency 4 14 2 2" xfId="12173" xr:uid="{1EEE513D-C782-4D62-93CD-424D4FD99D2C}"/>
    <cellStyle name="Currency 4 14 3" xfId="12172" xr:uid="{3B172B16-2856-47CD-8AA1-AF17F843746E}"/>
    <cellStyle name="Currency 4 15" xfId="8647" xr:uid="{025EDFAA-38F5-46B7-8E65-713E9F1E8BC8}"/>
    <cellStyle name="Currency 4 15 2" xfId="8648" xr:uid="{AA2B337A-1CB2-4582-B5B1-1A83773029DD}"/>
    <cellStyle name="Currency 4 15 2 2" xfId="12175" xr:uid="{B51B59DC-DB83-4D53-83C3-37A4C4A9CE8C}"/>
    <cellStyle name="Currency 4 15 3" xfId="12174" xr:uid="{BB8E5C4D-F5E8-4D48-BF5F-732B1EE0EC32}"/>
    <cellStyle name="Currency 4 16" xfId="8649" xr:uid="{3C183D6F-450A-45A9-AE6B-81A4B3315AE4}"/>
    <cellStyle name="Currency 4 16 2" xfId="8650" xr:uid="{0FC5282D-32FE-4A95-AE78-BBC45ABAEB7E}"/>
    <cellStyle name="Currency 4 16 2 2" xfId="12177" xr:uid="{CB41ADB5-19A0-4253-80C3-0FFCDBAEE954}"/>
    <cellStyle name="Currency 4 16 3" xfId="12176" xr:uid="{6B50F734-7B8B-4D55-AB62-5339DB64DF94}"/>
    <cellStyle name="Currency 4 17" xfId="8651" xr:uid="{686ABC8A-0800-42CA-BF99-857001CB2479}"/>
    <cellStyle name="Currency 4 17 2" xfId="8652" xr:uid="{813F5063-5B1A-494E-BE3E-8140177574B4}"/>
    <cellStyle name="Currency 4 17 2 2" xfId="12179" xr:uid="{B61D6250-F0BB-4710-9D43-948F0DD63BDC}"/>
    <cellStyle name="Currency 4 17 3" xfId="12178" xr:uid="{5BE9F136-3099-495B-BFF2-77948846B86C}"/>
    <cellStyle name="Currency 4 18" xfId="8653" xr:uid="{5A279568-7411-4F9B-8CEC-F24388B6D72B}"/>
    <cellStyle name="Currency 4 18 2" xfId="8654" xr:uid="{07E6579B-85D1-408F-A344-8018DE4DB6E3}"/>
    <cellStyle name="Currency 4 18 2 2" xfId="12181" xr:uid="{BE6F5EF4-F428-4860-B845-C747DABD6337}"/>
    <cellStyle name="Currency 4 18 3" xfId="12180" xr:uid="{AFC51FB1-4C02-49C2-8406-C70E3363A2B4}"/>
    <cellStyle name="Currency 4 19" xfId="8655" xr:uid="{289B7883-CF47-4D6B-8E34-9208C1BC2204}"/>
    <cellStyle name="Currency 4 19 2" xfId="8656" xr:uid="{6BE4B8A1-4051-41D9-B453-18E603443462}"/>
    <cellStyle name="Currency 4 19 2 2" xfId="12183" xr:uid="{51DE68EF-F719-4DDE-8346-AD3D3A720DE7}"/>
    <cellStyle name="Currency 4 19 3" xfId="12182" xr:uid="{E612D650-BFA8-4D59-9428-CA20C2D0B1DB}"/>
    <cellStyle name="Currency 4 2" xfId="8657" xr:uid="{EC425825-C7A5-48CC-95DB-68480ED58BD5}"/>
    <cellStyle name="Currency 4 2 2" xfId="8658" xr:uid="{6E875411-681B-4D16-8FCA-B5015CDDEFEA}"/>
    <cellStyle name="Currency 4 2 2 2" xfId="12185" xr:uid="{F6BC1C8B-7340-4F4A-88F7-AAA8CF44FB15}"/>
    <cellStyle name="Currency 4 2 3" xfId="8659" xr:uid="{232796F7-9723-44B9-81C5-1E6FDC7B91C7}"/>
    <cellStyle name="Currency 4 2 3 2" xfId="13737" xr:uid="{95149B56-8BB3-447B-9632-6C29EED9C0D8}"/>
    <cellStyle name="Currency 4 2 4" xfId="12184" xr:uid="{179402DD-705B-408B-97AC-6BA1736C0DE3}"/>
    <cellStyle name="Currency 4 20" xfId="8660" xr:uid="{F7E340EA-4C50-4F75-B720-02A90C5A6625}"/>
    <cellStyle name="Currency 4 20 2" xfId="8661" xr:uid="{814E7D3F-8F4C-4045-B192-80B47DD38962}"/>
    <cellStyle name="Currency 4 20 2 2" xfId="12187" xr:uid="{3BCF14A7-CA77-4256-8ACE-2E7A6310233D}"/>
    <cellStyle name="Currency 4 20 3" xfId="12186" xr:uid="{202EC5FA-9066-49DB-99D7-AC40D2D1894B}"/>
    <cellStyle name="Currency 4 21" xfId="8662" xr:uid="{20647B6E-FF64-4733-A361-1788700D10B0}"/>
    <cellStyle name="Currency 4 21 2" xfId="8663" xr:uid="{AB76B126-D487-4596-BF11-DE7B0EA27656}"/>
    <cellStyle name="Currency 4 21 2 2" xfId="12189" xr:uid="{4EF4E6B7-CF46-4CD0-B9BE-D034E0248BA5}"/>
    <cellStyle name="Currency 4 21 3" xfId="12188" xr:uid="{8ACDF7CD-CD6B-44F8-81BD-66090CF3065D}"/>
    <cellStyle name="Currency 4 22" xfId="8664" xr:uid="{714DEC42-2177-455D-BF0E-DEAB7DD4F5EB}"/>
    <cellStyle name="Currency 4 22 2" xfId="8665" xr:uid="{CF1B1812-8401-43B6-8165-A7E617ABB1F1}"/>
    <cellStyle name="Currency 4 22 2 2" xfId="12191" xr:uid="{5689DF7C-0696-44E1-A410-8C07A85807EB}"/>
    <cellStyle name="Currency 4 22 3" xfId="12190" xr:uid="{93F49982-E7F1-40CA-A0DB-848D0CCD6318}"/>
    <cellStyle name="Currency 4 23" xfId="8666" xr:uid="{15598560-A5C2-4AE7-98F4-E66CBE3E9542}"/>
    <cellStyle name="Currency 4 23 2" xfId="8667" xr:uid="{194AB26E-A131-43C2-803C-EFA32C5080C1}"/>
    <cellStyle name="Currency 4 23 2 2" xfId="12193" xr:uid="{93543F9F-E478-4F79-A49C-B96717304269}"/>
    <cellStyle name="Currency 4 23 3" xfId="12192" xr:uid="{E97B4BEF-FF4E-4433-97C3-296B2F9E0CE4}"/>
    <cellStyle name="Currency 4 24" xfId="8668" xr:uid="{98273E37-2BAE-4F8C-A39D-8ACB6C06AC24}"/>
    <cellStyle name="Currency 4 24 2" xfId="8669" xr:uid="{B6A11204-B80D-4348-99A0-E1954A4C5912}"/>
    <cellStyle name="Currency 4 24 2 2" xfId="12195" xr:uid="{DCF2EE55-B097-45E6-948B-372CFDD2A71E}"/>
    <cellStyle name="Currency 4 24 3" xfId="12194" xr:uid="{B646DC6A-3F43-4176-BA20-EE7EAFFC9A83}"/>
    <cellStyle name="Currency 4 25" xfId="8670" xr:uid="{D0277653-8645-46E3-8A13-7EEFFF94E640}"/>
    <cellStyle name="Currency 4 25 2" xfId="8671" xr:uid="{60F292E2-9404-4C69-8687-66BEB840D07F}"/>
    <cellStyle name="Currency 4 25 2 2" xfId="12197" xr:uid="{78340817-C95C-4C8C-87AC-6D11CCDFA5A7}"/>
    <cellStyle name="Currency 4 25 3" xfId="12196" xr:uid="{48665802-5BFF-4259-909C-A998C65AF2D6}"/>
    <cellStyle name="Currency 4 26" xfId="8672" xr:uid="{CCC767E2-14E3-4502-9F08-DB9EA6D85C55}"/>
    <cellStyle name="Currency 4 26 2" xfId="8673" xr:uid="{7A87DB5B-FEF2-4CA6-A2A7-5DBA00EC552F}"/>
    <cellStyle name="Currency 4 26 2 2" xfId="12199" xr:uid="{39C83C32-B777-49F8-A277-C16DF18A35F2}"/>
    <cellStyle name="Currency 4 26 3" xfId="12198" xr:uid="{7B25D6B2-D004-41E9-82AA-C7B36C3A4120}"/>
    <cellStyle name="Currency 4 27" xfId="8674" xr:uid="{6C5A735A-F10A-4890-8D1F-B0DAA7FB60C8}"/>
    <cellStyle name="Currency 4 27 2" xfId="8675" xr:uid="{BE520C66-7562-48C9-B032-AF3535656431}"/>
    <cellStyle name="Currency 4 27 2 2" xfId="12201" xr:uid="{D247289A-D964-4C9B-BECA-6A9EA02EE532}"/>
    <cellStyle name="Currency 4 27 3" xfId="12200" xr:uid="{0EFF4617-0FD2-4502-83C5-9818AE47CCA9}"/>
    <cellStyle name="Currency 4 28" xfId="8676" xr:uid="{C149A2E9-E2C7-4DCD-BB34-94DC93AA5B77}"/>
    <cellStyle name="Currency 4 28 2" xfId="8677" xr:uid="{712C6CC3-6330-4205-96F1-467CD2394BF6}"/>
    <cellStyle name="Currency 4 28 2 2" xfId="12203" xr:uid="{0153234F-B5B2-4D41-8B15-59EB1C4D281C}"/>
    <cellStyle name="Currency 4 28 3" xfId="12202" xr:uid="{CAB70396-E23E-4DAD-9C9E-B2FEEC026EEF}"/>
    <cellStyle name="Currency 4 29" xfId="8678" xr:uid="{4CF93F4A-1A09-4670-A825-F967E9C0C4A8}"/>
    <cellStyle name="Currency 4 29 2" xfId="8679" xr:uid="{16A2B0D6-3C1E-4B9B-A8E1-35FC0624BE60}"/>
    <cellStyle name="Currency 4 29 2 2" xfId="12205" xr:uid="{B59F5AEA-D55E-4B67-AF18-A66BB09691A5}"/>
    <cellStyle name="Currency 4 29 3" xfId="12204" xr:uid="{1C85C384-F19C-40B5-8B63-37A7EBE0A0BA}"/>
    <cellStyle name="Currency 4 3" xfId="8680" xr:uid="{27FE0652-2017-4DC3-9EC6-163EE029A1F4}"/>
    <cellStyle name="Currency 4 3 2" xfId="8681" xr:uid="{C87EA6CB-EF73-4BA9-B2E6-0775F17D906C}"/>
    <cellStyle name="Currency 4 3 2 2" xfId="12207" xr:uid="{211D28ED-73A5-4F45-9DA5-4E02A4FF8C10}"/>
    <cellStyle name="Currency 4 3 3" xfId="8682" xr:uid="{B3678EA2-8439-4884-B05B-6B5ED381D5BE}"/>
    <cellStyle name="Currency 4 3 3 2" xfId="12208" xr:uid="{5B97191D-6AC6-4A2B-B1BC-9539FA39F4FD}"/>
    <cellStyle name="Currency 4 3 3 2 2" xfId="15178" xr:uid="{B043F4C3-3910-4BE4-AFD1-0F25DD17A46A}"/>
    <cellStyle name="Currency 4 3 3 3" xfId="13738" xr:uid="{6E256B14-7D44-4829-A085-139102CDF250}"/>
    <cellStyle name="Currency 4 3 4" xfId="12206" xr:uid="{42B83119-7BD5-4A50-BAB6-326404331FD2}"/>
    <cellStyle name="Currency 4 30" xfId="8683" xr:uid="{E1B0A830-FE23-401A-A337-1BE5EA891EB8}"/>
    <cellStyle name="Currency 4 30 2" xfId="12209" xr:uid="{318ED525-40EA-4DE3-99AC-49DB96168541}"/>
    <cellStyle name="Currency 4 31" xfId="13736" xr:uid="{BC687D02-4536-41A3-8847-663988ED1942}"/>
    <cellStyle name="Currency 4 4" xfId="8684" xr:uid="{60F128C9-19D9-48C1-B7AE-ED65E8A38CE0}"/>
    <cellStyle name="Currency 4 4 2" xfId="8685" xr:uid="{5C32A165-A259-423E-8AAF-63A895A3672E}"/>
    <cellStyle name="Currency 4 4 2 2" xfId="12211" xr:uid="{E51DE35D-A8D3-47A6-925C-4C3D36DE2682}"/>
    <cellStyle name="Currency 4 4 3" xfId="12210" xr:uid="{C8D4EA38-3DE5-4CC5-AD02-B4A8634BFD51}"/>
    <cellStyle name="Currency 4 5" xfId="8686" xr:uid="{500A1256-53EE-42FB-844D-F0E2A9526EC5}"/>
    <cellStyle name="Currency 4 5 2" xfId="8687" xr:uid="{B98725F8-6439-4BF1-8094-FC4D31C5F799}"/>
    <cellStyle name="Currency 4 5 2 2" xfId="12213" xr:uid="{4B1E83E0-CAEB-4707-B7BA-AF6E2A54B7BF}"/>
    <cellStyle name="Currency 4 5 3" xfId="12212" xr:uid="{FEADD40B-B4D0-4BDB-B981-1929BA1C083C}"/>
    <cellStyle name="Currency 4 6" xfId="8688" xr:uid="{8D0EA1B3-23D0-4067-8470-A5D79414E234}"/>
    <cellStyle name="Currency 4 6 2" xfId="8689" xr:uid="{74791634-F96C-41ED-8E43-436CC2A86387}"/>
    <cellStyle name="Currency 4 6 2 2" xfId="12215" xr:uid="{184D27D1-CB3E-4B4F-A3E9-1213BAEF0EDB}"/>
    <cellStyle name="Currency 4 6 3" xfId="12214" xr:uid="{40D0F70A-D634-43AE-B078-34E67912FD11}"/>
    <cellStyle name="Currency 4 7" xfId="8690" xr:uid="{8DAA3EA2-93BC-4A3E-B869-D9048065F518}"/>
    <cellStyle name="Currency 4 7 2" xfId="8691" xr:uid="{EC36E9D4-16D6-45BD-858F-D344B9362CF0}"/>
    <cellStyle name="Currency 4 7 2 2" xfId="12217" xr:uid="{D33F0268-D77A-47F4-9696-3B1E5BF6E01A}"/>
    <cellStyle name="Currency 4 7 3" xfId="12216" xr:uid="{EC1BC7D7-95C2-4A1E-96EC-6F7249DBD4E5}"/>
    <cellStyle name="Currency 4 8" xfId="8692" xr:uid="{3ED31F76-D776-46EF-96AD-5FBEC58575AA}"/>
    <cellStyle name="Currency 4 8 2" xfId="8693" xr:uid="{35CF8F38-6287-4B96-905C-A1DA5542D609}"/>
    <cellStyle name="Currency 4 8 2 2" xfId="12219" xr:uid="{CC8A7ED0-6945-4AC1-864A-F6B06BAB0956}"/>
    <cellStyle name="Currency 4 8 3" xfId="12218" xr:uid="{BD954479-6BBF-4B7A-B862-C5810C50A133}"/>
    <cellStyle name="Currency 4 9" xfId="8694" xr:uid="{CB66362F-877B-42C5-ADBF-806242B5F464}"/>
    <cellStyle name="Currency 4 9 2" xfId="8695" xr:uid="{08DB2779-2354-4A7B-BAE8-5532476B8B32}"/>
    <cellStyle name="Currency 4 9 2 2" xfId="12221" xr:uid="{6BE62227-1399-404B-9BF5-CCD4933D71DE}"/>
    <cellStyle name="Currency 4 9 3" xfId="12220" xr:uid="{2E7497BC-4A34-4206-BC55-3BFC3BDA84EC}"/>
    <cellStyle name="Currency 40" xfId="8696" xr:uid="{1BEF2B41-34AE-46E8-9284-B729691564E1}"/>
    <cellStyle name="Currency 40 2" xfId="12222" xr:uid="{DCF1A993-D0F3-44F9-95AA-DB480604EE71}"/>
    <cellStyle name="Currency 40 2 2" xfId="15179" xr:uid="{C883A91C-CAED-484B-9C9F-4455638F1FCD}"/>
    <cellStyle name="Currency 40 3" xfId="13739" xr:uid="{7DB3D468-584A-4A74-BF1C-561D4328DA2C}"/>
    <cellStyle name="Currency 41" xfId="8697" xr:uid="{BA7E5624-E1E2-43B7-A80B-4B0B6201834B}"/>
    <cellStyle name="Currency 41 2" xfId="12223" xr:uid="{55C49D0C-6908-45AE-844F-49941DD8847E}"/>
    <cellStyle name="Currency 41 2 2" xfId="15180" xr:uid="{1B98269F-1522-4D4E-9AB5-E9573E60896F}"/>
    <cellStyle name="Currency 41 3" xfId="13740" xr:uid="{214863B4-FEB5-44E9-AE51-1655C8817D0A}"/>
    <cellStyle name="Currency 42" xfId="8698" xr:uid="{134BF6EB-CB54-4DF7-8ACD-EE142E692C75}"/>
    <cellStyle name="Currency 42 2" xfId="12224" xr:uid="{A43A41F3-4AA1-49FF-9AE8-140DCF165A86}"/>
    <cellStyle name="Currency 42 2 2" xfId="15181" xr:uid="{CC0CED57-D734-4617-B653-19323D5A2CF0}"/>
    <cellStyle name="Currency 42 3" xfId="13741" xr:uid="{EF059877-38B0-4170-82C0-6D9FBCA0C3B0}"/>
    <cellStyle name="Currency 43" xfId="8699" xr:uid="{F08BCC3C-9C76-4267-8BF8-7C47CA384499}"/>
    <cellStyle name="Currency 43 2" xfId="12225" xr:uid="{34271E68-5AA3-41B7-AE43-2C9EDED65B8E}"/>
    <cellStyle name="Currency 43 2 2" xfId="15182" xr:uid="{03B93799-2143-4EC5-909C-92D12168BBED}"/>
    <cellStyle name="Currency 43 3" xfId="13742" xr:uid="{7161B18A-ACBB-4AFF-8598-7C606E4E4F7A}"/>
    <cellStyle name="Currency 44" xfId="8700" xr:uid="{CA1C099C-1430-44D3-B905-46F401142E78}"/>
    <cellStyle name="Currency 44 2" xfId="12226" xr:uid="{0AFEAB1C-3B97-490E-9D15-CF00398012D5}"/>
    <cellStyle name="Currency 44 2 2" xfId="15183" xr:uid="{6ECDEDD5-BEAA-4DF0-A828-D33E23E853D2}"/>
    <cellStyle name="Currency 44 3" xfId="13743" xr:uid="{B4005F11-F7D4-44A1-9EB8-CCF33D223779}"/>
    <cellStyle name="Currency 45" xfId="8701" xr:uid="{51A3998C-D6B6-4168-8DDE-61D561F0F190}"/>
    <cellStyle name="Currency 45 2" xfId="12227" xr:uid="{BF7E6B9B-D0F3-4EA3-8DA0-8422C4DDEFB1}"/>
    <cellStyle name="Currency 45 2 2" xfId="15184" xr:uid="{6B7BE525-A61C-4DF5-B2A4-7AF16D09645B}"/>
    <cellStyle name="Currency 45 3" xfId="13744" xr:uid="{F0D20EAC-8F1D-4219-B476-16CEEE0FDF38}"/>
    <cellStyle name="Currency 46" xfId="8702" xr:uid="{4397D156-8CD5-4612-AF38-B44462F83E48}"/>
    <cellStyle name="Currency 46 2" xfId="12228" xr:uid="{16A3480D-ADF9-4972-9E03-BFF5E16C7917}"/>
    <cellStyle name="Currency 46 2 2" xfId="15185" xr:uid="{1D95C7BF-FC4F-4E0E-8B12-7FF57D49AAF1}"/>
    <cellStyle name="Currency 46 3" xfId="13745" xr:uid="{EA601175-35D2-48D6-8389-1A311ECD9A19}"/>
    <cellStyle name="Currency 47" xfId="8703" xr:uid="{C3EFB3B9-8ACF-4D0E-886C-6C3F516B871A}"/>
    <cellStyle name="Currency 47 2" xfId="12229" xr:uid="{F9BA30F4-86DD-4B9A-BD30-37C691564822}"/>
    <cellStyle name="Currency 47 2 2" xfId="15186" xr:uid="{D6FA7A6B-0379-4ED5-8139-B3372455F1EA}"/>
    <cellStyle name="Currency 47 3" xfId="13746" xr:uid="{99D0006E-D800-4060-B897-C672D9E2AE65}"/>
    <cellStyle name="Currency 48" xfId="8704" xr:uid="{9528EFFA-B336-4666-A9B5-28B443DF08D5}"/>
    <cellStyle name="Currency 48 2" xfId="12230" xr:uid="{5DBC272B-BBE9-4605-9FCF-CA8F8FA6F0F4}"/>
    <cellStyle name="Currency 48 2 2" xfId="15187" xr:uid="{DED48924-BCFF-4FFE-BD0D-60D281B14062}"/>
    <cellStyle name="Currency 48 3" xfId="13747" xr:uid="{BC0B5B51-7D21-410E-9563-3963595CB0D9}"/>
    <cellStyle name="Currency 49" xfId="8705" xr:uid="{8797B943-5D40-4748-9A64-0FB2620C6F98}"/>
    <cellStyle name="Currency 49 2" xfId="12231" xr:uid="{4B9D5679-8DA3-4FB9-AE3E-43B575A6B59A}"/>
    <cellStyle name="Currency 49 2 2" xfId="15188" xr:uid="{D044803A-C54E-47C7-BC9E-B1C518161523}"/>
    <cellStyle name="Currency 49 3" xfId="13748" xr:uid="{BDB1E37D-1199-4B89-BBA6-D2F8F0B8961A}"/>
    <cellStyle name="Currency 5" xfId="8706" xr:uid="{B37FABF6-AD98-4250-9784-6AE55B82A2AF}"/>
    <cellStyle name="Currency 5 2" xfId="8707" xr:uid="{88FEC2EA-CBBB-4D2C-8B22-514A2C1266FC}"/>
    <cellStyle name="Currency 5 2 2" xfId="8708" xr:uid="{22988937-5CE2-4D3A-871A-10AF73CF0316}"/>
    <cellStyle name="Currency 5 2 2 2" xfId="13750" xr:uid="{86755B25-27D6-40F8-ADD1-A3C4B4516DE4}"/>
    <cellStyle name="Currency 5 2 3" xfId="12232" xr:uid="{14716C0F-FFD5-4BA3-9C6B-912704E3ACBB}"/>
    <cellStyle name="Currency 5 3" xfId="8709" xr:uid="{47A1215C-F873-4CE5-975F-48F7AA37910C}"/>
    <cellStyle name="Currency 5 3 2" xfId="12233" xr:uid="{48CCD49B-CA8A-4B3F-A7EC-76ABF9DD0539}"/>
    <cellStyle name="Currency 5 3 2 2" xfId="15189" xr:uid="{E41E3D3E-77A1-424F-9EED-0CE9E3AAFFDD}"/>
    <cellStyle name="Currency 5 3 3" xfId="13751" xr:uid="{DA3061D1-B71C-488D-8875-DB44DC1A42E4}"/>
    <cellStyle name="Currency 5 4" xfId="13749" xr:uid="{C5FD896E-B45E-450B-8DA0-D25FF2A0824A}"/>
    <cellStyle name="Currency 50" xfId="8710" xr:uid="{09AEF3A8-D9BF-4051-AB4C-FA376F457749}"/>
    <cellStyle name="Currency 50 2" xfId="12234" xr:uid="{0D6BF744-4BB4-4B2A-8670-BF012137E9E9}"/>
    <cellStyle name="Currency 50 2 2" xfId="15190" xr:uid="{EEDA17AF-55E1-4669-82E2-EF78BA137DA7}"/>
    <cellStyle name="Currency 50 3" xfId="13752" xr:uid="{4C73D151-A6AC-4B8F-9E88-9D4EF5CBA319}"/>
    <cellStyle name="Currency 51" xfId="8711" xr:uid="{37CF227B-189D-4054-8985-D6D05C13A96F}"/>
    <cellStyle name="Currency 51 2" xfId="12235" xr:uid="{387B2FC4-D428-4E6B-8DC6-42E56B8B9731}"/>
    <cellStyle name="Currency 51 2 2" xfId="15191" xr:uid="{84477F0C-858F-427D-ABEE-C92DE1C0B880}"/>
    <cellStyle name="Currency 51 3" xfId="13753" xr:uid="{A2EE1229-30A4-4B17-8537-914FD15254DC}"/>
    <cellStyle name="Currency 52" xfId="8712" xr:uid="{29CD446D-9584-4F39-84DE-BB98B621CCAC}"/>
    <cellStyle name="Currency 52 2" xfId="12236" xr:uid="{64FAC763-9F42-44BE-9C96-20F46040CF06}"/>
    <cellStyle name="Currency 52 2 2" xfId="15192" xr:uid="{6FF4603C-BE2D-4024-8F05-67595C2B3CAC}"/>
    <cellStyle name="Currency 52 3" xfId="13754" xr:uid="{C600C284-8B17-4629-8E77-3F8AA82B7ABF}"/>
    <cellStyle name="Currency 53" xfId="8713" xr:uid="{8FA2B921-3BE7-4492-8DB9-432ED5CB000A}"/>
    <cellStyle name="Currency 53 2" xfId="12237" xr:uid="{9B461216-EF6E-4642-9E5A-9A8660660C63}"/>
    <cellStyle name="Currency 53 2 2" xfId="15193" xr:uid="{7E24E8CB-ED36-449D-9806-2EFF38055E08}"/>
    <cellStyle name="Currency 53 3" xfId="13755" xr:uid="{51C9996D-33B9-4A49-BB28-AEF4C03B07A1}"/>
    <cellStyle name="Currency 54" xfId="8714" xr:uid="{15A21A4D-7FE4-4A0C-953C-A9E6473650EB}"/>
    <cellStyle name="Currency 54 2" xfId="12238" xr:uid="{B22D5F18-9694-404B-B806-0EE9D671910D}"/>
    <cellStyle name="Currency 54 2 2" xfId="15194" xr:uid="{CD2BE494-5970-4897-BA12-32388AEC6C4B}"/>
    <cellStyle name="Currency 54 3" xfId="13756" xr:uid="{CC7FD23D-BC92-4B21-963B-CCCDFCDEE6E1}"/>
    <cellStyle name="Currency 55" xfId="8715" xr:uid="{3BFFA476-0A46-459D-932A-8846A2FCC6AF}"/>
    <cellStyle name="Currency 55 2" xfId="12239" xr:uid="{564C6E5C-042A-4FCE-820F-801F5091B3B5}"/>
    <cellStyle name="Currency 55 2 2" xfId="15195" xr:uid="{76044BF9-A8D1-475B-BA79-EC4CDC10B012}"/>
    <cellStyle name="Currency 55 3" xfId="13757" xr:uid="{A6016057-A0B9-4A16-9CDE-D25122D63727}"/>
    <cellStyle name="Currency 56" xfId="8716" xr:uid="{5749C5DE-C166-41FA-8225-C3FFC483AEFE}"/>
    <cellStyle name="Currency 56 2" xfId="12240" xr:uid="{ADFDFBED-6E2C-48DB-8EE2-1F0E0D0A5445}"/>
    <cellStyle name="Currency 56 2 2" xfId="15196" xr:uid="{D71643E7-C2E0-471C-9F6F-A15EAD038560}"/>
    <cellStyle name="Currency 56 3" xfId="13758" xr:uid="{19D81B0A-7882-4B71-995E-1B50D0EADC4E}"/>
    <cellStyle name="Currency 57" xfId="8717" xr:uid="{7AB4DDFD-696B-4222-A954-AE031E21682C}"/>
    <cellStyle name="Currency 57 2" xfId="12241" xr:uid="{B254EC27-DE80-43DC-B5A5-A016B281E8C7}"/>
    <cellStyle name="Currency 57 2 2" xfId="15197" xr:uid="{6737581E-5E3A-45FF-9B02-1DD1BC95205E}"/>
    <cellStyle name="Currency 57 3" xfId="13759" xr:uid="{2623DD1B-D5D9-408D-8CBF-BC44548C09E6}"/>
    <cellStyle name="Currency 58" xfId="8718" xr:uid="{52AEA9B3-1D68-4A8E-AA5B-DED28345C5A0}"/>
    <cellStyle name="Currency 58 2" xfId="12242" xr:uid="{B137C520-EAB3-4A6F-A5FA-0BD9CF978CF0}"/>
    <cellStyle name="Currency 58 2 2" xfId="15198" xr:uid="{F0723E46-EA8C-4C76-B824-60EC059B6F15}"/>
    <cellStyle name="Currency 58 3" xfId="13760" xr:uid="{5B7CB0B6-7BEF-423B-AA7E-027E40C9BD0F}"/>
    <cellStyle name="Currency 59" xfId="8719" xr:uid="{1E2F16A4-8513-42E3-BF0B-AFDD5DB0A3F6}"/>
    <cellStyle name="Currency 59 2" xfId="12243" xr:uid="{B5F167AA-FD5A-42F7-A166-9505AFA7B360}"/>
    <cellStyle name="Currency 59 2 2" xfId="15199" xr:uid="{88AE8124-ED6A-442B-854A-832701E2CBF7}"/>
    <cellStyle name="Currency 59 3" xfId="13761" xr:uid="{37643CBF-F796-4654-8E8D-73ECED681100}"/>
    <cellStyle name="Currency 6" xfId="8720" xr:uid="{F06BEBA4-88FB-4EFF-884B-F7EEC682AD07}"/>
    <cellStyle name="Currency 6 2" xfId="12244" xr:uid="{2E053AFE-2EDE-4073-B944-91562524962B}"/>
    <cellStyle name="Currency 6 2 2" xfId="15200" xr:uid="{FA90DF99-19F6-4007-A407-D43E89B07DDF}"/>
    <cellStyle name="Currency 6 3" xfId="13762" xr:uid="{EF51A5F4-FA5E-4841-A795-D23E5F80B4A0}"/>
    <cellStyle name="Currency 60" xfId="8721" xr:uid="{7D04F76C-7E5A-43DE-BDC8-A44B6B033B20}"/>
    <cellStyle name="Currency 60 2" xfId="12245" xr:uid="{9C0A9AA8-675D-4949-B2BE-BD9161E1A500}"/>
    <cellStyle name="Currency 60 2 2" xfId="15201" xr:uid="{E5569D33-8A0B-4DA1-BCC7-A29F4137213C}"/>
    <cellStyle name="Currency 60 3" xfId="13763" xr:uid="{76DAEE67-60D2-4B67-B9CB-D5690CF3D73F}"/>
    <cellStyle name="Currency 61" xfId="8722" xr:uid="{993E81E1-DD76-4C0C-B819-324491C54178}"/>
    <cellStyle name="Currency 61 2" xfId="8723" xr:uid="{D4C987B8-6CA4-44BF-91DA-E82D01CD60C5}"/>
    <cellStyle name="Currency 61 2 2" xfId="12247" xr:uid="{978C2BA3-0B49-4F76-8106-D184A4A74A35}"/>
    <cellStyle name="Currency 61 3" xfId="8724" xr:uid="{1A2C5DE2-FDA9-41EE-A8ED-63A26FA935B5}"/>
    <cellStyle name="Currency 61 3 2" xfId="12248" xr:uid="{D46EC550-AD8A-4CB2-ACAD-EBF53CEE1397}"/>
    <cellStyle name="Currency 61 4" xfId="8725" xr:uid="{ADA360D9-EC26-415A-8B13-84D0D489BDC9}"/>
    <cellStyle name="Currency 61 4 2" xfId="12249" xr:uid="{E6670E64-C825-4D5E-AB52-3E7B41D26AC1}"/>
    <cellStyle name="Currency 61 5" xfId="8726" xr:uid="{22A2AFD4-6FF3-445B-8B6D-C541040A09EC}"/>
    <cellStyle name="Currency 61 5 2" xfId="12250" xr:uid="{3E29B220-86CC-445E-BFFA-F3A8FB213F8A}"/>
    <cellStyle name="Currency 61 6" xfId="8727" xr:uid="{4DF0C075-C2A3-4E01-BDD6-0110F11C9193}"/>
    <cellStyle name="Currency 61 6 2" xfId="12251" xr:uid="{9263F6CF-2E7B-43C1-9137-8CE0D0824250}"/>
    <cellStyle name="Currency 61 7" xfId="8728" xr:uid="{A8BBB1F7-B2C3-45A8-ACA1-CCA06CFD3A29}"/>
    <cellStyle name="Currency 61 7 2" xfId="12252" xr:uid="{F4C7BA1D-13C7-4171-84EF-D89B4B68A7B1}"/>
    <cellStyle name="Currency 61 8" xfId="12246" xr:uid="{22C5788A-B6F9-4E58-B1A9-2ED3270DF3B3}"/>
    <cellStyle name="Currency 61 8 2" xfId="15202" xr:uid="{215AE8EF-1EA3-4565-B16C-C70FA358A4D7}"/>
    <cellStyle name="Currency 61 9" xfId="13764" xr:uid="{BDD21C9D-C0D7-472E-B65C-699A38BA2157}"/>
    <cellStyle name="Currency 62" xfId="8729" xr:uid="{AED9B193-8DCE-4ED8-9258-EF6619D1EC04}"/>
    <cellStyle name="Currency 62 2" xfId="12253" xr:uid="{BDA1031C-ACF7-4407-9D28-6936E0132FEF}"/>
    <cellStyle name="Currency 62 2 2" xfId="15203" xr:uid="{3AF8473C-A3F9-4EC4-B182-2AB4B9C5C4B3}"/>
    <cellStyle name="Currency 62 3" xfId="13765" xr:uid="{3A3008D3-FE8A-4239-BF25-F61D86DF49BE}"/>
    <cellStyle name="Currency 63" xfId="8730" xr:uid="{C03ACB4D-BCC6-4F86-A24B-C6112DCD13FB}"/>
    <cellStyle name="Currency 63 2" xfId="12254" xr:uid="{EE98FF2A-C9C5-43B4-9687-91E0CC66E12E}"/>
    <cellStyle name="Currency 63 2 2" xfId="15204" xr:uid="{99B1E6E6-EB58-4103-A5AA-D7161F594530}"/>
    <cellStyle name="Currency 63 3" xfId="13766" xr:uid="{6C1082B0-B85A-4834-9031-4E6A7F42DBCB}"/>
    <cellStyle name="Currency 64" xfId="8731" xr:uid="{5B746827-E6F7-41DB-8AFE-47E2EBF947FB}"/>
    <cellStyle name="Currency 64 2" xfId="12255" xr:uid="{0BD29A43-0EE5-4B30-93C4-D6BE66C628F2}"/>
    <cellStyle name="Currency 64 2 2" xfId="15205" xr:uid="{6F702301-F1D3-4833-92C7-76B847B519A6}"/>
    <cellStyle name="Currency 64 3" xfId="13767" xr:uid="{C791F7B2-A4A5-4F6E-A6C9-E0C385BA7C5C}"/>
    <cellStyle name="Currency 65" xfId="8732" xr:uid="{DF868A1F-A620-4BEB-9D5C-2246A452D6B4}"/>
    <cellStyle name="Currency 65 2" xfId="8733" xr:uid="{A0256D65-B547-4164-8AF4-AF8495DA89EC}"/>
    <cellStyle name="Currency 65 2 2" xfId="12257" xr:uid="{2CA2663A-78F4-4E0A-81AB-47EA2F21ADD4}"/>
    <cellStyle name="Currency 65 3" xfId="12256" xr:uid="{B9CA7DB3-593A-4393-A806-B90ACAA2D0DD}"/>
    <cellStyle name="Currency 65 3 2" xfId="15206" xr:uid="{BC137F77-F239-46EC-82C4-34ADEFEC89E8}"/>
    <cellStyle name="Currency 65 4" xfId="13768" xr:uid="{3C5D5F65-1B58-412B-8CB6-2CD3A3391CD0}"/>
    <cellStyle name="Currency 66" xfId="8734" xr:uid="{6DED4E84-85D9-458E-8C9D-F19812BF5BC9}"/>
    <cellStyle name="Currency 66 2" xfId="12258" xr:uid="{9C92C159-C4ED-466C-AE80-1B3C96012AC0}"/>
    <cellStyle name="Currency 66 2 2" xfId="15207" xr:uid="{70DBBFF0-5B68-40CB-9627-B1E36A2AD5A4}"/>
    <cellStyle name="Currency 66 3" xfId="13769" xr:uid="{9C04B3B7-AA3A-4E88-966D-309C07EF8253}"/>
    <cellStyle name="Currency 67" xfId="8735" xr:uid="{6385F5EE-3F6E-4368-85D7-6AE2D37B7988}"/>
    <cellStyle name="Currency 67 2" xfId="12259" xr:uid="{123174DD-B067-4234-AAF8-6B3E0EE6F76B}"/>
    <cellStyle name="Currency 67 2 2" xfId="15208" xr:uid="{A0080306-EC3A-44B3-930E-B72FC28C4BA2}"/>
    <cellStyle name="Currency 67 3" xfId="13770" xr:uid="{F76572FD-39B5-45D8-B85D-3684CF3D0503}"/>
    <cellStyle name="Currency 68" xfId="8736" xr:uid="{5F410983-AB57-42BD-9216-22C5E74AACB5}"/>
    <cellStyle name="Currency 68 2" xfId="12260" xr:uid="{A8AC8995-40CD-491C-A524-B02E60270584}"/>
    <cellStyle name="Currency 68 2 2" xfId="15209" xr:uid="{6CB44AD2-4D62-4C9F-B3DF-FB780C14C2F7}"/>
    <cellStyle name="Currency 68 3" xfId="13771" xr:uid="{5386669E-4EEE-4ED1-98E4-74B4D633A1E8}"/>
    <cellStyle name="Currency 69" xfId="8737" xr:uid="{75F3F65A-B6D6-4CDC-BC26-C232CE7FA304}"/>
    <cellStyle name="Currency 69 2" xfId="12261" xr:uid="{FCE86D41-2947-4F78-9127-53B394757A1E}"/>
    <cellStyle name="Currency 69 2 2" xfId="15210" xr:uid="{A0245BF5-8CC4-4CE5-B8FF-E40E1D284041}"/>
    <cellStyle name="Currency 69 3" xfId="13772" xr:uid="{1E0FEC91-B05A-41B6-9D90-9658293C193E}"/>
    <cellStyle name="Currency 7" xfId="8738" xr:uid="{212BA753-4DB7-490D-AF10-5680CF4D5C1E}"/>
    <cellStyle name="Currency 7 2" xfId="8739" xr:uid="{B2997FE7-E492-4484-947D-9A974D708AD4}"/>
    <cellStyle name="Currency 7 2 2" xfId="13774" xr:uid="{4C904E8E-C2A1-4D5A-9094-C0AAFC9BCF5D}"/>
    <cellStyle name="Currency 7 3" xfId="8740" xr:uid="{D9D2AAF5-40DB-4FCA-8FA6-E0A506BA1D78}"/>
    <cellStyle name="Currency 7 3 2" xfId="12262" xr:uid="{3E43D564-B580-40F5-BB14-7689BAFCEC5D}"/>
    <cellStyle name="Currency 7 3 2 2" xfId="15211" xr:uid="{8F55F553-68C6-4FB3-8515-F15E5B5A5318}"/>
    <cellStyle name="Currency 7 3 3" xfId="13775" xr:uid="{790FB18B-FFAA-49DB-BD19-06E56DCF43A1}"/>
    <cellStyle name="Currency 7 4" xfId="13773" xr:uid="{D5DEA442-4551-4484-B1C3-B5EF1DAA3DD4}"/>
    <cellStyle name="Currency 70" xfId="8741" xr:uid="{9C53D08A-6B71-42D4-8098-725F5C190DFD}"/>
    <cellStyle name="Currency 70 2" xfId="12263" xr:uid="{28A9B623-3DA1-4437-8BA2-2B6ACE067EFC}"/>
    <cellStyle name="Currency 70 2 2" xfId="15212" xr:uid="{655FCA85-C297-4377-A085-649F3279296B}"/>
    <cellStyle name="Currency 70 3" xfId="13776" xr:uid="{820D4D53-6AD3-4235-91B7-5B14A878B523}"/>
    <cellStyle name="Currency 71" xfId="8742" xr:uid="{9E8EB56A-99C5-4AA8-B271-7F7FB40B85A8}"/>
    <cellStyle name="Currency 71 2" xfId="12264" xr:uid="{44417CA4-6FFB-4325-B491-6846968EA7BF}"/>
    <cellStyle name="Currency 71 2 2" xfId="15213" xr:uid="{7A47B07B-9F95-4839-97DB-6D1DC438F93E}"/>
    <cellStyle name="Currency 71 3" xfId="13777" xr:uid="{A68E7263-CB95-4AFC-8726-7E0D4883CD04}"/>
    <cellStyle name="Currency 72" xfId="8743" xr:uid="{DCDB3E58-5D04-4CA9-993E-7D66DEBD4A81}"/>
    <cellStyle name="Currency 72 2" xfId="12265" xr:uid="{1380B4F1-58E3-44D7-A494-F3E5A2FC9FE8}"/>
    <cellStyle name="Currency 72 2 2" xfId="15214" xr:uid="{B1A89BBA-F415-430F-9D3A-84722C365335}"/>
    <cellStyle name="Currency 72 3" xfId="13778" xr:uid="{BC86912F-C86E-4DF0-9BC4-1F5269909CC5}"/>
    <cellStyle name="Currency 73" xfId="8744" xr:uid="{58F545D6-5460-4B28-B44C-8590681DE60A}"/>
    <cellStyle name="Currency 73 2" xfId="12266" xr:uid="{833D7DC5-E39A-4390-ABEB-AF10127D4976}"/>
    <cellStyle name="Currency 73 2 2" xfId="15215" xr:uid="{84EC56AA-0E54-46DD-A4D9-347484D099CF}"/>
    <cellStyle name="Currency 73 3" xfId="13779" xr:uid="{3EFA9C5A-D6BE-4C20-B530-50DEA1B47663}"/>
    <cellStyle name="Currency 74" xfId="8745" xr:uid="{FA10AAD3-9C7C-4346-967F-C414641D7FA8}"/>
    <cellStyle name="Currency 74 2" xfId="12267" xr:uid="{453D57ED-9729-4635-99A3-FE735A2E2222}"/>
    <cellStyle name="Currency 74 2 2" xfId="15216" xr:uid="{565C5593-4A42-4CE0-941A-39496E61F800}"/>
    <cellStyle name="Currency 74 3" xfId="13780" xr:uid="{7A8DD4E3-DF58-4F54-96AD-943B1506F560}"/>
    <cellStyle name="Currency 75" xfId="8746" xr:uid="{0CCD44EF-A86D-4FC1-91E6-E3C445DEC684}"/>
    <cellStyle name="Currency 75 2" xfId="12268" xr:uid="{2228295F-2B97-4CC0-AE8F-BCE2CF6FA588}"/>
    <cellStyle name="Currency 75 2 2" xfId="15217" xr:uid="{4CB2A84B-F566-4120-95B6-78B0C782CA2B}"/>
    <cellStyle name="Currency 75 3" xfId="13781" xr:uid="{87A9915B-42FD-46FF-9387-9D2F8A257F37}"/>
    <cellStyle name="Currency 76" xfId="8747" xr:uid="{3D1D16E3-5D3F-476D-A62E-730782DDEFB2}"/>
    <cellStyle name="Currency 76 2" xfId="12269" xr:uid="{2B415EAD-DDE1-468D-AE8F-9AB0DB0C7180}"/>
    <cellStyle name="Currency 76 2 2" xfId="15218" xr:uid="{97C6ABE4-ABF7-4EC1-A68E-527088951110}"/>
    <cellStyle name="Currency 76 3" xfId="13782" xr:uid="{A12F132E-00D3-4A71-9BF9-2CEBC68564A5}"/>
    <cellStyle name="Currency 77" xfId="8748" xr:uid="{0C0D6C18-2550-4462-81EE-43C5FF16BD68}"/>
    <cellStyle name="Currency 77 2" xfId="12270" xr:uid="{AE56390A-52F7-40DC-B531-7DBA8CEA57E6}"/>
    <cellStyle name="Currency 77 2 2" xfId="15219" xr:uid="{BFF69C9F-4D35-42DD-A20F-43E1C9742B9A}"/>
    <cellStyle name="Currency 77 3" xfId="13783" xr:uid="{3D73EBF5-59B2-4C6F-B226-3490CDE70797}"/>
    <cellStyle name="Currency 78" xfId="8749" xr:uid="{9D8049C0-B73D-4386-B945-D9F56E4A967E}"/>
    <cellStyle name="Currency 78 2" xfId="12271" xr:uid="{F69F3A68-F81F-4476-8EDC-B42BE3594E3A}"/>
    <cellStyle name="Currency 78 2 2" xfId="15220" xr:uid="{C80D3CBA-1562-41E5-9538-C41BC4F6E8C7}"/>
    <cellStyle name="Currency 78 3" xfId="13784" xr:uid="{04E9B800-E982-440C-A454-586FA8B82245}"/>
    <cellStyle name="Currency 79" xfId="8750" xr:uid="{F064E4B3-1C97-45D7-896F-1A5EC43E4973}"/>
    <cellStyle name="Currency 79 2" xfId="12272" xr:uid="{E153C7F3-2B05-4996-9AAA-68846853EB1B}"/>
    <cellStyle name="Currency 79 2 2" xfId="15221" xr:uid="{F8A7D988-081E-4998-8675-73D817E98112}"/>
    <cellStyle name="Currency 79 3" xfId="13785" xr:uid="{6E643A77-4AFF-45C9-8BF4-6E287DDD9C47}"/>
    <cellStyle name="Currency 8" xfId="8751" xr:uid="{957B5322-292B-46E2-AAF9-F0EF351F5C5F}"/>
    <cellStyle name="Currency 8 2" xfId="12273" xr:uid="{1DD310CD-19A4-4638-92B0-0B4BC16A61F3}"/>
    <cellStyle name="Currency 8 2 2" xfId="15222" xr:uid="{5630A08F-B270-4DDE-A5FD-3CBB41556E21}"/>
    <cellStyle name="Currency 8 3" xfId="13786" xr:uid="{AA48E667-FB8A-4C82-AC90-F6D1CE338FB1}"/>
    <cellStyle name="Currency 80" xfId="8752" xr:uid="{37616CB8-09AD-4F5A-B2F7-1E9D312ECC1A}"/>
    <cellStyle name="Currency 80 2" xfId="12274" xr:uid="{CC895857-C034-456E-8DD9-8F242149448F}"/>
    <cellStyle name="Currency 80 2 2" xfId="15223" xr:uid="{A7E39CE3-E7ED-463B-BE62-F2297431AECE}"/>
    <cellStyle name="Currency 80 3" xfId="13787" xr:uid="{85C6E08E-88E4-43E7-9E78-14F6A9C8FDA4}"/>
    <cellStyle name="Currency 81" xfId="8753" xr:uid="{84BE3F28-0407-41D5-BC07-19C54AA1B4C0}"/>
    <cellStyle name="Currency 81 2" xfId="12275" xr:uid="{5F9C3C7C-7374-4BCF-9A20-997CCBBE11B0}"/>
    <cellStyle name="Currency 81 2 2" xfId="15224" xr:uid="{A592B3B3-4570-40A5-98AA-971662477503}"/>
    <cellStyle name="Currency 81 3" xfId="13788" xr:uid="{F82A443B-9452-4FFD-881C-24B5A2D7A735}"/>
    <cellStyle name="Currency 82" xfId="8754" xr:uid="{F6518141-7AC7-44C4-BDB2-D27FEDB60083}"/>
    <cellStyle name="Currency 82 2" xfId="12276" xr:uid="{9E3E857D-72E5-4E01-BF35-491E33D7CB72}"/>
    <cellStyle name="Currency 82 2 2" xfId="15225" xr:uid="{660F946E-8F50-41D5-AFB6-8D652B159B5A}"/>
    <cellStyle name="Currency 82 3" xfId="13789" xr:uid="{74506A2B-1426-4F60-902F-1B03879E302A}"/>
    <cellStyle name="Currency 9" xfId="8755" xr:uid="{DFB9B693-8BD4-4719-A262-AB1686287897}"/>
    <cellStyle name="Currency 9 10" xfId="8756" xr:uid="{FC7CC30B-BBA2-4367-A716-D0820425C884}"/>
    <cellStyle name="Currency 9 10 2" xfId="12278" xr:uid="{3D9FEBE0-F365-43EE-B706-3A93DF1FE295}"/>
    <cellStyle name="Currency 9 11" xfId="8757" xr:uid="{B954E612-8634-46BC-81B8-5114EAD32228}"/>
    <cellStyle name="Currency 9 11 2" xfId="12279" xr:uid="{13B84F3C-CAEB-4F6C-8D59-489912C708F6}"/>
    <cellStyle name="Currency 9 12" xfId="8758" xr:uid="{AE7117B3-1126-4129-9607-0105977C0068}"/>
    <cellStyle name="Currency 9 12 2" xfId="12280" xr:uid="{49531D36-ED30-4468-BF74-06BC43732E0C}"/>
    <cellStyle name="Currency 9 13" xfId="8759" xr:uid="{41CCB7EB-E22A-4412-ABF9-600912F49C24}"/>
    <cellStyle name="Currency 9 13 2" xfId="12281" xr:uid="{012CFAA6-9B77-4CB6-875C-47174ADD6818}"/>
    <cellStyle name="Currency 9 14" xfId="8760" xr:uid="{221F947B-A628-44F3-9A9A-C61659AED219}"/>
    <cellStyle name="Currency 9 14 2" xfId="12282" xr:uid="{4D22D2F7-50CA-41F5-829F-4567D7A530EE}"/>
    <cellStyle name="Currency 9 15" xfId="8761" xr:uid="{296446C0-60FB-456B-BFC0-88DC472FF3AD}"/>
    <cellStyle name="Currency 9 15 2" xfId="12283" xr:uid="{44E8219D-0BBF-439C-BB62-C1CE0E6DA7EC}"/>
    <cellStyle name="Currency 9 16" xfId="8762" xr:uid="{B78EAE33-3175-4FA2-BA23-5314CBBA4B72}"/>
    <cellStyle name="Currency 9 16 2" xfId="12284" xr:uid="{8B7B4092-D5F2-4038-82CB-FCA8CB8F2C58}"/>
    <cellStyle name="Currency 9 17" xfId="8763" xr:uid="{326BFD59-500B-4EA8-823D-10141081400D}"/>
    <cellStyle name="Currency 9 17 2" xfId="12285" xr:uid="{B3AA6180-D522-4ED7-B0A2-393CE052929E}"/>
    <cellStyle name="Currency 9 18" xfId="8764" xr:uid="{57C1083B-E7EE-4D20-9D0A-92B5E8299D6F}"/>
    <cellStyle name="Currency 9 18 2" xfId="12286" xr:uid="{02F91FEE-D1C1-49F9-8FF7-71DFCA90DF87}"/>
    <cellStyle name="Currency 9 19" xfId="8765" xr:uid="{27CD1E13-7A5D-4CC9-86D7-8B23742AD1EA}"/>
    <cellStyle name="Currency 9 19 2" xfId="12287" xr:uid="{2A25CD4E-F4DA-4B19-9FED-BD2B0B214712}"/>
    <cellStyle name="Currency 9 2" xfId="8766" xr:uid="{B74574E2-BBFC-4B71-8E1C-F0466C1AB57D}"/>
    <cellStyle name="Currency 9 2 2" xfId="12288" xr:uid="{EC2B77AF-91AA-46BC-9DF8-A24B6B1CB2CE}"/>
    <cellStyle name="Currency 9 20" xfId="8767" xr:uid="{73D823DE-973E-4D10-9DAB-4F969E2ADC8A}"/>
    <cellStyle name="Currency 9 20 2" xfId="12289" xr:uid="{0FD08DCF-9688-4185-B18A-B5779E7107C4}"/>
    <cellStyle name="Currency 9 21" xfId="8768" xr:uid="{8FB48D27-DCDB-4D42-A2AB-424EAAD947F2}"/>
    <cellStyle name="Currency 9 21 2" xfId="12290" xr:uid="{6DCE0879-21F8-47FB-A0D9-E2664B2A9FAA}"/>
    <cellStyle name="Currency 9 22" xfId="8769" xr:uid="{16752762-AE02-48F5-BEE9-A96E2EE9F748}"/>
    <cellStyle name="Currency 9 22 2" xfId="12291" xr:uid="{8E9D67AA-2FDC-426E-8D8A-2D5C955516CC}"/>
    <cellStyle name="Currency 9 23" xfId="8770" xr:uid="{36BA8275-94D9-4560-9F44-03809B2A8BE5}"/>
    <cellStyle name="Currency 9 23 2" xfId="12292" xr:uid="{3856FB11-F481-4123-A2CC-D530E8E6EBFB}"/>
    <cellStyle name="Currency 9 24" xfId="8771" xr:uid="{EA476DFA-8B37-4514-A41F-62A8FACF8C6A}"/>
    <cellStyle name="Currency 9 24 2" xfId="12293" xr:uid="{E5D85205-7863-410D-8DFD-507A9B317D80}"/>
    <cellStyle name="Currency 9 25" xfId="8772" xr:uid="{85F8A64A-A08B-4B58-87E4-16132C76A7F0}"/>
    <cellStyle name="Currency 9 25 2" xfId="12294" xr:uid="{0246CC6A-6520-4ED2-8581-D08427586310}"/>
    <cellStyle name="Currency 9 26" xfId="8773" xr:uid="{405C620B-C4AB-4467-94A8-870C480F6918}"/>
    <cellStyle name="Currency 9 26 2" xfId="12295" xr:uid="{3EC00F77-F7E0-416E-AB2E-1293E6AFE997}"/>
    <cellStyle name="Currency 9 27" xfId="8774" xr:uid="{55BB74D5-EB48-45FD-BEDA-EFE882DFD087}"/>
    <cellStyle name="Currency 9 27 2" xfId="12296" xr:uid="{EDB5682F-3F77-46CF-B290-60014A9D506B}"/>
    <cellStyle name="Currency 9 28" xfId="8775" xr:uid="{7AB98FFC-B87D-4544-A865-415471683568}"/>
    <cellStyle name="Currency 9 28 2" xfId="12297" xr:uid="{AAE11343-DB05-4ECD-B062-B68F742F1C7B}"/>
    <cellStyle name="Currency 9 29" xfId="8776" xr:uid="{B50E5803-D59B-48D5-848C-C2B2BA2BF320}"/>
    <cellStyle name="Currency 9 29 2" xfId="12298" xr:uid="{78BB41A6-66A6-4010-9A4D-521CF18DBA66}"/>
    <cellStyle name="Currency 9 3" xfId="8777" xr:uid="{822EABFB-1067-447C-931B-7D938A6286EC}"/>
    <cellStyle name="Currency 9 3 2" xfId="12299" xr:uid="{97CFDBC0-82BE-4B60-83CD-79527C2AEE6B}"/>
    <cellStyle name="Currency 9 30" xfId="8778" xr:uid="{8E152D94-AD5A-4260-9C06-8BED42479D33}"/>
    <cellStyle name="Currency 9 30 2" xfId="12300" xr:uid="{19AA467B-177A-419F-8224-2E4317AF5CF9}"/>
    <cellStyle name="Currency 9 31" xfId="8779" xr:uid="{AE564937-470F-4913-B8B2-AD718B3884D8}"/>
    <cellStyle name="Currency 9 31 2" xfId="12301" xr:uid="{C278E8C9-A8CE-4BE6-AD3D-5E4572A2E0B9}"/>
    <cellStyle name="Currency 9 32" xfId="8780" xr:uid="{18416F74-3F91-46EF-BE81-8477A51E0A78}"/>
    <cellStyle name="Currency 9 32 2" xfId="12302" xr:uid="{773DB801-32B1-4846-9B4E-EF6F8D681E6B}"/>
    <cellStyle name="Currency 9 33" xfId="8781" xr:uid="{5DC7F0D4-9CF8-4B35-BF6C-E1CD680F5B75}"/>
    <cellStyle name="Currency 9 33 2" xfId="12303" xr:uid="{A4B8E06F-6569-462A-8890-5B06F56E35DC}"/>
    <cellStyle name="Currency 9 34" xfId="8782" xr:uid="{4BE66BF3-0391-4B37-9A68-B3AECBA57B40}"/>
    <cellStyle name="Currency 9 34 2" xfId="12304" xr:uid="{6B761A45-2885-454E-82E0-FA98E74DF5F1}"/>
    <cellStyle name="Currency 9 35" xfId="8783" xr:uid="{6EADE92C-2728-4990-A48B-2485BDD5428F}"/>
    <cellStyle name="Currency 9 35 2" xfId="12305" xr:uid="{0C49286F-DEA0-4E5E-A3A0-2812EFA3E1F2}"/>
    <cellStyle name="Currency 9 36" xfId="8784" xr:uid="{3569941F-3906-4EC1-9144-F6D6B36695A6}"/>
    <cellStyle name="Currency 9 36 2" xfId="12306" xr:uid="{85F0C19A-9BD4-40FE-A58F-49E96CE67C0C}"/>
    <cellStyle name="Currency 9 37" xfId="8785" xr:uid="{58805CE6-500E-47C1-A453-A5713BD6854E}"/>
    <cellStyle name="Currency 9 37 2" xfId="12307" xr:uid="{753773FB-E7B0-4796-8F06-66C3B14D3FAD}"/>
    <cellStyle name="Currency 9 38" xfId="8786" xr:uid="{4DD91BE2-168C-4EC9-872D-9DA8BBB16105}"/>
    <cellStyle name="Currency 9 38 2" xfId="12308" xr:uid="{2F979064-0D4A-44D6-9CA1-AFCF687CE862}"/>
    <cellStyle name="Currency 9 39" xfId="8787" xr:uid="{449E862B-1C4A-4316-8546-4F310D0ECFB0}"/>
    <cellStyle name="Currency 9 39 2" xfId="12309" xr:uid="{A38359BE-01A3-4D85-980F-A2225AD0664C}"/>
    <cellStyle name="Currency 9 4" xfId="8788" xr:uid="{B8AACE29-27D0-4E1E-8ADC-092E799BB705}"/>
    <cellStyle name="Currency 9 4 2" xfId="12310" xr:uid="{FF3B254C-33B1-4A14-AD6A-3DDB66151652}"/>
    <cellStyle name="Currency 9 40" xfId="8789" xr:uid="{F39645DC-5F4F-4B3B-887F-3E076819504A}"/>
    <cellStyle name="Currency 9 40 2" xfId="12311" xr:uid="{A6EB5C30-3522-4A2A-9B6F-0D6AB2EFFE5E}"/>
    <cellStyle name="Currency 9 41" xfId="8790" xr:uid="{78CA4C80-F3D6-4D62-B645-A808BE200B6C}"/>
    <cellStyle name="Currency 9 41 2" xfId="12312" xr:uid="{AEEC0FD1-D8C0-4564-883B-2B76ECDB34CF}"/>
    <cellStyle name="Currency 9 42" xfId="8791" xr:uid="{CC6DEE3D-B65E-42F6-A75B-4E68029C0D5B}"/>
    <cellStyle name="Currency 9 42 2" xfId="12313" xr:uid="{7EB180C6-C253-4401-99C4-4337FF5B9BAA}"/>
    <cellStyle name="Currency 9 43" xfId="8792" xr:uid="{6A2C54E7-3848-4AB0-8C74-D32899F0AF06}"/>
    <cellStyle name="Currency 9 43 2" xfId="12314" xr:uid="{63ACDE88-C4E0-4E59-A92C-10AF9F5BBB81}"/>
    <cellStyle name="Currency 9 44" xfId="8793" xr:uid="{5ACB682C-55BF-457F-A824-56A304F6509E}"/>
    <cellStyle name="Currency 9 44 2" xfId="12315" xr:uid="{63E75DA4-FFBB-412C-94D4-F171F39B0D2C}"/>
    <cellStyle name="Currency 9 45" xfId="8794" xr:uid="{E270D5AA-105F-425B-BB07-25034A4A8DA3}"/>
    <cellStyle name="Currency 9 45 2" xfId="12316" xr:uid="{B50CDCDA-27C1-4FA8-B4FB-79F35AEA3AAD}"/>
    <cellStyle name="Currency 9 46" xfId="8795" xr:uid="{0050EDC8-FF03-48B8-9406-C1D0E711C6EB}"/>
    <cellStyle name="Currency 9 46 2" xfId="12317" xr:uid="{C1B91809-CF61-4885-AD1D-442ACEBE3560}"/>
    <cellStyle name="Currency 9 47" xfId="8796" xr:uid="{772D529A-BE17-4E64-A1F6-9F2FFCC7796A}"/>
    <cellStyle name="Currency 9 47 2" xfId="12318" xr:uid="{0C225F10-039F-40E4-AD5C-078515F6ACF5}"/>
    <cellStyle name="Currency 9 48" xfId="8797" xr:uid="{98E921C9-72F2-46E5-AD1C-DCC116D5D643}"/>
    <cellStyle name="Currency 9 48 2" xfId="12319" xr:uid="{7A54B561-7973-4E31-8B02-CDC4F10C6DAB}"/>
    <cellStyle name="Currency 9 49" xfId="8798" xr:uid="{2C3EB65D-EDE8-4449-9237-ECCB70313BA3}"/>
    <cellStyle name="Currency 9 49 2" xfId="12320" xr:uid="{3DCF0105-16EE-4A03-9B71-7FC97DDC4838}"/>
    <cellStyle name="Currency 9 5" xfId="8799" xr:uid="{5BEA3BD5-B7D3-41AF-9ED1-191662D0F2EB}"/>
    <cellStyle name="Currency 9 5 2" xfId="12321" xr:uid="{6A82E108-991E-4856-9907-C4522B987A28}"/>
    <cellStyle name="Currency 9 50" xfId="8800" xr:uid="{10DF4EDE-B886-4FEA-B5F4-DFC249A25049}"/>
    <cellStyle name="Currency 9 50 2" xfId="12322" xr:uid="{A33A614A-BE91-4112-8E1D-2B131173D855}"/>
    <cellStyle name="Currency 9 51" xfId="8801" xr:uid="{A08F7E0F-DC56-438C-B15F-82355F73B875}"/>
    <cellStyle name="Currency 9 51 2" xfId="12323" xr:uid="{4C1951D4-533A-4C57-8633-F0A412F36041}"/>
    <cellStyle name="Currency 9 52" xfId="8802" xr:uid="{20D04BBA-C921-49EE-8CE3-324A7F4605BF}"/>
    <cellStyle name="Currency 9 52 2" xfId="12324" xr:uid="{B63951E2-9569-4BFF-BF9E-3FE1AA065CEC}"/>
    <cellStyle name="Currency 9 53" xfId="8803" xr:uid="{4B2C646F-C7C1-448A-A381-561D9B9AB14C}"/>
    <cellStyle name="Currency 9 53 2" xfId="12325" xr:uid="{0B69326A-228E-4B32-BB11-143C995C653B}"/>
    <cellStyle name="Currency 9 54" xfId="8804" xr:uid="{3EDB3861-7760-4761-8A17-0022D369788C}"/>
    <cellStyle name="Currency 9 54 2" xfId="12326" xr:uid="{8E9B55E5-649A-4951-9256-525A7CECCBDC}"/>
    <cellStyle name="Currency 9 55" xfId="8805" xr:uid="{3FEF8742-E398-44E0-827A-117C8E8E3735}"/>
    <cellStyle name="Currency 9 55 2" xfId="12327" xr:uid="{13ACF0A1-D953-4E88-964A-32B9E3225050}"/>
    <cellStyle name="Currency 9 56" xfId="8806" xr:uid="{A25DFCC8-544A-4B3B-A950-B9A0BF151497}"/>
    <cellStyle name="Currency 9 56 2" xfId="12328" xr:uid="{23DE7F59-885F-43DF-B95E-4B49948086E9}"/>
    <cellStyle name="Currency 9 57" xfId="8807" xr:uid="{8F3F91DE-1304-4AD8-83BB-1212F84CE3CE}"/>
    <cellStyle name="Currency 9 57 2" xfId="12329" xr:uid="{1D9C78F5-6F1A-451E-9966-8937EEAB2733}"/>
    <cellStyle name="Currency 9 58" xfId="8808" xr:uid="{1FC3A072-62F8-4F65-A297-FBEAE315D61F}"/>
    <cellStyle name="Currency 9 58 2" xfId="12330" xr:uid="{274F508C-4E0E-4571-B597-29F28B21F97E}"/>
    <cellStyle name="Currency 9 59" xfId="8809" xr:uid="{212BE695-1CC5-41C9-BDF6-B296FDFF713A}"/>
    <cellStyle name="Currency 9 59 2" xfId="12331" xr:uid="{C9DAF5D9-3439-4DFD-B85F-2C74C012B975}"/>
    <cellStyle name="Currency 9 6" xfId="8810" xr:uid="{85F5BAF3-6F8A-40B3-B717-DD5E1FDD4964}"/>
    <cellStyle name="Currency 9 6 2" xfId="12332" xr:uid="{AC6BFC44-8F8B-4BF1-A3A5-B8BADEB52F0F}"/>
    <cellStyle name="Currency 9 60" xfId="8811" xr:uid="{2FFEA14D-5705-43EE-BE86-B49A9A8DFB0C}"/>
    <cellStyle name="Currency 9 60 2" xfId="12333" xr:uid="{1A8BC03B-A04F-4F19-A0A3-3551F527291A}"/>
    <cellStyle name="Currency 9 61" xfId="8812" xr:uid="{671C43BE-B56D-4C3B-82FB-5E04717F9DF7}"/>
    <cellStyle name="Currency 9 61 2" xfId="12334" xr:uid="{94897E66-503F-4583-A682-DC61B256907D}"/>
    <cellStyle name="Currency 9 62" xfId="8813" xr:uid="{58E0C54F-1152-4DC2-BDDF-79E3CC4760C1}"/>
    <cellStyle name="Currency 9 62 2" xfId="12335" xr:uid="{7A5FA1DF-8BEC-4D92-9DE3-76C4136E33F1}"/>
    <cellStyle name="Currency 9 63" xfId="8814" xr:uid="{5C29F07E-CB7D-4B7C-9826-3D69C48BB8FC}"/>
    <cellStyle name="Currency 9 63 2" xfId="12336" xr:uid="{9A1F685A-7EBC-4380-8925-6AF30D7ABCCC}"/>
    <cellStyle name="Currency 9 63 2 2" xfId="15226" xr:uid="{98F0BE63-8C42-42A7-99C3-98E2C1FF0A66}"/>
    <cellStyle name="Currency 9 63 3" xfId="13790" xr:uid="{73B88C32-9134-4FFF-B0A3-22985986EE9E}"/>
    <cellStyle name="Currency 9 64" xfId="12277" xr:uid="{95448D83-D321-4CB2-84B7-D2DF8112321C}"/>
    <cellStyle name="Currency 9 7" xfId="8815" xr:uid="{B45B628A-C9E0-4030-9404-3133875BA22E}"/>
    <cellStyle name="Currency 9 7 2" xfId="12337" xr:uid="{A4E3476F-5E0A-4913-AA8A-BF736461A483}"/>
    <cellStyle name="Currency 9 8" xfId="8816" xr:uid="{5B951018-D5B4-4EBE-BC33-92C309A8763F}"/>
    <cellStyle name="Currency 9 8 2" xfId="12338" xr:uid="{767752AC-7C00-4A55-9E9A-0AC6D3058980}"/>
    <cellStyle name="Currency 9 9" xfId="8817" xr:uid="{5D52D0F5-2D2E-41FB-8809-E2289104BD30}"/>
    <cellStyle name="Currency 9 9 2" xfId="12339" xr:uid="{A9B89157-C366-4C7D-A305-F6A93A1DAFC2}"/>
    <cellStyle name="Currency Dollar" xfId="5930" xr:uid="{BA3F2E4A-5193-43BB-8003-1E907A94C96C}"/>
    <cellStyle name="Currency Dollar (2dp)" xfId="5931" xr:uid="{46A91A71-F2BC-4B02-8E9B-EF87C249DC22}"/>
    <cellStyle name="Currency EUR" xfId="5932" xr:uid="{15F15056-90C3-4EAF-AF12-F690118C45EE}"/>
    <cellStyle name="Currency EUR (2dp)" xfId="5933" xr:uid="{3C4FC8A3-E168-45E9-8B0D-CB8359C3DFC9}"/>
    <cellStyle name="Currency Euro" xfId="5934" xr:uid="{BDA5AD4D-9AC9-464C-83C7-C432B80434F0}"/>
    <cellStyle name="Currency Euro (2dp)" xfId="5935" xr:uid="{FBBF5075-AF1C-4F3F-8B16-1A8F44D875EC}"/>
    <cellStyle name="Currency GBP" xfId="5936" xr:uid="{0BB24778-1990-4717-AA5A-82CF0176FF36}"/>
    <cellStyle name="Currency GBP (2dp)" xfId="5937" xr:uid="{E18AFB0A-E4F3-43EC-86D5-DDA6351FD2E0}"/>
    <cellStyle name="Currency Pound" xfId="5938" xr:uid="{1933B5B1-65E8-418C-9620-F06BC5006FD6}"/>
    <cellStyle name="Currency Pound (2dp)" xfId="5939" xr:uid="{8B3A3C41-6A7C-4B35-B0CD-8B29480AC0C3}"/>
    <cellStyle name="Currency USD" xfId="5940" xr:uid="{BECB0B75-A5B0-48E0-931B-8C7711FAB323}"/>
    <cellStyle name="Currency USD (2dp)" xfId="5941" xr:uid="{39F009B3-4818-425A-924F-12557644C220}"/>
    <cellStyle name="Currency0" xfId="5942" xr:uid="{31BAE426-AEDA-4C7F-A66D-83291D1009BA}"/>
    <cellStyle name="Date" xfId="5943" xr:uid="{E0CCB2E5-9B41-4009-BD59-16A171EECF4F}"/>
    <cellStyle name="Date (Month)" xfId="5944" xr:uid="{577794F9-27AC-4F46-B7DA-C529BAB33E78}"/>
    <cellStyle name="Date (Year)" xfId="5945" xr:uid="{83CDB2BB-2E7C-4143-86AF-BC051A12EF23}"/>
    <cellStyle name="Date 2" xfId="8818" xr:uid="{0676D76B-C406-4FA6-82FE-5AFAAB6A8333}"/>
    <cellStyle name="Date 2 2" xfId="8819" xr:uid="{CA74A056-FEA9-4945-9552-1C70C8705139}"/>
    <cellStyle name="Date 3" xfId="8820" xr:uid="{A1A07CDF-9502-43E0-B464-EF508C1FDA53}"/>
    <cellStyle name="Date 3 2" xfId="8821" xr:uid="{4E62E783-54F2-4989-BD0C-1A2D2681FEA9}"/>
    <cellStyle name="Date 4" xfId="8822" xr:uid="{135F04D7-CFC3-43FC-A712-C72CF43CC819}"/>
    <cellStyle name="Date 5" xfId="8823" xr:uid="{CAC83E36-4FDF-4462-B7C2-93EFC67E005C}"/>
    <cellStyle name="Date 6" xfId="8824" xr:uid="{88539006-50CA-4AA1-9F8B-BF20BD103BB1}"/>
    <cellStyle name="Date Short" xfId="5946" xr:uid="{6E34B19C-131A-4C19-9CD9-C605F2AEEA11}"/>
    <cellStyle name="Dezimal [0]_Actual vs. Prior" xfId="8825" xr:uid="{A9A94B4E-A778-4A3E-81D7-8ACFCB4C90B7}"/>
    <cellStyle name="Dezimal_Actual vs. Prior" xfId="8826" xr:uid="{01636A89-EBD8-49D5-A365-FDE72B61A03A}"/>
    <cellStyle name="Dia" xfId="6583" xr:uid="{D26F7699-B1F2-47F2-87D6-BEC9F9323D77}"/>
    <cellStyle name="Differs From Base - IBM Cognos" xfId="51" xr:uid="{6C6DC313-DD9F-414F-B5D1-0FE2944508A9}"/>
    <cellStyle name="Edit - IBM Cognos" xfId="52" xr:uid="{7BFB6DAD-E5B8-4871-91CF-39293C27DF80}"/>
    <cellStyle name="Eingabe" xfId="4682" xr:uid="{4B671171-A962-462A-A4D5-223B063BC537}"/>
    <cellStyle name="Encabez1" xfId="6582" xr:uid="{C7D5DA32-F821-4636-B9F8-CCEF72937AE8}"/>
    <cellStyle name="Encabez2" xfId="6581" xr:uid="{281EA92E-8366-4447-A57B-8E5074F2DE2B}"/>
    <cellStyle name="Encabezado 1" xfId="84" builtinId="16" customBuiltin="1"/>
    <cellStyle name="Encabezado 4 2" xfId="4576" xr:uid="{3268D0B4-0ABD-4F16-9606-D2BF6E014099}"/>
    <cellStyle name="Énfasis1" xfId="97" builtinId="29" customBuiltin="1"/>
    <cellStyle name="Énfasis2" xfId="100" builtinId="33" customBuiltin="1"/>
    <cellStyle name="Énfasis3" xfId="103" builtinId="37" customBuiltin="1"/>
    <cellStyle name="Énfasis4" xfId="106" builtinId="41" customBuiltin="1"/>
    <cellStyle name="Énfasis5" xfId="109" builtinId="45" customBuiltin="1"/>
    <cellStyle name="Énfasis6" xfId="112" builtinId="49" customBuiltin="1"/>
    <cellStyle name="Enter Currency (0)" xfId="5947" xr:uid="{9E2EA9E7-9525-4C6E-9006-4E8EE4F1D397}"/>
    <cellStyle name="Enter Currency (2)" xfId="5948" xr:uid="{ACA8D73A-AE53-4AFB-B80E-5C59F1B221C3}"/>
    <cellStyle name="Enter Units (0)" xfId="5949" xr:uid="{F060BA65-3E42-4FB7-B002-1BCCB2AD7832}"/>
    <cellStyle name="Enter Units (1)" xfId="5950" xr:uid="{5FA2EBA1-6622-415F-961E-8377045A8AF1}"/>
    <cellStyle name="Enter Units (2)" xfId="5951" xr:uid="{2E9D9EE6-107D-48F1-B9F0-95FBCB2DC0EA}"/>
    <cellStyle name="Entered" xfId="8827" xr:uid="{558EF03C-3E02-4C5A-A9CA-F83D697109FF}"/>
    <cellStyle name="Entrada" xfId="89" builtinId="20" customBuiltin="1"/>
    <cellStyle name="Ergebnis" xfId="4683" xr:uid="{C3641371-4336-4837-B612-DD2E893D4745}"/>
    <cellStyle name="Erklärender Text" xfId="4684" xr:uid="{4421C215-D759-4FC2-8295-47500158A961}"/>
    <cellStyle name="Euro" xfId="8828" xr:uid="{0DCA5FCD-034B-4ADF-8A55-E9C4D5297E86}"/>
    <cellStyle name="Euro 10" xfId="8829" xr:uid="{6DD100CE-658B-4A46-AFEF-E96D6584A097}"/>
    <cellStyle name="Euro 11" xfId="8830" xr:uid="{0DDC7DF1-0F57-464D-888B-1A43B996E124}"/>
    <cellStyle name="Euro 12" xfId="8831" xr:uid="{2AFB751D-7371-4C90-8F38-181ACE75D0E6}"/>
    <cellStyle name="Euro 13" xfId="8832" xr:uid="{CE340BDC-A2F3-4DD5-BAD2-36287F2376EE}"/>
    <cellStyle name="Euro 14" xfId="8833" xr:uid="{2656626C-1346-4159-A89E-A03CD184785E}"/>
    <cellStyle name="Euro 15" xfId="8834" xr:uid="{A38B44F6-0612-47D2-8CA2-3575C0993584}"/>
    <cellStyle name="Euro 16" xfId="8835" xr:uid="{9736176E-E800-4E7B-8073-DF228156D2B1}"/>
    <cellStyle name="Euro 17" xfId="8836" xr:uid="{50969408-5813-438B-879F-44D3F54AF813}"/>
    <cellStyle name="Euro 2" xfId="8837" xr:uid="{17F1EC69-04DD-4A4A-B22B-6D48966CE0C6}"/>
    <cellStyle name="Euro 3" xfId="8838" xr:uid="{B8CDCA0F-2A65-435F-BA95-56F422F169B6}"/>
    <cellStyle name="Euro 4" xfId="8839" xr:uid="{B329FD26-505F-4CE6-9B64-639F23FC46B0}"/>
    <cellStyle name="Euro 5" xfId="8840" xr:uid="{854CA732-636E-4C7B-87B8-7507A31388A6}"/>
    <cellStyle name="Euro 6" xfId="8841" xr:uid="{B69408E5-53CD-4B75-B56D-3EC1752041FF}"/>
    <cellStyle name="Euro 7" xfId="8842" xr:uid="{67BFED9F-9694-427F-BC10-99DB972C85B6}"/>
    <cellStyle name="Euro 8" xfId="8843" xr:uid="{C9BC44A3-B45C-48E6-95E1-F58A64F397F6}"/>
    <cellStyle name="Euro 9" xfId="8844" xr:uid="{B6D56672-33E4-4082-88C7-A5944E123067}"/>
    <cellStyle name="Explanatory Text 2" xfId="5952" xr:uid="{1B4F5264-5D32-4E66-95BB-B6734BAFE278}"/>
    <cellStyle name="Explanatory Text 3" xfId="5953" xr:uid="{BC6EB4AE-1538-4AAC-815D-6823A5B84094}"/>
    <cellStyle name="Explanatory Text 3 2" xfId="8845" xr:uid="{3BF379A3-C26E-4548-9980-6A69BCF02A71}"/>
    <cellStyle name="Explanatory Text 4" xfId="8846" xr:uid="{9D4B13DC-4A91-4244-915B-B42549CD8002}"/>
    <cellStyle name="F2" xfId="6580" xr:uid="{8FCA3C8A-FA64-456C-8070-50E318705597}"/>
    <cellStyle name="F3" xfId="6579" xr:uid="{A985E0C8-8B31-4D04-8753-6512D53010A5}"/>
    <cellStyle name="F4" xfId="6578" xr:uid="{8D7A6DD5-C6D8-4F9F-B73B-5308CF5777DC}"/>
    <cellStyle name="F5" xfId="6577" xr:uid="{AFE9217C-AE5E-487B-BF0F-1C1AC3578625}"/>
    <cellStyle name="F6" xfId="6576" xr:uid="{BBE8A72B-3DBB-4A78-9694-458708D621B2}"/>
    <cellStyle name="F7" xfId="6575" xr:uid="{731459D6-D264-4BE4-87E9-5544F8987BB5}"/>
    <cellStyle name="F8" xfId="6574" xr:uid="{9AAF0A6E-FCA0-455E-91E4-593A36BBA2EC}"/>
    <cellStyle name="Fijo" xfId="6573" xr:uid="{78C00DA2-2BE9-4883-A0C7-12744A34B121}"/>
    <cellStyle name="Financiero" xfId="6572" xr:uid="{708C685C-4906-424A-9B80-D9114F30D377}"/>
    <cellStyle name="Fixed" xfId="5954" xr:uid="{980129A6-4BBF-4CA9-AB76-408B564576F5}"/>
    <cellStyle name="Formula - IBM Cognos" xfId="53" xr:uid="{158E949A-B424-4C06-84EA-898404E31D85}"/>
    <cellStyle name="Formulas" xfId="6571" xr:uid="{9DDC1E78-B1A7-4790-9CC6-D698AC87DD9D}"/>
    <cellStyle name="FRxAmtStyle" xfId="4685" xr:uid="{F5A27817-4C8E-4737-8756-C14BC2D1FAF1}"/>
    <cellStyle name="FRxAmtStyle 10" xfId="4686" xr:uid="{36511C20-0F3A-4513-9586-D7BD624E7F1D}"/>
    <cellStyle name="FRxAmtStyle 10 2" xfId="4687" xr:uid="{027D81B3-9ED0-4E79-A42F-B0287AF42E6F}"/>
    <cellStyle name="FRxAmtStyle 11" xfId="4688" xr:uid="{5A64CC53-62DB-4948-AD09-5014A1962612}"/>
    <cellStyle name="FRxAmtStyle 11 2" xfId="4689" xr:uid="{D7645483-4C4B-465F-93D6-4B482AEE904C}"/>
    <cellStyle name="FRxAmtStyle 12" xfId="4690" xr:uid="{C0D92B26-34F0-4FCA-BBF6-4AC26303AA2E}"/>
    <cellStyle name="FRxAmtStyle 12 2" xfId="4691" xr:uid="{EAD2A0A4-8BE6-49C0-B5A9-3C686AE1788D}"/>
    <cellStyle name="FRxAmtStyle 13" xfId="4692" xr:uid="{5BC8A027-8271-4D3D-BEF4-94B3293D3803}"/>
    <cellStyle name="FRxAmtStyle 13 2" xfId="4693" xr:uid="{200E5CFA-ED59-45E8-B884-0947B02F1F45}"/>
    <cellStyle name="FRxAmtStyle 14" xfId="4694" xr:uid="{0C2DA4C2-32C2-4A48-9AB1-6059284AC2C8}"/>
    <cellStyle name="FRxAmtStyle 14 2" xfId="4695" xr:uid="{8AA90A27-D050-4F54-961C-417719F8C18E}"/>
    <cellStyle name="FRxAmtStyle 15" xfId="4696" xr:uid="{6B196161-6088-4D8E-979C-998E02AC10FC}"/>
    <cellStyle name="FRxAmtStyle 15 2" xfId="4697" xr:uid="{6678DF84-BC79-42D2-AA37-9D6017AEE247}"/>
    <cellStyle name="FRxAmtStyle 16" xfId="4698" xr:uid="{4DEC42F3-D160-4707-A4F0-8D1319593166}"/>
    <cellStyle name="FRxAmtStyle 16 2" xfId="4699" xr:uid="{91BEA73C-936F-4E0D-A0CD-A55D7B09F98C}"/>
    <cellStyle name="FRxAmtStyle 17" xfId="4700" xr:uid="{C995B081-7BFB-4CC3-9F90-0066056B3BB0}"/>
    <cellStyle name="FRxAmtStyle 17 2" xfId="4701" xr:uid="{B7A4BFAF-556F-413B-9322-132D1DCE04A5}"/>
    <cellStyle name="FRxAmtStyle 18" xfId="4702" xr:uid="{4498C154-FDDC-4B55-AB48-B31FF49C430A}"/>
    <cellStyle name="FRxAmtStyle 18 2" xfId="4703" xr:uid="{34D9FEBE-E28A-4F83-86EC-E728BF269C5E}"/>
    <cellStyle name="FRxAmtStyle 19" xfId="4704" xr:uid="{6569BCD7-07C9-487C-A02C-BDCFAB3507B4}"/>
    <cellStyle name="FRxAmtStyle 19 2" xfId="4705" xr:uid="{BB758701-1174-4593-992A-3DA47E1B1FE7}"/>
    <cellStyle name="FRxAmtStyle 2" xfId="4706" xr:uid="{36C60A5B-F048-431B-9259-B5CA0FFCC4C6}"/>
    <cellStyle name="FRxAmtStyle 2 2" xfId="4707" xr:uid="{94326EC8-6D60-4FDC-ACE1-5B07D487D34F}"/>
    <cellStyle name="FRxAmtStyle 20" xfId="4708" xr:uid="{81BC24E1-B285-4CAF-861E-9758FEC0CFF5}"/>
    <cellStyle name="FRxAmtStyle 21" xfId="4709" xr:uid="{467F3EA8-AF4D-4B3D-87DA-68CDA2E5FA3C}"/>
    <cellStyle name="FRxAmtStyle 21 2" xfId="4710" xr:uid="{654BC576-C4E7-4F82-AF42-324518BC0996}"/>
    <cellStyle name="FRxAmtStyle 22" xfId="4711" xr:uid="{B488A46B-9998-4B1B-91BD-5C2D9431481E}"/>
    <cellStyle name="FRxAmtStyle 22 2" xfId="4712" xr:uid="{5ADC799E-4469-4D28-9EFE-8553EB586F8A}"/>
    <cellStyle name="FRxAmtStyle 23" xfId="4713" xr:uid="{F82CA278-3859-4BD4-ABE2-195E78680943}"/>
    <cellStyle name="FRxAmtStyle 23 2" xfId="4714" xr:uid="{3D54FC30-0572-4A0A-9DD7-6093FB417660}"/>
    <cellStyle name="FRxAmtStyle 24" xfId="4715" xr:uid="{8D21949F-F2DA-4FDC-B6A7-47F9718451E6}"/>
    <cellStyle name="FRxAmtStyle 24 2" xfId="4716" xr:uid="{CA7108FA-3FF0-41E3-8FCB-4E9132DC04F2}"/>
    <cellStyle name="FRxAmtStyle 25" xfId="4717" xr:uid="{8F5BA4BE-EB2E-432A-B462-F8C779E2A466}"/>
    <cellStyle name="FRxAmtStyle 25 2" xfId="4718" xr:uid="{2DFEDDA8-49EC-46D7-8447-4EB8BAC90D48}"/>
    <cellStyle name="FRxAmtStyle 26" xfId="4719" xr:uid="{FC211060-A4F9-46CA-8089-DD0D82878D26}"/>
    <cellStyle name="FRxAmtStyle 26 2" xfId="4720" xr:uid="{16D55218-45EE-45A9-8BC2-023477B0C4BB}"/>
    <cellStyle name="FRxAmtStyle 27" xfId="4721" xr:uid="{364B889B-1ECC-414A-BB5F-07D8E6C67406}"/>
    <cellStyle name="FRxAmtStyle 27 2" xfId="4722" xr:uid="{B8958D1F-D82A-43C2-A334-A2C70DCDCA28}"/>
    <cellStyle name="FRxAmtStyle 28" xfId="4723" xr:uid="{7801B385-796F-4BC0-B883-C3701E54F97C}"/>
    <cellStyle name="FRxAmtStyle 28 2" xfId="4724" xr:uid="{EC69AFC9-3798-4AF4-8CE5-0225A4D62A58}"/>
    <cellStyle name="FRxAmtStyle 29" xfId="4725" xr:uid="{AF00FD7C-918E-4BA7-8F60-BA389B56BCE5}"/>
    <cellStyle name="FRxAmtStyle 29 2" xfId="4726" xr:uid="{2CFA8622-F8AC-43C5-B33E-7C34C4F8323E}"/>
    <cellStyle name="FRxAmtStyle 3" xfId="4727" xr:uid="{5A6E5173-2481-4B26-A88C-27536B682213}"/>
    <cellStyle name="FRxAmtStyle 3 2" xfId="4728" xr:uid="{3F50CCCA-824F-4272-A3C5-61F60637B1E8}"/>
    <cellStyle name="FRxAmtStyle 3 3" xfId="4729" xr:uid="{1AB8443B-2125-471B-A9B8-92B4CCB35623}"/>
    <cellStyle name="FRxAmtStyle 30" xfId="4730" xr:uid="{C055C64B-42FC-4118-A5DA-1C5D58C99B7E}"/>
    <cellStyle name="FRxAmtStyle 30 2" xfId="4731" xr:uid="{EDFA3390-B430-4C30-AB4F-1CDAA614BB20}"/>
    <cellStyle name="FRxAmtStyle 31" xfId="4732" xr:uid="{D7827256-8BA9-41E4-A9DE-4097425B62E2}"/>
    <cellStyle name="FRxAmtStyle 31 2" xfId="4733" xr:uid="{108C211F-EE52-4400-A4C1-95F9810168D1}"/>
    <cellStyle name="FRxAmtStyle 32" xfId="4734" xr:uid="{01B078BA-41EC-4A0D-8D70-DD1EEC8A8861}"/>
    <cellStyle name="FRxAmtStyle 32 2" xfId="4735" xr:uid="{C5FBD506-8D27-4627-9B71-A5926301A426}"/>
    <cellStyle name="FRxAmtStyle 33" xfId="4736" xr:uid="{B5808E26-92DE-4FFD-9666-A141D63A4EA2}"/>
    <cellStyle name="FRxAmtStyle 33 2" xfId="4737" xr:uid="{0F0C53A2-FAE6-45DE-8478-4F5DC8208DBD}"/>
    <cellStyle name="FRxAmtStyle 34" xfId="4738" xr:uid="{F50A979F-964F-4D24-AA65-00DF031EFA2F}"/>
    <cellStyle name="FRxAmtStyle 34 2" xfId="4739" xr:uid="{3486898A-7CF9-45AB-A52D-0802F4694EFC}"/>
    <cellStyle name="FRxAmtStyle 35" xfId="4740" xr:uid="{D64BF48B-2995-4038-AE86-BE5C246752CB}"/>
    <cellStyle name="FRxAmtStyle 35 2" xfId="4741" xr:uid="{B07BE002-1FC9-46C3-938C-2143F1B16BEA}"/>
    <cellStyle name="FRxAmtStyle 36" xfId="4742" xr:uid="{9D011ECE-E91A-4A57-8B63-8387D42A398B}"/>
    <cellStyle name="FRxAmtStyle 36 2" xfId="4743" xr:uid="{CBDC022A-88F0-45BB-AFD3-DCBFF3B5C81A}"/>
    <cellStyle name="FRxAmtStyle 37" xfId="4744" xr:uid="{B465FC08-0BFB-4871-B982-B4F81C219E0D}"/>
    <cellStyle name="FRxAmtStyle 37 2" xfId="4745" xr:uid="{ABFF954D-20CF-43B2-BDA6-9E98A4896586}"/>
    <cellStyle name="FRxAmtStyle 38" xfId="4746" xr:uid="{F88EA16C-3677-4705-925C-F91BA83BD4B9}"/>
    <cellStyle name="FRxAmtStyle 38 2" xfId="4747" xr:uid="{C6777AA1-242B-4639-BCAF-3E342538EDC7}"/>
    <cellStyle name="FRxAmtStyle 39" xfId="4748" xr:uid="{E2DCB308-1EDE-4AA8-8E4E-34D2294BD80D}"/>
    <cellStyle name="FRxAmtStyle 39 2" xfId="4749" xr:uid="{45A93C76-6875-4526-84E1-C2B7589E9C33}"/>
    <cellStyle name="FRxAmtStyle 4" xfId="4750" xr:uid="{773D0848-E829-49F6-A7DD-F6EB76309CA1}"/>
    <cellStyle name="FRxAmtStyle 4 2" xfId="4751" xr:uid="{159F96AB-22AC-49FD-B100-F92A143794EC}"/>
    <cellStyle name="FRxAmtStyle 40" xfId="4752" xr:uid="{34D208D7-E3A9-40FD-B287-13271A671BFA}"/>
    <cellStyle name="FRxAmtStyle 40 2" xfId="4753" xr:uid="{6FBBC903-1367-49B1-B65F-D83290A8DA27}"/>
    <cellStyle name="FRxAmtStyle 41" xfId="4754" xr:uid="{D10CAA60-FFDF-463A-BDFD-52980A2D1CB5}"/>
    <cellStyle name="FRxAmtStyle 41 2" xfId="4755" xr:uid="{D3EE71DF-4FE6-4461-BF0E-4733AF7D32E2}"/>
    <cellStyle name="FRxAmtStyle 42" xfId="4756" xr:uid="{451B1D25-C8CF-47E9-90E9-E32959AAAD51}"/>
    <cellStyle name="FRxAmtStyle 42 2" xfId="4757" xr:uid="{A63A1A65-8143-471D-9C4B-8C122FE7B541}"/>
    <cellStyle name="FRxAmtStyle 43" xfId="4758" xr:uid="{F6D877D2-DF9E-4B3B-BE13-5BDA1AA3F5CD}"/>
    <cellStyle name="FRxAmtStyle 43 2" xfId="4759" xr:uid="{14BDDB98-6000-40E7-BE7E-47368DB6720C}"/>
    <cellStyle name="FRxAmtStyle 44" xfId="4760" xr:uid="{5950FB1D-2E03-44AC-A53F-A9C34E15376A}"/>
    <cellStyle name="FRxAmtStyle 44 2" xfId="4761" xr:uid="{8AA0C2FA-6E15-42A2-987D-7528F011006F}"/>
    <cellStyle name="FRxAmtStyle 45" xfId="4762" xr:uid="{E992CF21-355E-4469-8788-F95E32C41239}"/>
    <cellStyle name="FRxAmtStyle 45 2" xfId="4763" xr:uid="{6F80AFF0-B480-48FA-AC33-659E79D5723D}"/>
    <cellStyle name="FRxAmtStyle 46" xfId="4764" xr:uid="{E8F081B6-8564-465F-AC77-2C830C5A9021}"/>
    <cellStyle name="FRxAmtStyle 46 2" xfId="4765" xr:uid="{4D533D00-9B71-4703-846E-0829A61EC178}"/>
    <cellStyle name="FRxAmtStyle 47" xfId="4766" xr:uid="{0DAD8E21-DB72-4795-9B73-0582AFF0D860}"/>
    <cellStyle name="FRxAmtStyle 47 2" xfId="4767" xr:uid="{93DA6A78-6B58-4937-AFCD-9EC27716DFC2}"/>
    <cellStyle name="FRxAmtStyle 48" xfId="4768" xr:uid="{6E45DD87-02FE-4C91-B750-54FA8362F516}"/>
    <cellStyle name="FRxAmtStyle 48 2" xfId="4769" xr:uid="{AB500D82-B0A1-488B-99F2-88BDA4B1CE27}"/>
    <cellStyle name="FRxAmtStyle 49" xfId="4770" xr:uid="{EA62E517-7843-4E4C-B80F-9746422A07B7}"/>
    <cellStyle name="FRxAmtStyle 49 2" xfId="4771" xr:uid="{5EB6F25B-8DC7-4E61-A129-65657E6516E6}"/>
    <cellStyle name="FRxAmtStyle 5" xfId="4772" xr:uid="{AA8B23AC-923D-4070-B7B4-281202AA8228}"/>
    <cellStyle name="FRxAmtStyle 5 2" xfId="4773" xr:uid="{7578D2A8-2BE1-4455-995F-2F55BC729DCE}"/>
    <cellStyle name="FRxAmtStyle 50" xfId="4774" xr:uid="{CFFCF0EA-32C2-4F80-B359-9315C864410C}"/>
    <cellStyle name="FRxAmtStyle 50 2" xfId="4775" xr:uid="{0B598F94-9510-474C-8544-490E13DCE077}"/>
    <cellStyle name="FRxAmtStyle 51" xfId="4776" xr:uid="{A244E212-E92E-4519-8F12-1A885A209591}"/>
    <cellStyle name="FRxAmtStyle 51 2" xfId="4777" xr:uid="{80B35362-EA5C-4BF2-A885-3B061265DA1B}"/>
    <cellStyle name="FRxAmtStyle 52" xfId="4778" xr:uid="{77EF57B6-7FF4-4EE5-9CD0-3FC5556E4429}"/>
    <cellStyle name="FRxAmtStyle 52 2" xfId="4779" xr:uid="{A2DB91BF-54B4-442E-88D6-6AF1E3CD0D97}"/>
    <cellStyle name="FRxAmtStyle 53" xfId="4780" xr:uid="{1241610B-92F1-44C9-865B-5DCFAB3FD98E}"/>
    <cellStyle name="FRxAmtStyle 53 2" xfId="4781" xr:uid="{7977AA06-6B4D-44CC-B7EC-1E8F21F47683}"/>
    <cellStyle name="FRxAmtStyle 54" xfId="4782" xr:uid="{FA84D160-3F0F-4FA1-914C-77A42213BDE6}"/>
    <cellStyle name="FRxAmtStyle 54 2" xfId="4783" xr:uid="{8A683902-B270-4879-A8F6-78AF1F8EE881}"/>
    <cellStyle name="FRxAmtStyle 55" xfId="4784" xr:uid="{8E7CA22C-6C60-4979-BD3A-658B628EE7DB}"/>
    <cellStyle name="FRxAmtStyle 56" xfId="4785" xr:uid="{19108D63-3F00-4588-9CC9-D1C8C9802A2C}"/>
    <cellStyle name="FRxAmtStyle 57" xfId="4786" xr:uid="{2164D034-D38E-4475-941D-D7A26AE16196}"/>
    <cellStyle name="FRxAmtStyle 58" xfId="4787" xr:uid="{F1A2645E-0608-462D-9C77-A4DB11558DC9}"/>
    <cellStyle name="FRxAmtStyle 59" xfId="4788" xr:uid="{3112DD9B-DD05-40F9-851C-F22ECCBF0B72}"/>
    <cellStyle name="FRxAmtStyle 6" xfId="4789" xr:uid="{51218446-108F-42E0-AC22-002EFEC82F93}"/>
    <cellStyle name="FRxAmtStyle 6 2" xfId="4790" xr:uid="{5A20D06C-E623-43BE-AE0D-797B3AE178D4}"/>
    <cellStyle name="FRxAmtStyle 60" xfId="4791" xr:uid="{C6BD5659-6411-41EC-A4E9-1F9534F2BB0D}"/>
    <cellStyle name="FRxAmtStyle 61" xfId="4792" xr:uid="{0270B08E-5E94-4E08-8064-F7136788E0EE}"/>
    <cellStyle name="FRxAmtStyle 62" xfId="4793" xr:uid="{8A3BC640-07FC-4B0D-95DD-86DD2F90042B}"/>
    <cellStyle name="FRxAmtStyle 63" xfId="4794" xr:uid="{1FB31203-03B4-4909-B5CE-D59CF42BA324}"/>
    <cellStyle name="FRxAmtStyle 64" xfId="4795" xr:uid="{1D15048D-9FA4-4333-9E31-80119B311ED4}"/>
    <cellStyle name="FRxAmtStyle 65" xfId="4796" xr:uid="{DC025348-FC2D-4F28-BD4E-F883765035A2}"/>
    <cellStyle name="FRxAmtStyle 66" xfId="4797" xr:uid="{128211E5-A02D-4A06-A8E1-E83D6C9D5163}"/>
    <cellStyle name="FRxAmtStyle 67" xfId="4798" xr:uid="{79D0BA0C-DAB8-40CE-B3DF-49AC0EFB63C0}"/>
    <cellStyle name="FRxAmtStyle 68" xfId="4799" xr:uid="{B907A8F4-D8B4-49A4-A43B-DB83C1A32B3B}"/>
    <cellStyle name="FRxAmtStyle 69" xfId="4800" xr:uid="{2E30446C-B7F4-4D20-B88F-74C617453505}"/>
    <cellStyle name="FRxAmtStyle 7" xfId="4801" xr:uid="{C5398020-8501-476E-B5B5-3590F41DBB2C}"/>
    <cellStyle name="FRxAmtStyle 7 2" xfId="4802" xr:uid="{5A87BD7E-F41E-4EE7-A369-028BF3FC8BA8}"/>
    <cellStyle name="FRxAmtStyle 70" xfId="4803" xr:uid="{BCA09E77-7F74-4ABF-BC1E-CD38281947C5}"/>
    <cellStyle name="FRxAmtStyle 71" xfId="4804" xr:uid="{BE2824FF-B33A-431D-A4E0-2B9647C51130}"/>
    <cellStyle name="FRxAmtStyle 72" xfId="4805" xr:uid="{4D083A2A-46DF-4EEE-92C7-B53910E622CA}"/>
    <cellStyle name="FRxAmtStyle 73" xfId="4806" xr:uid="{FE353E44-ECD0-49D8-B3B1-1A1B67DDC454}"/>
    <cellStyle name="FRxAmtStyle 74" xfId="4807" xr:uid="{E3060AF3-89B4-4381-B622-94EF089E05D4}"/>
    <cellStyle name="FRxAmtStyle 75" xfId="4808" xr:uid="{8EA78519-6AC7-4E95-9BCE-19790100331A}"/>
    <cellStyle name="FRxAmtStyle 76" xfId="4809" xr:uid="{43A83A03-22EF-4BD3-8882-620B00B67AEB}"/>
    <cellStyle name="FRxAmtStyle 77" xfId="4810" xr:uid="{1962FED9-866B-4F99-8ED0-DE6608363A1B}"/>
    <cellStyle name="FRxAmtStyle 78" xfId="4811" xr:uid="{65C2AD78-A3F4-4608-B99B-1C8C0C0BAE20}"/>
    <cellStyle name="FRxAmtStyle 79" xfId="4812" xr:uid="{66F83380-B232-4FB7-BF92-40D9AE691DFD}"/>
    <cellStyle name="FRxAmtStyle 8" xfId="4813" xr:uid="{6EC49F73-7B4D-4A5A-BC43-C14508C81B30}"/>
    <cellStyle name="FRxAmtStyle 8 2" xfId="4814" xr:uid="{5FDBE05B-1ABD-45BD-8014-89917FE16A15}"/>
    <cellStyle name="FRxAmtStyle 80" xfId="4815" xr:uid="{0A020056-BCBF-48E4-94F6-CEDC5B2A52C5}"/>
    <cellStyle name="FRxAmtStyle 9" xfId="4816" xr:uid="{79686799-6A51-4AF5-81A4-1D7FE6EC57CD}"/>
    <cellStyle name="FRxAmtStyle 9 2" xfId="4817" xr:uid="{AB73D869-A06A-45DC-904B-C7FD0CE35EFD}"/>
    <cellStyle name="FRxCurrStyle" xfId="4818" xr:uid="{72B6EB96-6248-4D79-BF70-6A0E29213BA3}"/>
    <cellStyle name="FRxCurrStyle 10" xfId="4819" xr:uid="{D08FED93-248C-4609-A400-5195CE3B9440}"/>
    <cellStyle name="FRxCurrStyle 10 2" xfId="4820" xr:uid="{BA9E100E-9823-4EFA-A3F7-292C6267B2C9}"/>
    <cellStyle name="FRxCurrStyle 11" xfId="4821" xr:uid="{0142908E-15D6-4917-94CF-FD24B3BD3883}"/>
    <cellStyle name="FRxCurrStyle 11 2" xfId="4822" xr:uid="{F74AAABB-26B3-46AC-B32B-270F6B472801}"/>
    <cellStyle name="FRxCurrStyle 12" xfId="4823" xr:uid="{AA159CC0-6062-4F09-ACC5-AFFC5C6729D1}"/>
    <cellStyle name="FRxCurrStyle 12 2" xfId="4824" xr:uid="{0456832D-9C14-4848-918B-29E98EAF1210}"/>
    <cellStyle name="FRxCurrStyle 13" xfId="4825" xr:uid="{69BF08A4-9FC1-4456-83E7-DC7F12DD490F}"/>
    <cellStyle name="FRxCurrStyle 13 2" xfId="4826" xr:uid="{26B4F193-5AF1-4B17-A76B-2D28FF5F0E1F}"/>
    <cellStyle name="FRxCurrStyle 14" xfId="4827" xr:uid="{560B0F47-E828-4112-8A72-BD4B8D798997}"/>
    <cellStyle name="FRxCurrStyle 14 2" xfId="4828" xr:uid="{FFC703B6-3F14-4B11-A9F1-2CF6A69C3C40}"/>
    <cellStyle name="FRxCurrStyle 15" xfId="4829" xr:uid="{D3F56490-11A2-41B8-97C1-3DB11D061070}"/>
    <cellStyle name="FRxCurrStyle 15 2" xfId="4830" xr:uid="{DE951485-DA07-45A2-BF2E-6C89FC5EBF1F}"/>
    <cellStyle name="FRxCurrStyle 16" xfId="4831" xr:uid="{48C2548B-ECFF-4DA8-8500-2FA91F85E79B}"/>
    <cellStyle name="FRxCurrStyle 16 2" xfId="4832" xr:uid="{7A51C0AE-CF2E-4BA8-AEF4-FC0D1815C88A}"/>
    <cellStyle name="FRxCurrStyle 17" xfId="4833" xr:uid="{CD6E3DC5-1A44-47A7-9406-C8FB542E6EF5}"/>
    <cellStyle name="FRxCurrStyle 17 2" xfId="4834" xr:uid="{2554E5D6-F7CC-4129-92C6-C1B51846CBB7}"/>
    <cellStyle name="FRxCurrStyle 18" xfId="4835" xr:uid="{93C8D553-58BB-4F3F-802B-02A3FD0DE217}"/>
    <cellStyle name="FRxCurrStyle 18 2" xfId="4836" xr:uid="{941CD8E3-5B92-4E1E-81AA-6F7F0CD6825B}"/>
    <cellStyle name="FRxCurrStyle 19" xfId="4837" xr:uid="{72C14B0E-A596-465D-BA4E-6AFCE98B950F}"/>
    <cellStyle name="FRxCurrStyle 19 2" xfId="4838" xr:uid="{AC18ECCE-3121-4A4E-8421-512F18ABF59A}"/>
    <cellStyle name="FRxCurrStyle 2" xfId="4839" xr:uid="{9135C45D-04DA-4A1A-9F75-D53BDB9A8458}"/>
    <cellStyle name="FRxCurrStyle 2 2" xfId="4840" xr:uid="{D99F32BE-A85E-4FBD-BA1C-EDF4A09B50A8}"/>
    <cellStyle name="FRxCurrStyle 20" xfId="4841" xr:uid="{AC1110CF-5EBB-45AF-8E8C-F4434A965D50}"/>
    <cellStyle name="FRxCurrStyle 21" xfId="4842" xr:uid="{E18C7832-684C-4186-A4EC-412D59A1A114}"/>
    <cellStyle name="FRxCurrStyle 21 2" xfId="4843" xr:uid="{5A00C4F7-7CB4-45AE-AA24-233E75C5C0BA}"/>
    <cellStyle name="FRxCurrStyle 22" xfId="4844" xr:uid="{B5AD24FD-79BF-45FC-9BB5-05A7E0495C15}"/>
    <cellStyle name="FRxCurrStyle 22 2" xfId="4845" xr:uid="{5893EDCB-999B-4547-90DE-8A62BFD488F1}"/>
    <cellStyle name="FRxCurrStyle 23" xfId="4846" xr:uid="{B8C1A3A6-0A30-4D87-855E-2EC9A0F0D75A}"/>
    <cellStyle name="FRxCurrStyle 23 2" xfId="4847" xr:uid="{88EF3368-7080-407F-9E2A-887F3C13A596}"/>
    <cellStyle name="FRxCurrStyle 24" xfId="4848" xr:uid="{0E969E3B-29FD-4D56-9A4D-C5239CF74B6B}"/>
    <cellStyle name="FRxCurrStyle 24 2" xfId="4849" xr:uid="{60BC34C2-DCB8-485E-8983-8CBE9759CC35}"/>
    <cellStyle name="FRxCurrStyle 25" xfId="4850" xr:uid="{62443F55-63E9-4AEC-913C-D28A18B30320}"/>
    <cellStyle name="FRxCurrStyle 25 2" xfId="4851" xr:uid="{5C91271B-4C79-4D6A-A2DC-CEE2A2B606FE}"/>
    <cellStyle name="FRxCurrStyle 26" xfId="4852" xr:uid="{A6B03D25-39AA-421A-A96E-2C52CF6CA2A8}"/>
    <cellStyle name="FRxCurrStyle 26 2" xfId="4853" xr:uid="{B6A4F691-5679-4DA5-8B3E-EDF24A4F2706}"/>
    <cellStyle name="FRxCurrStyle 27" xfId="4854" xr:uid="{9705E105-1918-4058-B828-603E46F760D7}"/>
    <cellStyle name="FRxCurrStyle 27 2" xfId="4855" xr:uid="{CBB24544-52A8-4E6C-ACF9-C6FBCC191C9D}"/>
    <cellStyle name="FRxCurrStyle 28" xfId="4856" xr:uid="{1A3B3CD6-446F-4491-A0C9-E75615DAB88D}"/>
    <cellStyle name="FRxCurrStyle 28 2" xfId="4857" xr:uid="{5F9BA6DA-702F-43B4-B143-0E1A484D47AF}"/>
    <cellStyle name="FRxCurrStyle 29" xfId="4858" xr:uid="{FD53B1E4-E2A0-4105-A356-F574F7A1CF25}"/>
    <cellStyle name="FRxCurrStyle 29 2" xfId="4859" xr:uid="{A1C91CC3-71D9-47C3-B637-2415E84B1AC6}"/>
    <cellStyle name="FRxCurrStyle 3" xfId="4860" xr:uid="{7D3D4F53-C28D-4EDB-B173-059249C2E0E3}"/>
    <cellStyle name="FRxCurrStyle 3 2" xfId="4861" xr:uid="{EC5963DF-0DC0-4FBC-BA13-69AB8512D124}"/>
    <cellStyle name="FRxCurrStyle 3 3" xfId="4862" xr:uid="{3550F471-A696-4B2B-AEA0-879469681E92}"/>
    <cellStyle name="FRxCurrStyle 30" xfId="4863" xr:uid="{75BAD981-063F-400C-B14C-67B100033E9D}"/>
    <cellStyle name="FRxCurrStyle 30 2" xfId="4864" xr:uid="{B15A1616-FE7F-4DD7-8082-C9094630098D}"/>
    <cellStyle name="FRxCurrStyle 31" xfId="4865" xr:uid="{E3F82805-D63A-4814-9AB6-1EFBE8A15D31}"/>
    <cellStyle name="FRxCurrStyle 31 2" xfId="4866" xr:uid="{30B58053-9348-4B04-BC6D-B8BDD0128D6B}"/>
    <cellStyle name="FRxCurrStyle 32" xfId="4867" xr:uid="{11F95FBA-9B71-4611-9D19-9DC97B42E9AB}"/>
    <cellStyle name="FRxCurrStyle 32 2" xfId="4868" xr:uid="{578038B1-52FC-4FFD-AD9B-EFA8D70A6853}"/>
    <cellStyle name="FRxCurrStyle 33" xfId="4869" xr:uid="{2BC1B595-1959-4C0E-860C-BBDD40AAA56E}"/>
    <cellStyle name="FRxCurrStyle 33 2" xfId="4870" xr:uid="{38E37DC2-867A-489E-ACB5-8D80442F2039}"/>
    <cellStyle name="FRxCurrStyle 34" xfId="4871" xr:uid="{AF6642EE-48A8-46A6-93A1-12C23FC24775}"/>
    <cellStyle name="FRxCurrStyle 34 2" xfId="4872" xr:uid="{253ACC95-0D13-44B9-94CD-297055EE84CC}"/>
    <cellStyle name="FRxCurrStyle 35" xfId="4873" xr:uid="{3BC31451-9770-4974-91BA-4F6F4BFB6231}"/>
    <cellStyle name="FRxCurrStyle 35 2" xfId="4874" xr:uid="{9E0B5619-5878-4D8C-A81D-C8E0788DBFF2}"/>
    <cellStyle name="FRxCurrStyle 36" xfId="4875" xr:uid="{2CC48DC7-C8B4-40B7-A5D8-8BCA50A0BF77}"/>
    <cellStyle name="FRxCurrStyle 36 2" xfId="4876" xr:uid="{7A29B422-5A0A-4CF8-8A70-BB14AAAE7F90}"/>
    <cellStyle name="FRxCurrStyle 37" xfId="4877" xr:uid="{9D2ACF1A-7AD3-4983-83EE-2833137EB1C0}"/>
    <cellStyle name="FRxCurrStyle 37 2" xfId="4878" xr:uid="{80B53A9C-B554-48CD-B8F4-A9E8C8FBB7B6}"/>
    <cellStyle name="FRxCurrStyle 38" xfId="4879" xr:uid="{B5ECD855-CA1F-4BB4-BA14-F4C119543590}"/>
    <cellStyle name="FRxCurrStyle 38 2" xfId="4880" xr:uid="{75049BED-E775-482E-AFF5-52E707988FDE}"/>
    <cellStyle name="FRxCurrStyle 39" xfId="4881" xr:uid="{487484A0-108A-4AC2-BD87-04996D9D7A6F}"/>
    <cellStyle name="FRxCurrStyle 39 2" xfId="4882" xr:uid="{B7E96989-8BED-4844-BE74-21D0021A30C5}"/>
    <cellStyle name="FRxCurrStyle 4" xfId="4883" xr:uid="{BA8549B2-2F6F-4263-A47C-80BAD7438E87}"/>
    <cellStyle name="FRxCurrStyle 4 2" xfId="4884" xr:uid="{439B805A-871E-4197-A2F1-B50FC930FFA7}"/>
    <cellStyle name="FRxCurrStyle 40" xfId="4885" xr:uid="{7DBF5467-9156-4F21-84E8-86CCEFA7016B}"/>
    <cellStyle name="FRxCurrStyle 40 2" xfId="4886" xr:uid="{F4BDD30B-2871-4FB7-9B89-0A2C4206F2DD}"/>
    <cellStyle name="FRxCurrStyle 41" xfId="4887" xr:uid="{9844891C-DDD6-4A0A-A54F-401D86C61A90}"/>
    <cellStyle name="FRxCurrStyle 41 2" xfId="4888" xr:uid="{3D406002-A1CA-4507-A743-A615417A92BF}"/>
    <cellStyle name="FRxCurrStyle 42" xfId="4889" xr:uid="{576295CB-44D7-4A09-980F-00AEBA972A33}"/>
    <cellStyle name="FRxCurrStyle 42 2" xfId="4890" xr:uid="{2D2DF443-1CC7-4091-8890-502A2FDA122A}"/>
    <cellStyle name="FRxCurrStyle 43" xfId="4891" xr:uid="{FB2953BA-15CC-4C38-97F0-942A6855BF4F}"/>
    <cellStyle name="FRxCurrStyle 43 2" xfId="4892" xr:uid="{11354F1D-4DDA-4CAF-9D33-4CEAA7A949C0}"/>
    <cellStyle name="FRxCurrStyle 44" xfId="4893" xr:uid="{B70CF237-D188-4F36-BCB3-E7BCB36176CC}"/>
    <cellStyle name="FRxCurrStyle 44 2" xfId="4894" xr:uid="{64D6AB55-2C32-4DE3-BF93-B59223EDD60F}"/>
    <cellStyle name="FRxCurrStyle 45" xfId="4895" xr:uid="{881E64E2-A5B5-42E0-9D76-D505B693714F}"/>
    <cellStyle name="FRxCurrStyle 45 2" xfId="4896" xr:uid="{240C4A3E-0E58-42AC-AAC9-EFB13B106F74}"/>
    <cellStyle name="FRxCurrStyle 46" xfId="4897" xr:uid="{3666A7CD-779F-4E56-BF21-537661DEA5C1}"/>
    <cellStyle name="FRxCurrStyle 46 2" xfId="4898" xr:uid="{A86EDDD9-E9F2-453E-8486-87A45EDE4BEE}"/>
    <cellStyle name="FRxCurrStyle 47" xfId="4899" xr:uid="{E3CE8977-9906-4233-AC90-882C50FB9C78}"/>
    <cellStyle name="FRxCurrStyle 47 2" xfId="4900" xr:uid="{5B5AE848-639B-4474-A2DE-7B19241DA0F7}"/>
    <cellStyle name="FRxCurrStyle 48" xfId="4901" xr:uid="{C471771B-7145-4982-BBB8-71C94300A9CC}"/>
    <cellStyle name="FRxCurrStyle 48 2" xfId="4902" xr:uid="{2A3EEFD2-84F0-49F2-8C3A-F7F446612748}"/>
    <cellStyle name="FRxCurrStyle 49" xfId="4903" xr:uid="{4A086DE7-4568-4A3F-93B2-D997F73DDA1C}"/>
    <cellStyle name="FRxCurrStyle 49 2" xfId="4904" xr:uid="{D3E95C1D-9F5E-48F3-859F-7E3D869EE052}"/>
    <cellStyle name="FRxCurrStyle 5" xfId="4905" xr:uid="{95AE79D7-2599-434D-8531-63F087B0227A}"/>
    <cellStyle name="FRxCurrStyle 5 2" xfId="4906" xr:uid="{D01A1921-345A-429F-B065-D001AAF360A3}"/>
    <cellStyle name="FRxCurrStyle 50" xfId="4907" xr:uid="{821823A4-8637-4CE0-8AB6-A92E9FAAD47F}"/>
    <cellStyle name="FRxCurrStyle 50 2" xfId="4908" xr:uid="{5F10F322-FCFE-41A5-A6E5-113819953734}"/>
    <cellStyle name="FRxCurrStyle 51" xfId="4909" xr:uid="{7848DC66-873F-4BF2-9018-449D928D2353}"/>
    <cellStyle name="FRxCurrStyle 51 2" xfId="4910" xr:uid="{F2FF3766-E17E-4E88-8150-EAB982CF71E1}"/>
    <cellStyle name="FRxCurrStyle 52" xfId="4911" xr:uid="{8F705E3A-31EE-40D3-ABB1-2B0EFD35BB49}"/>
    <cellStyle name="FRxCurrStyle 52 2" xfId="4912" xr:uid="{7C3AAFF1-2996-4ECB-BF1B-6697B13436A0}"/>
    <cellStyle name="FRxCurrStyle 53" xfId="4913" xr:uid="{E96A1C6A-5D26-4BC9-9BEA-578DED835C68}"/>
    <cellStyle name="FRxCurrStyle 53 2" xfId="4914" xr:uid="{6A0530AC-9FA5-4F9D-BEC5-CB81B770375F}"/>
    <cellStyle name="FRxCurrStyle 54" xfId="4915" xr:uid="{F9D90322-03BC-470C-B199-C7D89CDA8481}"/>
    <cellStyle name="FRxCurrStyle 54 2" xfId="4916" xr:uid="{22C69FD0-EA15-44A7-BB4C-5AF7A503ACEE}"/>
    <cellStyle name="FRxCurrStyle 55" xfId="4917" xr:uid="{51925AB4-1DA6-4574-9FC9-AB900109B756}"/>
    <cellStyle name="FRxCurrStyle 56" xfId="4918" xr:uid="{7E13E7B0-D0A2-42B6-B0FB-6C1EFC7AB6F1}"/>
    <cellStyle name="FRxCurrStyle 57" xfId="4919" xr:uid="{9CC63571-1C28-4F32-9DC8-1B3DAC3B4610}"/>
    <cellStyle name="FRxCurrStyle 58" xfId="4920" xr:uid="{AE9AD78B-E2D3-4580-90C3-4D95D3FF115B}"/>
    <cellStyle name="FRxCurrStyle 59" xfId="4921" xr:uid="{2CBECF70-D38E-4FE9-95AC-A137A3E96946}"/>
    <cellStyle name="FRxCurrStyle 6" xfId="4922" xr:uid="{94EEA2FA-9B2B-48A8-9302-47BCBE24FCEF}"/>
    <cellStyle name="FRxCurrStyle 6 2" xfId="4923" xr:uid="{D1E71B19-C0C4-4B36-84FE-2F69F1A1917C}"/>
    <cellStyle name="FRxCurrStyle 60" xfId="4924" xr:uid="{09B80130-F3C2-4B5C-A40E-29FAEAE7C13E}"/>
    <cellStyle name="FRxCurrStyle 61" xfId="4925" xr:uid="{5AAFE3B9-527A-4A26-92AA-A32A7CD905D5}"/>
    <cellStyle name="FRxCurrStyle 62" xfId="4926" xr:uid="{673F296F-3718-42D0-A3E7-17390BFE15C2}"/>
    <cellStyle name="FRxCurrStyle 63" xfId="4927" xr:uid="{36C19740-FD3D-4EE5-8E17-B76CEE817D4B}"/>
    <cellStyle name="FRxCurrStyle 64" xfId="4928" xr:uid="{99BFE312-8C20-452F-9407-7217C3BFEEEA}"/>
    <cellStyle name="FRxCurrStyle 65" xfId="4929" xr:uid="{3094AC89-0AAF-42D2-8280-56175540E13F}"/>
    <cellStyle name="FRxCurrStyle 66" xfId="4930" xr:uid="{52A3146F-1509-42F8-AD0F-FCE97E419C7E}"/>
    <cellStyle name="FRxCurrStyle 67" xfId="4931" xr:uid="{FDCE89F2-3AB3-48D4-A8A8-87759CE8DF0E}"/>
    <cellStyle name="FRxCurrStyle 68" xfId="4932" xr:uid="{368FBF27-8111-4413-B173-1777855D506B}"/>
    <cellStyle name="FRxCurrStyle 69" xfId="4933" xr:uid="{D85B0C8C-5799-451B-9F4A-3BE2BAF0BAC7}"/>
    <cellStyle name="FRxCurrStyle 7" xfId="4934" xr:uid="{2D21B856-5B7B-4973-82A1-BE2AB7CCD4F7}"/>
    <cellStyle name="FRxCurrStyle 7 2" xfId="4935" xr:uid="{B7BB1482-52AF-46DD-82D9-51D72F43D41A}"/>
    <cellStyle name="FRxCurrStyle 70" xfId="4936" xr:uid="{5CED8A79-35BF-44C8-A3E5-94E0ACFD370A}"/>
    <cellStyle name="FRxCurrStyle 71" xfId="4937" xr:uid="{6EC810B0-9FE2-4EC9-B975-6FF6AE937D5D}"/>
    <cellStyle name="FRxCurrStyle 72" xfId="4938" xr:uid="{C630FCA9-B571-478F-AD5A-1A264A6A3283}"/>
    <cellStyle name="FRxCurrStyle 73" xfId="4939" xr:uid="{A2AC11CA-E097-4C59-B87E-6CD807F42CCF}"/>
    <cellStyle name="FRxCurrStyle 74" xfId="4940" xr:uid="{C6D28448-43BA-4366-8349-9D648CBAC937}"/>
    <cellStyle name="FRxCurrStyle 75" xfId="4941" xr:uid="{0CECD45E-40D9-49DA-96D1-15857917A3F7}"/>
    <cellStyle name="FRxCurrStyle 76" xfId="4942" xr:uid="{9F6B4971-5181-4C0C-83C0-4630CFD85D25}"/>
    <cellStyle name="FRxCurrStyle 77" xfId="4943" xr:uid="{1ECBA092-9BF2-4EE0-889D-8E70E26DB358}"/>
    <cellStyle name="FRxCurrStyle 78" xfId="4944" xr:uid="{E6618AC9-A7A5-437A-9B4A-5892C7FBBC4C}"/>
    <cellStyle name="FRxCurrStyle 79" xfId="4945" xr:uid="{A6142944-690F-4F59-A623-2879242F14A6}"/>
    <cellStyle name="FRxCurrStyle 8" xfId="4946" xr:uid="{EE4F3C05-8C27-41D6-A3F7-611291B5462B}"/>
    <cellStyle name="FRxCurrStyle 8 2" xfId="4947" xr:uid="{F8905E91-F786-44F5-8CDC-CC46F5BA56A9}"/>
    <cellStyle name="FRxCurrStyle 80" xfId="4948" xr:uid="{EF368320-F74B-4C7C-ADA6-A1F57DEE400E}"/>
    <cellStyle name="FRxCurrStyle 9" xfId="4949" xr:uid="{8A421AA9-996E-4751-994B-9F1CAF82FEB1}"/>
    <cellStyle name="FRxCurrStyle 9 2" xfId="4950" xr:uid="{9022B544-8F29-4841-879E-90BD0049237C}"/>
    <cellStyle name="FRxPcntStyle" xfId="4951" xr:uid="{640E179B-2B20-4693-8576-8B749C155662}"/>
    <cellStyle name="FRxPcntStyle 10" xfId="4952" xr:uid="{91C04C33-4853-4105-86A0-F6A8813862C7}"/>
    <cellStyle name="FRxPcntStyle 10 2" xfId="4953" xr:uid="{31DDC498-4E95-43FC-A2B4-D8EDF718214A}"/>
    <cellStyle name="FRxPcntStyle 11" xfId="4954" xr:uid="{63994671-E065-46CA-BB8F-21F731591B9D}"/>
    <cellStyle name="FRxPcntStyle 11 2" xfId="4955" xr:uid="{2A868620-0636-4EBD-86E7-4B4979FB0DED}"/>
    <cellStyle name="FRxPcntStyle 12" xfId="4956" xr:uid="{8BF614D2-4DEC-4A4A-A943-48E61F83C994}"/>
    <cellStyle name="FRxPcntStyle 12 2" xfId="4957" xr:uid="{DCCB2EB8-3E2A-4A62-B96D-62DDFD1864CB}"/>
    <cellStyle name="FRxPcntStyle 13" xfId="4958" xr:uid="{AC165330-4C51-40D8-A3F9-6D77D2F2A3BE}"/>
    <cellStyle name="FRxPcntStyle 13 2" xfId="4959" xr:uid="{9A34B0D2-855C-4283-B1B9-91B3F1F345C7}"/>
    <cellStyle name="FRxPcntStyle 14" xfId="4960" xr:uid="{7D0DEC9A-24B5-40EA-8471-7E1CEED279B0}"/>
    <cellStyle name="FRxPcntStyle 14 2" xfId="4961" xr:uid="{A851A9D3-1722-464F-B09E-3EA10BDB9157}"/>
    <cellStyle name="FRxPcntStyle 15" xfId="4962" xr:uid="{F06AB383-5075-4DFB-A8E4-D2B4383FFCB7}"/>
    <cellStyle name="FRxPcntStyle 15 2" xfId="4963" xr:uid="{30147091-F045-4CE0-B64C-5C4D7BD4881A}"/>
    <cellStyle name="FRxPcntStyle 16" xfId="4964" xr:uid="{3C05CABF-8679-4E9B-926E-C9E4A68DF092}"/>
    <cellStyle name="FRxPcntStyle 16 2" xfId="4965" xr:uid="{47025F0F-3005-405A-8663-771C92E706C1}"/>
    <cellStyle name="FRxPcntStyle 17" xfId="4966" xr:uid="{B823D6F5-1F90-4653-ADE2-BD4389F1DE44}"/>
    <cellStyle name="FRxPcntStyle 17 2" xfId="4967" xr:uid="{193C2458-6D81-4E5B-B37A-98C44D488D8A}"/>
    <cellStyle name="FRxPcntStyle 18" xfId="4968" xr:uid="{1B42074F-7553-4013-B5E3-811ACC40A29F}"/>
    <cellStyle name="FRxPcntStyle 18 2" xfId="4969" xr:uid="{216B8A3F-6BA7-45B7-95F3-8B7DAE562F71}"/>
    <cellStyle name="FRxPcntStyle 19" xfId="4970" xr:uid="{51D287BA-367C-4225-B938-398D13175E7F}"/>
    <cellStyle name="FRxPcntStyle 19 2" xfId="4971" xr:uid="{BE0D01AD-35F9-447B-AAF0-72B3A64F8A33}"/>
    <cellStyle name="FRxPcntStyle 2" xfId="4972" xr:uid="{39A4E7A2-7FBD-47A8-8AFD-6515E1DBDA47}"/>
    <cellStyle name="FRxPcntStyle 2 2" xfId="4973" xr:uid="{65418BA1-352F-400D-A877-2FD16AE51808}"/>
    <cellStyle name="FRxPcntStyle 20" xfId="4974" xr:uid="{E2F8AD42-4430-4301-9FAE-7AA652AD8528}"/>
    <cellStyle name="FRxPcntStyle 20 2" xfId="4975" xr:uid="{DAA19A52-A208-4D36-9BC5-E0C2DEE605F0}"/>
    <cellStyle name="FRxPcntStyle 21" xfId="4976" xr:uid="{6D86D871-CB76-462D-8942-C90A5AFE55D4}"/>
    <cellStyle name="FRxPcntStyle 21 2" xfId="4977" xr:uid="{DB884C3F-3E45-4563-8C01-42B2C82CABE9}"/>
    <cellStyle name="FRxPcntStyle 22" xfId="4978" xr:uid="{A0DDAC0C-ECDD-44BF-92CB-6394DFC7F68D}"/>
    <cellStyle name="FRxPcntStyle 22 2" xfId="4979" xr:uid="{5D0B8B92-BF80-4106-B8F1-5E4EF4E32246}"/>
    <cellStyle name="FRxPcntStyle 23" xfId="4980" xr:uid="{CC00ECF5-E5EE-43CA-9C8F-2E11A082D660}"/>
    <cellStyle name="FRxPcntStyle 23 2" xfId="4981" xr:uid="{0BFCECF7-B423-4C42-9265-6EA1542FBEEF}"/>
    <cellStyle name="FRxPcntStyle 24" xfId="4982" xr:uid="{294EB874-1677-48FE-9B52-2DF39991211F}"/>
    <cellStyle name="FRxPcntStyle 24 2" xfId="4983" xr:uid="{E342DC74-2BD8-4270-8AEF-67FD9126319B}"/>
    <cellStyle name="FRxPcntStyle 25" xfId="4984" xr:uid="{118090B1-3624-4B64-9D98-112B2DAC92B5}"/>
    <cellStyle name="FRxPcntStyle 25 2" xfId="4985" xr:uid="{6916BE5A-76A6-4D6E-9518-4AC9B457F7F5}"/>
    <cellStyle name="FRxPcntStyle 26" xfId="4986" xr:uid="{8D88BAD6-AB00-464B-94F1-4B36F258A4B6}"/>
    <cellStyle name="FRxPcntStyle 26 2" xfId="4987" xr:uid="{B6B26757-88BF-498C-97F4-8CB53C678DB8}"/>
    <cellStyle name="FRxPcntStyle 27" xfId="4988" xr:uid="{E1DCBF86-F08A-478F-B8DE-BECD35D64708}"/>
    <cellStyle name="FRxPcntStyle 27 2" xfId="4989" xr:uid="{6D74430D-0B94-416F-956A-C02FD9EC9400}"/>
    <cellStyle name="FRxPcntStyle 28" xfId="4990" xr:uid="{36497A3F-CF10-475B-BC82-8EAE2DEDF4F2}"/>
    <cellStyle name="FRxPcntStyle 28 2" xfId="4991" xr:uid="{46BAA0FB-5A1E-46AE-B1E9-E3AE5B78084E}"/>
    <cellStyle name="FRxPcntStyle 29" xfId="4992" xr:uid="{250EE02A-CD28-4A29-807C-4226517EA944}"/>
    <cellStyle name="FRxPcntStyle 29 2" xfId="4993" xr:uid="{8576F74A-162D-4275-8D4B-51754550A7D0}"/>
    <cellStyle name="FRxPcntStyle 3" xfId="4994" xr:uid="{004DE117-B10A-4CE2-B328-309CFBE62C8D}"/>
    <cellStyle name="FRxPcntStyle 3 2" xfId="4995" xr:uid="{B9F21922-E4B9-475E-BD4E-94F27D5A7F7B}"/>
    <cellStyle name="FRxPcntStyle 30" xfId="4996" xr:uid="{BECCCFF5-B60E-4904-AAE7-DA58AD7209C9}"/>
    <cellStyle name="FRxPcntStyle 30 2" xfId="4997" xr:uid="{28D4C6C1-CF57-4763-BE88-E13DCA6EA89B}"/>
    <cellStyle name="FRxPcntStyle 31" xfId="4998" xr:uid="{93CFDDFA-9708-4597-A782-E3FD3E239219}"/>
    <cellStyle name="FRxPcntStyle 31 2" xfId="4999" xr:uid="{1ED44B98-39E5-43B3-A250-5FF326DE9489}"/>
    <cellStyle name="FRxPcntStyle 32" xfId="5000" xr:uid="{0E8E9CCC-A08E-451A-921D-DBA51D001454}"/>
    <cellStyle name="FRxPcntStyle 32 2" xfId="5001" xr:uid="{CDA3F187-3ADA-425C-B4F2-CFB4D78082CA}"/>
    <cellStyle name="FRxPcntStyle 33" xfId="5002" xr:uid="{5EAF7D68-E85C-4D05-9485-A1A445823087}"/>
    <cellStyle name="FRxPcntStyle 33 2" xfId="5003" xr:uid="{43ADF9CC-61A0-4DB6-B912-E6499CD31D9D}"/>
    <cellStyle name="FRxPcntStyle 34" xfId="5004" xr:uid="{27DAA292-2C35-41AD-B685-8843755B5C74}"/>
    <cellStyle name="FRxPcntStyle 34 2" xfId="5005" xr:uid="{2950BEFF-5201-410D-8F68-3CEAE6C308D6}"/>
    <cellStyle name="FRxPcntStyle 35" xfId="5006" xr:uid="{A95D88DE-A61F-49F7-9FDB-DE7EF6FE03A1}"/>
    <cellStyle name="FRxPcntStyle 35 2" xfId="5007" xr:uid="{8BF74E49-299B-4BAA-AB30-0DD2A0DA1918}"/>
    <cellStyle name="FRxPcntStyle 36" xfId="5008" xr:uid="{FE6823F9-76AB-4FF9-A305-6DC7180A2D68}"/>
    <cellStyle name="FRxPcntStyle 36 2" xfId="5009" xr:uid="{CE5579CF-205A-418A-8AF5-D065EE0C6387}"/>
    <cellStyle name="FRxPcntStyle 37" xfId="5010" xr:uid="{9DC22226-D91C-4C3B-9602-25858E229837}"/>
    <cellStyle name="FRxPcntStyle 37 2" xfId="5011" xr:uid="{591663C8-966A-42D1-88D5-BDEA5A556130}"/>
    <cellStyle name="FRxPcntStyle 38" xfId="5012" xr:uid="{A2568EF7-B4A0-499D-8DF2-007F5EFF6728}"/>
    <cellStyle name="FRxPcntStyle 38 2" xfId="5013" xr:uid="{6A53A964-0588-47B3-8070-72A8B4D79B48}"/>
    <cellStyle name="FRxPcntStyle 39" xfId="5014" xr:uid="{99B82D76-BF25-419B-9BE5-C170DCF1BE8E}"/>
    <cellStyle name="FRxPcntStyle 39 2" xfId="5015" xr:uid="{34DA146D-B4EA-4714-9A6C-C02DE7D0CC89}"/>
    <cellStyle name="FRxPcntStyle 4" xfId="5016" xr:uid="{B4C1E266-2439-4695-AB42-406D3D8E40FC}"/>
    <cellStyle name="FRxPcntStyle 4 2" xfId="5017" xr:uid="{9E1672CE-5129-44C2-9690-97B9B0E95F80}"/>
    <cellStyle name="FRxPcntStyle 40" xfId="5018" xr:uid="{5F707094-A5D7-44FF-A027-2D0010CA8C87}"/>
    <cellStyle name="FRxPcntStyle 40 2" xfId="5019" xr:uid="{6EB7746C-D737-4C0F-A538-C960DCD33534}"/>
    <cellStyle name="FRxPcntStyle 41" xfId="5020" xr:uid="{8C6DB68B-B22D-4605-9283-D482D9665D4D}"/>
    <cellStyle name="FRxPcntStyle 41 2" xfId="5021" xr:uid="{7E963299-D2A1-4470-AAA0-E49943EF1BAC}"/>
    <cellStyle name="FRxPcntStyle 42" xfId="5022" xr:uid="{474CF53F-020E-48F3-98F6-F55F5C44A506}"/>
    <cellStyle name="FRxPcntStyle 42 2" xfId="5023" xr:uid="{71D358AD-DD0C-4C70-A063-554F7FAB3344}"/>
    <cellStyle name="FRxPcntStyle 43" xfId="5024" xr:uid="{44D6E226-4826-42AA-A896-EBBD354A90A6}"/>
    <cellStyle name="FRxPcntStyle 43 2" xfId="5025" xr:uid="{044666FC-25B7-4D22-9EDD-3DBE0456AFFA}"/>
    <cellStyle name="FRxPcntStyle 44" xfId="5026" xr:uid="{543B6A04-B758-499B-A79E-2547B80C3834}"/>
    <cellStyle name="FRxPcntStyle 44 2" xfId="5027" xr:uid="{E83FE8B1-6846-4AEE-9A1C-E5A4880B53BA}"/>
    <cellStyle name="FRxPcntStyle 45" xfId="5028" xr:uid="{C5328CB4-92E1-4EC0-800E-47A3D5AA341E}"/>
    <cellStyle name="FRxPcntStyle 45 2" xfId="5029" xr:uid="{E52737EE-B1B6-4BD8-B699-03F2C581B184}"/>
    <cellStyle name="FRxPcntStyle 46" xfId="5030" xr:uid="{AE94420E-0DDC-4034-9AC6-A1A9EB832CF6}"/>
    <cellStyle name="FRxPcntStyle 46 2" xfId="5031" xr:uid="{511DFE3F-15B7-4F61-A871-1FFAF41A2D26}"/>
    <cellStyle name="FRxPcntStyle 47" xfId="5032" xr:uid="{87761C27-126E-4F0F-AFF7-07FAE98E921F}"/>
    <cellStyle name="FRxPcntStyle 47 2" xfId="5033" xr:uid="{32F4C599-A5C5-48BA-969C-7D9ED313570C}"/>
    <cellStyle name="FRxPcntStyle 48" xfId="5034" xr:uid="{2F062099-DA90-4149-8FB3-750214AFE4CD}"/>
    <cellStyle name="FRxPcntStyle 48 2" xfId="5035" xr:uid="{D4538EBF-F0E9-4C23-9A20-AA9E6BA98AAD}"/>
    <cellStyle name="FRxPcntStyle 49" xfId="5036" xr:uid="{D456CEB5-ED8B-4033-80DC-491BDCE0D167}"/>
    <cellStyle name="FRxPcntStyle 49 2" xfId="5037" xr:uid="{F27A5B72-30E3-405A-B48A-FE7F78CF6CA8}"/>
    <cellStyle name="FRxPcntStyle 5" xfId="5038" xr:uid="{5B0DF6CC-DB05-4376-AEDB-444B592AC4C3}"/>
    <cellStyle name="FRxPcntStyle 5 2" xfId="5039" xr:uid="{27AC6CA4-B559-496A-9F84-D1B5FF782391}"/>
    <cellStyle name="FRxPcntStyle 50" xfId="5040" xr:uid="{3D35BBFD-0704-494E-8D4E-71B686DA9C20}"/>
    <cellStyle name="FRxPcntStyle 50 2" xfId="5041" xr:uid="{4D215B9C-2440-40DB-A065-F04172E72D28}"/>
    <cellStyle name="FRxPcntStyle 51" xfId="5042" xr:uid="{BDC42C48-0C83-444C-8DE5-557274AA06CC}"/>
    <cellStyle name="FRxPcntStyle 51 2" xfId="5043" xr:uid="{B060AEB5-03AF-4B14-A50C-D6CBFA515EAA}"/>
    <cellStyle name="FRxPcntStyle 52" xfId="5044" xr:uid="{36818B65-2DBB-4B97-ACBF-F2A4C4507737}"/>
    <cellStyle name="FRxPcntStyle 52 2" xfId="5045" xr:uid="{27BB3D18-AEC7-42E8-8055-0162DBE1B236}"/>
    <cellStyle name="FRxPcntStyle 53" xfId="5046" xr:uid="{8F8E9B83-8EF1-49F7-AECE-75DB8A79D47E}"/>
    <cellStyle name="FRxPcntStyle 54" xfId="5047" xr:uid="{92C5A5F7-3780-45B4-ABBA-82A8F1D54172}"/>
    <cellStyle name="FRxPcntStyle 55" xfId="5048" xr:uid="{B75F4379-874D-42EA-AA73-F5C41CB85CE5}"/>
    <cellStyle name="FRxPcntStyle 56" xfId="5049" xr:uid="{F0012B3C-B044-46D4-ABFB-A34F688ED775}"/>
    <cellStyle name="FRxPcntStyle 57" xfId="5050" xr:uid="{0B04E00F-C454-4FBE-8E5B-0BBC641E2EF4}"/>
    <cellStyle name="FRxPcntStyle 58" xfId="5051" xr:uid="{E9F3D8FB-2E16-4EBB-8B5D-1D9F2786A090}"/>
    <cellStyle name="FRxPcntStyle 59" xfId="5052" xr:uid="{FFDD4BD8-7960-4279-B45A-AD89E5EB74EC}"/>
    <cellStyle name="FRxPcntStyle 6" xfId="5053" xr:uid="{E84DE5B9-ABB1-432D-B437-8AC722DE195D}"/>
    <cellStyle name="FRxPcntStyle 6 2" xfId="5054" xr:uid="{5E7CE14E-2251-4F2E-8366-9070C8475355}"/>
    <cellStyle name="FRxPcntStyle 60" xfId="5055" xr:uid="{CC0B4EE9-CBE8-4B48-B99D-A0D5F808BEEA}"/>
    <cellStyle name="FRxPcntStyle 61" xfId="5056" xr:uid="{2AD061A7-C830-46C4-B381-7FE270EAE9BF}"/>
    <cellStyle name="FRxPcntStyle 62" xfId="5057" xr:uid="{CCD9C08D-A280-4749-89D1-B41CF2C9EB91}"/>
    <cellStyle name="FRxPcntStyle 63" xfId="5058" xr:uid="{9ABC9CE1-877F-4B0F-8450-39DE4C656CC1}"/>
    <cellStyle name="FRxPcntStyle 64" xfId="5059" xr:uid="{67B1F345-7C6A-4181-BE64-C76E31DB0E46}"/>
    <cellStyle name="FRxPcntStyle 65" xfId="5060" xr:uid="{423186BF-CE78-4CFF-9399-F528650F6628}"/>
    <cellStyle name="FRxPcntStyle 66" xfId="5061" xr:uid="{5561D260-67DB-4D69-A0FE-9A09A1F0129B}"/>
    <cellStyle name="FRxPcntStyle 67" xfId="5062" xr:uid="{12188C9D-E68E-4C4B-91EE-410BCE8D6CD1}"/>
    <cellStyle name="FRxPcntStyle 68" xfId="5063" xr:uid="{30345976-D93B-4F49-9445-6E3F16A3861F}"/>
    <cellStyle name="FRxPcntStyle 69" xfId="5064" xr:uid="{EB279F01-A5FB-4458-981B-281E93E53174}"/>
    <cellStyle name="FRxPcntStyle 7" xfId="5065" xr:uid="{1DED0283-8837-4FBD-8B05-F32D446F1288}"/>
    <cellStyle name="FRxPcntStyle 7 2" xfId="5066" xr:uid="{8397B0EF-1B5E-47A2-B965-40047B2296D9}"/>
    <cellStyle name="FRxPcntStyle 70" xfId="5067" xr:uid="{01252E00-02FC-4402-9C7D-4D281CA0987C}"/>
    <cellStyle name="FRxPcntStyle 71" xfId="5068" xr:uid="{AAE2C7D9-B16F-4900-86B9-D1D1C5D7A716}"/>
    <cellStyle name="FRxPcntStyle 72" xfId="5069" xr:uid="{A989E316-691A-4AFD-89E3-6A929CB00950}"/>
    <cellStyle name="FRxPcntStyle 73" xfId="5070" xr:uid="{7B2485A6-05CE-4FE6-832D-1EA9F5E187D9}"/>
    <cellStyle name="FRxPcntStyle 74" xfId="5071" xr:uid="{C4420202-9842-47BD-8AC6-FF1C0DCF3C65}"/>
    <cellStyle name="FRxPcntStyle 75" xfId="5072" xr:uid="{4B12B8C1-AFA7-4267-8342-E0C21730E1B8}"/>
    <cellStyle name="FRxPcntStyle 76" xfId="5073" xr:uid="{9A194865-1359-4327-84E5-5370EC30F8D6}"/>
    <cellStyle name="FRxPcntStyle 77" xfId="5074" xr:uid="{A8FD7B69-C81D-4AE0-9E4D-ADA334B0301D}"/>
    <cellStyle name="FRxPcntStyle 78" xfId="5075" xr:uid="{50345EBE-A4C9-4108-874C-529F7EC158F6}"/>
    <cellStyle name="FRxPcntStyle 8" xfId="5076" xr:uid="{D7CC5E64-0BE6-4CF2-AB6E-5CFC27919856}"/>
    <cellStyle name="FRxPcntStyle 8 2" xfId="5077" xr:uid="{DDA12965-E11F-4FD0-9AE8-5F026D30939C}"/>
    <cellStyle name="FRxPcntStyle 9" xfId="5078" xr:uid="{113E5AEB-9E73-4B17-AD44-C7F1D1EF1F14}"/>
    <cellStyle name="FRxPcntStyle 9 2" xfId="5079" xr:uid="{D413EB90-35ED-4A9B-8962-DF9FBBDCA54A}"/>
    <cellStyle name="Good 2" xfId="5080" xr:uid="{157AFB67-23D8-4428-AE23-2E27BE506DD0}"/>
    <cellStyle name="Good 2 2" xfId="5955" xr:uid="{A52DEC84-85EF-4282-98DC-525E08F166A4}"/>
    <cellStyle name="Good 2 2 2" xfId="8847" xr:uid="{0D877C70-FFB7-4347-AC44-6FB8920B1B64}"/>
    <cellStyle name="Good 3" xfId="5956" xr:uid="{D9487F4E-E2CF-497B-805B-4AF4C911F0F7}"/>
    <cellStyle name="Good 3 2" xfId="8848" xr:uid="{362FC047-86ED-46A2-9EDB-6985B973096A}"/>
    <cellStyle name="Good 4" xfId="8849" xr:uid="{45FEAB2C-9A80-4523-9E8D-69DE650F6DD2}"/>
    <cellStyle name="Grey" xfId="5957" xr:uid="{EC566FEE-127E-4B5B-8E16-68B215C8789A}"/>
    <cellStyle name="Grey 2" xfId="8850" xr:uid="{5AC5DFF2-460C-44A1-B720-E2E62CD1FC53}"/>
    <cellStyle name="Grey 3" xfId="8851" xr:uid="{0C396F0A-1BE2-41FE-AF70-79740947D2CF}"/>
    <cellStyle name="Group Name - IBM Cognos" xfId="54" xr:uid="{D39948D9-9439-45FA-82E3-1974BC999A4E}"/>
    <cellStyle name="H0" xfId="5958" xr:uid="{5158B2E6-67B0-4B2B-B013-691C719BCBC4}"/>
    <cellStyle name="H1" xfId="5959" xr:uid="{76B85214-B6CE-43B5-910F-C22ACF483CC2}"/>
    <cellStyle name="H2" xfId="5960" xr:uid="{B49F682B-1F2E-414F-88EC-621DD46A2CBF}"/>
    <cellStyle name="H3" xfId="5961" xr:uid="{C5AA8592-053B-48A0-864B-E3A3377D0ABF}"/>
    <cellStyle name="H4" xfId="5962" xr:uid="{7474037D-183A-4543-878E-EE0A5AA0A74E}"/>
    <cellStyle name="hank" xfId="8852" xr:uid="{0CA77DA7-3C01-4D9F-9542-20F12128E456}"/>
    <cellStyle name="hatched" xfId="5963" xr:uid="{756C6656-0B2E-47BF-B12B-6E8C223FE050}"/>
    <cellStyle name="HEADER" xfId="8853" xr:uid="{8F46BA37-CDD1-4AC1-9078-D91B9ED4F5E6}"/>
    <cellStyle name="Header1" xfId="5964" xr:uid="{63D06154-FBFD-42EB-BA5F-0E462E7D6C9B}"/>
    <cellStyle name="Header2" xfId="5965" xr:uid="{940F58B7-95DE-4AEB-850C-481E024C8CE0}"/>
    <cellStyle name="Heading 1 2" xfId="5966" xr:uid="{0C501DAB-9FA7-4ADC-81D1-2A1916AFFD2B}"/>
    <cellStyle name="Heading 1 2 2" xfId="8854" xr:uid="{55FD0A80-3D66-4B37-9255-B179EC2359B6}"/>
    <cellStyle name="Heading 1 2 2 2" xfId="8855" xr:uid="{2B9AB1CA-C6A8-49D4-A400-66D316BCACF7}"/>
    <cellStyle name="Heading 1 3" xfId="5967" xr:uid="{515B01E9-50D2-4841-8A4F-A92B11B4BDFE}"/>
    <cellStyle name="Heading 1 3 2" xfId="8856" xr:uid="{064450B0-5295-488E-97FD-A78F6F575A1B}"/>
    <cellStyle name="Heading 1 4" xfId="8857" xr:uid="{F3FBBADE-9813-48D7-B1C3-6A488E0539FA}"/>
    <cellStyle name="Heading 2 2" xfId="5968" xr:uid="{81FB1D22-157E-4253-A168-997F311D4B36}"/>
    <cellStyle name="Heading 2 2 2" xfId="8858" xr:uid="{350FB102-4D9D-4E69-846C-EF6429B36C8F}"/>
    <cellStyle name="Heading 2 2 2 2" xfId="8859" xr:uid="{96B8B3FF-A799-4B45-9425-7132483C84F6}"/>
    <cellStyle name="Heading 2 3" xfId="5969" xr:uid="{B0FAB223-9397-4EC3-9628-F907BAF8925B}"/>
    <cellStyle name="Heading 2 3 2" xfId="8860" xr:uid="{89A8AF45-EEC5-4207-BF25-EC7DD91BFC13}"/>
    <cellStyle name="Heading 2 4" xfId="8861" xr:uid="{83CFBD47-9FC5-434E-81AD-D7E33B2CE8DB}"/>
    <cellStyle name="Heading 3 2" xfId="5970" xr:uid="{69BA73FA-8222-482E-9D71-F6C03EF6EFD1}"/>
    <cellStyle name="Heading 3 2 2" xfId="8862" xr:uid="{D5F9D732-228F-432D-9AF5-4758AC829CC7}"/>
    <cellStyle name="Heading 3 3" xfId="5971" xr:uid="{8B16050F-994E-470B-B3B4-E4ECCDA8AAE7}"/>
    <cellStyle name="Heading 3 3 2" xfId="8863" xr:uid="{307BB087-DC5D-4E4F-A477-82FFA91A841B}"/>
    <cellStyle name="Heading 3 4" xfId="8864" xr:uid="{87627E56-F297-4F0F-824C-97712509EF4F}"/>
    <cellStyle name="Heading 4 2" xfId="5972" xr:uid="{C2990BBB-D18C-47BB-8ABC-1FA3D08272C0}"/>
    <cellStyle name="Heading 4 2 2" xfId="8865" xr:uid="{18367B82-BC27-4C12-AA45-9C3655EAD196}"/>
    <cellStyle name="Heading 4 3" xfId="5973" xr:uid="{1170292C-2FA2-440B-A56A-31F09C8C795C}"/>
    <cellStyle name="Heading 4 3 2" xfId="8866" xr:uid="{B0EB9A07-EBC2-4903-A487-5A7D009AB874}"/>
    <cellStyle name="Heading 4 4" xfId="8867" xr:uid="{6C858228-6235-4382-A731-D9F60876C3B6}"/>
    <cellStyle name="HEADINGS" xfId="8868" xr:uid="{A0DFDD6B-ED3F-4FEF-908B-7D911D9F96F5}"/>
    <cellStyle name="HEADINGSTOP" xfId="8869" xr:uid="{0813F64F-D3CB-4E43-AC6B-52E4162BD47A}"/>
    <cellStyle name="Highlight" xfId="5974" xr:uid="{07428FA8-29E4-453B-B391-33A3CF267D43}"/>
    <cellStyle name="Hipervínculo 2" xfId="4641" xr:uid="{8A971429-3B74-46E3-A37D-91F9A0AE95FC}"/>
    <cellStyle name="Hold Values - IBM Cognos" xfId="55" xr:uid="{6CEF8F98-A260-4191-9070-D27A8CF7F50A}"/>
    <cellStyle name="Hyperlink 2" xfId="5975" xr:uid="{FB11ADC8-A6B3-4D49-830E-14D093A5AACF}"/>
    <cellStyle name="Hyperlink 3" xfId="6295" xr:uid="{D7C6B6DF-C90F-4BD3-A722-C99D8BD309DD}"/>
    <cellStyle name="Hyperlink 3 2" xfId="6296" xr:uid="{5047387A-9916-4D4A-A783-BDAEB38CA91A}"/>
    <cellStyle name="Hyperlink 4" xfId="6297" xr:uid="{93AE3F40-B74D-4CFA-BCED-7E919F537057}"/>
    <cellStyle name="Hyperlink 5" xfId="6298" xr:uid="{B358A1E2-2319-46C4-A3E1-AF5BFF00D3ED}"/>
    <cellStyle name="Incorrecto" xfId="88" builtinId="27" customBuiltin="1"/>
    <cellStyle name="Input [yellow]" xfId="5976" xr:uid="{7F9AC55B-C07C-43A2-9919-D2E6A7AA297E}"/>
    <cellStyle name="Input [yellow] 2" xfId="8870" xr:uid="{70B334B1-C8BF-4060-9EDA-02B421DA921E}"/>
    <cellStyle name="Input [yellow] 3" xfId="8871" xr:uid="{30B990EF-462B-41F3-A8A9-3A10BC1C3F11}"/>
    <cellStyle name="input 2" xfId="5977" xr:uid="{0D2AD869-3092-4D11-8AF3-1769C92D1D85}"/>
    <cellStyle name="Input 2 2" xfId="8872" xr:uid="{00821328-1F3A-4BEC-A180-5126E02D6D47}"/>
    <cellStyle name="Input 3" xfId="5978" xr:uid="{6648A6F4-645D-4DC8-90B3-30A5295F4643}"/>
    <cellStyle name="Input 3 2" xfId="8873" xr:uid="{C86F5792-EF7A-4821-BC35-9B00633B3433}"/>
    <cellStyle name="Input 4" xfId="5979" xr:uid="{DF0B9BD9-A4DC-418D-B2B5-F21E4F0E7705}"/>
    <cellStyle name="Input 4 2" xfId="8874" xr:uid="{7F4EF94D-2A50-4C2E-99C2-30740D1A016B}"/>
    <cellStyle name="Input 5" xfId="8875" xr:uid="{42F0DA36-4695-4315-AACB-00FF9189F15B}"/>
    <cellStyle name="Input 6" xfId="8876" xr:uid="{A7E10CCD-B589-4AC2-A5FC-050AF2047280}"/>
    <cellStyle name="Input calculation" xfId="5980" xr:uid="{B735C4EE-B581-452B-98D3-480E9EE990B2}"/>
    <cellStyle name="Input Cells" xfId="8877" xr:uid="{AF9F763F-E2A3-4D43-BE3F-A15D63F379E9}"/>
    <cellStyle name="Input data" xfId="5981" xr:uid="{28B97570-E31F-4548-A223-CC271312AF25}"/>
    <cellStyle name="Input estimate" xfId="5982" xr:uid="{56817D4D-A0B9-4A6B-874F-D24057C0A502}"/>
    <cellStyle name="Input link" xfId="5983" xr:uid="{28FFDF35-FE94-497E-B476-178CE08118B7}"/>
    <cellStyle name="Input link (different workbook)" xfId="5984" xr:uid="{966B5AA8-BC58-4E06-9109-0264A28A2D35}"/>
    <cellStyle name="Input parameter" xfId="5985" xr:uid="{C9FC5A8B-A418-40B6-8448-3393E391ACF5}"/>
    <cellStyle name="Komma [0]_A.A. Dijksman stamrecht B.V." xfId="6299" xr:uid="{3BBDE6EB-B2C1-4BA2-8EC5-A8345C3D3789}"/>
    <cellStyle name="Komma_A.A. Dijksman stamrecht B.V." xfId="6300" xr:uid="{ED2C156C-7978-45C0-8D3B-292C8F69FC88}"/>
    <cellStyle name="link" xfId="5986" xr:uid="{B5E19051-E3BB-43F8-9940-920D57BB7C84}"/>
    <cellStyle name="Link Currency (0)" xfId="5987" xr:uid="{B56529DC-2B96-415A-99D7-1888115C5A1D}"/>
    <cellStyle name="Link Currency (2)" xfId="5988" xr:uid="{1A004B68-68C7-4DEE-9D08-E3106C47A57E}"/>
    <cellStyle name="Link Units (0)" xfId="5989" xr:uid="{15BAB790-997C-4451-BCDA-83FE8045B007}"/>
    <cellStyle name="Link Units (1)" xfId="5990" xr:uid="{3AC2A41B-E2C5-4167-AC49-D0B2A8E322B9}"/>
    <cellStyle name="Link Units (2)" xfId="5991" xr:uid="{3EDA86C1-A902-4D9B-B828-8828F81D6BB3}"/>
    <cellStyle name="Linked Cell 2" xfId="5992" xr:uid="{6E402DB1-8E08-4425-B33E-2E2025555D7F}"/>
    <cellStyle name="Linked Cell 3" xfId="5993" xr:uid="{C257FB32-4CA2-4BEF-A871-01E75C717DEE}"/>
    <cellStyle name="Linked Cell 3 2" xfId="8878" xr:uid="{DA43A1C2-93A9-44B1-88A3-2BAF9681C467}"/>
    <cellStyle name="Linked Cell 4" xfId="8879" xr:uid="{46097309-1AF4-451D-8E57-C77F0C9FFB89}"/>
    <cellStyle name="Linked Cells" xfId="8880" xr:uid="{ADF38F53-75FB-4CC7-AB1F-061240ED024E}"/>
    <cellStyle name="List Name - IBM Cognos" xfId="56" xr:uid="{6AC7A8DD-A193-4BC1-ACF3-FF1E8E6D69EA}"/>
    <cellStyle name="Locked - IBM Cognos" xfId="57" xr:uid="{237E781D-5188-413F-BFBE-D323DF83E272}"/>
    <cellStyle name="Measure - IBM Cognos" xfId="58" xr:uid="{CFA662CA-A02F-47E1-A303-5A3F32CADDA1}"/>
    <cellStyle name="Measure Header - IBM Cognos" xfId="59" xr:uid="{4A6F7506-01BE-44F8-B9D1-025E86D7497F}"/>
    <cellStyle name="Measure Name - IBM Cognos" xfId="60" xr:uid="{1B04ACE6-3D51-415B-B31D-30B59C0BC7DA}"/>
    <cellStyle name="Measure Summary - IBM Cognos" xfId="61" xr:uid="{12506064-14C6-45BF-B577-432DB24BB25E}"/>
    <cellStyle name="Measure Summary TM1 - IBM Cognos" xfId="62" xr:uid="{FF5E1F42-5CD7-40E3-9092-2C1661E74C1A}"/>
    <cellStyle name="Measure Template - IBM Cognos" xfId="63" xr:uid="{A0DA42D1-3602-4409-B434-F2FA60CB305B}"/>
    <cellStyle name="Millares" xfId="2" builtinId="3"/>
    <cellStyle name="Millares [0] 2" xfId="7" xr:uid="{8880BD71-0A8A-4F1C-8370-7A1B0C792824}"/>
    <cellStyle name="Millares [0] 2 2" xfId="4562" xr:uid="{F6ABD2D4-D138-4544-8BD5-C1290EAFF196}"/>
    <cellStyle name="Millares [0] 2 3" xfId="15794" xr:uid="{4AD722B1-9588-4685-BCDD-06B57E1B37D7}"/>
    <cellStyle name="Millares [0] 3" xfId="4589" xr:uid="{BE8EE08C-0C8C-4E66-A655-CD8E6EA2B7CA}"/>
    <cellStyle name="Millares [0] 4" xfId="4555" xr:uid="{AE25AEA3-86BF-4797-9F68-69B88576AE1C}"/>
    <cellStyle name="Millares [0] 5" xfId="121" xr:uid="{AD16C2F2-E539-4E60-97B9-C4DFA72E7846}"/>
    <cellStyle name="Millares 10" xfId="79" xr:uid="{C0C25AF2-B092-4878-A1FB-123B156FFB01}"/>
    <cellStyle name="Millares 10 2" xfId="4615" xr:uid="{F69D200C-7AFD-4470-80C7-BEB4F84C780D}"/>
    <cellStyle name="Millares 11" xfId="4616" xr:uid="{32E43CD1-1808-42DE-84F6-34009165911E}"/>
    <cellStyle name="Millares 12" xfId="4586" xr:uid="{1CF3C460-7F22-47A8-B61B-818FFEBC2370}"/>
    <cellStyle name="Millares 12 2" xfId="15772" xr:uid="{66CFF701-850A-4988-B825-0170E6F30D29}"/>
    <cellStyle name="Millares 13" xfId="4617" xr:uid="{AEA3C38F-6626-47EA-BCFD-EC77AE84D1DD}"/>
    <cellStyle name="Millares 13 2" xfId="15775" xr:uid="{367DEB1B-B7F5-45D9-93D7-E039A0DBCF79}"/>
    <cellStyle name="Millares 14" xfId="4618" xr:uid="{C520C20A-2EE7-43B0-B274-27E77C4970E5}"/>
    <cellStyle name="Millares 14 2" xfId="15776" xr:uid="{0937BA5B-CB64-4791-A8FB-FA67E2E8C7F8}"/>
    <cellStyle name="Millares 15" xfId="4622" xr:uid="{01F369A6-CB4D-4740-B062-05580A102F56}"/>
    <cellStyle name="Millares 15 2" xfId="15780" xr:uid="{16191207-3DFB-4D80-AF4E-23F61D0E9ABC}"/>
    <cellStyle name="Millares 16" xfId="4619" xr:uid="{09ACAF6B-9556-4602-84E4-57E0469B5300}"/>
    <cellStyle name="Millares 16 2" xfId="15777" xr:uid="{3270FA6A-5ADD-4A30-AA30-62E55DE66685}"/>
    <cellStyle name="Millares 17" xfId="4620" xr:uid="{38B68B2D-8171-44FD-AA38-7776911481DD}"/>
    <cellStyle name="Millares 17 2" xfId="15778" xr:uid="{A21977C4-A095-4F24-B3CF-B59179EFFE1D}"/>
    <cellStyle name="Millares 18" xfId="4621" xr:uid="{FD708D35-A1C9-4778-9F2F-0171BD9BFE31}"/>
    <cellStyle name="Millares 18 2" xfId="15779" xr:uid="{FAEA6ECA-533B-434A-8756-1D6B3F031690}"/>
    <cellStyle name="Millares 19" xfId="4574" xr:uid="{C0B6C526-A6AF-45AC-99DD-A2DE0F5C7165}"/>
    <cellStyle name="Millares 19 2" xfId="15763" xr:uid="{D52EDB10-F060-418A-BBB3-6C19D565DE54}"/>
    <cellStyle name="Millares 2" xfId="4" xr:uid="{BDD610A3-F48E-4822-AFAA-55D629972D49}"/>
    <cellStyle name="Millares 2 2" xfId="116" xr:uid="{2086A0B4-6418-4B69-B947-870F3092B31E}"/>
    <cellStyle name="Millares 2 2 2" xfId="4606" xr:uid="{F39B2996-DCC3-49E4-A1BE-13C4A48E5D95}"/>
    <cellStyle name="Millares 2 3" xfId="4587" xr:uid="{D6A4D588-2002-4995-8881-8D4C323B386D}"/>
    <cellStyle name="Millares 2 3 2" xfId="15773" xr:uid="{AABD4FCA-21E9-44B6-A8F2-D3A6DE49D679}"/>
    <cellStyle name="Millares 2 4" xfId="4571" xr:uid="{29F5ACB1-4C79-4AB3-B3E5-959FA060DC50}"/>
    <cellStyle name="Millares 2 5" xfId="81" xr:uid="{F01417C9-DEF4-428C-BFD0-2EB35E881933}"/>
    <cellStyle name="Millares 2 5 2" xfId="4561" xr:uid="{2B64CAA0-DA95-432A-973B-2EDA7AE7BDF7}"/>
    <cellStyle name="Millares 2 5 3" xfId="15799" xr:uid="{C8578BB5-BBD6-48E2-A51C-59B540B29423}"/>
    <cellStyle name="Millares 2 6" xfId="4554" xr:uid="{8F6B6874-0FCF-4C23-93B2-88E085C0B15C}"/>
    <cellStyle name="Millares 20" xfId="4579" xr:uid="{3BD84DBC-BB2E-425F-AF2F-440E4F2F1313}"/>
    <cellStyle name="Millares 21" xfId="4623" xr:uid="{BA989E2A-E5B5-445D-BFD0-DF4646846779}"/>
    <cellStyle name="Millares 21 2" xfId="15781" xr:uid="{F086A097-3240-435F-A5D1-461F54A98C3F}"/>
    <cellStyle name="Millares 22" xfId="4624" xr:uid="{3E136DCF-09C9-4203-A542-5BE2BEB71C22}"/>
    <cellStyle name="Millares 22 2" xfId="15782" xr:uid="{9145C676-BE47-474A-918A-D5F9EEFDEEA5}"/>
    <cellStyle name="Millares 23" xfId="4570" xr:uid="{4E0791BC-25C2-4BA0-A51F-372C50D8D52B}"/>
    <cellStyle name="Millares 23 2" xfId="4633" xr:uid="{A2D65485-E283-4C98-ACA3-DB077E978C14}"/>
    <cellStyle name="Millares 23 2 2" xfId="15786" xr:uid="{60997790-342D-4941-A726-0E320684C692}"/>
    <cellStyle name="Millares 24" xfId="4598" xr:uid="{08B7A252-489B-4FF0-8E6F-9538F8479E08}"/>
    <cellStyle name="Millares 24 2" xfId="4629" xr:uid="{0298072C-1AB3-4DB0-AE78-E3E57938765D}"/>
    <cellStyle name="Millares 24 2 2" xfId="15784" xr:uid="{209900DB-9E7E-4C80-AA00-FD61FC8CCEB6}"/>
    <cellStyle name="Millares 25" xfId="4627" xr:uid="{7270C058-8134-4C04-8FE0-2FB2E0D8E80D}"/>
    <cellStyle name="Millares 25 2" xfId="4630" xr:uid="{2E98792A-61DC-466C-93EB-64C6147523CB}"/>
    <cellStyle name="Millares 25 2 2" xfId="15785" xr:uid="{866791A5-D546-494A-930D-951ACF8A6E6F}"/>
    <cellStyle name="Millares 26" xfId="4605" xr:uid="{AEDBC018-9999-49BB-BDEF-44D664E7A926}"/>
    <cellStyle name="Millares 26 2" xfId="4637" xr:uid="{E575C409-C63E-4889-AAC0-73EB8354A2CA}"/>
    <cellStyle name="Millares 26 2 2" xfId="15790" xr:uid="{5B97BEDC-123D-4011-9AC9-B5583E6E1BB7}"/>
    <cellStyle name="Millares 27" xfId="4638" xr:uid="{86B4243E-7B43-44B3-9EB0-70535011FB1B}"/>
    <cellStyle name="Millares 27 2" xfId="15791" xr:uid="{EE416EA5-1207-4031-9506-A8105BE82C36}"/>
    <cellStyle name="Millares 28" xfId="4635" xr:uid="{3CAFBEF2-9A73-4A7E-B1DB-66049EEB710E}"/>
    <cellStyle name="Millares 28 2" xfId="15788" xr:uid="{CE9451EE-7C2A-441E-BDEE-40D8D98DA0CE}"/>
    <cellStyle name="Millares 29" xfId="4636" xr:uid="{E066F782-35A2-4D67-87EC-90CE992952ED}"/>
    <cellStyle name="Millares 29 2" xfId="15789" xr:uid="{59CEE6DC-9B36-474C-A890-F5C719C4AD15}"/>
    <cellStyle name="Millares 3" xfId="9" xr:uid="{9BFC30BC-1C9E-4883-BAE2-1A27FAA3A8A9}"/>
    <cellStyle name="Millares 3 2" xfId="4609" xr:uid="{AE72FF2A-3EDC-414B-9380-A65F05385877}"/>
    <cellStyle name="Millares 3 3" xfId="4566" xr:uid="{81306DA3-872B-43E5-A1C5-716E010AD8E3}"/>
    <cellStyle name="Millares 3 4" xfId="15795" xr:uid="{2C098F99-A61B-4DD4-BA59-9D11F86BABBB}"/>
    <cellStyle name="Millares 30" xfId="4634" xr:uid="{D5B5A681-1E11-4F08-97E8-5237C5AABFD9}"/>
    <cellStyle name="Millares 30 2" xfId="15787" xr:uid="{C03C68F8-B821-43D7-85C5-7A47F986299E}"/>
    <cellStyle name="Millares 31" xfId="4602" xr:uid="{9C0B0B20-DD5A-48F9-B418-79C89F043EE7}"/>
    <cellStyle name="Millares 32" xfId="4603" xr:uid="{DA36BC2F-9D01-4363-BF3F-4D95ACA6E72E}"/>
    <cellStyle name="Millares 33" xfId="4625" xr:uid="{5B8BAFB5-13E5-43A9-AC0E-36503445CB8F}"/>
    <cellStyle name="Millares 34" xfId="4626" xr:uid="{0694F2C0-A39F-4BDB-B641-0532473F5B8C}"/>
    <cellStyle name="Millares 35" xfId="4599" xr:uid="{680135E2-4640-48C9-A70E-4B5D7E846661}"/>
    <cellStyle name="Millares 36" xfId="4604" xr:uid="{E19F3C4B-B2D4-4B0B-9E53-0E59686222F6}"/>
    <cellStyle name="Millares 37" xfId="4597" xr:uid="{3503B3B1-C2C0-4815-AF73-C607A1AC93C2}"/>
    <cellStyle name="Millares 38" xfId="4600" xr:uid="{EA4EDAB2-9C8E-4CB3-B63D-3DCE4D21E29F}"/>
    <cellStyle name="Millares 39" xfId="4596" xr:uid="{64CC7AB4-7669-4B51-B33F-78FF9B8EBFC8}"/>
    <cellStyle name="Millares 4" xfId="4567" xr:uid="{74E62553-A280-453C-BEC4-4064CBF8D093}"/>
    <cellStyle name="Millares 4 2" xfId="4610" xr:uid="{DB71EF40-EA7F-4FDC-88EE-F2D32FE0D53F}"/>
    <cellStyle name="Millares 40" xfId="4601" xr:uid="{4F81F7C2-AD87-4E55-91E9-329DF2D2CBC6}"/>
    <cellStyle name="Millares 41" xfId="4639" xr:uid="{77296E61-95E7-4A68-B105-E551F309E531}"/>
    <cellStyle name="Millares 42" xfId="15748" xr:uid="{D3A9804F-9D26-418B-A1A8-C9FA6627E7CD}"/>
    <cellStyle name="Millares 43" xfId="120" xr:uid="{96FF8BB0-09F2-4B4B-97D5-03850AB0129C}"/>
    <cellStyle name="Millares 44" xfId="15793" xr:uid="{9BA8C81E-6876-478E-991C-E7C89A085B21}"/>
    <cellStyle name="Millares 45" xfId="15802" xr:uid="{CA15D604-28F2-4BF6-BAFA-A8678976A46D}"/>
    <cellStyle name="Millares 5" xfId="4568" xr:uid="{2ED94463-4CA2-4902-9417-355965FAB142}"/>
    <cellStyle name="Millares 5 2" xfId="4611" xr:uid="{FA961DB8-7CF2-4887-910B-DCCC03EB22E1}"/>
    <cellStyle name="Millares 6" xfId="4569" xr:uid="{F628188C-C39D-4EF2-9256-3EAE9B12C8B7}"/>
    <cellStyle name="Millares 6 2" xfId="4612" xr:uid="{DD53A9A9-BD54-41A4-BBB5-AA45B932C0C6}"/>
    <cellStyle name="Millares 7" xfId="4588" xr:uid="{D42C178D-8E47-40F6-854F-AECA9033A1AD}"/>
    <cellStyle name="Millares 8" xfId="4614" xr:uid="{12204D26-2776-498D-AAC4-4A9D94C09559}"/>
    <cellStyle name="Millares 9" xfId="78" xr:uid="{4DCA7E78-74F0-4F31-AB61-8911AC2B98CF}"/>
    <cellStyle name="Millares 9 2" xfId="4613" xr:uid="{966F9F5F-2822-49B7-A8E3-F7B45EA414E3}"/>
    <cellStyle name="Milliers [0]_96MUI_2" xfId="8881" xr:uid="{D36B03C0-D417-43EF-8E01-2DCE111BE2E0}"/>
    <cellStyle name="Milliers_96MUI_2" xfId="8882" xr:uid="{5C594BEC-717E-4B9E-BB37-F158BF3FB41A}"/>
    <cellStyle name="Model" xfId="8883" xr:uid="{E180DCA3-F707-401E-A589-10CDF1C75F99}"/>
    <cellStyle name="Monétaire [0]_96MUI_2" xfId="8884" xr:uid="{74E48528-667F-4ED8-9977-D54AE88F192F}"/>
    <cellStyle name="Monétaire_96MUI_2" xfId="8885" xr:uid="{F47FE89D-652A-4A7E-AFDF-60B8E7C08C23}"/>
    <cellStyle name="Monetario" xfId="6570" xr:uid="{359918BF-193D-49BC-B54E-961A7B135818}"/>
    <cellStyle name="More - IBM Cognos" xfId="64" xr:uid="{FF2D7B46-30DD-421B-94AD-569F3D08B048}"/>
    <cellStyle name="mystyle" xfId="5994" xr:uid="{3D74900B-B7C7-4B14-896B-F58D0148F951}"/>
    <cellStyle name="Name" xfId="5995" xr:uid="{FF642075-6885-4E55-95B9-5CF2344C6623}"/>
    <cellStyle name="Neutral 10" xfId="5081" xr:uid="{D9FDD80E-443C-40E7-9637-9044992AA3C4}"/>
    <cellStyle name="Neutral 11" xfId="5082" xr:uid="{D849F913-F29A-4252-87F2-F3CE28AE7194}"/>
    <cellStyle name="Neutral 12" xfId="5083" xr:uid="{42BA45C6-AF4E-4867-97E0-795AF11EB323}"/>
    <cellStyle name="Neutral 13" xfId="5084" xr:uid="{01BB1771-B9D5-45B1-8942-A793741C9AF1}"/>
    <cellStyle name="Neutral 14" xfId="5085" xr:uid="{CF401E71-E72C-4BC2-9248-C49DBAE8A5FD}"/>
    <cellStyle name="Neutral 15" xfId="5086" xr:uid="{E6E4234A-E7EA-49AC-9C91-DC92B9AE5317}"/>
    <cellStyle name="Neutral 16" xfId="5087" xr:uid="{64C1E103-39EC-450D-ADFC-A93FA16C6014}"/>
    <cellStyle name="Neutral 17" xfId="5088" xr:uid="{F9C6CB32-65BC-4BE4-8BA0-5D40E41DDC35}"/>
    <cellStyle name="Neutral 18" xfId="5089" xr:uid="{4C077393-2FF9-4CF8-952C-56A5BB6C6087}"/>
    <cellStyle name="Neutral 19" xfId="5090" xr:uid="{1DFDB5A3-25A9-45DF-AA58-CA66CFF970A0}"/>
    <cellStyle name="Neutral 2" xfId="4577" xr:uid="{EBAB6966-A7D4-4403-B0EF-9C3D7B4361BD}"/>
    <cellStyle name="Neutral 2 2" xfId="5996" xr:uid="{03AF892B-A3E1-4C34-A270-900F9522ADE1}"/>
    <cellStyle name="Neutral 2 3" xfId="5091" xr:uid="{00233AAE-EB29-4A26-8FDB-E55629C14074}"/>
    <cellStyle name="Neutral 20" xfId="5092" xr:uid="{BCB8D785-352A-4903-BF14-C83B055E04F1}"/>
    <cellStyle name="Neutral 21" xfId="5093" xr:uid="{8CC9A573-D4F4-4B87-9195-CEA683FABB51}"/>
    <cellStyle name="Neutral 22" xfId="5094" xr:uid="{355DB91C-78E3-42DD-B4A8-A5207AA56004}"/>
    <cellStyle name="Neutral 23" xfId="5095" xr:uid="{5E18220A-7FB4-4D2E-B520-9EDE957CE298}"/>
    <cellStyle name="Neutral 24" xfId="5096" xr:uid="{1C22D986-CE9F-49BD-9CE0-D752520D297B}"/>
    <cellStyle name="Neutral 25" xfId="5097" xr:uid="{7259CBC4-236A-453C-98C1-FE5C5A9EF1CC}"/>
    <cellStyle name="Neutral 26" xfId="5098" xr:uid="{6AF93D46-C0AF-4CD7-A9E2-196A6FDE7060}"/>
    <cellStyle name="Neutral 27" xfId="5099" xr:uid="{79AB845C-8530-4DD1-968E-DACAE74C1260}"/>
    <cellStyle name="Neutral 28" xfId="5100" xr:uid="{C72E8009-70FD-4C07-8243-34959635E71E}"/>
    <cellStyle name="Neutral 29" xfId="5101" xr:uid="{5AD7702E-61E2-4CC4-AD9C-950160AB8BFA}"/>
    <cellStyle name="Neutral 3" xfId="5102" xr:uid="{4F9ACF6C-B545-49F4-B3D2-DEA7C2A76E20}"/>
    <cellStyle name="Neutral 3 2" xfId="5997" xr:uid="{0A313DFA-7C6E-4AE4-8F1B-5EAA3B082D75}"/>
    <cellStyle name="Neutral 30" xfId="5103" xr:uid="{0801BAEC-98EB-4262-B8C7-B7988D914C22}"/>
    <cellStyle name="Neutral 31" xfId="5104" xr:uid="{C71A809C-6802-4F4F-9ACD-5E0086267957}"/>
    <cellStyle name="Neutral 32" xfId="5105" xr:uid="{DBB9388E-BF62-43EA-BE6C-47C3158B0B92}"/>
    <cellStyle name="Neutral 33" xfId="5106" xr:uid="{D60D9023-9ACB-4625-BA66-FF49AE9EBFA6}"/>
    <cellStyle name="Neutral 34" xfId="5107" xr:uid="{C01EADA6-E9A9-4F5E-9604-3D78BF831FD1}"/>
    <cellStyle name="Neutral 35" xfId="5108" xr:uid="{2DD2C626-2556-4B64-AAEA-96F67E48FE92}"/>
    <cellStyle name="Neutral 36" xfId="5109" xr:uid="{51A36646-DB77-44C6-B8E6-9523ED7A94CF}"/>
    <cellStyle name="Neutral 37" xfId="5110" xr:uid="{23AA57F1-AECF-462D-B50B-08E38BFD8EEB}"/>
    <cellStyle name="Neutral 38" xfId="5111" xr:uid="{D70DC500-7307-4EE1-8884-C717A282B1CC}"/>
    <cellStyle name="Neutral 39" xfId="5112" xr:uid="{14138FFA-7EEA-4802-AE24-51B27701BED3}"/>
    <cellStyle name="Neutral 4" xfId="5113" xr:uid="{52C8F1E4-A7AB-4A3A-8948-66DFA1BD9530}"/>
    <cellStyle name="Neutral 40" xfId="5114" xr:uid="{8CB12C9F-1D86-43BC-8609-E4F19CBC0587}"/>
    <cellStyle name="Neutral 41" xfId="5115" xr:uid="{033675FF-05AE-455E-A723-4E61B94F4FC5}"/>
    <cellStyle name="Neutral 42" xfId="5116" xr:uid="{F613B221-D61D-4D8C-8D99-168F58D081C8}"/>
    <cellStyle name="Neutral 43" xfId="5117" xr:uid="{3A70C08D-C6C7-4EFE-B5B9-F96D7233DA5C}"/>
    <cellStyle name="Neutral 44" xfId="5118" xr:uid="{AF59BB7D-9C97-4A63-BE32-8971DCF34AF9}"/>
    <cellStyle name="Neutral 45" xfId="5119" xr:uid="{5C26BA68-E769-47E1-9488-7157FF665885}"/>
    <cellStyle name="Neutral 46" xfId="5120" xr:uid="{395F5A2B-A652-4E12-8257-3B6263AE5377}"/>
    <cellStyle name="Neutral 47" xfId="5121" xr:uid="{9ED7AD49-4A5D-42DD-BA96-D2199011A8F5}"/>
    <cellStyle name="Neutral 48" xfId="5122" xr:uid="{B394087A-1037-4102-8AF3-5A38B8D90747}"/>
    <cellStyle name="Neutral 49" xfId="5123" xr:uid="{15D0A7C5-ABC1-41C0-A428-1B7747A07DBA}"/>
    <cellStyle name="Neutral 5" xfId="5124" xr:uid="{00998987-E7AC-4F8E-9E6B-CDA4972DB048}"/>
    <cellStyle name="Neutral 50" xfId="5125" xr:uid="{276953BD-BE3B-4219-9B26-FD6612C09B59}"/>
    <cellStyle name="Neutral 51" xfId="5126" xr:uid="{1282DCF4-C5A5-4943-BFEE-436A057E66F4}"/>
    <cellStyle name="Neutral 52" xfId="5127" xr:uid="{41FAB2E8-6DC7-47C7-A311-87AE0658ACAC}"/>
    <cellStyle name="Neutral 53" xfId="5128" xr:uid="{EB7D752C-B698-4627-B220-854364877D7E}"/>
    <cellStyle name="Neutral 54" xfId="5129" xr:uid="{27B8E3F5-6E6A-45CF-BB3D-C568045702F1}"/>
    <cellStyle name="Neutral 55" xfId="5130" xr:uid="{34E1DBE4-61CB-4D38-A956-D6DED9C1386E}"/>
    <cellStyle name="Neutral 56" xfId="5131" xr:uid="{AE90B2B6-4875-4F00-B518-BA9157C6FBF2}"/>
    <cellStyle name="Neutral 57" xfId="5132" xr:uid="{36D5EE2A-2F63-4C91-9420-FF88962EE91B}"/>
    <cellStyle name="Neutral 58" xfId="5133" xr:uid="{B56BAB0C-15EA-421C-A1B4-D64881A9284C}"/>
    <cellStyle name="Neutral 59" xfId="5134" xr:uid="{4879008C-7EAF-4DC3-82E8-E2B9DCAA7550}"/>
    <cellStyle name="Neutral 6" xfId="5135" xr:uid="{3118FB6F-DAA1-4E3E-BF9A-4F28B45AFD87}"/>
    <cellStyle name="Neutral 60" xfId="5136" xr:uid="{B8FDBDC1-B5ED-485B-9213-F89AEDF3E46C}"/>
    <cellStyle name="Neutral 61" xfId="5137" xr:uid="{725830FF-C9BB-48CD-BF61-74AFD8D1CDF5}"/>
    <cellStyle name="Neutral 62" xfId="5138" xr:uid="{0BFFBD23-140B-4FF3-AB46-8A635333DB61}"/>
    <cellStyle name="Neutral 63" xfId="5139" xr:uid="{491BC31B-CBAD-4F66-97FC-F35E30E2FFB5}"/>
    <cellStyle name="Neutral 64" xfId="5140" xr:uid="{128E493E-D873-4DA8-8E14-FC2F918BF079}"/>
    <cellStyle name="Neutral 65" xfId="5141" xr:uid="{0FD01DE4-ABD8-4E25-A2B6-7CD693155222}"/>
    <cellStyle name="Neutral 66" xfId="5142" xr:uid="{E76B8966-FB0F-429E-B28C-E2987524F44C}"/>
    <cellStyle name="Neutral 67" xfId="5143" xr:uid="{3D0DDF1E-BCA8-4067-ADFF-3ED64A2D1A94}"/>
    <cellStyle name="Neutral 68" xfId="5144" xr:uid="{050EC664-2FF1-47BD-B69E-1AC8D57C0271}"/>
    <cellStyle name="Neutral 69" xfId="5145" xr:uid="{8BD96A47-DE38-4F67-BA8F-0DE1789A0DAB}"/>
    <cellStyle name="Neutral 7" xfId="5146" xr:uid="{D4DAAF53-5847-4440-BD63-A1C59FB7F9AF}"/>
    <cellStyle name="Neutral 70" xfId="5147" xr:uid="{44A5FBF6-1AC8-4DA9-AA0C-3C6B8C93A91D}"/>
    <cellStyle name="Neutral 71" xfId="5148" xr:uid="{EBC6EF4E-E3FF-47CA-86DC-B3A632431D58}"/>
    <cellStyle name="Neutral 72" xfId="5149" xr:uid="{AD0FF78B-BE99-4DFF-9916-63AAC2894343}"/>
    <cellStyle name="Neutral 73" xfId="5150" xr:uid="{F15CB58B-2282-43C1-BBF2-04948C2E6CA8}"/>
    <cellStyle name="Neutral 74" xfId="5151" xr:uid="{6625BEBB-90AD-4D3A-B3B0-F3F4F27A4853}"/>
    <cellStyle name="Neutral 75" xfId="5152" xr:uid="{DD0383CD-37F2-447E-8702-A6A87822C90C}"/>
    <cellStyle name="Neutral 76" xfId="8886" xr:uid="{0A708FE5-5ABE-4294-B92A-E7E145363D1C}"/>
    <cellStyle name="Neutral 8" xfId="5153" xr:uid="{E285BD28-96E6-4089-B03A-FD24CA384404}"/>
    <cellStyle name="Neutral 9" xfId="5154" xr:uid="{7FF2C05C-FE10-4DCD-A561-5062A2D46A0E}"/>
    <cellStyle name="new" xfId="5998" xr:uid="{D13E69EA-402D-4797-8FE8-0803660FB04C}"/>
    <cellStyle name="no" xfId="5999" xr:uid="{AC1E12B6-9DBE-4F69-9030-6F48D18C658A}"/>
    <cellStyle name="no dec" xfId="6569" xr:uid="{BB047186-F7EA-408C-B1BA-BEFBC92A76F6}"/>
    <cellStyle name="Normal" xfId="0" builtinId="0" customBuiltin="1"/>
    <cellStyle name="Normal - Style1" xfId="6000" xr:uid="{13DE1E8C-AC35-446F-9F88-08C5FADD1FDE}"/>
    <cellStyle name="Normal - Style1 2" xfId="8887" xr:uid="{4F8E985C-6E25-48E3-A314-286CC222D86E}"/>
    <cellStyle name="Normal - Style1 2 2" xfId="8888" xr:uid="{84F6BBA4-FC21-45DD-B6EA-7D95A2D08822}"/>
    <cellStyle name="Normal - Style1 2 3" xfId="8889" xr:uid="{727E04E6-EF0D-4380-A1CB-F55C2EF55F86}"/>
    <cellStyle name="Normal 10" xfId="82" xr:uid="{D09400DD-F806-49AF-AFFE-C3CF1F8CACE5}"/>
    <cellStyle name="Normal 10 10" xfId="8890" xr:uid="{863B5AFA-1090-45A2-BE42-52D80CE3CA94}"/>
    <cellStyle name="Normal 10 11" xfId="8891" xr:uid="{F681CA17-E1C5-4C5C-9227-7889CE12B062}"/>
    <cellStyle name="Normal 10 12" xfId="8892" xr:uid="{FBC6F368-08C2-488D-A942-EBB9724E71A9}"/>
    <cellStyle name="Normal 10 13" xfId="8893" xr:uid="{B3373B2C-B5FC-41C9-AE92-5859539BC300}"/>
    <cellStyle name="Normal 10 14" xfId="8894" xr:uid="{99387198-86F9-4FA7-932B-43633B9510C4}"/>
    <cellStyle name="Normal 10 15" xfId="8895" xr:uid="{2F25DC28-2810-44F5-B600-8489A1DC1651}"/>
    <cellStyle name="Normal 10 16" xfId="8896" xr:uid="{9206274C-20F3-4C9C-AD6B-BB55040C59B7}"/>
    <cellStyle name="Normal 10 17" xfId="8897" xr:uid="{316DCB68-1BD7-4C2A-B51F-668403DC14D2}"/>
    <cellStyle name="Normal 10 18" xfId="8898" xr:uid="{246AA0A9-1604-4F30-B665-C99564493FFB}"/>
    <cellStyle name="Normal 10 19" xfId="8899" xr:uid="{882DA5DD-9953-49C3-BACB-FF87511D543C}"/>
    <cellStyle name="Normal 10 2" xfId="6001" xr:uid="{5EA787D1-C008-4015-99D3-EA9E4E188A85}"/>
    <cellStyle name="Normal 10 2 2" xfId="6301" xr:uid="{89D94650-20C5-41A9-87DD-36ED40E3099E}"/>
    <cellStyle name="Normal 10 2 2 2" xfId="8900" xr:uid="{E600C740-6B8A-46E2-9FB8-112F7FBC2961}"/>
    <cellStyle name="Normal 10 2 2 2 2" xfId="8901" xr:uid="{0C4842F7-D642-488F-9309-2F837C04CE1E}"/>
    <cellStyle name="Normal 10 2 2 2 2 2" xfId="12340" xr:uid="{71740B30-62F8-4373-9675-4C6166F331F2}"/>
    <cellStyle name="Normal 10 2 2 2 2 2 2" xfId="15227" xr:uid="{0388E469-4EB5-441F-B0EE-2FE2F244FD3D}"/>
    <cellStyle name="Normal 10 2 2 2 2 3" xfId="13791" xr:uid="{E7571550-9D31-4EEF-A638-B1826A9D73C6}"/>
    <cellStyle name="Normal 10 2 2 3" xfId="8902" xr:uid="{23F6E22C-89C6-419D-B6C1-3808624B86A2}"/>
    <cellStyle name="Normal 10 2 2 4" xfId="8903" xr:uid="{308DA57B-AF63-4312-8CA3-544485B295F5}"/>
    <cellStyle name="Normal 10 2 2_NM" xfId="8904" xr:uid="{F13B4348-E3A1-43D1-A48F-647CDBE59115}"/>
    <cellStyle name="Normal 10 2 3" xfId="6302" xr:uid="{989AE259-4A25-4AC4-9938-9945EF0541F7}"/>
    <cellStyle name="Normal 10 2 3 2" xfId="6303" xr:uid="{B6378BF9-2374-45D6-AC45-454C5ADB1F94}"/>
    <cellStyle name="Normal 10 2 3 2 2" xfId="6479" xr:uid="{7F9E2F4B-CC4A-4C36-A29B-C65A203FD110}"/>
    <cellStyle name="Normal 10 2 3 2 2 2" xfId="6712" xr:uid="{62DAE152-33A0-41D7-9AFA-9F551F32F444}"/>
    <cellStyle name="Normal 10 2 3 2 2 2 2" xfId="6982" xr:uid="{2875DB18-97D9-4AA2-9274-8D62B51A9D02}"/>
    <cellStyle name="Normal 10 2 3 2 2 2 3" xfId="10478" xr:uid="{1A81C8F4-2748-45ED-B8F9-F8316E1CD500}"/>
    <cellStyle name="Normal 10 2 3 2 2 2 3 2" xfId="10529" xr:uid="{87363796-B670-4EE5-BC71-B6E1FE2059DF}"/>
    <cellStyle name="Normal 10 2 3 2 2 2 3 3" xfId="10536" xr:uid="{242705E8-15EE-4994-9183-08978487C58F}"/>
    <cellStyle name="Normal 10 2 3 2 2 3" xfId="6983" xr:uid="{79B6DB5E-83BC-4C54-976D-F6DBDFFA782D}"/>
    <cellStyle name="Normal 10 2 3 2 3" xfId="6647" xr:uid="{269B3BAD-FACF-43F5-94E5-E2D0DE0688DA}"/>
    <cellStyle name="Normal 10 2 3 2 3 2" xfId="6984" xr:uid="{9F279B75-D58F-4430-8343-FE58ED92614E}"/>
    <cellStyle name="Normal 10 2 3 2 4" xfId="6985" xr:uid="{CDB8B340-DE35-41F9-866C-22C7521D800A}"/>
    <cellStyle name="Normal 10 2 3 3" xfId="6480" xr:uid="{1F58FDC8-DE0C-4210-9094-E91C8A6F81DC}"/>
    <cellStyle name="Normal 10 2 3 3 2" xfId="6713" xr:uid="{8BF7F314-0EC9-44CA-ABA3-F70FC2117C86}"/>
    <cellStyle name="Normal 10 2 3 3 2 2" xfId="6986" xr:uid="{BB49F78A-0189-4DE2-9519-973E3C47226E}"/>
    <cellStyle name="Normal 10 2 3 3 3" xfId="6987" xr:uid="{FFB5A075-5670-471C-A7E9-533D4E6B467D}"/>
    <cellStyle name="Normal 10 2 3 4" xfId="6646" xr:uid="{F88DC6D5-8969-4DCF-9336-5289204E8891}"/>
    <cellStyle name="Normal 10 2 3 4 2" xfId="6988" xr:uid="{2DCAC085-5384-436C-B948-F1D1BF4DC8F6}"/>
    <cellStyle name="Normal 10 2 3 5" xfId="6989" xr:uid="{3A433FD9-B50D-4078-964F-5B31DD752F39}"/>
    <cellStyle name="Normal 10 2 4" xfId="8905" xr:uid="{F5DF203F-D729-40E5-A422-F2F88907AA25}"/>
    <cellStyle name="Normal 10 2 4 2" xfId="12341" xr:uid="{68BB109F-BC36-4050-BB8E-BB9DC6533A18}"/>
    <cellStyle name="Normal 10 2 4 2 2" xfId="15228" xr:uid="{4C484EBC-1AFD-4F82-8E7F-13C85A9E1C7C}"/>
    <cellStyle name="Normal 10 2 4 3" xfId="13792" xr:uid="{46375C4F-C0D8-41C0-942C-453BDAE5DCFA}"/>
    <cellStyle name="Normal 10 2_NM" xfId="8906" xr:uid="{0DD8C1C2-2B40-49E6-8AEF-FFF230E1901E}"/>
    <cellStyle name="Normal 10 20" xfId="8907" xr:uid="{B63F1695-8A86-4034-A517-C831A6D99B28}"/>
    <cellStyle name="Normal 10 21" xfId="8908" xr:uid="{E2CA56EA-5FB1-4187-9B4C-1718BABA6F67}"/>
    <cellStyle name="Normal 10 22" xfId="8909" xr:uid="{78E67DB5-F35B-453F-8BE0-E0719F034285}"/>
    <cellStyle name="Normal 10 23" xfId="8910" xr:uid="{3D5B510B-4DF7-4A23-BFF0-AFE4E094B3A9}"/>
    <cellStyle name="Normal 10 24" xfId="8911" xr:uid="{991A9533-288D-4F62-8981-329F1AD2D146}"/>
    <cellStyle name="Normal 10 25" xfId="8912" xr:uid="{6F1CC159-C129-4619-9B5B-A37ACDD3A334}"/>
    <cellStyle name="Normal 10 26" xfId="8913" xr:uid="{76D9E195-2594-4B87-8DBB-6DCD77FD550F}"/>
    <cellStyle name="Normal 10 27" xfId="8914" xr:uid="{1D8F6D87-9D4A-4652-950C-D41A9887E0EA}"/>
    <cellStyle name="Normal 10 28" xfId="8915" xr:uid="{2565F15B-E3B9-4B28-ABD0-394EA8452175}"/>
    <cellStyle name="Normal 10 29" xfId="8916" xr:uid="{67E1C774-CB29-4F90-B530-C18FFFABFD87}"/>
    <cellStyle name="Normal 10 3" xfId="6304" xr:uid="{7A39FB4D-2EE2-4B62-ACD3-840EB622ECC1}"/>
    <cellStyle name="Normal 10 3 2" xfId="8917" xr:uid="{0B632D19-8552-484E-B005-91A4863C8CA0}"/>
    <cellStyle name="Normal 10 3 2 2" xfId="8918" xr:uid="{BC06A737-3929-4911-A994-F84F6320D0FF}"/>
    <cellStyle name="Normal 10 3 2 2 2" xfId="12342" xr:uid="{6E1FAC8C-FF10-465E-B33E-168EDE06CEEB}"/>
    <cellStyle name="Normal 10 3 2 2 2 2" xfId="15229" xr:uid="{A4DAC5A9-EF96-4EC4-B6AA-21A5B6E71D73}"/>
    <cellStyle name="Normal 10 3 2 2 3" xfId="13793" xr:uid="{7DBDF07E-02ED-4560-AFBD-42024B5D3708}"/>
    <cellStyle name="Normal 10 3 3" xfId="8919" xr:uid="{3A4B460B-A6E4-463D-864B-3E67F2CB7DA6}"/>
    <cellStyle name="Normal 10 3 3 2" xfId="12343" xr:uid="{3B6D3E5A-A87C-4D01-8E49-BB07A7C05105}"/>
    <cellStyle name="Normal 10 3 3 2 2" xfId="15230" xr:uid="{91C2731B-E6BF-4E08-9188-E41457B44FD1}"/>
    <cellStyle name="Normal 10 3 3 3" xfId="13794" xr:uid="{D2C33637-FEE6-46C9-8077-A2BA82B706DC}"/>
    <cellStyle name="Normal 10 3 4" xfId="8920" xr:uid="{6EC4EE5E-284F-4863-84A0-D4C42D6C4DE5}"/>
    <cellStyle name="Normal 10 3 5" xfId="10764" xr:uid="{9F72116E-6539-4A33-B8EE-40C2ABD7D643}"/>
    <cellStyle name="Normal 10 3 5 2" xfId="14546" xr:uid="{13AACA29-B468-4F40-A4F9-B20D3B1E6AFD}"/>
    <cellStyle name="Normal 10 3 6" xfId="13086" xr:uid="{5C456783-9252-405A-B703-C9D29306C69E}"/>
    <cellStyle name="Normal 10 3_NM" xfId="8921" xr:uid="{8BBD222D-AD51-42E8-BBC7-37404532FB1F}"/>
    <cellStyle name="Normal 10 30" xfId="8922" xr:uid="{322B090B-BAE7-4710-87DD-B5353151A9BD}"/>
    <cellStyle name="Normal 10 31" xfId="8923" xr:uid="{FF89A9C0-EA35-494F-BB3A-7EBA43D2B4BA}"/>
    <cellStyle name="Normal 10 32" xfId="8924" xr:uid="{5D5608EF-44DF-4A08-A8D1-4C745EFD975E}"/>
    <cellStyle name="Normal 10 33" xfId="8925" xr:uid="{7378C2E7-4A61-4186-B65C-8D7D1CDD4335}"/>
    <cellStyle name="Normal 10 34" xfId="8926" xr:uid="{72BA8B75-6C6E-40AB-91B2-73E4F2EBC221}"/>
    <cellStyle name="Normal 10 35" xfId="8927" xr:uid="{0C6DD0B3-0F5D-4301-BCE8-9E166F17B98E}"/>
    <cellStyle name="Normal 10 36" xfId="8928" xr:uid="{68CAD7FF-F201-4D51-984C-89208969CA35}"/>
    <cellStyle name="Normal 10 37" xfId="8929" xr:uid="{EDC01199-7B79-4E58-A077-C5E73F6413E5}"/>
    <cellStyle name="Normal 10 38" xfId="8930" xr:uid="{E3CE7B97-9631-4D34-A99A-A605E6C775A3}"/>
    <cellStyle name="Normal 10 39" xfId="8931" xr:uid="{235268BB-7EA6-4165-9CA0-64D202C9FD06}"/>
    <cellStyle name="Normal 10 4" xfId="6305" xr:uid="{82C78E23-1EAA-4A26-A1E0-66DB7470EA35}"/>
    <cellStyle name="Normal 10 4 2" xfId="8932" xr:uid="{068B9334-11A1-49A9-98F7-A8CEC33A5C83}"/>
    <cellStyle name="Normal 10 4 2 2" xfId="12344" xr:uid="{60CD8B08-1C8B-4E11-9438-07310B152A16}"/>
    <cellStyle name="Normal 10 4 2 2 2" xfId="15231" xr:uid="{E5739384-0D45-47B1-9470-9E3F60DD114A}"/>
    <cellStyle name="Normal 10 4 2 3" xfId="13795" xr:uid="{0D05BF87-D7C2-48DD-A902-CDF077947612}"/>
    <cellStyle name="Normal 10 4 3" xfId="10765" xr:uid="{4F446F0F-3517-4733-B1E7-7DE64A2B044D}"/>
    <cellStyle name="Normal 10 4 3 2" xfId="14547" xr:uid="{EB9D2F2F-C00E-4A98-963B-85D5BE51975A}"/>
    <cellStyle name="Normal 10 4 4" xfId="13087" xr:uid="{9D140921-285F-4DE5-BC3F-6CC2D14E573C}"/>
    <cellStyle name="Normal 10 40" xfId="8933" xr:uid="{64A6C398-E61C-4B58-9327-8898A5B3EB9E}"/>
    <cellStyle name="Normal 10 41" xfId="8934" xr:uid="{4B5943AD-E10E-44FE-AE37-CACC1D22F3B5}"/>
    <cellStyle name="Normal 10 42" xfId="8935" xr:uid="{D08407BA-CC9D-4A0F-A10B-2C950F0A302F}"/>
    <cellStyle name="Normal 10 43" xfId="8936" xr:uid="{D8768117-1221-4573-9DB4-A2177496A129}"/>
    <cellStyle name="Normal 10 44" xfId="8937" xr:uid="{DC90F941-54AC-4DC1-BB14-1825DB5B7688}"/>
    <cellStyle name="Normal 10 45" xfId="8938" xr:uid="{A8F6DB7B-A93B-4996-9B9D-62490B4F374D}"/>
    <cellStyle name="Normal 10 46" xfId="8939" xr:uid="{9FA39E4F-B226-4205-98E3-820D1BAA1847}"/>
    <cellStyle name="Normal 10 47" xfId="8940" xr:uid="{ACCC306F-D62A-4A7A-BD82-DCF8B0DB9F8B}"/>
    <cellStyle name="Normal 10 48" xfId="8941" xr:uid="{65935333-19AB-4095-AA30-548A3AD62492}"/>
    <cellStyle name="Normal 10 49" xfId="8942" xr:uid="{DAB0930C-5ACE-4C76-A224-8DD8034C6177}"/>
    <cellStyle name="Normal 10 5" xfId="6306" xr:uid="{B21755B3-B321-451F-88BA-098B1F3EC74B}"/>
    <cellStyle name="Normal 10 5 2" xfId="6307" xr:uid="{9B38B060-E6E0-4242-BD87-D908C8D45592}"/>
    <cellStyle name="Normal 10 5 2 2" xfId="6481" xr:uid="{8D03F0E0-1602-499F-A891-0694D0704CC7}"/>
    <cellStyle name="Normal 10 5 2 2 2" xfId="6714" xr:uid="{FC05BA5D-BD1E-42D1-9842-7413CACE3FC7}"/>
    <cellStyle name="Normal 10 5 2 2 2 2" xfId="6990" xr:uid="{4E74317E-2F2C-4240-97AE-A7597AA6ED16}"/>
    <cellStyle name="Normal 10 5 2 2 3" xfId="6991" xr:uid="{C3772F50-316B-411D-8E22-51470B2457C1}"/>
    <cellStyle name="Normal 10 5 2 3" xfId="6649" xr:uid="{3E641729-F362-40C6-BB6F-4F50162E23F6}"/>
    <cellStyle name="Normal 10 5 2 3 2" xfId="6992" xr:uid="{A895CC6E-0920-4E42-924D-8817B0C37E73}"/>
    <cellStyle name="Normal 10 5 2 4" xfId="6993" xr:uid="{DA67FCA9-0568-4A0F-A437-65BB705C12B7}"/>
    <cellStyle name="Normal 10 5 3" xfId="6482" xr:uid="{55236531-7308-41F4-8520-38F7A14928B6}"/>
    <cellStyle name="Normal 10 5 3 2" xfId="6715" xr:uid="{18DE66A4-2439-4CD1-BDC3-F70FD8372B3C}"/>
    <cellStyle name="Normal 10 5 3 2 2" xfId="6994" xr:uid="{E78D9C7B-8FF6-47D8-ACFF-EAD9C3C52000}"/>
    <cellStyle name="Normal 10 5 3 3" xfId="6995" xr:uid="{666004BA-EF11-4763-98FD-6BCDA9B8E936}"/>
    <cellStyle name="Normal 10 5 4" xfId="6648" xr:uid="{B26552DF-43C3-4D9D-9C87-ADA87712A3DB}"/>
    <cellStyle name="Normal 10 5 4 2" xfId="6996" xr:uid="{6F191908-A6F5-4CD2-B510-E4A727F598D4}"/>
    <cellStyle name="Normal 10 5 5" xfId="6997" xr:uid="{972ED7A2-3AEA-451B-B999-E05FC9294EE9}"/>
    <cellStyle name="Normal 10 50" xfId="8943" xr:uid="{800C56E9-02BA-4FDA-9DA1-DD4501118150}"/>
    <cellStyle name="Normal 10 51" xfId="8944" xr:uid="{41118B04-95CD-4D2B-9CD5-09D263BD7B51}"/>
    <cellStyle name="Normal 10 52" xfId="8945" xr:uid="{8D30526B-34DD-4264-BF0B-A05AE2BE53BB}"/>
    <cellStyle name="Normal 10 53" xfId="8946" xr:uid="{B2570191-DAB9-41B3-839C-521D235F648C}"/>
    <cellStyle name="Normal 10 54" xfId="8947" xr:uid="{872C87E7-E3AC-460C-B3A5-BD648C1278ED}"/>
    <cellStyle name="Normal 10 55" xfId="8948" xr:uid="{133F9784-7097-455A-8272-A85A9B9469E0}"/>
    <cellStyle name="Normal 10 56" xfId="10572" xr:uid="{D7776912-9ED9-46D2-9D23-9BD5E7C25A27}"/>
    <cellStyle name="Normal 10 56 2" xfId="14354" xr:uid="{CDC05234-83F1-49AA-9E4B-CD63244071EC}"/>
    <cellStyle name="Normal 10 57" xfId="12894" xr:uid="{96A0AE36-417E-421E-A6B1-6434764338B0}"/>
    <cellStyle name="Normal 10 58" xfId="5155" xr:uid="{69A4C542-E9CB-416F-8C66-4E6F4FF3C446}"/>
    <cellStyle name="Normal 10 6" xfId="8949" xr:uid="{78FEB9A8-DC2A-47FA-9CCE-E67181628706}"/>
    <cellStyle name="Normal 10 7" xfId="8950" xr:uid="{A906FD49-A053-457F-BAA5-96C0CD89BE77}"/>
    <cellStyle name="Normal 10 8" xfId="8951" xr:uid="{1627E1C7-613D-45F9-81A3-6B3AF3131EFA}"/>
    <cellStyle name="Normal 10 9" xfId="8952" xr:uid="{F37AC02E-01C2-48BF-B136-D31AE53DBE7C}"/>
    <cellStyle name="Normal 10_NM" xfId="8953" xr:uid="{AE4E9C43-97AE-4F86-9581-FC2834018F81}"/>
    <cellStyle name="Normal 100" xfId="6308" xr:uid="{9240E9BD-1B60-4A79-B59A-34E458EE9291}"/>
    <cellStyle name="Normal 100 2" xfId="8954" xr:uid="{3CCE031C-8A97-40E0-B8AC-013629B090ED}"/>
    <cellStyle name="Normal 100 3" xfId="10766" xr:uid="{625316ED-831C-402D-8AE6-8880CFD7A709}"/>
    <cellStyle name="Normal 100 3 2" xfId="14548" xr:uid="{2AB39005-33A9-4A16-A21C-98DAB9C23695}"/>
    <cellStyle name="Normal 100 4" xfId="13088" xr:uid="{D7E8CC2E-8DC6-4966-BD60-56EF067690C0}"/>
    <cellStyle name="Normal 101" xfId="6309" xr:uid="{3B05A633-EC2B-4DBB-9222-F8DB001951E4}"/>
    <cellStyle name="Normal 101 2" xfId="8955" xr:uid="{7A5C2E39-FCD9-408B-899E-8FAC8C1CE435}"/>
    <cellStyle name="Normal 101 3" xfId="10767" xr:uid="{7030CC64-F608-47EB-87F7-5E94EA100B4F}"/>
    <cellStyle name="Normal 101 3 2" xfId="14549" xr:uid="{34B340D5-B6D9-408C-90A6-99F46622D159}"/>
    <cellStyle name="Normal 101 4" xfId="13089" xr:uid="{AD4FC392-E39E-4BDB-854D-2DB47A443D6F}"/>
    <cellStyle name="Normal 102" xfId="6310" xr:uid="{088FE95E-B72B-4B23-B517-6017E262C71E}"/>
    <cellStyle name="Normal 102 2" xfId="8956" xr:uid="{D73B1C1E-E057-4D74-9B8D-5A994BEEA2A5}"/>
    <cellStyle name="Normal 103" xfId="6311" xr:uid="{A7EDC605-22A1-42FF-A321-8A01F39FBBBF}"/>
    <cellStyle name="Normal 103 2" xfId="6312" xr:uid="{E507D048-622B-49D1-A97E-FEA185988EF3}"/>
    <cellStyle name="Normal 104" xfId="6313" xr:uid="{C83E1E64-50AF-4D18-941C-C1382195C9BD}"/>
    <cellStyle name="Normal 104 2" xfId="6314" xr:uid="{014049CA-1C4D-4AC5-98F4-BB1A03BE571D}"/>
    <cellStyle name="Normal 105" xfId="6998" xr:uid="{E50684F7-9F4A-49F7-865F-C830C96966E9}"/>
    <cellStyle name="Normal 105 2" xfId="8957" xr:uid="{63B592FF-1AFB-48E3-AF75-0CFF7784F8A8}"/>
    <cellStyle name="Normal 105 3" xfId="8958" xr:uid="{15C3AF0D-AD9F-4CFA-9D71-2D2AF3F7DFB9}"/>
    <cellStyle name="Normal 105 3 2" xfId="12345" xr:uid="{36A6A8F9-D598-40E0-A678-E375A195B2CC}"/>
    <cellStyle name="Normal 105 3 2 2" xfId="15232" xr:uid="{319BEA67-BA0A-451A-84FA-DE3AF1D7A835}"/>
    <cellStyle name="Normal 105 3 3" xfId="13796" xr:uid="{F96BDC13-0A62-4E26-B83C-8905D9DBF0D7}"/>
    <cellStyle name="Normal 106" xfId="8959" xr:uid="{CD1E7170-13BB-4892-BFC1-F5DFF30E75C4}"/>
    <cellStyle name="Normal 106 2" xfId="8960" xr:uid="{C95E51AD-DEEB-453B-A041-35B30A409FAF}"/>
    <cellStyle name="Normal 106 3" xfId="12346" xr:uid="{42380248-2F15-4725-B0CD-82BDB89F38CA}"/>
    <cellStyle name="Normal 106 3 2" xfId="15233" xr:uid="{302F8765-363D-4763-92C6-8F20844041E5}"/>
    <cellStyle name="Normal 106 4" xfId="13797" xr:uid="{5FD9051A-4E80-4ACE-B85E-2F8426602FB0}"/>
    <cellStyle name="Normal 107" xfId="8961" xr:uid="{53F5EE53-8729-44C5-9373-DA0FE0D3C2BA}"/>
    <cellStyle name="Normal 107 2" xfId="8962" xr:uid="{B28F2B3A-E364-4C3C-88F9-7AE52E95DE4A}"/>
    <cellStyle name="Normal 107 3" xfId="12347" xr:uid="{FE9D434F-4785-477E-B73E-57BD76E6E0F2}"/>
    <cellStyle name="Normal 107 3 2" xfId="15234" xr:uid="{B9855274-3DBA-4200-B884-91E1A59FEBCC}"/>
    <cellStyle name="Normal 107 4" xfId="13798" xr:uid="{232A833F-E40F-4649-9E97-582A6BC27E84}"/>
    <cellStyle name="Normal 108" xfId="8963" xr:uid="{D50FACC1-07F5-4BD2-AE1C-346EFA91ED2A}"/>
    <cellStyle name="Normal 108 2" xfId="8964" xr:uid="{549FC65C-0582-4BAE-B756-5E3EDA7793D0}"/>
    <cellStyle name="Normal 108 3" xfId="12348" xr:uid="{D6CA1AF3-CE2B-43C7-9A14-8CFC040DB312}"/>
    <cellStyle name="Normal 108 3 2" xfId="15235" xr:uid="{2A1C29F8-5927-4326-8199-A3C54FB60315}"/>
    <cellStyle name="Normal 108 4" xfId="13799" xr:uid="{7B062B33-FB71-444E-86FC-18E133D27DC4}"/>
    <cellStyle name="Normal 109" xfId="8965" xr:uid="{8632C910-88AD-4EBC-A85B-D67FE4CF8A81}"/>
    <cellStyle name="Normal 109 2" xfId="8966" xr:uid="{A0FA1737-4A35-42C0-A868-BEAAA5B5AFBA}"/>
    <cellStyle name="Normal 109 3" xfId="12349" xr:uid="{8B9AA485-BAA2-4266-B1EE-E0C4B6664A94}"/>
    <cellStyle name="Normal 109 3 2" xfId="15236" xr:uid="{E4D51AEA-303C-48EA-BAE0-DA23D5D25ECA}"/>
    <cellStyle name="Normal 109 4" xfId="13800" xr:uid="{13154848-89A9-4984-AAD1-822D7335A3FE}"/>
    <cellStyle name="Normal 11" xfId="5156" xr:uid="{E761A2AC-626A-48BA-AF48-E02AF05E583E}"/>
    <cellStyle name="Normal 11 2" xfId="4631" xr:uid="{599344E7-C1C4-4BC5-B806-D6A36C8124C4}"/>
    <cellStyle name="Normal 11 2 2" xfId="6315" xr:uid="{BA1B8137-E2B4-469F-9B13-921A5818E8C3}"/>
    <cellStyle name="Normal 11 2 2 2" xfId="8967" xr:uid="{A02DC6E8-647F-40FD-B455-00597877AA0B}"/>
    <cellStyle name="Normal 11 2 2 3" xfId="8968" xr:uid="{757DCDBC-25F0-4B96-AE28-8306248DC6AA}"/>
    <cellStyle name="Normal 11 2 2 4" xfId="8969" xr:uid="{1332A7DE-3236-4CB4-8727-250499CD3809}"/>
    <cellStyle name="Normal 11 2 3" xfId="6316" xr:uid="{4FEF7CEC-6F36-4F43-AD55-3672CBBC7B7B}"/>
    <cellStyle name="Normal 11 2 3 2" xfId="6317" xr:uid="{D839A7AA-7925-4234-9933-E766E62BCAD8}"/>
    <cellStyle name="Normal 11 2 3 2 2" xfId="6483" xr:uid="{9092670F-2AE4-4E41-969C-483AD5ECFD60}"/>
    <cellStyle name="Normal 11 2 3 2 2 2" xfId="6716" xr:uid="{3E8998FF-8A34-45FE-8D4D-E21A9231E000}"/>
    <cellStyle name="Normal 11 2 3 2 2 2 2" xfId="6999" xr:uid="{3605C22D-5566-46C4-A2A0-9873B91CB034}"/>
    <cellStyle name="Normal 11 2 3 2 2 3" xfId="7000" xr:uid="{6C8BBF3A-6FE3-4900-85FC-8252D6B84935}"/>
    <cellStyle name="Normal 11 2 3 2 3" xfId="6651" xr:uid="{87575647-95FF-4700-ACBA-4A6D802C878F}"/>
    <cellStyle name="Normal 11 2 3 2 3 2" xfId="7001" xr:uid="{5AF01AE6-41F1-493B-A192-5D72A9BA0BFD}"/>
    <cellStyle name="Normal 11 2 3 2 4" xfId="7002" xr:uid="{ED6A7AA4-DB9A-4574-BAF6-6075F861EA7D}"/>
    <cellStyle name="Normal 11 2 3 3" xfId="6484" xr:uid="{211A5109-5AF7-4F94-8030-7EAFD4FFD136}"/>
    <cellStyle name="Normal 11 2 3 3 2" xfId="6717" xr:uid="{FA009D01-5EFA-4F87-AB1D-3ED536272980}"/>
    <cellStyle name="Normal 11 2 3 3 2 2" xfId="7003" xr:uid="{4839CB0C-28BA-480E-9A51-5192342B6CFE}"/>
    <cellStyle name="Normal 11 2 3 3 3" xfId="7004" xr:uid="{EB6A9680-84CA-4A7F-B985-7662CC9A5B29}"/>
    <cellStyle name="Normal 11 2 3 4" xfId="6650" xr:uid="{842DFC4F-0F12-4557-9D46-5D005533800E}"/>
    <cellStyle name="Normal 11 2 3 4 2" xfId="7005" xr:uid="{5EBC2965-A80F-4F13-BDBF-6F00773B81A6}"/>
    <cellStyle name="Normal 11 2 3 5" xfId="7006" xr:uid="{23B32E72-385F-4DC7-9B3E-6500426B89EC}"/>
    <cellStyle name="Normal 11 2 4" xfId="5157" xr:uid="{7CF6BFA9-DDA4-426A-9792-FF2A41F91586}"/>
    <cellStyle name="Normal 11 3" xfId="6002" xr:uid="{C58A105B-BF94-4E10-853E-3CDEFC95521A}"/>
    <cellStyle name="Normal 11 3 2" xfId="8970" xr:uid="{EDE93E7D-5622-4825-AC08-E21A4044A343}"/>
    <cellStyle name="Normal 11 3 2 2" xfId="12350" xr:uid="{BBA17969-AF0B-42C1-B4CC-F18943C9384F}"/>
    <cellStyle name="Normal 11 3 2 2 2" xfId="15237" xr:uid="{26B16549-815D-4CE4-A25F-89060C1CFF81}"/>
    <cellStyle name="Normal 11 3 2 3" xfId="13801" xr:uid="{4D945543-7012-4661-9C7B-78BE84091B07}"/>
    <cellStyle name="Normal 11 4" xfId="6318" xr:uid="{C8026492-8C88-4E1E-AB30-CBA2C612846E}"/>
    <cellStyle name="Normal 11 4 2" xfId="8971" xr:uid="{CCDC56DC-D57F-4D9E-8D7D-1C6B2C105308}"/>
    <cellStyle name="Normal 11 4 3" xfId="8972" xr:uid="{2C536C36-B773-4E9E-AE17-76CB05A82814}"/>
    <cellStyle name="Normal 11 4 4" xfId="8973" xr:uid="{324311C9-BF42-43DF-A7DE-C006FD222605}"/>
    <cellStyle name="Normal 11 5" xfId="6319" xr:uid="{37D42EBC-7342-441F-874A-CD22DED3916D}"/>
    <cellStyle name="Normal 11 5 2" xfId="6320" xr:uid="{848F7FEF-C91E-43AA-A16F-BC3B7BB6CFE7}"/>
    <cellStyle name="Normal 11 5 2 2" xfId="6485" xr:uid="{B2536529-F42D-4EE2-BE3F-9DE0BF3F4ED6}"/>
    <cellStyle name="Normal 11 5 2 2 2" xfId="6718" xr:uid="{6DAC6E6C-1989-4182-8CDC-EEB015F226E9}"/>
    <cellStyle name="Normal 11 5 2 2 2 2" xfId="7007" xr:uid="{697CC483-83A1-46BF-A4C2-D67B75F6DB0F}"/>
    <cellStyle name="Normal 11 5 2 2 3" xfId="7008" xr:uid="{B0A46661-9A7D-4D51-BEB0-7EB524994747}"/>
    <cellStyle name="Normal 11 5 2 3" xfId="6653" xr:uid="{909882C1-E77C-4812-A2E9-95C81A283873}"/>
    <cellStyle name="Normal 11 5 2 3 2" xfId="7009" xr:uid="{661B64F3-6E52-4E12-A1EC-403665ADD0F8}"/>
    <cellStyle name="Normal 11 5 2 4" xfId="7010" xr:uid="{2530309D-5E3A-44F2-922B-5E112B2F4723}"/>
    <cellStyle name="Normal 11 5 3" xfId="6486" xr:uid="{213316C3-46C7-4991-AEC2-818834964605}"/>
    <cellStyle name="Normal 11 5 3 2" xfId="6719" xr:uid="{9B748B3C-6011-4279-9C47-E32F5F345DEB}"/>
    <cellStyle name="Normal 11 5 3 2 2" xfId="7011" xr:uid="{BE69000A-524D-477A-987B-269CB7044738}"/>
    <cellStyle name="Normal 11 5 3 3" xfId="7012" xr:uid="{AACF71DB-1916-424A-91E4-34CC29A9A5FB}"/>
    <cellStyle name="Normal 11 5 4" xfId="6652" xr:uid="{76A857CF-253E-4523-BBB5-9A772B06FE11}"/>
    <cellStyle name="Normal 11 5 4 2" xfId="7013" xr:uid="{2ED51C7E-4DBC-4003-877F-18543D27447F}"/>
    <cellStyle name="Normal 11 5 5" xfId="7014" xr:uid="{05FE8E5E-2263-47D2-B722-81AA0EB6D050}"/>
    <cellStyle name="Normal 11_NM" xfId="8974" xr:uid="{BB09210E-B85D-4762-91DA-B3BBDB391CC8}"/>
    <cellStyle name="Normal 110" xfId="8975" xr:uid="{18435280-53AF-4F2D-A3EB-DA5E5B2B11F3}"/>
    <cellStyle name="Normal 110 2" xfId="8976" xr:uid="{B2C2B5C0-1232-4763-B588-E642690057FA}"/>
    <cellStyle name="Normal 110 3" xfId="12351" xr:uid="{055F5AF9-46B8-48FD-8599-5F432183AD6E}"/>
    <cellStyle name="Normal 110 3 2" xfId="15238" xr:uid="{B46B1562-5771-4C4F-978D-440F23600D45}"/>
    <cellStyle name="Normal 110 4" xfId="13802" xr:uid="{7AF2ED32-722A-408E-A1F3-C41AF6673AB4}"/>
    <cellStyle name="Normal 111" xfId="8977" xr:uid="{10648C0A-BAA4-4A21-8930-002D0ADDEDB8}"/>
    <cellStyle name="Normal 111 2" xfId="8978" xr:uid="{4A8F0C60-3480-43C2-AF53-F1A01BD62915}"/>
    <cellStyle name="Normal 111 3" xfId="12352" xr:uid="{77611EF2-0D9D-4A8E-92C1-031B9E2C765E}"/>
    <cellStyle name="Normal 111 3 2" xfId="15239" xr:uid="{FFD426B1-AF63-422A-AAAF-4849187ED4BD}"/>
    <cellStyle name="Normal 111 4" xfId="13803" xr:uid="{610A8C1D-238B-4970-B331-A973A7F784B3}"/>
    <cellStyle name="Normal 112" xfId="8979" xr:uid="{8F53E919-9FE2-4C3B-90EB-8B55FF1D0BA1}"/>
    <cellStyle name="Normal 112 2" xfId="8980" xr:uid="{970CEFFA-386A-4906-AC55-2E9EAE002160}"/>
    <cellStyle name="Normal 112 3" xfId="12353" xr:uid="{703188BE-A3B7-4DC4-86A8-1CBB85A4341A}"/>
    <cellStyle name="Normal 112 3 2" xfId="15240" xr:uid="{D83C233F-F188-4F04-94FA-9FC5792F0300}"/>
    <cellStyle name="Normal 112 4" xfId="13804" xr:uid="{D1907868-94CF-4239-8D55-563D3DF3252F}"/>
    <cellStyle name="Normal 113" xfId="8981" xr:uid="{48960AA4-C5F3-4BBC-9E65-7E312E61E7B0}"/>
    <cellStyle name="Normal 113 2" xfId="8982" xr:uid="{D750760C-2FED-4AA9-9893-F42570BC4005}"/>
    <cellStyle name="Normal 113 3" xfId="12354" xr:uid="{5D2B12AB-3B99-4E5C-A6B0-F5469C91CB8F}"/>
    <cellStyle name="Normal 113 3 2" xfId="15241" xr:uid="{A31D92EC-2CC7-47CC-9819-DD6D4D92130A}"/>
    <cellStyle name="Normal 113 4" xfId="13805" xr:uid="{DB96BC6D-5065-42D4-A85F-5EE9E28A7647}"/>
    <cellStyle name="Normal 114" xfId="8983" xr:uid="{A611D809-9772-406C-839F-C0BA6BC8833D}"/>
    <cellStyle name="Normal 114 2" xfId="8984" xr:uid="{719360AC-8CE3-4CDE-BB30-A56C6AF12AA9}"/>
    <cellStyle name="Normal 114 3" xfId="12355" xr:uid="{51522D25-F7E6-4F5F-A84F-F401C416F22C}"/>
    <cellStyle name="Normal 114 3 2" xfId="15242" xr:uid="{33D37E7E-ADC5-4458-9FF4-4C78874B1BDE}"/>
    <cellStyle name="Normal 114 4" xfId="13806" xr:uid="{768659E4-69D9-483D-828E-250EDC0CE9F1}"/>
    <cellStyle name="Normal 115" xfId="8985" xr:uid="{D48B329E-1248-4A31-93F8-65B3D602F711}"/>
    <cellStyle name="Normal 115 2" xfId="8986" xr:uid="{C8C961FF-5975-44E9-8CD6-D3871D6A4176}"/>
    <cellStyle name="Normal 115 3" xfId="12356" xr:uid="{E7059D7B-30C2-40E4-A34A-E63849DC7678}"/>
    <cellStyle name="Normal 115 3 2" xfId="15243" xr:uid="{FA3ECB6C-7447-4D88-BF12-BACE9B783706}"/>
    <cellStyle name="Normal 115 4" xfId="13807" xr:uid="{0B82F7FD-F1FB-47B3-B56C-97A65F0501F1}"/>
    <cellStyle name="Normal 116" xfId="8987" xr:uid="{EC2E676C-6AD4-462C-B668-4EC7BD87850A}"/>
    <cellStyle name="Normal 116 2" xfId="8988" xr:uid="{718F92E4-762E-4122-A9BF-F1A445E7229E}"/>
    <cellStyle name="Normal 116 3" xfId="12357" xr:uid="{C1D2CDA8-4CF4-42B2-B142-199F9BD15FC7}"/>
    <cellStyle name="Normal 116 3 2" xfId="15244" xr:uid="{59FA501B-1395-4D62-8E90-568084B78070}"/>
    <cellStyle name="Normal 116 4" xfId="13808" xr:uid="{B2E0727E-B1A6-4D5B-AF4D-AC95AB7F2B70}"/>
    <cellStyle name="Normal 117" xfId="8989" xr:uid="{EC4D128E-242A-4C97-8746-E97383FE63F7}"/>
    <cellStyle name="Normal 117 2" xfId="8990" xr:uid="{FB4CDA85-519F-4802-BD1A-79F4C736CD70}"/>
    <cellStyle name="Normal 117 3" xfId="12358" xr:uid="{C31B7FCD-9D6C-4A47-ACC7-261F75B7498B}"/>
    <cellStyle name="Normal 117 3 2" xfId="15245" xr:uid="{181B6C19-D6F2-4833-8C0C-E49A38C4D72A}"/>
    <cellStyle name="Normal 117 4" xfId="13809" xr:uid="{AB8D188C-2732-4456-85CC-18840ECD44DC}"/>
    <cellStyle name="Normal 118" xfId="8991" xr:uid="{FE2EFC73-37DE-4F52-AEFC-3C3AE2D5D511}"/>
    <cellStyle name="Normal 118 2" xfId="8992" xr:uid="{454B31C6-DD16-4E73-B5CD-98BDE4CFF8A9}"/>
    <cellStyle name="Normal 118 3" xfId="12359" xr:uid="{6C6974E9-C8AF-4560-A7C1-083A70531F2B}"/>
    <cellStyle name="Normal 118 3 2" xfId="15246" xr:uid="{4FDF2726-FD79-4A85-B3E8-74390E526DAC}"/>
    <cellStyle name="Normal 118 4" xfId="13810" xr:uid="{664CFC4A-B915-48BC-B8A9-C6C9C7268E38}"/>
    <cellStyle name="Normal 119" xfId="8993" xr:uid="{E8789D1B-63AD-4BF5-AE10-33EC3CBCAD2B}"/>
    <cellStyle name="Normal 119 2" xfId="8994" xr:uid="{5B83CEBE-0172-47A6-AC96-374E49FC1A0C}"/>
    <cellStyle name="Normal 119 3" xfId="12360" xr:uid="{D8A08C5D-92B2-4F6A-81B7-BF2257975D8C}"/>
    <cellStyle name="Normal 119 3 2" xfId="15247" xr:uid="{B45DC2C9-F206-49E3-BE0E-9EA6E9F33D80}"/>
    <cellStyle name="Normal 119 4" xfId="13811" xr:uid="{7E491974-8F61-41AD-BC78-10C6AA56E883}"/>
    <cellStyle name="Normal 12" xfId="80" xr:uid="{D8A1FCD4-DC99-45BC-A735-B7B7CD8FB47F}"/>
    <cellStyle name="Normal 12 2" xfId="5159" xr:uid="{8F32B489-2537-43CE-8547-ED7E4CF73930}"/>
    <cellStyle name="Normal 12 2 2" xfId="6321" xr:uid="{9B8CC848-DAF4-44E3-9357-7624FCBFE03C}"/>
    <cellStyle name="Normal 12 2 2 2" xfId="8995" xr:uid="{1D021692-649A-4EC1-BA0F-1CDE88BE7A7F}"/>
    <cellStyle name="Normal 12 2 2 3" xfId="8996" xr:uid="{3033DAF6-A3D6-4168-BAE0-5E2A6C286518}"/>
    <cellStyle name="Normal 12 2 2 4" xfId="8997" xr:uid="{C629D59A-0A1E-4286-BEC5-42300E1B602E}"/>
    <cellStyle name="Normal 12 2 3" xfId="6322" xr:uid="{80E1E183-1029-49B6-8E7A-AD8B53C6BAA0}"/>
    <cellStyle name="Normal 12 2 3 2" xfId="6323" xr:uid="{119DF691-2271-4914-A422-75B80C15F41E}"/>
    <cellStyle name="Normal 12 2 3 2 2" xfId="6487" xr:uid="{3F47E372-5343-4865-B169-593A11AE0D2E}"/>
    <cellStyle name="Normal 12 2 3 2 2 2" xfId="6720" xr:uid="{79CCFC61-F7C1-487D-909B-F9682B96F5F1}"/>
    <cellStyle name="Normal 12 2 3 2 2 2 2" xfId="7015" xr:uid="{7D9DCEFF-BB15-4D7F-AC5C-672F7CD15E48}"/>
    <cellStyle name="Normal 12 2 3 2 2 3" xfId="7016" xr:uid="{4DB17F1D-3D29-4F13-A14A-CFA537895EEE}"/>
    <cellStyle name="Normal 12 2 3 2 3" xfId="6655" xr:uid="{71F83B3B-601D-4CBD-A4CD-4C7D9FF4645E}"/>
    <cellStyle name="Normal 12 2 3 2 3 2" xfId="7017" xr:uid="{B59F6642-54B8-4ED9-924F-5BD383203F6B}"/>
    <cellStyle name="Normal 12 2 3 2 4" xfId="7018" xr:uid="{34815A23-E4A6-46C7-B801-A5468E28107C}"/>
    <cellStyle name="Normal 12 2 3 3" xfId="6488" xr:uid="{DD7C015B-A5F8-44D0-84E4-7F9055D4F088}"/>
    <cellStyle name="Normal 12 2 3 3 2" xfId="6721" xr:uid="{37F9803E-0A30-4FA0-A510-B5D607BF0362}"/>
    <cellStyle name="Normal 12 2 3 3 2 2" xfId="7019" xr:uid="{440C9DD8-37FB-4D08-9E99-5A158E1DE712}"/>
    <cellStyle name="Normal 12 2 3 3 3" xfId="7020" xr:uid="{F7B26D9A-BE93-433F-8B8A-B499CEEB5B91}"/>
    <cellStyle name="Normal 12 2 3 4" xfId="6654" xr:uid="{30B7D4BB-12AC-4FC4-93C2-D3A46CC6713A}"/>
    <cellStyle name="Normal 12 2 3 4 2" xfId="7021" xr:uid="{F8B2E309-DFFE-44E5-AA72-65C53AA7DD2D}"/>
    <cellStyle name="Normal 12 2 3 5" xfId="7022" xr:uid="{CC241B73-045D-469E-AB8D-1E6B9B5F4D4F}"/>
    <cellStyle name="Normal 12 2 4" xfId="8998" xr:uid="{380437B1-F358-4FE7-8A6E-402D0B8C012B}"/>
    <cellStyle name="Normal 12 2 4 2" xfId="12361" xr:uid="{FB684C45-C2B3-48D0-9111-C5FBC8D40A63}"/>
    <cellStyle name="Normal 12 2 4 2 2" xfId="15248" xr:uid="{9F49D886-5AE5-41D7-BB17-08A00CFC4B2F}"/>
    <cellStyle name="Normal 12 2 4 3" xfId="13812" xr:uid="{0F231D25-FDA6-46D4-905C-1481A0CAD3A5}"/>
    <cellStyle name="Normal 12 2 5" xfId="8999" xr:uid="{6CCDF3DF-D946-4D8D-8E2A-50C3CB5350AE}"/>
    <cellStyle name="Normal 12 3" xfId="6003" xr:uid="{A429F57B-3AAB-4F66-8FEE-FF85020ADFE3}"/>
    <cellStyle name="Normal 12 4" xfId="6324" xr:uid="{B65B31C5-0B7B-4177-8820-019D5F83C272}"/>
    <cellStyle name="Normal 12 4 2" xfId="9000" xr:uid="{47101054-4C58-4CFD-A52A-856C2F25DF2C}"/>
    <cellStyle name="Normal 12 4 3" xfId="9001" xr:uid="{23EB66CB-3B98-484E-9D9F-3DE8E0EEA9F1}"/>
    <cellStyle name="Normal 12 4 4" xfId="9002" xr:uid="{F2C4F5A3-9655-4FE0-8A1A-3125792ACCBC}"/>
    <cellStyle name="Normal 12 5" xfId="6325" xr:uid="{F287E0DD-2F2F-408F-8B87-A6B045134F72}"/>
    <cellStyle name="Normal 12 5 2" xfId="6326" xr:uid="{ED9C5F0F-30E1-4B93-8F23-ABCDB7A1811C}"/>
    <cellStyle name="Normal 12 5 2 2" xfId="6489" xr:uid="{EE7C2799-E5B7-41B9-A071-271C35B5603C}"/>
    <cellStyle name="Normal 12 5 2 2 2" xfId="6722" xr:uid="{FA7D07E8-C873-4073-A196-6E3539DBB64A}"/>
    <cellStyle name="Normal 12 5 2 2 2 2" xfId="7023" xr:uid="{86DB7603-8DEC-458D-AC85-3DCCC2F4508F}"/>
    <cellStyle name="Normal 12 5 2 2 3" xfId="7024" xr:uid="{DF37CB06-B4EA-47DB-8326-13A907CE2D24}"/>
    <cellStyle name="Normal 12 5 2 3" xfId="6657" xr:uid="{520F1E76-53CD-4CEE-8213-722930BD720E}"/>
    <cellStyle name="Normal 12 5 2 3 2" xfId="7025" xr:uid="{184C0DEC-4612-4C2C-91D5-2D460A86005A}"/>
    <cellStyle name="Normal 12 5 2 4" xfId="7026" xr:uid="{1E4F2E2B-0BDB-4DFF-B05C-7715428EEBA5}"/>
    <cellStyle name="Normal 12 5 3" xfId="6490" xr:uid="{F743367D-654D-4EEF-8952-6E15A94790E8}"/>
    <cellStyle name="Normal 12 5 3 2" xfId="6723" xr:uid="{16A19D92-0BC0-46B5-9A5F-2D89CA13D362}"/>
    <cellStyle name="Normal 12 5 3 2 2" xfId="7027" xr:uid="{3A1612C7-2E46-42AD-8A1D-C8F434E79117}"/>
    <cellStyle name="Normal 12 5 3 3" xfId="7028" xr:uid="{52C0B284-84C8-466A-BD08-49BA3F4A283F}"/>
    <cellStyle name="Normal 12 5 4" xfId="6656" xr:uid="{B58A3238-1976-4FA4-8F35-F249659D4CF4}"/>
    <cellStyle name="Normal 12 5 4 2" xfId="7029" xr:uid="{7132F974-316D-4C57-A552-FF2C87D601E6}"/>
    <cellStyle name="Normal 12 5 5" xfId="7030" xr:uid="{F606AA87-F341-4568-B175-9930F360CC74}"/>
    <cellStyle name="Normal 12 6" xfId="9003" xr:uid="{6A9C6873-CDB1-4BC3-A0B4-E6CB2CFE16D6}"/>
    <cellStyle name="Normal 12 7" xfId="5158" xr:uid="{54383BB7-FD52-466B-B2BA-4A8D02AFCF76}"/>
    <cellStyle name="Normal 120" xfId="9004" xr:uid="{0D925018-B5FB-4498-A066-02313E2324EA}"/>
    <cellStyle name="Normal 120 2" xfId="9005" xr:uid="{680A3419-6DB4-4A22-817C-339FEDA892DD}"/>
    <cellStyle name="Normal 120 3" xfId="12362" xr:uid="{389C391E-B197-41B9-A19D-CC9D4798A853}"/>
    <cellStyle name="Normal 120 3 2" xfId="15249" xr:uid="{730117F8-7E7A-4226-AF18-5A2C99EB458E}"/>
    <cellStyle name="Normal 120 4" xfId="13813" xr:uid="{355337A2-56B2-49F4-86B4-BCC75A8DFE22}"/>
    <cellStyle name="Normal 121" xfId="9006" xr:uid="{6E251BD8-03F9-410F-8EE8-E81787FB8471}"/>
    <cellStyle name="Normal 122" xfId="9007" xr:uid="{B0576848-D836-4540-9933-39C9B86793A0}"/>
    <cellStyle name="Normal 123" xfId="9008" xr:uid="{A6151D95-911B-4952-9EB2-CAE563818E26}"/>
    <cellStyle name="Normal 123 2" xfId="9009" xr:uid="{5CBE6619-0E4F-4916-9437-69CAB372A230}"/>
    <cellStyle name="Normal 123 2 2" xfId="9010" xr:uid="{103A4A42-95E2-4728-A829-8995DD86B5B8}"/>
    <cellStyle name="Normal 124" xfId="9011" xr:uid="{3858935D-25E8-4F45-8703-EA5EB732E144}"/>
    <cellStyle name="Normal 124 2" xfId="9012" xr:uid="{040C3E24-1783-4F56-B3D4-B47331C34425}"/>
    <cellStyle name="Normal 124 2 2" xfId="9013" xr:uid="{078B3A4F-71B4-4470-AF7B-93CE0B47C446}"/>
    <cellStyle name="Normal 125" xfId="9014" xr:uid="{23FBD913-3A51-4E66-A399-6DC6C0907924}"/>
    <cellStyle name="Normal 125 2" xfId="9015" xr:uid="{F83EC7AA-DBC5-44BB-AC0C-05E3D19BA224}"/>
    <cellStyle name="Normal 125 2 2" xfId="9016" xr:uid="{F0BC806A-5D32-4F18-8944-B4F21CCC2E3C}"/>
    <cellStyle name="Normal 126" xfId="9017" xr:uid="{038D4ADA-0625-4B32-B56E-F0F112AA2ACA}"/>
    <cellStyle name="Normal 126 2" xfId="9018" xr:uid="{02FFA708-C553-4E7B-8DD4-13F247595695}"/>
    <cellStyle name="Normal 126 2 2" xfId="9019" xr:uid="{1F7B2D75-EF97-4651-96B3-E47DAB1ABEDF}"/>
    <cellStyle name="Normal 127" xfId="9020" xr:uid="{A42D6852-FDD2-49B2-AF75-ACE165E59510}"/>
    <cellStyle name="Normal 127 2" xfId="9021" xr:uid="{AF8D90BB-E5ED-4010-AF22-BE4FB603819A}"/>
    <cellStyle name="Normal 127 2 2" xfId="9022" xr:uid="{6507EEF3-9789-4672-B6CB-D6CB19B5B8EB}"/>
    <cellStyle name="Normal 128" xfId="9023" xr:uid="{BEC91FA7-4D53-43B1-9419-D92A8D91159E}"/>
    <cellStyle name="Normal 128 2" xfId="9024" xr:uid="{D31B5E21-5143-43B0-AB8B-600DC5427293}"/>
    <cellStyle name="Normal 128 2 2" xfId="9025" xr:uid="{E802DE13-9103-43DC-A411-9D3C42B2E407}"/>
    <cellStyle name="Normal 129" xfId="9026" xr:uid="{9752C688-B54A-4775-9992-F58598750FF1}"/>
    <cellStyle name="Normal 129 2" xfId="9027" xr:uid="{1B34F36E-AB41-4FA1-A55A-B91DAF687C43}"/>
    <cellStyle name="Normal 129 2 2" xfId="9028" xr:uid="{455EFCB6-389C-493D-BEAC-86A851C15D30}"/>
    <cellStyle name="Normal 13" xfId="77" xr:uid="{E8719409-E94D-4679-ACD3-8392093C3C82}"/>
    <cellStyle name="Normal 13 2" xfId="5161" xr:uid="{B1DE4141-6698-416F-8FBC-CEE4FE8939CB}"/>
    <cellStyle name="Normal 13 2 2" xfId="6327" xr:uid="{87F86B52-FCE0-4E2C-855E-CED19DF3E9B8}"/>
    <cellStyle name="Normal 13 2 2 2" xfId="9029" xr:uid="{53FEB27D-C5D8-45F5-A6F6-E13BD4910625}"/>
    <cellStyle name="Normal 13 2 2 3" xfId="9030" xr:uid="{67E41B08-CC6F-4151-BE78-0283EC46B8E6}"/>
    <cellStyle name="Normal 13 2 2 4" xfId="9031" xr:uid="{BD45D2C8-BEBE-4E8A-9F8A-A0647D4B6B3D}"/>
    <cellStyle name="Normal 13 2 3" xfId="6328" xr:uid="{94758D63-C12A-434E-8617-FF688910071A}"/>
    <cellStyle name="Normal 13 2 3 2" xfId="6329" xr:uid="{AC85913D-3453-4818-B61A-6D9C98086F74}"/>
    <cellStyle name="Normal 13 2 3 2 2" xfId="6491" xr:uid="{AAC93D6E-1E80-4EF8-B62E-E8D5DD6646D6}"/>
    <cellStyle name="Normal 13 2 3 2 2 2" xfId="6724" xr:uid="{863FF0DF-BE21-4551-8599-D69A64AA8651}"/>
    <cellStyle name="Normal 13 2 3 2 2 2 2" xfId="7031" xr:uid="{96EDA603-A74D-4F69-BEBD-A7BD641547FC}"/>
    <cellStyle name="Normal 13 2 3 2 2 3" xfId="7032" xr:uid="{0F5D5912-8093-4957-A1E1-CE59C9466107}"/>
    <cellStyle name="Normal 13 2 3 2 3" xfId="6659" xr:uid="{25007DFB-ED11-48EF-B76F-78638147E119}"/>
    <cellStyle name="Normal 13 2 3 2 3 2" xfId="7033" xr:uid="{EE1735B2-B979-4E26-8FC8-9A86642F2C39}"/>
    <cellStyle name="Normal 13 2 3 2 4" xfId="7034" xr:uid="{69646F6D-26A9-48E6-8696-4FB343CBD82A}"/>
    <cellStyle name="Normal 13 2 3 3" xfId="6492" xr:uid="{925E2C0B-8CB2-4105-9319-B3823164C175}"/>
    <cellStyle name="Normal 13 2 3 3 2" xfId="6725" xr:uid="{558E3A8D-2A4A-4717-9E76-FB2A6D73215B}"/>
    <cellStyle name="Normal 13 2 3 3 2 2" xfId="7035" xr:uid="{597ED034-37BA-4BAC-994D-1C5C777D8E74}"/>
    <cellStyle name="Normal 13 2 3 3 3" xfId="7036" xr:uid="{B4460874-FD4A-43B8-B52A-B2A8FE1C3B2B}"/>
    <cellStyle name="Normal 13 2 3 4" xfId="6658" xr:uid="{62723E93-499E-47C1-9070-2DE009007E0A}"/>
    <cellStyle name="Normal 13 2 3 4 2" xfId="7037" xr:uid="{65FCD70E-33E0-42E2-9ECD-9016C8E0BD0A}"/>
    <cellStyle name="Normal 13 2 3 5" xfId="7038" xr:uid="{C21C6841-66DA-436C-A1B6-70E8EE2F8701}"/>
    <cellStyle name="Normal 13 3" xfId="6004" xr:uid="{F8D94DF1-CAFC-4C70-B505-77252FAFCE8F}"/>
    <cellStyle name="Normal 13 3 2" xfId="9032" xr:uid="{7FB9B9DA-2AB0-4D07-98EB-20CC471E323D}"/>
    <cellStyle name="Normal 13 3 2 2" xfId="12363" xr:uid="{28CD89B4-8418-44F4-8C73-7BC37ED1E90D}"/>
    <cellStyle name="Normal 13 3 2 2 2" xfId="15250" xr:uid="{98F1A5A4-5621-4850-885C-7D60AF0AF422}"/>
    <cellStyle name="Normal 13 3 2 3" xfId="13814" xr:uid="{C1704A98-4D40-4D5A-A1EF-AD21E22EBF8E}"/>
    <cellStyle name="Normal 13 4" xfId="6330" xr:uid="{884134B0-6527-4A7D-9917-05F4C10000D9}"/>
    <cellStyle name="Normal 13 5" xfId="9033" xr:uid="{7EA52028-1D62-4B73-8784-0956D56C6BC7}"/>
    <cellStyle name="Normal 13 5 2" xfId="12364" xr:uid="{C946456B-A778-4156-B271-B097FC19C38F}"/>
    <cellStyle name="Normal 13 5 2 2" xfId="15251" xr:uid="{6609ED6F-AF86-4AD0-82FE-B0F1F0A47F6F}"/>
    <cellStyle name="Normal 13 5 3" xfId="13815" xr:uid="{059F00EF-4F58-456F-81D7-B632B65C9A49}"/>
    <cellStyle name="Normal 13 6" xfId="9034" xr:uid="{A556C2F2-EA71-420B-AEB7-1C7ECE68A980}"/>
    <cellStyle name="Normal 13 6 2" xfId="12365" xr:uid="{823B2461-98BE-4B6A-B375-091F64788F5B}"/>
    <cellStyle name="Normal 13 6 2 2" xfId="15252" xr:uid="{9B8FE7C2-D5E4-44D8-8594-D7A34E6C7277}"/>
    <cellStyle name="Normal 13 6 3" xfId="13816" xr:uid="{CB177FCF-AE5E-4FAF-9911-720012FFF239}"/>
    <cellStyle name="Normal 13 7" xfId="5160" xr:uid="{3EE7E6F3-B5A7-45EE-B5D4-A0E6691486D9}"/>
    <cellStyle name="Normal 130" xfId="9035" xr:uid="{C8D8A321-59EC-4AC7-975E-9D2F023AD6B3}"/>
    <cellStyle name="Normal 130 2" xfId="9036" xr:uid="{1C55350D-328F-434F-A2B2-01FCCFFF8AA6}"/>
    <cellStyle name="Normal 130 2 2" xfId="9037" xr:uid="{80356B3A-7E91-4E0D-8DDD-2BD735411907}"/>
    <cellStyle name="Normal 131" xfId="9038" xr:uid="{98F8E1D7-88E4-45A6-9318-BEAE8227A21A}"/>
    <cellStyle name="Normal 131 2" xfId="9039" xr:uid="{A2BAB820-1CE9-4237-ABED-63D5D20DC13F}"/>
    <cellStyle name="Normal 131 2 2" xfId="9040" xr:uid="{A18C97C8-3C16-4C28-B97C-D0DB44F2B279}"/>
    <cellStyle name="Normal 132" xfId="9041" xr:uid="{B688734B-543F-4C05-93B5-49B139E36FBF}"/>
    <cellStyle name="Normal 132 2" xfId="9042" xr:uid="{BC6681C6-1E8F-41EE-BAE8-B42CF2547251}"/>
    <cellStyle name="Normal 132 2 2" xfId="9043" xr:uid="{7F097CF9-FBEB-4921-9ABB-D89D6AF330C4}"/>
    <cellStyle name="Normal 133" xfId="9044" xr:uid="{60F0906F-37BD-435E-8596-77B10CFCC84D}"/>
    <cellStyle name="Normal 133 2" xfId="9045" xr:uid="{A649CE36-2517-47BC-84D1-445CD47E1743}"/>
    <cellStyle name="Normal 133 2 2" xfId="9046" xr:uid="{9EC709E3-C289-4E73-A94A-BF04E9928E5F}"/>
    <cellStyle name="Normal 134" xfId="9047" xr:uid="{CB2ADB04-AC3F-426F-9931-702E7E770BD8}"/>
    <cellStyle name="Normal 134 2" xfId="9048" xr:uid="{07F3080C-8313-4A95-B869-A1689C3AA3E2}"/>
    <cellStyle name="Normal 134 2 2" xfId="9049" xr:uid="{B3EEC65C-0961-408C-91A1-56B027FB2798}"/>
    <cellStyle name="Normal 135" xfId="9050" xr:uid="{66D36FA0-C70D-48EA-9F87-780B5DDBBF59}"/>
    <cellStyle name="Normal 135 2" xfId="9051" xr:uid="{4D58E77F-B1E2-4E5A-81C7-4FC857AD587C}"/>
    <cellStyle name="Normal 135 2 2" xfId="9052" xr:uid="{CF7BE430-C3F6-478F-96E3-F012D5D624D8}"/>
    <cellStyle name="Normal 136" xfId="9053" xr:uid="{8026077E-A0B3-4BEA-8880-73F3B7370B12}"/>
    <cellStyle name="Normal 136 2" xfId="9054" xr:uid="{5941D3D9-5BFB-4BFC-9A03-8E3079550D46}"/>
    <cellStyle name="Normal 136 2 2" xfId="9055" xr:uid="{51A64717-5BFC-4429-B615-FCEF84FC7B7B}"/>
    <cellStyle name="Normal 137" xfId="9056" xr:uid="{45571237-6147-47BF-A112-01658AD5B442}"/>
    <cellStyle name="Normal 137 2" xfId="9057" xr:uid="{FE3022E9-EF71-4C9A-AC4F-8FE4DED7B322}"/>
    <cellStyle name="Normal 137 2 2" xfId="9058" xr:uid="{CF66CF0F-B03D-4262-B29F-203C31075521}"/>
    <cellStyle name="Normal 138" xfId="9059" xr:uid="{F1220318-38E9-49E1-9598-47DD2406695D}"/>
    <cellStyle name="Normal 139" xfId="9060" xr:uid="{D39114F9-5E2B-4DAF-B39A-6D20B29BFC4A}"/>
    <cellStyle name="Normal 14" xfId="5162" xr:uid="{3B899DFC-93D7-4ABA-B8BC-847520B3B902}"/>
    <cellStyle name="Normal 14 2" xfId="5163" xr:uid="{1F3A8A0E-5198-4C29-95A2-971CFA464260}"/>
    <cellStyle name="Normal 14 2 2" xfId="6331" xr:uid="{0E8CD48A-E3CC-4423-9AAE-59A88F261B42}"/>
    <cellStyle name="Normal 14 2 3" xfId="6332" xr:uid="{8F02868D-E20D-4F7F-A6C5-D920ED64D657}"/>
    <cellStyle name="Normal 14 3" xfId="6005" xr:uid="{DE2DAED2-5B9C-416C-B26D-67A6E197F901}"/>
    <cellStyle name="Normal 14 3 2" xfId="9061" xr:uid="{6D11605C-2BF9-45F5-9212-44225968A78E}"/>
    <cellStyle name="Normal 14 3 2 2" xfId="12366" xr:uid="{55296394-FEF0-45B9-8EAC-FD3C58F473A5}"/>
    <cellStyle name="Normal 14 3 2 2 2" xfId="15253" xr:uid="{AD28F172-0D5E-4398-BFC4-1D50B0A84063}"/>
    <cellStyle name="Normal 14 3 2 3" xfId="13817" xr:uid="{BDA9C6B5-F2BF-4586-B809-9A88303645B4}"/>
    <cellStyle name="Normal 14 4" xfId="6333" xr:uid="{2A215FE7-1600-4AD4-821D-C9BC5172236C}"/>
    <cellStyle name="Normal 140" xfId="9062" xr:uid="{29E1B15B-2B4E-4F88-8E91-74BBEB0AC67B}"/>
    <cellStyle name="Normal 141" xfId="9063" xr:uid="{680A1543-732F-44B1-8C62-477B8B0C0992}"/>
    <cellStyle name="Normal 142" xfId="9064" xr:uid="{C01889CA-2A1A-4E9D-B8DD-F81071C6AF33}"/>
    <cellStyle name="Normal 143" xfId="9065" xr:uid="{2B9495AE-1B41-44E8-B174-51F77F179D46}"/>
    <cellStyle name="Normal 144" xfId="9066" xr:uid="{33EF8D0A-A3AD-4C57-872E-98DFE006E7B3}"/>
    <cellStyle name="Normal 145" xfId="9067" xr:uid="{84F90771-4A7E-43FA-A951-49D0F1E70BD1}"/>
    <cellStyle name="Normal 146" xfId="9068" xr:uid="{13EAD0AA-AF93-4B2A-B5A5-A65C025A7294}"/>
    <cellStyle name="Normal 147" xfId="9069" xr:uid="{594A0DD0-9689-42E4-AFAA-6FDBAC755262}"/>
    <cellStyle name="Normal 148" xfId="9070" xr:uid="{CC939242-9469-4CE7-A355-E3590418DDAF}"/>
    <cellStyle name="Normal 149" xfId="9071" xr:uid="{1FE1BA37-DE96-4647-ACE8-4AFABAA03075}"/>
    <cellStyle name="Normal 15" xfId="5164" xr:uid="{5AA76010-1B0F-4228-89DC-DFA14CADAB42}"/>
    <cellStyle name="Normal 15 2" xfId="5165" xr:uid="{1CD0A185-2477-4DA9-B846-C279EED83E81}"/>
    <cellStyle name="Normal 15 2 2" xfId="6334" xr:uid="{8674B519-4E27-414B-A28B-127CDF521018}"/>
    <cellStyle name="Normal 15 2 3" xfId="6335" xr:uid="{B709375C-17D7-4FD8-BF21-C830CE6A770D}"/>
    <cellStyle name="Normal 15 3" xfId="6006" xr:uid="{06D3BAEE-F75B-41B6-8A5F-8D100235BB57}"/>
    <cellStyle name="Normal 15 3 2" xfId="9072" xr:uid="{8E40A5B5-3402-4C28-8B74-C2E023351D4C}"/>
    <cellStyle name="Normal 15 3 2 2" xfId="12367" xr:uid="{44E5D228-9839-4B0E-BF8E-B1691A09CBA6}"/>
    <cellStyle name="Normal 15 3 2 2 2" xfId="15254" xr:uid="{FB26FA03-40E9-46B5-ACA0-27F5D442A5C3}"/>
    <cellStyle name="Normal 15 3 2 3" xfId="13818" xr:uid="{52D03260-D96F-4A92-9A0F-40235BE3FAC4}"/>
    <cellStyle name="Normal 15 4" xfId="6336" xr:uid="{5AD00769-D836-4FF9-985A-FD1D57613FBE}"/>
    <cellStyle name="Normal 15 4 2" xfId="9073" xr:uid="{7BD48802-4AEA-4C4A-ACAA-BC0C57A558DD}"/>
    <cellStyle name="Normal 15 4 3" xfId="9074" xr:uid="{A18AEEA0-BED9-497D-BF8A-C1A0A1890C9A}"/>
    <cellStyle name="Normal 15 4 4" xfId="9075" xr:uid="{16E05650-5FD6-4096-90F4-D4F0282DBC24}"/>
    <cellStyle name="Normal 15 5" xfId="6337" xr:uid="{69141809-E453-41A1-BF77-08E5C15012F4}"/>
    <cellStyle name="Normal 150" xfId="9076" xr:uid="{560D8E40-1C1F-464A-B6EF-3E6FDD600C60}"/>
    <cellStyle name="Normal 151" xfId="9077" xr:uid="{4582E7AD-5BA0-4C89-BC61-18A340D46F2B}"/>
    <cellStyle name="Normal 152" xfId="9078" xr:uid="{905EE1B9-D138-436B-BF51-7EEB15797737}"/>
    <cellStyle name="Normal 153" xfId="9079" xr:uid="{FF7758AC-6E1E-4F53-A34D-12D49DBC7BE3}"/>
    <cellStyle name="Normal 154" xfId="9080" xr:uid="{C346CB01-688C-434B-BCF7-929990CE2EBF}"/>
    <cellStyle name="Normal 155" xfId="9081" xr:uid="{758AB5F3-7865-4CE4-BF0D-8E9C22E58073}"/>
    <cellStyle name="Normal 156" xfId="9082" xr:uid="{DB1B22F7-4A51-4986-8FBC-A72AD85E2B63}"/>
    <cellStyle name="Normal 157" xfId="9083" xr:uid="{50AADAD4-74F8-43AA-AB79-3B2664709804}"/>
    <cellStyle name="Normal 158" xfId="9084" xr:uid="{DE532FE7-1EC3-4B33-8E57-6694F82C8F5F}"/>
    <cellStyle name="Normal 159" xfId="9085" xr:uid="{1BEACE34-4A21-4AAB-8ED5-71CD9B408A97}"/>
    <cellStyle name="Normal 16" xfId="5166" xr:uid="{12393EC4-AF31-41A5-B82F-624FDE773469}"/>
    <cellStyle name="Normal 16 2" xfId="5167" xr:uid="{564051B8-3917-49C8-BFA0-B359A8132955}"/>
    <cellStyle name="Normal 16 2 2" xfId="5168" xr:uid="{4F2FF0CA-909C-4B8F-BEDE-A2A5FB0E9579}"/>
    <cellStyle name="Normal 16 2 3" xfId="6338" xr:uid="{14B82202-4303-46E9-9A91-470F8B97FE95}"/>
    <cellStyle name="Normal 16 2 3 2" xfId="10768" xr:uid="{070EC6ED-1D4F-4CBB-AC64-F816F159DE41}"/>
    <cellStyle name="Normal 16 2 3 2 2" xfId="14550" xr:uid="{4555F9A7-88FA-46E4-B7AF-DCE22A505933}"/>
    <cellStyle name="Normal 16 2 3 3" xfId="13090" xr:uid="{60CAA2EE-DD10-459D-8B88-BF15151ECCBD}"/>
    <cellStyle name="Normal 16 2 4" xfId="6339" xr:uid="{995CF9B3-C310-4262-BCDE-45CD66BDB27F}"/>
    <cellStyle name="Normal 16 2 4 2" xfId="10769" xr:uid="{236D08EE-AEE6-468F-AB11-C8D966BF239C}"/>
    <cellStyle name="Normal 16 2 4 2 2" xfId="14551" xr:uid="{69ED9AA1-D704-40F0-9D63-C07BDBF368D7}"/>
    <cellStyle name="Normal 16 2 4 3" xfId="13091" xr:uid="{D65FFBFC-E276-43F8-BE51-6F8A1F3D20DB}"/>
    <cellStyle name="Normal 16 2 5" xfId="6340" xr:uid="{72469776-8AE7-4E12-A7C3-CB515F9268AB}"/>
    <cellStyle name="Normal 16 2 6" xfId="10573" xr:uid="{87CD59F6-D790-4208-BEBB-D6A1F1B87ABA}"/>
    <cellStyle name="Normal 16 2 6 2" xfId="14355" xr:uid="{290B2446-E728-422C-9636-D81429E7441D}"/>
    <cellStyle name="Normal 16 2 7" xfId="12895" xr:uid="{A3600673-6C03-41B2-945C-DFA289ED01EB}"/>
    <cellStyle name="Normal 16 3" xfId="5169" xr:uid="{549B9EA6-1C63-4539-A9D8-1FAE273FE6CF}"/>
    <cellStyle name="Normal 16 3 2" xfId="9086" xr:uid="{6E82278B-1913-4AD5-AC91-456EAE1E26BD}"/>
    <cellStyle name="Normal 16 3 2 2" xfId="12368" xr:uid="{1FF2231F-FCB9-485A-A730-98A22628EBE9}"/>
    <cellStyle name="Normal 16 3 2 2 2" xfId="15255" xr:uid="{F979973E-42A9-4DE3-9171-C2DB9600BDE6}"/>
    <cellStyle name="Normal 16 3 2 3" xfId="13819" xr:uid="{C0F21EA5-6952-4F43-9014-3DB5CEAC09EA}"/>
    <cellStyle name="Normal 16 4" xfId="6007" xr:uid="{1FB9DBCC-311A-42CF-A141-30CCC3DC6F78}"/>
    <cellStyle name="Normal 16 4 2" xfId="9087" xr:uid="{3C36C0A7-A087-432A-BC43-3B1CC920E51C}"/>
    <cellStyle name="Normal 16 4 2 2" xfId="12369" xr:uid="{3C687309-72EA-4B3A-80E8-F922573CBC1B}"/>
    <cellStyle name="Normal 16 4 2 2 2" xfId="15256" xr:uid="{C93B49E9-107A-4B3D-BDEB-3284C22D8444}"/>
    <cellStyle name="Normal 16 4 2 3" xfId="13820" xr:uid="{0D7272F7-17A9-4110-90F9-DE6629382F3C}"/>
    <cellStyle name="Normal 16 5" xfId="6341" xr:uid="{CAEC3735-A0A4-4B0C-A822-C5DBAB55571B}"/>
    <cellStyle name="Normal 16 5 2" xfId="9088" xr:uid="{8184683E-4C26-4683-8297-FD4C61714A6C}"/>
    <cellStyle name="Normal 16 5 3" xfId="9089" xr:uid="{1C5ECF92-B89F-4BEF-9FDC-8FBC3C859583}"/>
    <cellStyle name="Normal 16 5 4" xfId="9090" xr:uid="{A54129FE-1E3A-4698-A553-D2EE9736930B}"/>
    <cellStyle name="Normal 16 6" xfId="6342" xr:uid="{85A444AA-7F9D-400A-A01B-148D86488F61}"/>
    <cellStyle name="Normal 160" xfId="9091" xr:uid="{6F771861-8337-40D2-9DE4-92C2CE4B1AF4}"/>
    <cellStyle name="Normal 161" xfId="9092" xr:uid="{A778794E-7E8F-4511-B27C-3D398FEF41EC}"/>
    <cellStyle name="Normal 161 2" xfId="9093" xr:uid="{E8E67E43-6629-4913-8439-54060F3049E1}"/>
    <cellStyle name="Normal 162" xfId="9094" xr:uid="{C9F992C5-DA3A-4DC2-A3CC-B82AC12DA850}"/>
    <cellStyle name="Normal 162 2" xfId="9095" xr:uid="{E186028B-BE32-4B0B-A12C-6D89F60D8F6E}"/>
    <cellStyle name="Normal 163" xfId="9096" xr:uid="{51AD86F1-57D1-46DD-8892-3DED69A53E99}"/>
    <cellStyle name="Normal 163 2" xfId="9097" xr:uid="{B9BEAF10-56B3-4C96-9CB7-AA3C73ED32B2}"/>
    <cellStyle name="Normal 164" xfId="9098" xr:uid="{5ADB3E93-95DB-4CFA-89EB-0D305A7AC4BF}"/>
    <cellStyle name="Normal 164 2" xfId="9099" xr:uid="{EFE8308F-8CC2-49D7-BDC2-7A27204B6779}"/>
    <cellStyle name="Normal 165" xfId="9100" xr:uid="{111DF71B-4F8D-4BDF-B48A-84805925ECCB}"/>
    <cellStyle name="Normal 165 2" xfId="9101" xr:uid="{17DF5DA4-4F3F-441F-89BC-940095848265}"/>
    <cellStyle name="Normal 166" xfId="9102" xr:uid="{2707D3A7-6622-4266-B242-6EBB324BB2B4}"/>
    <cellStyle name="Normal 166 2" xfId="9103" xr:uid="{4E09A0C2-5CB0-46C2-8D5B-CC96A8985AF4}"/>
    <cellStyle name="Normal 167" xfId="9104" xr:uid="{3633486B-79BE-48B6-814D-A6A49C7A252A}"/>
    <cellStyle name="Normal 167 2" xfId="9105" xr:uid="{1410353B-B847-4706-8C29-E97C4F4940FF}"/>
    <cellStyle name="Normal 168" xfId="9106" xr:uid="{E449DCB9-176D-4B07-89E2-FCB8EFD6F5A2}"/>
    <cellStyle name="Normal 168 2" xfId="9107" xr:uid="{648F92EF-9747-41E1-99D5-667820E4FCDD}"/>
    <cellStyle name="Normal 169" xfId="9108" xr:uid="{05DC9FB6-537A-4E55-BE46-013EF920493F}"/>
    <cellStyle name="Normal 169 2" xfId="9109" xr:uid="{C8419323-23A8-4C92-83FA-7B7B3B637D05}"/>
    <cellStyle name="Normal 17" xfId="5170" xr:uid="{CA4864CB-64AC-4948-BF84-9F9A499A5AC9}"/>
    <cellStyle name="Normal 17 2" xfId="5171" xr:uid="{2AA7FB8F-AD02-42CD-80E6-BFFA85600FE8}"/>
    <cellStyle name="Normal 17 2 2" xfId="5172" xr:uid="{56651657-5E0B-4978-85F7-03575C9DD981}"/>
    <cellStyle name="Normal 17 2 3" xfId="6343" xr:uid="{31347B6E-54C7-4769-BF1E-9C617CBCE2A5}"/>
    <cellStyle name="Normal 17 2 3 2" xfId="10770" xr:uid="{D551BD1E-65DE-4FEA-82E7-D61DCD43FB00}"/>
    <cellStyle name="Normal 17 2 3 2 2" xfId="14552" xr:uid="{7572FEA2-0E46-466D-B7FC-071F8455BF1E}"/>
    <cellStyle name="Normal 17 2 3 3" xfId="13092" xr:uid="{8F11378C-3E19-4C94-9FC3-012CAD4B33CE}"/>
    <cellStyle name="Normal 17 2 4" xfId="10574" xr:uid="{E6FA445D-4214-4743-8DC6-54437184FEAB}"/>
    <cellStyle name="Normal 17 2 4 2" xfId="14356" xr:uid="{3A5A41E9-B45F-4447-94A8-E1A400F6B669}"/>
    <cellStyle name="Normal 17 2 5" xfId="12896" xr:uid="{7FC8950C-57EC-42A9-A08B-CBF31C6FB6AD}"/>
    <cellStyle name="Normal 17 3" xfId="5173" xr:uid="{B350E00A-E321-4DBD-A9E5-89D8744CB4D0}"/>
    <cellStyle name="Normal 17 3 2" xfId="9110" xr:uid="{2F9EDADC-8A6B-4637-A56E-976B218113EE}"/>
    <cellStyle name="Normal 17 3 2 2" xfId="12370" xr:uid="{8CE079E0-F83F-4F73-B6C3-27D54752BB9E}"/>
    <cellStyle name="Normal 17 3 2 2 2" xfId="15257" xr:uid="{A3C7CACF-960B-4864-BECB-9910F2017CFD}"/>
    <cellStyle name="Normal 17 3 2 3" xfId="13821" xr:uid="{C42CBFFA-210D-44DF-B2A8-7E74F5AE7EBD}"/>
    <cellStyle name="Normal 17 4" xfId="6008" xr:uid="{6A3292B9-D955-4572-BD16-6964EA4D2AB3}"/>
    <cellStyle name="Normal 17 4 2" xfId="9111" xr:uid="{A3EBABF8-5989-4E68-AFAC-0CAC452AD017}"/>
    <cellStyle name="Normal 17 4 2 2" xfId="12371" xr:uid="{F5B6378C-CC9A-4F85-922F-B41123F6DCE8}"/>
    <cellStyle name="Normal 17 4 2 2 2" xfId="15258" xr:uid="{690E97F8-9D0F-444E-A118-51973433CA17}"/>
    <cellStyle name="Normal 17 4 2 3" xfId="13822" xr:uid="{EE7B147B-CDED-49B4-9CDF-615F00F4C882}"/>
    <cellStyle name="Normal 17 5" xfId="6344" xr:uid="{03E4A136-D834-4A8E-A644-92AEE48585C1}"/>
    <cellStyle name="Normal 17 6" xfId="6345" xr:uid="{4D983391-449D-4611-A254-7864AA972BBC}"/>
    <cellStyle name="Normal 170" xfId="9112" xr:uid="{721E94C7-92DA-4000-818D-8321AF4943B5}"/>
    <cellStyle name="Normal 170 2" xfId="9113" xr:uid="{2B0275BB-0146-472A-8AC7-BEB441AD9F41}"/>
    <cellStyle name="Normal 171" xfId="9114" xr:uid="{91A1221C-5187-4C21-AEBA-03324C0BD7CF}"/>
    <cellStyle name="Normal 171 2" xfId="9115" xr:uid="{0BEF32E6-FABA-40D0-9948-88DAE41149A3}"/>
    <cellStyle name="Normal 172" xfId="9116" xr:uid="{5C4A0AC5-CE0E-45B7-9DB1-1BBE6C81807D}"/>
    <cellStyle name="Normal 172 2" xfId="9117" xr:uid="{8578CB31-0A4A-45EA-8EB7-12AB580B2A11}"/>
    <cellStyle name="Normal 173" xfId="9118" xr:uid="{4B9FE0D5-CB7A-4C05-856C-0F71C5D4E434}"/>
    <cellStyle name="Normal 173 2" xfId="9119" xr:uid="{A0AEDD09-7A7E-4881-969E-42C080335DF0}"/>
    <cellStyle name="Normal 174" xfId="9120" xr:uid="{490D2704-3103-4F6F-82F5-F332F5765A93}"/>
    <cellStyle name="Normal 174 2" xfId="9121" xr:uid="{4044C427-94E1-4FCC-BC33-916D244A8866}"/>
    <cellStyle name="Normal 175" xfId="9122" xr:uid="{37059017-1AC3-4A5E-B751-CCF0B018FD98}"/>
    <cellStyle name="Normal 175 2" xfId="9123" xr:uid="{9E215D34-3139-44F1-86AA-4B5247E5635E}"/>
    <cellStyle name="Normal 176" xfId="9124" xr:uid="{B8BA6449-F016-4AC0-B7D7-2AD31FBFA666}"/>
    <cellStyle name="Normal 176 2" xfId="9125" xr:uid="{87012AFF-80FB-459B-B37C-CC80ED026B33}"/>
    <cellStyle name="Normal 177" xfId="9126" xr:uid="{8A29822E-E75A-46DF-BA0D-FE74956D197A}"/>
    <cellStyle name="Normal 177 2" xfId="9127" xr:uid="{A135932C-E6CA-4FF1-B4D3-6EED6F60487E}"/>
    <cellStyle name="Normal 178" xfId="9128" xr:uid="{62957EB9-1232-468D-BD35-595D8CC0CF95}"/>
    <cellStyle name="Normal 178 2" xfId="9129" xr:uid="{6DCC6DD1-2FC8-4C6C-90FF-6B619B358727}"/>
    <cellStyle name="Normal 179" xfId="9130" xr:uid="{6456201F-A2F7-4B12-B9E6-B100E7A44C7E}"/>
    <cellStyle name="Normal 179 2" xfId="9131" xr:uid="{77020046-75A5-46CD-9B51-292904473F6B}"/>
    <cellStyle name="Normal 18" xfId="5174" xr:uid="{3EDBFC6A-4488-49BE-8372-A36559D6DAC2}"/>
    <cellStyle name="Normal 18 2" xfId="5175" xr:uid="{5EDB70D7-EAD6-4D7C-BF02-3AA09F5C2DDB}"/>
    <cellStyle name="Normal 18 2 2" xfId="9132" xr:uid="{5E34D340-1BEB-40F3-8316-3D06DEEC3917}"/>
    <cellStyle name="Normal 18 2 2 2" xfId="12372" xr:uid="{D8064FF0-B36E-436E-98B2-DECD6583A782}"/>
    <cellStyle name="Normal 18 2 2 2 2" xfId="15259" xr:uid="{2162AA91-D962-49A5-B29E-7EA0EEF2EA47}"/>
    <cellStyle name="Normal 18 2 2 3" xfId="13823" xr:uid="{3BCC0469-BCB9-40B3-B120-B36AE40C8EEF}"/>
    <cellStyle name="Normal 18 3" xfId="6009" xr:uid="{9DA40E9B-3E4C-4382-9648-79986C53FCC3}"/>
    <cellStyle name="Normal 18 3 2" xfId="9133" xr:uid="{AC86D4DC-C6D0-4808-8D72-E7007A5EBE6B}"/>
    <cellStyle name="Normal 18 3 2 2" xfId="12373" xr:uid="{A6B5EDD0-44DF-4323-BD66-2F5F17F9F8C2}"/>
    <cellStyle name="Normal 18 3 2 2 2" xfId="15260" xr:uid="{FD9AA62D-7C09-4C64-96F8-5362C89BB08C}"/>
    <cellStyle name="Normal 18 3 2 3" xfId="13824" xr:uid="{BA621869-A1D3-477D-9EC9-D194F207EF3C}"/>
    <cellStyle name="Normal 18 4" xfId="6346" xr:uid="{03B71072-1FCF-4F0B-81B4-F554BC8A55C6}"/>
    <cellStyle name="Normal 18 5" xfId="6347" xr:uid="{902593BC-87E7-48A5-B9E9-024D9D25C5F4}"/>
    <cellStyle name="Normal 180" xfId="9134" xr:uid="{C3EEA409-3D4C-4A07-834D-D31E92E96DDA}"/>
    <cellStyle name="Normal 180 2" xfId="9135" xr:uid="{4AD2C992-4CF4-48B3-8891-EBC5D168D6F3}"/>
    <cellStyle name="Normal 181" xfId="9136" xr:uid="{A7C399D8-B90C-4660-ACA4-A1916E06A082}"/>
    <cellStyle name="Normal 181 2" xfId="9137" xr:uid="{4121B8FD-8BA7-4721-87EC-D2B9CD5D4656}"/>
    <cellStyle name="Normal 182" xfId="9138" xr:uid="{E38103F5-C050-496F-BDFC-B91F0730228E}"/>
    <cellStyle name="Normal 182 2" xfId="9139" xr:uid="{C7830D06-D272-465D-8775-582176E264BF}"/>
    <cellStyle name="Normal 183" xfId="9140" xr:uid="{58A27F29-5541-4426-B4BA-C2CC74029081}"/>
    <cellStyle name="Normal 183 2" xfId="9141" xr:uid="{6605F51B-A1BD-4370-A48F-50849D409583}"/>
    <cellStyle name="Normal 184" xfId="9142" xr:uid="{27FE36A3-90E1-4721-A502-B5B0A54DA6C0}"/>
    <cellStyle name="Normal 184 2" xfId="9143" xr:uid="{5FE2D787-DC03-4764-967D-32D8D682FD5C}"/>
    <cellStyle name="Normal 185" xfId="9144" xr:uid="{63CCBF3E-8C2D-4C63-A875-DA2552765ED3}"/>
    <cellStyle name="Normal 185 2" xfId="9145" xr:uid="{C06535DD-BF61-4B72-8892-1E55FFA1104C}"/>
    <cellStyle name="Normal 186" xfId="9146" xr:uid="{E0E74956-6E99-4D63-802A-FAC1CEAFAC11}"/>
    <cellStyle name="Normal 186 2" xfId="9147" xr:uid="{45C3FD27-BDFF-4C11-8719-921A124E0BB4}"/>
    <cellStyle name="Normal 187" xfId="9148" xr:uid="{6E0B1C89-A2BB-4C80-843D-250709DC062B}"/>
    <cellStyle name="Normal 187 2" xfId="9149" xr:uid="{B14D4DAC-3CE6-4F4A-9CCB-643726C657A1}"/>
    <cellStyle name="Normal 188" xfId="9150" xr:uid="{F6FC7CC8-62DA-4F1D-9F77-0F23E8E27680}"/>
    <cellStyle name="Normal 188 2" xfId="9151" xr:uid="{C0390817-54BF-463E-A8DC-67CBB2E7B9D1}"/>
    <cellStyle name="Normal 189" xfId="9152" xr:uid="{0028CF83-93ED-49F0-AC25-05103107A0B6}"/>
    <cellStyle name="Normal 189 2" xfId="9153" xr:uid="{A619B4FA-204C-4932-A1BF-835DC134FDFD}"/>
    <cellStyle name="Normal 19" xfId="5176" xr:uid="{D8F68574-FA0B-4AC9-A26F-0696FA066CDB}"/>
    <cellStyle name="Normal 19 2" xfId="5177" xr:uid="{6E5BE411-3359-4D27-B832-B0D2078043AC}"/>
    <cellStyle name="Normal 19 2 2" xfId="9154" xr:uid="{8C90291D-6ABB-4D5D-9120-853C52D3B4A5}"/>
    <cellStyle name="Normal 19 2 2 2" xfId="12374" xr:uid="{92E14E8C-BA9F-41F6-8DD0-0592B64A3E0B}"/>
    <cellStyle name="Normal 19 2 2 2 2" xfId="15261" xr:uid="{7E5FF9DD-C7CB-4363-84C1-E9F1DB37F47F}"/>
    <cellStyle name="Normal 19 2 2 3" xfId="13825" xr:uid="{81C1BE31-12C1-46B0-B1D9-71FA29E60971}"/>
    <cellStyle name="Normal 19 3" xfId="6348" xr:uid="{267F4B6C-B5A8-4DE6-8F58-0C6459666B84}"/>
    <cellStyle name="Normal 19 3 2" xfId="10771" xr:uid="{A3BB5C59-4F82-4422-8715-1AA5ECBA7767}"/>
    <cellStyle name="Normal 19 3 2 2" xfId="14553" xr:uid="{FD7E4F33-FC3B-4E0E-BD4F-DFF87F7AB544}"/>
    <cellStyle name="Normal 19 3 3" xfId="13093" xr:uid="{5A5A93B3-E77F-4679-B013-6B9CEDA09E40}"/>
    <cellStyle name="Normal 19 4" xfId="6349" xr:uid="{BFC50124-59BF-43BD-A4E3-5F06191FE938}"/>
    <cellStyle name="Normal 19 5" xfId="6350" xr:uid="{17C36143-C66F-49D8-BB1E-0F71B81CF7F2}"/>
    <cellStyle name="Normal 190" xfId="9155" xr:uid="{899777F6-F440-4F79-855A-027012EE3A1C}"/>
    <cellStyle name="Normal 190 2" xfId="9156" xr:uid="{D716E86A-B77E-4004-B4B5-A87EE9BE713D}"/>
    <cellStyle name="Normal 191" xfId="9157" xr:uid="{7196ABE5-F415-4A0C-B3DD-BE0B34733203}"/>
    <cellStyle name="Normal 191 2" xfId="9158" xr:uid="{28DDE53C-BA56-4ED8-A8C9-1DCCFAD687EE}"/>
    <cellStyle name="Normal 192" xfId="9159" xr:uid="{695BB2A3-3B49-4A1C-A31D-3E150F9FA124}"/>
    <cellStyle name="Normal 192 2" xfId="9160" xr:uid="{89150930-ACC4-404E-AA84-C885A0597A42}"/>
    <cellStyle name="Normal 193" xfId="9161" xr:uid="{BF722CE8-400A-4A29-A5EF-09D06A0874AF}"/>
    <cellStyle name="Normal 193 2" xfId="9162" xr:uid="{9250F760-3669-46DC-A664-EBD9BA7A8819}"/>
    <cellStyle name="Normal 194" xfId="9163" xr:uid="{FFB56D10-5AAD-4162-8D91-420D1D8F1276}"/>
    <cellStyle name="Normal 194 2" xfId="9164" xr:uid="{D0985BE7-B055-45E0-A1D3-802D29E72C39}"/>
    <cellStyle name="Normal 195" xfId="9165" xr:uid="{14EC719A-1B18-45AF-9ABE-C2B394ED9987}"/>
    <cellStyle name="Normal 195 2" xfId="9166" xr:uid="{BA6CD2DC-879D-49A7-BC0B-334CA0469102}"/>
    <cellStyle name="Normal 196" xfId="9167" xr:uid="{598A8983-94CD-4471-9BA8-5EEEFC3A5529}"/>
    <cellStyle name="Normal 196 2" xfId="9168" xr:uid="{0D25D697-DD8C-4B1A-8B34-60B180F2A153}"/>
    <cellStyle name="Normal 197" xfId="9169" xr:uid="{B90E3292-A7BE-42ED-82E6-BB0491CC059B}"/>
    <cellStyle name="Normal 197 2" xfId="9170" xr:uid="{C58D69FD-2C79-4FC5-AAA6-0C6B80AC679C}"/>
    <cellStyle name="Normal 198" xfId="9171" xr:uid="{A70B2FDA-420D-4A1E-877F-9A6EE3A55316}"/>
    <cellStyle name="Normal 198 2" xfId="9172" xr:uid="{A582C725-97C9-446E-82C4-976BF3A9ACD0}"/>
    <cellStyle name="Normal 199" xfId="9173" xr:uid="{EB3338EA-D12F-4867-8C5F-49FF966B590B}"/>
    <cellStyle name="Normal 199 2" xfId="9174" xr:uid="{5F069E16-EE62-4906-82C3-5A4D1CA5523B}"/>
    <cellStyle name="Normal 2" xfId="1" xr:uid="{102469C2-B787-4BFA-986C-7369FB2D7E18}"/>
    <cellStyle name="Normal 2 10" xfId="6351" xr:uid="{675EDE5D-C316-4E7F-8ED7-3409C950A34C}"/>
    <cellStyle name="Normal 2 10 2" xfId="5178" xr:uid="{6E129676-B839-4958-AC75-31B2CBC7A264}"/>
    <cellStyle name="Normal 2 10 2 2" xfId="9175" xr:uid="{D084ACBD-14D8-4DCF-BCB0-677DD31BB44D}"/>
    <cellStyle name="Normal 2 10 2 2 2" xfId="12375" xr:uid="{72D0F068-4C3C-4479-AC8F-9D98EC3EAFB3}"/>
    <cellStyle name="Normal 2 10 2 2 2 2" xfId="15262" xr:uid="{4AE0A289-CDC8-4783-8170-94F1DF6BC58B}"/>
    <cellStyle name="Normal 2 10 2 2 3" xfId="13826" xr:uid="{60BC60C5-82FC-4AFA-BD31-337C4F18DC66}"/>
    <cellStyle name="Normal 2 10 3" xfId="10772" xr:uid="{46F4E553-DDDD-49EB-A9EA-80CF11209290}"/>
    <cellStyle name="Normal 2 10 3 2" xfId="14554" xr:uid="{B659DFAA-EB39-47B9-AC2F-9F3A0F79DCE5}"/>
    <cellStyle name="Normal 2 10 4" xfId="13094" xr:uid="{EAB4426F-D826-47BD-B216-A1233413E107}"/>
    <cellStyle name="Normal 2 100" xfId="9176" xr:uid="{03CB95B0-0223-4848-918A-C7074D180ED1}"/>
    <cellStyle name="Normal 2 101" xfId="10514" xr:uid="{7B441B61-E6DA-41A9-84D3-D4D6218FCCF8}"/>
    <cellStyle name="Normal 2 101 2" xfId="14314" xr:uid="{BF425AFB-3F99-4FE8-B8F5-27A8302E09B3}"/>
    <cellStyle name="Normal 2 102" xfId="126" xr:uid="{7FEE6F67-0195-4D33-8E8D-08E4C74E13C9}"/>
    <cellStyle name="Normal 2 103" xfId="15806" xr:uid="{7F65AA77-14B6-4AAD-B1EC-0D5A8F91226A}"/>
    <cellStyle name="Normal 2 11" xfId="6352" xr:uid="{40C2F794-4923-49A4-A8D1-15A7E5D8C3B2}"/>
    <cellStyle name="Normal 2 11 2" xfId="9177" xr:uid="{FFB79A28-C07F-4831-AFAB-0BC138C89E5D}"/>
    <cellStyle name="Normal 2 11 2 2" xfId="12376" xr:uid="{2E5BEF28-8A23-4CC6-955B-72E0C69FD37D}"/>
    <cellStyle name="Normal 2 11 2 2 2" xfId="15263" xr:uid="{3A46F686-AA33-4DFF-810D-9F0E300499AD}"/>
    <cellStyle name="Normal 2 11 2 3" xfId="13827" xr:uid="{AF252399-A1E7-4711-AA06-5F0C598FE381}"/>
    <cellStyle name="Normal 2 12" xfId="9178" xr:uid="{3A8AAED7-46BF-4EC1-9EF0-98CE286D1D68}"/>
    <cellStyle name="Normal 2 12 2" xfId="9179" xr:uid="{88150EF4-213A-4D40-B4D3-9A7EAB9B8D3D}"/>
    <cellStyle name="Normal 2 12 2 2" xfId="12377" xr:uid="{B3EFB204-37C6-4DF4-BECF-90FBEDB24BCB}"/>
    <cellStyle name="Normal 2 12 2 2 2" xfId="15264" xr:uid="{7634DEF5-5DDE-412E-AA05-133837DBF60D}"/>
    <cellStyle name="Normal 2 12 2 3" xfId="13828" xr:uid="{8080C682-D3C8-4D4C-ABDF-D01B0BD687FA}"/>
    <cellStyle name="Normal 2 13" xfId="9180" xr:uid="{1698926A-DD05-459E-ABFB-3D499329616C}"/>
    <cellStyle name="Normal 2 13 2" xfId="9181" xr:uid="{CC55187F-E058-4EB6-A1B9-DA7C2B76898D}"/>
    <cellStyle name="Normal 2 13 2 2" xfId="12378" xr:uid="{A4D624D0-DD14-4DA9-A53F-48A818FFED40}"/>
    <cellStyle name="Normal 2 13 2 2 2" xfId="15265" xr:uid="{4A60A82E-24C2-41FC-BA75-76324AE52148}"/>
    <cellStyle name="Normal 2 13 2 3" xfId="13829" xr:uid="{D4FF0E2D-351A-4F69-A92B-3EAD2F65C6EC}"/>
    <cellStyle name="Normal 2 14" xfId="9182" xr:uid="{96D6EBDF-9593-4134-9BBA-80C0D4B3EB5E}"/>
    <cellStyle name="Normal 2 14 2" xfId="9183" xr:uid="{03A41C29-2C88-4176-AB26-51B0FC3EB7EA}"/>
    <cellStyle name="Normal 2 14 2 2" xfId="12379" xr:uid="{F8D8AE15-00CB-4F51-B888-E2F56E416FCF}"/>
    <cellStyle name="Normal 2 14 2 2 2" xfId="15266" xr:uid="{AED69EC9-667F-449D-9437-DD85A3F6B560}"/>
    <cellStyle name="Normal 2 14 2 3" xfId="13830" xr:uid="{D094C399-C9FC-40DA-893E-3890E241C61A}"/>
    <cellStyle name="Normal 2 15" xfId="9184" xr:uid="{42CDA299-8C2B-4709-8268-D8201AF16E55}"/>
    <cellStyle name="Normal 2 15 2" xfId="9185" xr:uid="{0076CC66-F594-4E76-8129-02B46BB4821A}"/>
    <cellStyle name="Normal 2 15 2 2" xfId="12380" xr:uid="{D5291EB9-786D-4A17-AC6A-A509181997DA}"/>
    <cellStyle name="Normal 2 15 2 2 2" xfId="15267" xr:uid="{0711ABF2-9EFE-4F7A-B884-E8A0C046AB59}"/>
    <cellStyle name="Normal 2 15 2 3" xfId="13831" xr:uid="{92341A66-427D-48B9-83E8-DC45DAFD1D98}"/>
    <cellStyle name="Normal 2 16" xfId="9186" xr:uid="{EE414AF2-BFB5-4666-8AC4-A1D4FE528509}"/>
    <cellStyle name="Normal 2 16 2" xfId="9187" xr:uid="{E05188A9-3A20-4B5B-82B8-4DD07A55BBC2}"/>
    <cellStyle name="Normal 2 16 2 2" xfId="12381" xr:uid="{C2989852-FB70-47FA-8B94-6587DB06C167}"/>
    <cellStyle name="Normal 2 16 2 2 2" xfId="15268" xr:uid="{A95FF028-5EB6-41A8-B661-F3D643631A54}"/>
    <cellStyle name="Normal 2 16 2 3" xfId="13832" xr:uid="{27FDBB90-088F-4058-BA4E-31A3C05EECA7}"/>
    <cellStyle name="Normal 2 17" xfId="9188" xr:uid="{7FF271E9-E00E-4792-93C1-95BD8F2E98ED}"/>
    <cellStyle name="Normal 2 17 2" xfId="9189" xr:uid="{0593406C-C4DA-4288-8D02-BCFB79B5F757}"/>
    <cellStyle name="Normal 2 17 2 2" xfId="12382" xr:uid="{F3230AEB-78A7-4D16-959D-F8D8C3237906}"/>
    <cellStyle name="Normal 2 17 2 2 2" xfId="15269" xr:uid="{CE7C100A-D2F1-4EDD-A45A-6DF59C1E85C6}"/>
    <cellStyle name="Normal 2 17 2 3" xfId="13833" xr:uid="{ADE96AE8-1299-4CC4-B6D6-A00B2A9BCDBD}"/>
    <cellStyle name="Normal 2 18" xfId="9190" xr:uid="{E808D312-7C51-49AC-A463-F89A268D8434}"/>
    <cellStyle name="Normal 2 18 2" xfId="9191" xr:uid="{374B08D2-03B1-42A8-9D0D-FAF1A83963CE}"/>
    <cellStyle name="Normal 2 18 2 2" xfId="12383" xr:uid="{AB53E6C6-52FC-4987-8F9E-D046AB97C406}"/>
    <cellStyle name="Normal 2 18 2 2 2" xfId="15270" xr:uid="{7DA2D48C-CA69-4049-8270-FED5426B8A0E}"/>
    <cellStyle name="Normal 2 18 2 3" xfId="13834" xr:uid="{F596FDE6-557F-411E-983F-4F047E731C08}"/>
    <cellStyle name="Normal 2 19" xfId="9192" xr:uid="{6B877EB3-B75A-4C3D-8533-5E660BF5DC4E}"/>
    <cellStyle name="Normal 2 19 2" xfId="9193" xr:uid="{27FB6251-5CE6-40C4-9741-24C8C2D349BA}"/>
    <cellStyle name="Normal 2 19 2 2" xfId="12384" xr:uid="{C8C93948-D27B-4494-BBB1-E0820C1498C1}"/>
    <cellStyle name="Normal 2 19 2 2 2" xfId="15271" xr:uid="{E5DE3E63-3FC0-454A-94C6-7B8D64D57D39}"/>
    <cellStyle name="Normal 2 19 2 3" xfId="13835" xr:uid="{679B5299-1995-487E-8DD9-462FAA634247}"/>
    <cellStyle name="Normal 2 2" xfId="154" xr:uid="{1B523CE5-A310-4340-B26B-01CC92A3850E}"/>
    <cellStyle name="Normal 2 2 10" xfId="5179" xr:uid="{78E6CDBC-8FB5-4AF8-8D09-6E99AD7DD9F3}"/>
    <cellStyle name="Normal 2 2 2" xfId="5180" xr:uid="{0A17E169-F73E-4B25-9216-0DD80B3764EB}"/>
    <cellStyle name="Normal 2 2 2 2" xfId="5181" xr:uid="{082EFF00-E5AB-4D8F-822C-11F1BFB4209A}"/>
    <cellStyle name="Normal 2 2 2 2 2" xfId="6353" xr:uid="{A517EBD1-37D5-4F18-A32A-46087F2DD9A0}"/>
    <cellStyle name="Normal 2 2 2 2 2 2" xfId="10773" xr:uid="{58C592A8-C72F-4246-B910-C617BCBC0F6D}"/>
    <cellStyle name="Normal 2 2 2 2 2 2 2" xfId="14555" xr:uid="{089BD7C1-2263-49FC-A08B-57AB72B4C54A}"/>
    <cellStyle name="Normal 2 2 2 2 2 3" xfId="13095" xr:uid="{5DE20A93-4253-4249-8C78-A359A0FFF8C5}"/>
    <cellStyle name="Normal 2 2 2 2 3" xfId="10576" xr:uid="{7FC5FD6B-A548-4177-BB9A-54CD8E62425B}"/>
    <cellStyle name="Normal 2 2 2 2 3 2" xfId="14358" xr:uid="{E40ED8F3-D6CA-4840-9EAD-77B17EEC0938}"/>
    <cellStyle name="Normal 2 2 2 2 4" xfId="12898" xr:uid="{24A2532A-AFC2-45CE-A8C3-BCEF17953175}"/>
    <cellStyle name="Normal 2 2 2 3" xfId="6010" xr:uid="{5203C2A5-65C0-4096-9512-4EA15D9FD285}"/>
    <cellStyle name="Normal 2 2 2 3 2" xfId="9194" xr:uid="{BEDDC746-885D-44B5-B84A-14D076555282}"/>
    <cellStyle name="Normal 2 2 2 4" xfId="6354" xr:uid="{34456C6C-151F-40FE-9B3E-C3579DC5DF45}"/>
    <cellStyle name="Normal 2 2 2 4 2" xfId="9195" xr:uid="{2A558242-5ED8-4D6A-8184-66E0DB17AD6E}"/>
    <cellStyle name="Normal 2 2 2 4 3" xfId="9196" xr:uid="{612F7393-CD70-48F1-8DDD-56FADEE0F86C}"/>
    <cellStyle name="Normal 2 2 2 4 4" xfId="9197" xr:uid="{A4E6E0C2-EC16-46CB-91CD-CD1C3E007342}"/>
    <cellStyle name="Normal 2 2 2 5" xfId="6355" xr:uid="{81001711-5C54-4E4A-8300-AA463E49E5F0}"/>
    <cellStyle name="Normal 2 2 2 5 2" xfId="6356" xr:uid="{AAD054F5-DE39-4402-8222-531D1D804141}"/>
    <cellStyle name="Normal 2 2 2 5 2 2" xfId="6493" xr:uid="{B8A6745E-12A8-4094-B472-DB226F2A9F4A}"/>
    <cellStyle name="Normal 2 2 2 5 2 2 2" xfId="6726" xr:uid="{31B1BD83-09CE-49A9-B31A-6C92E94CAAD7}"/>
    <cellStyle name="Normal 2 2 2 5 2 2 2 2" xfId="7039" xr:uid="{2A8F8F1C-7809-4890-8D88-FDA46DD84B72}"/>
    <cellStyle name="Normal 2 2 2 5 2 2 3" xfId="7040" xr:uid="{6BA920D1-9BC8-4EB8-94D4-90F67FDFE068}"/>
    <cellStyle name="Normal 2 2 2 5 2 3" xfId="6661" xr:uid="{AFD7BC32-ACEA-47BC-B6AF-938ECC16B485}"/>
    <cellStyle name="Normal 2 2 2 5 2 3 2" xfId="7041" xr:uid="{532DBAA6-6362-4AD8-A2E0-FCA202793EBC}"/>
    <cellStyle name="Normal 2 2 2 5 2 4" xfId="7042" xr:uid="{0014BE23-2149-4ED3-BEAD-D04917FACA86}"/>
    <cellStyle name="Normal 2 2 2 5 3" xfId="6494" xr:uid="{A1B618EE-DC4E-485A-BC9F-57B836E2B83B}"/>
    <cellStyle name="Normal 2 2 2 5 3 2" xfId="6727" xr:uid="{189BB518-EA92-48A4-92EB-920B0D0E7EC6}"/>
    <cellStyle name="Normal 2 2 2 5 3 2 2" xfId="7043" xr:uid="{89718D19-31F2-4092-ACA5-8126197A3087}"/>
    <cellStyle name="Normal 2 2 2 5 3 3" xfId="7044" xr:uid="{411F7447-E031-416F-A238-0095DE409171}"/>
    <cellStyle name="Normal 2 2 2 5 4" xfId="6660" xr:uid="{1FC92A54-F8C2-4E39-98C4-F68DE6C3117C}"/>
    <cellStyle name="Normal 2 2 2 5 4 2" xfId="7045" xr:uid="{8B0F6995-9329-4C05-A297-2304803FF40E}"/>
    <cellStyle name="Normal 2 2 2 5 5" xfId="7046" xr:uid="{FB481ADB-BD61-4CE3-A5E4-7B4A47642E41}"/>
    <cellStyle name="Normal 2 2 3" xfId="6011" xr:uid="{DC88E1E4-329D-440E-83A2-30E8FB61DA2B}"/>
    <cellStyle name="Normal 2 2 3 2" xfId="6357" xr:uid="{5329F25F-7226-477D-B69E-2EE11F68719B}"/>
    <cellStyle name="Normal 2 2 3 2 2" xfId="9198" xr:uid="{24290446-493E-42D2-AB7B-C0D258D38F31}"/>
    <cellStyle name="Normal 2 2 3 2 3" xfId="9199" xr:uid="{0F0E8B69-37A4-4324-9051-E002C3C64DA8}"/>
    <cellStyle name="Normal 2 2 3 2 4" xfId="9200" xr:uid="{6092510B-65DF-4308-A741-2477ECE7604A}"/>
    <cellStyle name="Normal 2 2 3 3" xfId="6358" xr:uid="{D3A3E014-46DA-43B7-9870-F5F146EEEAF2}"/>
    <cellStyle name="Normal 2 2 4" xfId="6359" xr:uid="{2DE93F7C-9960-4BD2-A01C-B633C319045E}"/>
    <cellStyle name="Normal 2 2 4 2" xfId="9201" xr:uid="{AB32B387-72B9-4F83-B400-9EF50E9DA1F2}"/>
    <cellStyle name="Normal 2 2 4 3" xfId="9202" xr:uid="{1D528C75-FCF1-4455-BE52-465C97DBF64D}"/>
    <cellStyle name="Normal 2 2 4 3 2" xfId="12385" xr:uid="{9AC8E062-7488-4543-83B5-619D107C31A3}"/>
    <cellStyle name="Normal 2 2 4 3 2 2" xfId="15272" xr:uid="{0CC67845-B07C-4988-BECF-3F9BBC274515}"/>
    <cellStyle name="Normal 2 2 4 3 3" xfId="13836" xr:uid="{8AC4F0E2-8476-4CAD-9873-4AF37761102E}"/>
    <cellStyle name="Normal 2 2 4 4" xfId="9203" xr:uid="{1B2977D1-7860-45D4-B2E7-0BAA2CFCE102}"/>
    <cellStyle name="Normal 2 2 4 5" xfId="10774" xr:uid="{40ACF005-3F5B-44C1-875A-6311F0C2F4C8}"/>
    <cellStyle name="Normal 2 2 4 5 2" xfId="14556" xr:uid="{8DFD80E1-CF4E-4E33-B187-E5B0F1DAD60C}"/>
    <cellStyle name="Normal 2 2 4 6" xfId="13096" xr:uid="{138E388A-0542-4ABF-A6D9-307A4D375CD6}"/>
    <cellStyle name="Normal 2 2 5" xfId="6360" xr:uid="{8E1040C5-21B4-4D61-ABDF-1E639E8687DE}"/>
    <cellStyle name="Normal 2 2 5 2" xfId="10775" xr:uid="{9B225254-0A06-4B1D-9287-EC85C6E9272D}"/>
    <cellStyle name="Normal 2 2 5 2 2" xfId="14557" xr:uid="{1D81B95E-BAF3-43F1-8ABD-93F21B06FCE9}"/>
    <cellStyle name="Normal 2 2 5 3" xfId="13097" xr:uid="{256B2073-A841-4DB0-B401-61C93C74DBDC}"/>
    <cellStyle name="Normal 2 2 6" xfId="6361" xr:uid="{BAE1ADFB-F464-4CA0-8730-E96EA90E3FB0}"/>
    <cellStyle name="Normal 2 2 6 2" xfId="6362" xr:uid="{DF245F53-3BA3-4177-BC28-7C20999CE1E9}"/>
    <cellStyle name="Normal 2 2 6 2 2" xfId="6495" xr:uid="{9BFDFCA9-8378-4118-A8FE-9AEC8AA44F88}"/>
    <cellStyle name="Normal 2 2 6 2 2 2" xfId="6728" xr:uid="{85561C01-1C42-40F1-82A2-79571EDBB77D}"/>
    <cellStyle name="Normal 2 2 6 2 2 2 2" xfId="7047" xr:uid="{5BDD85D1-C797-4475-95EB-4C119A145857}"/>
    <cellStyle name="Normal 2 2 6 2 2 3" xfId="7048" xr:uid="{B152552B-2096-4862-AFAD-23100F849E87}"/>
    <cellStyle name="Normal 2 2 6 2 3" xfId="6663" xr:uid="{6F568F85-2832-4D69-93E5-7E3377DC5748}"/>
    <cellStyle name="Normal 2 2 6 2 3 2" xfId="7049" xr:uid="{3644462C-9C53-4EB6-A904-77BC105E3C79}"/>
    <cellStyle name="Normal 2 2 6 2 4" xfId="7050" xr:uid="{CB1BE8E2-7B86-475C-97C2-C5A221EE7FC4}"/>
    <cellStyle name="Normal 2 2 6 3" xfId="6496" xr:uid="{47210942-445C-4248-ADB8-EBF8132B4A7A}"/>
    <cellStyle name="Normal 2 2 6 3 2" xfId="6729" xr:uid="{0620EBC4-84BF-4D37-89B4-C1562FEA9ECB}"/>
    <cellStyle name="Normal 2 2 6 3 2 2" xfId="7051" xr:uid="{A5F05DCD-A869-40B2-AA4C-47B2D5BB24E9}"/>
    <cellStyle name="Normal 2 2 6 3 3" xfId="7052" xr:uid="{F2EDAF00-B371-40CA-867C-05EBAAAF8B13}"/>
    <cellStyle name="Normal 2 2 6 4" xfId="6662" xr:uid="{C252B442-46C5-42FB-A2FE-998742784EE6}"/>
    <cellStyle name="Normal 2 2 6 4 2" xfId="7053" xr:uid="{6D2658F6-739A-4162-BA35-523D484E68BB}"/>
    <cellStyle name="Normal 2 2 6 5" xfId="7054" xr:uid="{4D540267-9D28-4DA2-8B6C-EFB9F931312A}"/>
    <cellStyle name="Normal 2 2 7" xfId="10511" xr:uid="{AEF0A125-3B0A-48C3-862A-AEE775159057}"/>
    <cellStyle name="Normal 2 2 8" xfId="10575" xr:uid="{9E076386-274B-4AED-9710-9F57CEC5C1F1}"/>
    <cellStyle name="Normal 2 2 8 2" xfId="14357" xr:uid="{E39FF61A-0344-4FE4-8AD6-5A687893F9FE}"/>
    <cellStyle name="Normal 2 2 9" xfId="12897" xr:uid="{B5AB6A29-5506-4EF0-A737-B7C3AE3C2779}"/>
    <cellStyle name="Normal 2 2_CONSOL INPUT LOCAL CURRENCY" xfId="6012" xr:uid="{6E35E23A-52CF-4FD8-BD96-9A7180B2FD8A}"/>
    <cellStyle name="Normal 2 20" xfId="9204" xr:uid="{AC04FC06-27EF-4FFB-9224-921F09ADC3F1}"/>
    <cellStyle name="Normal 2 20 2" xfId="9205" xr:uid="{5F290879-0B40-4659-AC80-DDF30071712C}"/>
    <cellStyle name="Normal 2 20 2 2" xfId="12386" xr:uid="{584905A4-83DB-42CE-B598-26B251F112F3}"/>
    <cellStyle name="Normal 2 20 2 2 2" xfId="15273" xr:uid="{E900BD8F-6B83-4752-97B3-83CDE303D565}"/>
    <cellStyle name="Normal 2 20 2 3" xfId="13837" xr:uid="{4B650FC8-1B02-4694-AF23-E15650CF4E3A}"/>
    <cellStyle name="Normal 2 21" xfId="9206" xr:uid="{59F74D89-C102-4CC8-93D6-29220E29B4FE}"/>
    <cellStyle name="Normal 2 21 2" xfId="9207" xr:uid="{91D3AB52-AF25-41C5-8ACB-31B423D44BBA}"/>
    <cellStyle name="Normal 2 21 2 2" xfId="12387" xr:uid="{8C1B81E8-4CE6-440A-9752-E1C357B8949B}"/>
    <cellStyle name="Normal 2 21 2 2 2" xfId="15274" xr:uid="{2AAFB6A5-BCA4-4A81-8014-09AE21030BEA}"/>
    <cellStyle name="Normal 2 21 2 3" xfId="13838" xr:uid="{B0C065F4-A7A3-43EB-B7A1-A8795D6B74DB}"/>
    <cellStyle name="Normal 2 22" xfId="9208" xr:uid="{E2C98534-D982-4E83-81CF-B8790A1654B5}"/>
    <cellStyle name="Normal 2 22 2" xfId="9209" xr:uid="{2A90C56B-E848-4A6F-803E-C45B6A1550CF}"/>
    <cellStyle name="Normal 2 22 2 2" xfId="12388" xr:uid="{F29818DD-FBF7-435B-98DC-1A4BABFED122}"/>
    <cellStyle name="Normal 2 22 2 2 2" xfId="15275" xr:uid="{69FBB463-ECBF-4AAA-A616-9E411C1BB5A2}"/>
    <cellStyle name="Normal 2 22 2 3" xfId="13839" xr:uid="{B9A24429-EBC3-4CC5-9EB1-1EC9F917006C}"/>
    <cellStyle name="Normal 2 23" xfId="9210" xr:uid="{D53BB1E7-D32C-499C-8E84-6F3B28725CA9}"/>
    <cellStyle name="Normal 2 23 2" xfId="9211" xr:uid="{7326FEFA-E049-4273-BA87-ECE646ACAA6D}"/>
    <cellStyle name="Normal 2 23 2 2" xfId="12389" xr:uid="{52F61A5A-10BF-47B0-B3B0-25ED7C79BF5D}"/>
    <cellStyle name="Normal 2 23 2 2 2" xfId="15276" xr:uid="{9A022E08-C11A-4524-9F1B-8A08E1A3259C}"/>
    <cellStyle name="Normal 2 23 2 3" xfId="13840" xr:uid="{C36160B4-34DF-46B1-9B62-7F6E01736271}"/>
    <cellStyle name="Normal 2 24" xfId="9212" xr:uid="{CC11566C-4923-47EF-BF96-E79164443627}"/>
    <cellStyle name="Normal 2 24 2" xfId="9213" xr:uid="{C2561582-6B54-4B12-815B-439FF14A24EF}"/>
    <cellStyle name="Normal 2 24 2 2" xfId="12390" xr:uid="{068E8AD3-6FD8-47CD-BB96-768744AE5DB6}"/>
    <cellStyle name="Normal 2 24 2 2 2" xfId="15277" xr:uid="{187DEE73-0F2D-4754-848B-1A76F6179F1F}"/>
    <cellStyle name="Normal 2 24 2 3" xfId="13841" xr:uid="{F7D36295-6696-4FC8-9604-F472D064FCC3}"/>
    <cellStyle name="Normal 2 25" xfId="9214" xr:uid="{B6D63787-C4E7-4005-A3F3-D0808D658795}"/>
    <cellStyle name="Normal 2 25 2" xfId="9215" xr:uid="{34F14E29-66FC-4271-AD61-5CAF3B1DABEE}"/>
    <cellStyle name="Normal 2 25 2 2" xfId="12391" xr:uid="{B13F4704-F93D-4BC8-955B-9D2D186836E7}"/>
    <cellStyle name="Normal 2 25 2 2 2" xfId="15278" xr:uid="{1F505187-C2AA-46C6-AC74-BF20D16F1655}"/>
    <cellStyle name="Normal 2 25 2 3" xfId="13842" xr:uid="{BC3BA80B-41ED-40E8-893A-F386D4B8A81A}"/>
    <cellStyle name="Normal 2 26" xfId="9216" xr:uid="{3FAB4E9A-83D3-4B36-8620-F558191C667D}"/>
    <cellStyle name="Normal 2 27" xfId="9217" xr:uid="{167C0A32-3765-4226-98C1-8BDC098A1DCD}"/>
    <cellStyle name="Normal 2 28" xfId="9218" xr:uid="{83F9327C-D82B-4454-A987-D3291BEFD674}"/>
    <cellStyle name="Normal 2 29" xfId="9219" xr:uid="{5CE2CDD4-2D8F-40CA-80F5-E6ACCE2D0470}"/>
    <cellStyle name="Normal 2 3" xfId="155" xr:uid="{F45E1B11-D5E7-47AE-B2B6-6320660F0C9F}"/>
    <cellStyle name="Normal 2 3 2" xfId="6013" xr:uid="{64DED994-2CAF-4212-9A95-0565B2049C7B}"/>
    <cellStyle name="Normal 2 3 2 2" xfId="6363" xr:uid="{EAFE6523-C423-4E33-96C6-405CF70BCB07}"/>
    <cellStyle name="Normal 2 3 2 2 2" xfId="10776" xr:uid="{1A916C64-FA86-4445-9AC7-9C65361E9D41}"/>
    <cellStyle name="Normal 2 3 2 2 2 2" xfId="14558" xr:uid="{22E1410C-7B12-423D-A8FA-257AF99F4807}"/>
    <cellStyle name="Normal 2 3 2 2 3" xfId="13098" xr:uid="{51F18D74-CFCC-4AD7-9930-42015422F45F}"/>
    <cellStyle name="Normal 2 3 2 3" xfId="10608" xr:uid="{938D1436-9F8B-4914-9D43-ADCDFEBDC6AA}"/>
    <cellStyle name="Normal 2 3 2 3 2" xfId="14390" xr:uid="{75ABFB9B-86C1-42DF-8A89-DA4362960458}"/>
    <cellStyle name="Normal 2 3 2 4" xfId="12930" xr:uid="{24200A49-4819-4782-8B8C-BA541CC233D7}"/>
    <cellStyle name="Normal 2 3 3" xfId="6014" xr:uid="{A6D1ADFA-66E3-4ECD-8630-57CD1F3E4C2C}"/>
    <cellStyle name="Normal 2 3 4" xfId="6364" xr:uid="{126107A4-2F5B-452E-8FE6-0E02F3C9D2E6}"/>
    <cellStyle name="Normal 2 3 5" xfId="6365" xr:uid="{6F048393-D905-4FD5-BC3C-322F8EFCF516}"/>
    <cellStyle name="Normal 2 3 6" xfId="10496" xr:uid="{47659CA3-95CA-4C4C-A83C-3E74F7D1A131}"/>
    <cellStyle name="Normal 2 3 7" xfId="5182" xr:uid="{D71E0103-D486-473A-80E2-B7F484156101}"/>
    <cellStyle name="Normal 2 30" xfId="9220" xr:uid="{231918F3-4C10-4835-A3A2-C0F2D23BF054}"/>
    <cellStyle name="Normal 2 31" xfId="9221" xr:uid="{F60BE37F-522C-411B-8497-AB10D7D1F1AD}"/>
    <cellStyle name="Normal 2 32" xfId="9222" xr:uid="{E5C44ECD-1518-4328-A895-9EE856DF82C9}"/>
    <cellStyle name="Normal 2 33" xfId="9223" xr:uid="{3543DB9A-AEB6-46AE-8E29-E4678974FAAE}"/>
    <cellStyle name="Normal 2 34" xfId="9224" xr:uid="{B1A161A1-7DA3-4C83-A2EE-F1F299D62665}"/>
    <cellStyle name="Normal 2 35" xfId="9225" xr:uid="{5420DBAA-0F6D-4F81-ADA6-62F1042C76C2}"/>
    <cellStyle name="Normal 2 36" xfId="9226" xr:uid="{28815E4D-BABD-4B47-A548-C47A5B113A56}"/>
    <cellStyle name="Normal 2 37" xfId="9227" xr:uid="{24E01D18-837C-45B3-9EAA-581451D3F915}"/>
    <cellStyle name="Normal 2 38" xfId="9228" xr:uid="{D88D98AF-3CC4-4645-8ED6-1633DF705118}"/>
    <cellStyle name="Normal 2 39" xfId="9229" xr:uid="{93BD83DF-E6D3-4E17-BDF0-EF2F5042D544}"/>
    <cellStyle name="Normal 2 4" xfId="254" xr:uid="{558A6049-9DEF-4595-BB11-A0784DED65F4}"/>
    <cellStyle name="Normal 2 4 2" xfId="6366" xr:uid="{77C4BF80-8BB2-4DAA-8193-6BA336960458}"/>
    <cellStyle name="Normal 2 4 2 2" xfId="10777" xr:uid="{94DB45CA-2E96-4586-86D2-2B203CED0503}"/>
    <cellStyle name="Normal 2 4 2 2 2" xfId="14559" xr:uid="{E3BDBC00-760C-47DF-95E1-E0EAF2F20522}"/>
    <cellStyle name="Normal 2 4 2 3" xfId="13099" xr:uid="{E7470C4F-8431-4A21-A180-B1F3BA37268B}"/>
    <cellStyle name="Normal 2 4 3" xfId="9230" xr:uid="{20F338D7-4879-47B4-81D0-E5B212544D85}"/>
    <cellStyle name="Normal 2 4 4" xfId="10485" xr:uid="{628C1A3A-8D6E-4F25-BB94-CCB021E4016F}"/>
    <cellStyle name="Normal 2 4 5" xfId="5183" xr:uid="{8D72CFB3-EBB1-49F7-95AB-277DE903485B}"/>
    <cellStyle name="Normal 2 40" xfId="9231" xr:uid="{8054881D-F518-45A8-A300-6B6B097D6909}"/>
    <cellStyle name="Normal 2 41" xfId="9232" xr:uid="{2FC4D9AF-BD89-442F-B4CC-59A141A355C1}"/>
    <cellStyle name="Normal 2 42" xfId="9233" xr:uid="{462B875A-0B61-4A31-9977-20A66FC77800}"/>
    <cellStyle name="Normal 2 43" xfId="9234" xr:uid="{4051B957-62F0-4D8D-AC0E-8F68BBF00908}"/>
    <cellStyle name="Normal 2 44" xfId="9235" xr:uid="{D4316371-7199-4AB7-86AD-A308D814D687}"/>
    <cellStyle name="Normal 2 45" xfId="9236" xr:uid="{CECF0B1F-F30C-4C0F-A4DD-7DE38CF1AD28}"/>
    <cellStyle name="Normal 2 46" xfId="9237" xr:uid="{87604AC2-ED40-42BB-BD0F-674887F7E2A1}"/>
    <cellStyle name="Normal 2 47" xfId="9238" xr:uid="{BD1056DB-02EE-4277-BB2F-7725DA28F5FF}"/>
    <cellStyle name="Normal 2 48" xfId="9239" xr:uid="{C218E4D8-13CF-482C-86CD-554FA8BED3EA}"/>
    <cellStyle name="Normal 2 49" xfId="9240" xr:uid="{86514EC9-3DFE-49E2-A32F-07D01FE04D6E}"/>
    <cellStyle name="Normal 2 5" xfId="4563" xr:uid="{AF82B638-E382-4844-AAA9-72FCE1E3EE71}"/>
    <cellStyle name="Normal 2 5 2" xfId="4607" xr:uid="{F0B2E151-AA6D-4DF1-B222-2F6ED101BD3C}"/>
    <cellStyle name="Normal 2 5 2 2" xfId="12392" xr:uid="{5D9EBA25-CB73-43C0-82D6-D2FFFA8F3057}"/>
    <cellStyle name="Normal 2 5 2 2 2" xfId="15279" xr:uid="{6D238336-F86F-453E-A40E-ACE82EC73393}"/>
    <cellStyle name="Normal 2 5 2 3" xfId="13843" xr:uid="{F1E818E2-BE1E-4C28-92AF-96C25D4F9FF8}"/>
    <cellStyle name="Normal 2 5 2 4" xfId="9241" xr:uid="{6BFB66F3-73CC-428D-AB64-DC011B8FD758}"/>
    <cellStyle name="Normal 2 5 2 5" xfId="15774" xr:uid="{F9695A1F-F50E-4DDB-A6F6-6F3E1947C71B}"/>
    <cellStyle name="Normal 2 5 3" xfId="9242" xr:uid="{CF43F898-90E5-4723-A8E4-CF80A2C94189}"/>
    <cellStyle name="Normal 2 5 4" xfId="10504" xr:uid="{E4767077-1090-4A7C-9074-60B10482C123}"/>
    <cellStyle name="Normal 2 5 5" xfId="5184" xr:uid="{009572B1-D949-40A9-BAC6-8B6DF2E18DD1}"/>
    <cellStyle name="Normal 2 5 6" xfId="15749" xr:uid="{CE989142-0B1F-4C2B-A725-6627322396A1}"/>
    <cellStyle name="Normal 2 50" xfId="9243" xr:uid="{B79611FB-1282-458B-B769-DFB5A2FE4380}"/>
    <cellStyle name="Normal 2 51" xfId="9244" xr:uid="{9B5755D1-D0FF-4C04-8C22-78AD56963D3D}"/>
    <cellStyle name="Normal 2 52" xfId="9245" xr:uid="{BE4E99D4-55CA-4455-84CA-7553DC2A95D2}"/>
    <cellStyle name="Normal 2 53" xfId="9246" xr:uid="{5363B6D8-2544-4C33-9ACE-D81D546E08D0}"/>
    <cellStyle name="Normal 2 54" xfId="9247" xr:uid="{74AF1D7F-8A66-4F29-BFED-81EAAB175DB3}"/>
    <cellStyle name="Normal 2 55" xfId="9248" xr:uid="{C17FEDEF-819E-41C6-9EED-33B13C439847}"/>
    <cellStyle name="Normal 2 56" xfId="9249" xr:uid="{D8D88FD4-321E-4198-9492-D95D6189603B}"/>
    <cellStyle name="Normal 2 57" xfId="9250" xr:uid="{CDA4EF9F-7AF8-4766-A8A4-83EDA84AA359}"/>
    <cellStyle name="Normal 2 58" xfId="9251" xr:uid="{B214AC1B-D492-4C65-8722-C69178674D33}"/>
    <cellStyle name="Normal 2 59" xfId="9252" xr:uid="{3AA78899-DEEA-42FA-87BF-9E93763720F6}"/>
    <cellStyle name="Normal 2 6" xfId="4591" xr:uid="{49E0CEB5-3C66-493E-B1C5-2AF8BC941BBF}"/>
    <cellStyle name="Normal 2 6 2" xfId="9253" xr:uid="{34A68EDA-4974-43C9-A1AC-2374038A8A5E}"/>
    <cellStyle name="Normal 2 6 2 2" xfId="12393" xr:uid="{694739D8-CF13-457D-8806-B6811F1CF765}"/>
    <cellStyle name="Normal 2 6 2 2 2" xfId="15280" xr:uid="{9FEBB844-2EF6-45B4-B9F3-C17A14358F18}"/>
    <cellStyle name="Normal 2 6 2 3" xfId="13844" xr:uid="{8AC107F4-511C-49CA-9965-EF63B5BC01C3}"/>
    <cellStyle name="Normal 2 6 3" xfId="10538" xr:uid="{1289F447-CFCD-44C8-A89E-30FB0C51BECD}"/>
    <cellStyle name="Normal 2 6 4" xfId="6367" xr:uid="{DC895A13-0411-4DA3-9CD2-B3541886C321}"/>
    <cellStyle name="Normal 2 60" xfId="9254" xr:uid="{0C6C0C21-EE7D-4F0A-A0D1-37FC386EA729}"/>
    <cellStyle name="Normal 2 61" xfId="9255" xr:uid="{C6D2C753-CD54-447D-B2CF-981FA8FBC5BB}"/>
    <cellStyle name="Normal 2 62" xfId="9256" xr:uid="{E8777DB9-4C7F-4E36-8523-12625A8EB4A6}"/>
    <cellStyle name="Normal 2 63" xfId="9257" xr:uid="{AEF389EB-71FE-47E6-82C6-459C97345AE0}"/>
    <cellStyle name="Normal 2 64" xfId="9258" xr:uid="{55ED6CB4-A55E-44C7-81FC-2018C9AD1C0B}"/>
    <cellStyle name="Normal 2 65" xfId="9259" xr:uid="{694A40F0-D797-4037-B50E-2F838079F664}"/>
    <cellStyle name="Normal 2 66" xfId="9260" xr:uid="{FA1A2ACF-8F93-42C9-93CD-B9A8365342A0}"/>
    <cellStyle name="Normal 2 67" xfId="9261" xr:uid="{426897F7-6160-4FB2-8FA0-714CAE2950BF}"/>
    <cellStyle name="Normal 2 68" xfId="9262" xr:uid="{F693C534-67DD-4A3E-AE25-7B5F10C3603B}"/>
    <cellStyle name="Normal 2 69" xfId="9263" xr:uid="{4A15CACE-88BD-4390-8F09-182C4D618243}"/>
    <cellStyle name="Normal 2 7" xfId="4572" xr:uid="{D396E7B5-70BF-446E-B590-D64DD03030B1}"/>
    <cellStyle name="Normal 2 7 2" xfId="9264" xr:uid="{AAA9A3A7-B7DE-45B3-B7F4-865FEE3BC7C4}"/>
    <cellStyle name="Normal 2 7 2 2" xfId="12394" xr:uid="{24946BEF-7888-4DAC-B2FC-977894DBC523}"/>
    <cellStyle name="Normal 2 7 2 2 2" xfId="15281" xr:uid="{E6403C2C-D92E-4403-8153-2279AEF5015D}"/>
    <cellStyle name="Normal 2 7 2 3" xfId="13845" xr:uid="{50B83D9C-AB0C-4BA4-932F-5F34FEFF0E8E}"/>
    <cellStyle name="Normal 2 7 3" xfId="6368" xr:uid="{09E24DD7-5CFF-477E-B60B-7CEA57EE9136}"/>
    <cellStyle name="Normal 2 70" xfId="9265" xr:uid="{464AD244-7C8A-4DF3-848F-6F6C77505648}"/>
    <cellStyle name="Normal 2 71" xfId="9266" xr:uid="{7742AE22-786B-4B6A-88CA-92A0AF39F9A1}"/>
    <cellStyle name="Normal 2 72" xfId="9267" xr:uid="{B77D952B-73E9-4887-8577-4C5631B630D7}"/>
    <cellStyle name="Normal 2 72 2" xfId="9268" xr:uid="{0410B76F-608A-45FD-89F6-76305BA730D6}"/>
    <cellStyle name="Normal 2 72 3" xfId="9269" xr:uid="{E84F0236-846B-4D02-B333-6CC47C568CF5}"/>
    <cellStyle name="Normal 2 73" xfId="9270" xr:uid="{3B396079-1CA3-4366-89DE-7578C82F6167}"/>
    <cellStyle name="Normal 2 73 2" xfId="9271" xr:uid="{E5B11CA2-5A09-4F04-8F31-C2A262C4BB09}"/>
    <cellStyle name="Normal 2 73 3" xfId="9272" xr:uid="{CE592B80-F5BF-4035-84CA-54981E1CC20F}"/>
    <cellStyle name="Normal 2 74" xfId="9273" xr:uid="{593DEAFD-F450-4767-BC20-4CF43216A7EF}"/>
    <cellStyle name="Normal 2 74 2" xfId="9274" xr:uid="{4D0A677E-107E-4885-ACFD-09B1BF9A176F}"/>
    <cellStyle name="Normal 2 74 3" xfId="9275" xr:uid="{B0FB430C-7493-4187-A6AF-CA34AF510078}"/>
    <cellStyle name="Normal 2 75" xfId="9276" xr:uid="{10F81872-1997-4203-A1B0-21EE1376A78F}"/>
    <cellStyle name="Normal 2 75 2" xfId="9277" xr:uid="{FD9CF770-9C66-4519-83D4-B2C5E9E02967}"/>
    <cellStyle name="Normal 2 75 3" xfId="9278" xr:uid="{D03CFC77-4543-467C-AE4C-BD77186497A2}"/>
    <cellStyle name="Normal 2 76" xfId="9279" xr:uid="{EA67999C-9B36-4B25-9D94-A4A373F0CE5A}"/>
    <cellStyle name="Normal 2 76 2" xfId="9280" xr:uid="{BFB213B2-29E2-48B2-8BAE-A83FE4F5D886}"/>
    <cellStyle name="Normal 2 76 3" xfId="9281" xr:uid="{422C3AFF-AB90-4027-884A-1EC483C254B3}"/>
    <cellStyle name="Normal 2 77" xfId="9282" xr:uid="{0DAD3E65-78FC-4EFB-962D-050DABAD9F55}"/>
    <cellStyle name="Normal 2 77 2" xfId="9283" xr:uid="{8AD04FA3-09B4-4607-8FB0-65084280B8E7}"/>
    <cellStyle name="Normal 2 77 3" xfId="9284" xr:uid="{CEFDF4CF-9993-4984-84CD-5366D01856C4}"/>
    <cellStyle name="Normal 2 78" xfId="9285" xr:uid="{422D7993-0173-486F-846E-7231C1BEB75E}"/>
    <cellStyle name="Normal 2 78 2" xfId="9286" xr:uid="{8D46A32E-4BEE-459C-A17A-1D72FD40E14D}"/>
    <cellStyle name="Normal 2 78 2 2" xfId="12395" xr:uid="{F48D28FD-73BA-4113-9230-828C97BF1BDA}"/>
    <cellStyle name="Normal 2 78 2 2 2" xfId="15282" xr:uid="{3B368170-DD8C-4E9C-9CD2-3695CA6C6A38}"/>
    <cellStyle name="Normal 2 78 2 3" xfId="13846" xr:uid="{454CF5A4-3773-4E1F-A2F2-F0A667F9CBE4}"/>
    <cellStyle name="Normal 2 79" xfId="9287" xr:uid="{D21B93B9-4156-4F1C-8D5C-A1F4B0CFA55B}"/>
    <cellStyle name="Normal 2 8" xfId="6369" xr:uid="{DDB33E2F-3EA5-4EB0-BCEB-E9A2C2DD5E28}"/>
    <cellStyle name="Normal 2 8 2" xfId="9288" xr:uid="{268C79A1-CBD6-41E6-948F-1C301B8019A3}"/>
    <cellStyle name="Normal 2 8 2 2" xfId="9289" xr:uid="{4B08FC74-6BFB-4B97-B850-E76D651BA4E5}"/>
    <cellStyle name="Normal 2 8 2 2 2" xfId="12396" xr:uid="{024AE5B3-1619-414E-9C5C-D912B87C304D}"/>
    <cellStyle name="Normal 2 8 2 2 2 2" xfId="15283" xr:uid="{EC27C3FB-E0AA-4B32-A6F3-FA368EB1B235}"/>
    <cellStyle name="Normal 2 8 2 2 3" xfId="13847" xr:uid="{3F63B9C8-6065-47C7-A230-A31F76F595F3}"/>
    <cellStyle name="Normal 2 8 3" xfId="9290" xr:uid="{F4399D1E-0D51-4504-AE23-B7704745EFBC}"/>
    <cellStyle name="Normal 2 8 3 2" xfId="12397" xr:uid="{5D0533AA-5812-4D2F-BA12-7D07C278F16A}"/>
    <cellStyle name="Normal 2 8 3 2 2" xfId="15284" xr:uid="{C2CCAF02-5E66-4C39-9D90-379EA6D06274}"/>
    <cellStyle name="Normal 2 8 3 3" xfId="13848" xr:uid="{6FFDDF46-C709-4EE9-809C-5DEF6E0C8196}"/>
    <cellStyle name="Normal 2 8 4" xfId="9291" xr:uid="{E410E002-B946-4FCA-B34D-2026C1C41471}"/>
    <cellStyle name="Normal 2 8 5" xfId="10778" xr:uid="{7EC598C0-3F70-42EB-93A7-47C10CFEA7EA}"/>
    <cellStyle name="Normal 2 8 5 2" xfId="14560" xr:uid="{9D7D78AA-1171-4EFF-A9AE-7ED64E2A5464}"/>
    <cellStyle name="Normal 2 8 6" xfId="13100" xr:uid="{5769ACBD-C4E2-45D6-BC34-D15A5163DD89}"/>
    <cellStyle name="Normal 2 80" xfId="9292" xr:uid="{A597857D-9B7C-4E81-9F68-8C39B6FD91CA}"/>
    <cellStyle name="Normal 2 81" xfId="9293" xr:uid="{F365A8F5-9A50-4644-BB00-BB21890C949E}"/>
    <cellStyle name="Normal 2 82" xfId="9294" xr:uid="{6AEC8A1B-1770-4E7C-B3E0-3DD3080ABF3C}"/>
    <cellStyle name="Normal 2 83" xfId="9295" xr:uid="{0981EEE5-E34E-46E6-8867-BEA91B46D554}"/>
    <cellStyle name="Normal 2 84" xfId="9296" xr:uid="{7274BAA4-899B-4425-8190-4A63FBC46B63}"/>
    <cellStyle name="Normal 2 85" xfId="9297" xr:uid="{F5164223-5AA7-4561-AB32-7750D6A3A0C7}"/>
    <cellStyle name="Normal 2 86" xfId="9298" xr:uid="{8FA19FBC-A1A2-4306-9449-2453168A0734}"/>
    <cellStyle name="Normal 2 87" xfId="9299" xr:uid="{1DD65F9E-B553-4A0F-84C6-47FEACD04719}"/>
    <cellStyle name="Normal 2 88" xfId="9300" xr:uid="{49C566AA-1A2D-4283-B631-C92F86F78767}"/>
    <cellStyle name="Normal 2 88 2" xfId="12398" xr:uid="{3EA3C094-A903-4A4D-94E2-30BC35B924C6}"/>
    <cellStyle name="Normal 2 88 2 2" xfId="15285" xr:uid="{71928572-D0BC-4403-9C57-6A7C5A5D073E}"/>
    <cellStyle name="Normal 2 88 3" xfId="13849" xr:uid="{10463AEA-882B-46BD-9D9C-5BA65AD82F30}"/>
    <cellStyle name="Normal 2 89" xfId="9301" xr:uid="{AD290FEC-72B3-48F4-B042-EBA9AAA2E530}"/>
    <cellStyle name="Normal 2 89 2" xfId="12399" xr:uid="{61CEB48D-860A-4287-A881-E21A5E9BC111}"/>
    <cellStyle name="Normal 2 89 2 2" xfId="15286" xr:uid="{FAB4D5B4-BEA3-478A-87B5-CC48158D3B75}"/>
    <cellStyle name="Normal 2 89 3" xfId="13850" xr:uid="{15E9FBB9-EF81-46B9-8DAB-E6DC7DACCBC8}"/>
    <cellStyle name="Normal 2 9" xfId="6015" xr:uid="{CCC0CEEB-8D5B-4760-877D-9B0B96274ED4}"/>
    <cellStyle name="Normal 2 9 2" xfId="9302" xr:uid="{07244890-A799-4971-9724-F7A3209CBE21}"/>
    <cellStyle name="Normal 2 9 2 2" xfId="12400" xr:uid="{D962D327-78FC-4C98-933A-BA10CA3EDF41}"/>
    <cellStyle name="Normal 2 9 2 2 2" xfId="15287" xr:uid="{716678C2-32DF-4F55-BF8E-9EA228219E23}"/>
    <cellStyle name="Normal 2 9 2 3" xfId="13851" xr:uid="{020FE9A5-2889-420E-8632-77F094C5C4DA}"/>
    <cellStyle name="Normal 2 90" xfId="9303" xr:uid="{B20C3773-6BB7-4902-90D5-BCDA8487770B}"/>
    <cellStyle name="Normal 2 90 2" xfId="12401" xr:uid="{4CD8E84E-99D8-42CC-A003-54EEECB6CA07}"/>
    <cellStyle name="Normal 2 90 2 2" xfId="15288" xr:uid="{C66DEE0A-53C9-432A-96B8-07E6D5509D20}"/>
    <cellStyle name="Normal 2 90 3" xfId="13852" xr:uid="{125BDCD3-4858-459C-BFEB-177ECF545196}"/>
    <cellStyle name="Normal 2 91" xfId="9304" xr:uid="{E335375C-AF17-4052-87D4-35A0B4460956}"/>
    <cellStyle name="Normal 2 91 2" xfId="12402" xr:uid="{48ED8AE1-2D36-408E-B687-BDDBB0F4B2F8}"/>
    <cellStyle name="Normal 2 91 2 2" xfId="15289" xr:uid="{11C936C5-B647-4636-9D69-555542DF614E}"/>
    <cellStyle name="Normal 2 91 3" xfId="13853" xr:uid="{650F4BC1-7A85-4909-8372-FCC9BECC38D9}"/>
    <cellStyle name="Normal 2 92" xfId="9305" xr:uid="{B0B66CF8-7590-484B-A640-303727B65DD0}"/>
    <cellStyle name="Normal 2 92 2" xfId="12403" xr:uid="{40A08992-2685-4EBC-9898-2DD35F5D7CB5}"/>
    <cellStyle name="Normal 2 92 2 2" xfId="15290" xr:uid="{038E1BDD-8FA9-47F1-BD80-31AFA47A4F0D}"/>
    <cellStyle name="Normal 2 92 3" xfId="13854" xr:uid="{0901C771-230D-4CD3-A5B0-2E093B296EC5}"/>
    <cellStyle name="Normal 2 93" xfId="9306" xr:uid="{BAABD5DB-6A46-4482-A8A7-239D94F1DCFA}"/>
    <cellStyle name="Normal 2 94" xfId="9307" xr:uid="{3B328E58-528E-40E4-8A6E-F5BB1A7291C2}"/>
    <cellStyle name="Normal 2 95" xfId="9308" xr:uid="{D230B714-1DD3-469D-A6B5-3E1791DCFAD5}"/>
    <cellStyle name="Normal 2 96" xfId="9309" xr:uid="{91CD05C4-4E6E-4774-A0BF-B7B9C904B98A}"/>
    <cellStyle name="Normal 2 97" xfId="9310" xr:uid="{1493A3A5-7322-4875-8502-51FA416517F8}"/>
    <cellStyle name="Normal 2 98" xfId="9311" xr:uid="{F26A7BC1-B946-4DE8-9B3C-D57904BD0EC9}"/>
    <cellStyle name="Normal 2 99" xfId="9312" xr:uid="{28D17759-7110-4146-A1FD-025AAD22EBE1}"/>
    <cellStyle name="Normal 2_FX Analysis" xfId="6568" xr:uid="{04F1C18F-67B7-4745-AF4B-C42979457C99}"/>
    <cellStyle name="Normal 20" xfId="5185" xr:uid="{5BB2C12D-5426-48BA-B693-F3BDBD8B651B}"/>
    <cellStyle name="Normal 20 2" xfId="5186" xr:uid="{4224F13F-41EC-4947-A761-629F072E353A}"/>
    <cellStyle name="Normal 20 2 2" xfId="9313" xr:uid="{70E7D059-65BD-4B15-8C35-58475F972A65}"/>
    <cellStyle name="Normal 20 2 2 2" xfId="12404" xr:uid="{8E0C35E8-DE97-4BDE-ABBF-6F21684D6960}"/>
    <cellStyle name="Normal 20 2 2 2 2" xfId="15291" xr:uid="{ECFE8983-08D5-4728-A9BA-990093F6EB6E}"/>
    <cellStyle name="Normal 20 2 2 3" xfId="13855" xr:uid="{9CCF65D5-79EF-4251-920A-B22B0C8F3E1A}"/>
    <cellStyle name="Normal 20 3" xfId="6370" xr:uid="{22236C2A-24DD-4065-B97D-A4FE2B613D4A}"/>
    <cellStyle name="Normal 20 4" xfId="6371" xr:uid="{6B0DFB23-EAD6-4B97-AF31-39159824E34A}"/>
    <cellStyle name="Normal 20 5" xfId="9314" xr:uid="{5B693814-C16F-42EA-8A5F-0BBA76F78A1B}"/>
    <cellStyle name="Normal 20 5 2" xfId="12405" xr:uid="{5EEBCC15-87B3-4DFC-AA94-80D50B6A258D}"/>
    <cellStyle name="Normal 20 5 2 2" xfId="15292" xr:uid="{785932FC-9343-4C45-B0FC-B77092047094}"/>
    <cellStyle name="Normal 20 5 3" xfId="13856" xr:uid="{C6A71E7F-2A70-4040-8C4D-B35A8F034752}"/>
    <cellStyle name="Normal 200" xfId="9315" xr:uid="{9283FB31-2F06-40FD-9038-91A00DE1F8E3}"/>
    <cellStyle name="Normal 200 2" xfId="9316" xr:uid="{CD7FB6B9-77B7-44F9-B790-755A0B2ABD05}"/>
    <cellStyle name="Normal 201" xfId="9317" xr:uid="{FA8C9E17-01A2-40BE-9841-B2DFF3DD589D}"/>
    <cellStyle name="Normal 201 2" xfId="9318" xr:uid="{5A94F75D-47DD-47CD-B9C8-B2012D87AE1F}"/>
    <cellStyle name="Normal 202" xfId="9319" xr:uid="{6B402B04-3AE6-4D81-B376-A2C1CC613E73}"/>
    <cellStyle name="Normal 202 2" xfId="9320" xr:uid="{54D444B9-0C11-474F-B610-DAAD444EB15B}"/>
    <cellStyle name="Normal 203" xfId="9321" xr:uid="{405CA8F3-C67B-4A31-9D58-3476D3095D80}"/>
    <cellStyle name="Normal 203 2" xfId="9322" xr:uid="{F0B793DA-07C7-4EFA-B797-BFBD2159236D}"/>
    <cellStyle name="Normal 204" xfId="9323" xr:uid="{3032CDCE-A71D-4672-8898-5DDED70A95D1}"/>
    <cellStyle name="Normal 204 2" xfId="9324" xr:uid="{8E272221-3C76-4339-80BA-5BDE9A8F3AD8}"/>
    <cellStyle name="Normal 205" xfId="9325" xr:uid="{8A3A435F-1317-4358-8114-AE7F73973A8B}"/>
    <cellStyle name="Normal 205 2" xfId="9326" xr:uid="{AAA7BC09-2E7C-41BD-A2BC-3F7CCC246BA6}"/>
    <cellStyle name="Normal 206" xfId="9327" xr:uid="{DE50CA2E-1B5C-4CEE-A126-4FFBDF260586}"/>
    <cellStyle name="Normal 206 2" xfId="12406" xr:uid="{F432155C-537A-4408-ADD1-9397182D047F}"/>
    <cellStyle name="Normal 206 2 2" xfId="15293" xr:uid="{A66D1D07-59BB-4799-8051-FD5FDD3DF48D}"/>
    <cellStyle name="Normal 206 3" xfId="13857" xr:uid="{DEAC90BA-0AE7-4CB5-9546-005A5746DF52}"/>
    <cellStyle name="Normal 207" xfId="9328" xr:uid="{090B87A5-8F6B-455F-886D-5611D34C6648}"/>
    <cellStyle name="Normal 207 2" xfId="12407" xr:uid="{7B099061-B590-4B0D-9493-2E1F5E7B9375}"/>
    <cellStyle name="Normal 207 2 2" xfId="15294" xr:uid="{3D32BA57-7E65-4FFF-8D79-81661D960F77}"/>
    <cellStyle name="Normal 207 3" xfId="13858" xr:uid="{620DD49A-B2D2-43B0-AE95-D63585F3890A}"/>
    <cellStyle name="Normal 208" xfId="9329" xr:uid="{D82EDFD2-8AE2-4B3C-A1AB-EB3685F3A4C6}"/>
    <cellStyle name="Normal 208 2" xfId="12408" xr:uid="{9A2BD27C-028C-46B8-8687-7ACE89DE4FEE}"/>
    <cellStyle name="Normal 208 2 2" xfId="15295" xr:uid="{B39E4E82-6F5C-428A-B5F0-F8D9BACB33DD}"/>
    <cellStyle name="Normal 208 3" xfId="13859" xr:uid="{BBD7A473-6253-4CEC-BC5E-0BEB1520F6AA}"/>
    <cellStyle name="Normal 209" xfId="9330" xr:uid="{BBFF63CA-9034-4E27-86F6-D6C43C3E212D}"/>
    <cellStyle name="Normal 21" xfId="5187" xr:uid="{7E23CB6E-2223-438F-92A7-E528FC1AF1CA}"/>
    <cellStyle name="Normal 21 2" xfId="5188" xr:uid="{883E50D2-7CEB-4837-A722-94BC913ED23A}"/>
    <cellStyle name="Normal 21 2 2" xfId="9331" xr:uid="{3ED94BD6-9200-4750-867F-58C9046E3073}"/>
    <cellStyle name="Normal 21 2 2 2" xfId="12409" xr:uid="{55337A27-3468-4CA2-AD86-B2198759664B}"/>
    <cellStyle name="Normal 21 2 2 2 2" xfId="15296" xr:uid="{6A4E3C28-CA4A-440E-B828-C01BE387A894}"/>
    <cellStyle name="Normal 21 2 2 3" xfId="13860" xr:uid="{D13EA91E-BF1E-4F9C-8AB3-1FE18C97719D}"/>
    <cellStyle name="Normal 21 3" xfId="6372" xr:uid="{C3A9CDCC-7449-4ADF-871D-644F6A2FA925}"/>
    <cellStyle name="Normal 21 4" xfId="6373" xr:uid="{130169CF-974B-4CA9-AA92-286FB94E6E63}"/>
    <cellStyle name="Normal 21 5" xfId="9332" xr:uid="{DE3287FF-44A6-4B36-AE65-CF5F149273D2}"/>
    <cellStyle name="Normal 21 5 2" xfId="12410" xr:uid="{F6536AB5-B030-41BF-8213-F7465DA1BDC2}"/>
    <cellStyle name="Normal 21 5 2 2" xfId="15297" xr:uid="{F40C2DAC-1B75-4477-ACFA-F079A34CC626}"/>
    <cellStyle name="Normal 21 5 3" xfId="13861" xr:uid="{492745D8-86AA-47FD-9931-E51915F5FA50}"/>
    <cellStyle name="Normal 210" xfId="9333" xr:uid="{07B0204D-313F-4170-9F0D-04B829F36B15}"/>
    <cellStyle name="Normal 211" xfId="9334" xr:uid="{11036430-8F7A-4683-B4E1-807E11739F0F}"/>
    <cellStyle name="Normal 212" xfId="10480" xr:uid="{F0E1F8C7-0037-4E0A-87E2-4F4576F04360}"/>
    <cellStyle name="Normal 213" xfId="4642" xr:uid="{AE6CCF7A-9DAB-475D-9EF8-0BD351A7153A}"/>
    <cellStyle name="Normal 213 2" xfId="10531" xr:uid="{2AA1A112-58D4-4F91-8555-540971B48539}"/>
    <cellStyle name="Normal 213 3" xfId="10540" xr:uid="{4D529605-C31D-401C-8983-7993057E8E06}"/>
    <cellStyle name="Normal 213 3 2" xfId="14322" xr:uid="{FCCAB4AF-3108-4D21-839A-71B068059694}"/>
    <cellStyle name="Normal 213 4" xfId="12861" xr:uid="{4554F269-6506-425F-8F9A-01CC76F408E8}"/>
    <cellStyle name="Normal 214" xfId="4640" xr:uid="{D1D88FD4-1F88-40E5-AFE7-C0F11F7F12D4}"/>
    <cellStyle name="Normal 214 2" xfId="10482" xr:uid="{64F42D7C-70D4-4E20-8042-9163D869B2EB}"/>
    <cellStyle name="Normal 214 2 2" xfId="14304" xr:uid="{F3F1BF91-09A4-41FC-ACEC-62242538E94B}"/>
    <cellStyle name="Normal 214 3" xfId="10532" xr:uid="{C6B02162-D4CA-4F17-AFAB-845113632A16}"/>
    <cellStyle name="Normal 214 4" xfId="10539" xr:uid="{47E2DC2B-49CF-46DE-93E2-5867035884AC}"/>
    <cellStyle name="Normal 214 4 2" xfId="14321" xr:uid="{DAA62333-56DA-4FC1-BB15-27156D1C7BEF}"/>
    <cellStyle name="Normal 214 5" xfId="12857" xr:uid="{F96CBC9A-19BF-44F0-A3E7-DF650ADE4FFE}"/>
    <cellStyle name="Normal 214 5 2" xfId="15744" xr:uid="{2E73399F-3BD1-401B-BBA7-E5A087FF9403}"/>
    <cellStyle name="Normal 214 6" xfId="12860" xr:uid="{2AD79D62-B962-426E-A935-BB64AB0EF6E1}"/>
    <cellStyle name="Normal 215" xfId="10525" xr:uid="{876ED3C3-DB65-4088-943C-5204C249DDD1}"/>
    <cellStyle name="Normal 215 2" xfId="14315" xr:uid="{9E310E9B-BA6F-471A-83AD-D3847A5BB42D}"/>
    <cellStyle name="Normal 216" xfId="15747" xr:uid="{94591FE4-E289-42C9-8C58-BD3E51C15C2F}"/>
    <cellStyle name="Normal 217" xfId="15792" xr:uid="{9316E4DB-24F2-4D66-8BB8-E9E90B26C2C2}"/>
    <cellStyle name="Normal 218" xfId="115" xr:uid="{F6D6897C-9140-4CE3-8992-609D5E452084}"/>
    <cellStyle name="Normal 219" xfId="118" xr:uid="{DA13C00C-FE74-4712-BE18-F81A79A2349E}"/>
    <cellStyle name="Normal 22" xfId="5189" xr:uid="{62704F7B-58C3-4F22-AB19-DF745D825B5B}"/>
    <cellStyle name="Normal 22 2" xfId="5190" xr:uid="{D696F559-B25E-4D2C-94B9-9613D395237B}"/>
    <cellStyle name="Normal 22 2 2" xfId="9335" xr:uid="{318861F6-41BD-422B-896C-FF32B57F2788}"/>
    <cellStyle name="Normal 22 3" xfId="6374" xr:uid="{0927D051-8BDE-4F5D-BB51-DF8DCA25F763}"/>
    <cellStyle name="Normal 22 4" xfId="9336" xr:uid="{63D732DF-84FC-456F-8CC0-EA4452DD5A7F}"/>
    <cellStyle name="Normal 22 4 2" xfId="12411" xr:uid="{902F3A1B-0898-4CF8-9353-07245664A470}"/>
    <cellStyle name="Normal 22 4 2 2" xfId="15298" xr:uid="{AC7FF51E-EFFD-43FB-9886-F18B18783E54}"/>
    <cellStyle name="Normal 22 4 3" xfId="13862" xr:uid="{421774FF-08A3-44CC-89C7-849C5B66EBE3}"/>
    <cellStyle name="Normal 220" xfId="119" xr:uid="{DC64FE05-50FB-4813-BE29-CC1EED0C3185}"/>
    <cellStyle name="Normal 221" xfId="15801" xr:uid="{233BB2B7-9EA7-4EF1-A537-D063B4B489F7}"/>
    <cellStyle name="Normal 221 2" xfId="15804" xr:uid="{53AB1EBA-BDA8-4ECA-84E1-A5FF54199FCA}"/>
    <cellStyle name="Normal 23" xfId="5191" xr:uid="{93317553-F6D2-457F-9304-F1BD82474E90}"/>
    <cellStyle name="Normal 23 2" xfId="5192" xr:uid="{E8EF8538-42BF-4DA6-BB46-861F6DC66161}"/>
    <cellStyle name="Normal 23 2 2" xfId="9337" xr:uid="{49391901-A108-46DB-ACAA-E116473A61F7}"/>
    <cellStyle name="Normal 23 3" xfId="9338" xr:uid="{5990AF5A-196A-45BB-8F69-9E3E2B0FDE1E}"/>
    <cellStyle name="Normal 23 3 2" xfId="12412" xr:uid="{E846907D-04BD-4F1E-948C-3474A357F147}"/>
    <cellStyle name="Normal 23 3 2 2" xfId="15299" xr:uid="{4547DD09-7B9F-4F2B-A6B5-59FA0E331E8C}"/>
    <cellStyle name="Normal 23 3 3" xfId="13863" xr:uid="{35247290-5FCC-45C2-8104-301A85D4F5A6}"/>
    <cellStyle name="Normal 23 4" xfId="9339" xr:uid="{3B4CDE58-E340-468A-8671-3739AE9CDB80}"/>
    <cellStyle name="Normal 23 4 2" xfId="12413" xr:uid="{7A015CE4-FE37-43C1-95AB-11AE5969B624}"/>
    <cellStyle name="Normal 23 4 2 2" xfId="15300" xr:uid="{15F2F55D-96A9-46D9-9599-3F1BB870042D}"/>
    <cellStyle name="Normal 23 4 3" xfId="13864" xr:uid="{72387B2E-596D-4C37-BA39-7A9C77CF3ACD}"/>
    <cellStyle name="Normal 24" xfId="5193" xr:uid="{F8C461FE-EAC7-457A-8182-223F18789F65}"/>
    <cellStyle name="Normal 24 2" xfId="5194" xr:uid="{C3283464-096C-4755-A482-4312EE1DBDEE}"/>
    <cellStyle name="Normal 24 2 2" xfId="9340" xr:uid="{4280F8AF-0BDC-4841-8B3C-ACBE976B583F}"/>
    <cellStyle name="Normal 24 3" xfId="9341" xr:uid="{47AC27E2-1C40-4277-AF32-4074F3977FFC}"/>
    <cellStyle name="Normal 24 4" xfId="9342" xr:uid="{D1197C03-A040-4903-8FAF-FC8B920CE803}"/>
    <cellStyle name="Normal 24 4 2" xfId="12414" xr:uid="{969C65F7-6D12-480C-A526-81FF6F7FB56F}"/>
    <cellStyle name="Normal 24 4 2 2" xfId="15301" xr:uid="{78B6477A-FB45-46AB-A251-968A125C3A9F}"/>
    <cellStyle name="Normal 24 4 3" xfId="13865" xr:uid="{E57A64E2-ECFD-48FE-B1D0-7A2DEC401CDC}"/>
    <cellStyle name="Normal 24 5" xfId="9343" xr:uid="{52A5A240-F5B5-490E-BF00-CCB835C471F4}"/>
    <cellStyle name="Normal 24 5 2" xfId="12415" xr:uid="{959D4431-2BC0-4FE1-A6F9-207CE523269A}"/>
    <cellStyle name="Normal 24 5 2 2" xfId="15302" xr:uid="{3197F963-A37D-456C-B24D-6CBCDFF7FE82}"/>
    <cellStyle name="Normal 24 5 3" xfId="13866" xr:uid="{7DE90832-AFE2-499C-A740-334114288674}"/>
    <cellStyle name="Normal 25" xfId="5195" xr:uid="{4E1A3FDE-8EB9-45D7-8499-7EAE272C5874}"/>
    <cellStyle name="Normal 25 2" xfId="5196" xr:uid="{880D47C2-EAF5-4767-BB0D-D6CF83D8E8B8}"/>
    <cellStyle name="Normal 25 2 2" xfId="9344" xr:uid="{D83BBA12-CFA4-4A0C-BA56-FEEF7D0E9FD4}"/>
    <cellStyle name="Normal 25 3" xfId="9345" xr:uid="{684A1229-F83A-4B19-B62D-079D4CCC72DA}"/>
    <cellStyle name="Normal 25 4" xfId="9346" xr:uid="{3D06CA5F-E593-4322-9FE3-19E351045B5E}"/>
    <cellStyle name="Normal 25 4 2" xfId="12416" xr:uid="{CF3B07F9-A2DC-449F-8677-DFE757D477F0}"/>
    <cellStyle name="Normal 25 4 2 2" xfId="15303" xr:uid="{9F1376FB-5C7A-492B-9BC0-F4A65ACB1B08}"/>
    <cellStyle name="Normal 25 4 3" xfId="13867" xr:uid="{0BCD7146-3F8E-424B-B485-FEB504D9A9CD}"/>
    <cellStyle name="Normal 25 5" xfId="9347" xr:uid="{0B754749-6E60-493C-9D02-6FE25C8CF8DD}"/>
    <cellStyle name="Normal 25 5 2" xfId="12417" xr:uid="{901AD61A-1434-45B4-A05D-E4EB6B917D71}"/>
    <cellStyle name="Normal 25 5 2 2" xfId="15304" xr:uid="{E61D776B-7A9D-4E77-97C5-B574A46B4D78}"/>
    <cellStyle name="Normal 25 5 3" xfId="13868" xr:uid="{8AE9B971-598B-487E-AB32-0FB2F77D98DD}"/>
    <cellStyle name="Normal 26" xfId="5197" xr:uid="{359D097C-4553-4EB1-B432-358320549616}"/>
    <cellStyle name="Normal 26 2" xfId="5198" xr:uid="{AEE4B51C-23D6-4D5D-8FC7-94F8021F0D10}"/>
    <cellStyle name="Normal 26 2 2" xfId="9348" xr:uid="{A56E0048-F9F1-4F1A-BB32-EF4AC029648D}"/>
    <cellStyle name="Normal 26 3" xfId="9349" xr:uid="{AE6C5673-75F4-4A60-80DD-1EE2CB0E97F1}"/>
    <cellStyle name="Normal 26 4" xfId="9350" xr:uid="{4694F63C-CB8C-4466-A0C5-42109D3CDBC4}"/>
    <cellStyle name="Normal 26 4 2" xfId="12418" xr:uid="{66E9D6A8-2C28-4E2F-B821-C2A1BE15DF68}"/>
    <cellStyle name="Normal 26 4 2 2" xfId="15305" xr:uid="{A4507253-EBBD-463D-AB87-9E61287B8BF2}"/>
    <cellStyle name="Normal 26 4 3" xfId="13869" xr:uid="{38A03220-22B6-4821-9EDC-1BFAD5D4BB5B}"/>
    <cellStyle name="Normal 27" xfId="5199" xr:uid="{51D92D3B-AA30-4B79-8F15-BA5A100B4F88}"/>
    <cellStyle name="Normal 27 2" xfId="5200" xr:uid="{BBF6E611-E2E2-4476-8F5D-AA21EBBEF959}"/>
    <cellStyle name="Normal 27 2 2" xfId="9351" xr:uid="{4CC42DF1-4774-416D-B556-49074ECF83C4}"/>
    <cellStyle name="Normal 27 3" xfId="9352" xr:uid="{AE37CFE8-7086-49DE-9B7F-EA8A545C1B2C}"/>
    <cellStyle name="Normal 27 4" xfId="9353" xr:uid="{3F4090D0-9B29-4EF9-A23C-6F8F4293E94D}"/>
    <cellStyle name="Normal 27 4 2" xfId="12419" xr:uid="{1E3B8CA4-5BAD-4839-BB9B-364EBC724460}"/>
    <cellStyle name="Normal 27 4 2 2" xfId="15306" xr:uid="{5829DD5B-C25D-4626-A0D9-9D4D0BC597EB}"/>
    <cellStyle name="Normal 27 4 3" xfId="13870" xr:uid="{D83DB6E5-7EF8-418E-8746-D8C7FECE594F}"/>
    <cellStyle name="Normal 28" xfId="5201" xr:uid="{66F9795E-2DD0-4357-8C3D-20CE3A1CC9D8}"/>
    <cellStyle name="Normal 28 2" xfId="5202" xr:uid="{9CECD1B4-EECF-4DC7-9728-5041385CCD4E}"/>
    <cellStyle name="Normal 28 2 2" xfId="9354" xr:uid="{3DCDC429-832F-4616-A766-584425AB76F0}"/>
    <cellStyle name="Normal 28 2 3" xfId="9355" xr:uid="{E90C58B3-0C52-4A93-915E-404F3A5C35D0}"/>
    <cellStyle name="Normal 28 2 3 2" xfId="12420" xr:uid="{AF7D4EA8-7CCE-452A-9A9B-8ED26D8E7E7E}"/>
    <cellStyle name="Normal 28 2 3 2 2" xfId="15307" xr:uid="{3E7E9476-958F-4390-994A-4955E7E5AA26}"/>
    <cellStyle name="Normal 28 2 3 3" xfId="13871" xr:uid="{39BECC0D-4B4C-482A-816E-D4C16AC9BA80}"/>
    <cellStyle name="Normal 28 3" xfId="5203" xr:uid="{13B79618-2388-42A4-9AC5-E45E625D2D6A}"/>
    <cellStyle name="Normal 28 3 2" xfId="6375" xr:uid="{4CE52814-A213-4A32-9CD0-6A7E72E237A2}"/>
    <cellStyle name="Normal 28 3 2 2" xfId="10779" xr:uid="{DAC1B225-E214-4584-86DB-113CF08B0AC3}"/>
    <cellStyle name="Normal 28 3 2 2 2" xfId="14561" xr:uid="{9F26CF6D-BACF-499E-A2F0-E0F3F5B5EBCA}"/>
    <cellStyle name="Normal 28 3 2 3" xfId="13101" xr:uid="{725C04E7-2F68-4FAB-9DE0-1A36B6826DAC}"/>
    <cellStyle name="Normal 28 3 3" xfId="10577" xr:uid="{72BE4EA4-312D-4E4D-89C8-CC81D0C1F23D}"/>
    <cellStyle name="Normal 28 3 3 2" xfId="14359" xr:uid="{D0E0E1B8-3237-4575-90D6-8780328A18D7}"/>
    <cellStyle name="Normal 28 3 4" xfId="12899" xr:uid="{1EE05DA5-8BF3-4D64-B9B4-D61B7A3BC6AA}"/>
    <cellStyle name="Normal 28 4" xfId="5204" xr:uid="{7758325B-D9CC-4F6F-A104-4C0C98BC66BB}"/>
    <cellStyle name="Normal 28 4 2" xfId="6376" xr:uid="{54A385EE-C9A4-400A-97EF-7D64E598828C}"/>
    <cellStyle name="Normal 28 4 2 2" xfId="10780" xr:uid="{E6E1C4D0-6876-4807-B8F0-F21796DAE8AA}"/>
    <cellStyle name="Normal 28 4 2 2 2" xfId="14562" xr:uid="{62B101CA-A5CF-43EA-B255-DA18659B117F}"/>
    <cellStyle name="Normal 28 4 2 3" xfId="13102" xr:uid="{906208A9-4EE8-4B42-9298-87E3408FF45C}"/>
    <cellStyle name="Normal 28 4 3" xfId="10578" xr:uid="{5FB3D066-8A78-4435-8F19-6D1B82AAF26A}"/>
    <cellStyle name="Normal 28 4 3 2" xfId="14360" xr:uid="{2BED099D-C350-48F2-9C5B-D1CACE811C3F}"/>
    <cellStyle name="Normal 28 4 4" xfId="12900" xr:uid="{88EDC9F3-97A3-42E1-9621-66D555E4222A}"/>
    <cellStyle name="Normal 29" xfId="5205" xr:uid="{B210253E-1C96-4D12-9645-A26C7F2B2DC4}"/>
    <cellStyle name="Normal 29 2" xfId="5206" xr:uid="{886A7F5F-7267-42FB-A97D-70B6440B00BB}"/>
    <cellStyle name="Normal 29 2 2" xfId="9356" xr:uid="{61D486AE-94E2-4896-B414-C9308FA1A736}"/>
    <cellStyle name="Normal 29 2 3" xfId="9357" xr:uid="{CC762BE6-1CB6-491B-8C19-E9A8103C7EC8}"/>
    <cellStyle name="Normal 29 2 3 2" xfId="12421" xr:uid="{42079B7A-F01D-48BF-99AA-3C36972ED3D9}"/>
    <cellStyle name="Normal 29 2 3 2 2" xfId="15308" xr:uid="{A52A5EBA-85AE-420C-93F4-E8840641865B}"/>
    <cellStyle name="Normal 29 2 3 3" xfId="13872" xr:uid="{ED62390B-B54C-492D-BD8C-E27835023EBA}"/>
    <cellStyle name="Normal 29 3" xfId="9358" xr:uid="{0C90A071-3953-48F9-A53D-A1F5281EBD20}"/>
    <cellStyle name="Normal 29 3 2" xfId="9359" xr:uid="{B5104E92-2542-4E0B-B58E-D1F462CAEAE5}"/>
    <cellStyle name="Normal 29 3 3" xfId="12422" xr:uid="{EA00BEB9-8BFC-43BC-AF6C-DFC315707CDA}"/>
    <cellStyle name="Normal 29 3 3 2" xfId="15309" xr:uid="{C7152A7E-568A-4DE6-BB1C-621F226672FB}"/>
    <cellStyle name="Normal 29 3 4" xfId="13873" xr:uid="{9334E73B-79E2-4304-8CD5-37E7F88817C3}"/>
    <cellStyle name="Normal 29 4" xfId="9360" xr:uid="{26D3A48A-E39C-445F-816F-9C5EEE3687E1}"/>
    <cellStyle name="Normal 29 5" xfId="9361" xr:uid="{DBEE7746-21DC-470B-A552-5F02DC7E4DD0}"/>
    <cellStyle name="Normal 29 5 2" xfId="12423" xr:uid="{6E423BF7-A4B5-496B-BA2A-4D18585D78B5}"/>
    <cellStyle name="Normal 29 5 2 2" xfId="15310" xr:uid="{A97D8F35-D14B-49FC-9C45-603A3416BDF9}"/>
    <cellStyle name="Normal 29 5 3" xfId="13874" xr:uid="{57756B0D-F782-41D5-A514-ABFE0E704829}"/>
    <cellStyle name="Normal 3" xfId="8" xr:uid="{77FE118F-1B2D-40B0-8E49-062BC55501ED}"/>
    <cellStyle name="Normal 3 10" xfId="157" xr:uid="{BE7123D1-FB3D-44F4-9E6A-F6D36431CEA7}"/>
    <cellStyle name="Normal 3 10 10" xfId="9362" xr:uid="{F1800FB3-563B-4330-97FD-5A9B478D36B4}"/>
    <cellStyle name="Normal 3 10 2" xfId="255" xr:uid="{CE3B91F1-EF06-4284-8790-6165E0420461}"/>
    <cellStyle name="Normal 3 10 2 2" xfId="256" xr:uid="{F6BF1D3D-9E1C-438D-B6E7-BE2886E5D7B1}"/>
    <cellStyle name="Normal 3 10 2 2 2" xfId="257" xr:uid="{8C231591-19D4-4612-A107-8984FACC682C}"/>
    <cellStyle name="Normal 3 10 2 2 2 2" xfId="1637" xr:uid="{545E10A7-8A9C-457C-9777-0F6334390FAB}"/>
    <cellStyle name="Normal 3 10 2 2 2 3" xfId="1638" xr:uid="{47DFC88E-53F1-41EC-BBBE-475A83D1A0C5}"/>
    <cellStyle name="Normal 3 10 2 2 3" xfId="1639" xr:uid="{0B4F6C91-448D-4355-83C3-EBAC0820AB25}"/>
    <cellStyle name="Normal 3 10 2 2 4" xfId="1640" xr:uid="{DD7E1139-D08F-4894-ADE6-02D3D9907F60}"/>
    <cellStyle name="Normal 3 10 2 3" xfId="258" xr:uid="{7316C7F8-60A8-4003-ACB6-6D27BD5F9918}"/>
    <cellStyle name="Normal 3 10 2 3 2" xfId="259" xr:uid="{AD53FD56-B6D7-485F-898D-C54EF50D30EB}"/>
    <cellStyle name="Normal 3 10 2 3 2 2" xfId="1641" xr:uid="{4662CD16-4AE8-4B0D-BC87-D7568163E258}"/>
    <cellStyle name="Normal 3 10 2 3 2 3" xfId="1642" xr:uid="{6977034D-EBE5-405B-8694-62402B9B60EC}"/>
    <cellStyle name="Normal 3 10 2 3 3" xfId="1643" xr:uid="{E99DAED6-9D7B-47A8-B057-A55A689EA8C2}"/>
    <cellStyle name="Normal 3 10 2 3 4" xfId="1644" xr:uid="{AA2FA679-6B09-4604-84DF-EB47FEB936A8}"/>
    <cellStyle name="Normal 3 10 2 4" xfId="260" xr:uid="{B073F366-A158-4883-97CF-C51B3F9E9490}"/>
    <cellStyle name="Normal 3 10 2 4 2" xfId="1645" xr:uid="{E32DFB58-9C5C-4566-9CE8-1D020215B517}"/>
    <cellStyle name="Normal 3 10 2 4 3" xfId="1646" xr:uid="{CA6BF097-5345-405C-995E-A71A2E0EAF59}"/>
    <cellStyle name="Normal 3 10 2 5" xfId="1647" xr:uid="{EC334E33-4A56-4C75-BE06-98586FDF3094}"/>
    <cellStyle name="Normal 3 10 2 6" xfId="1648" xr:uid="{72DCF7D0-1E55-4782-930F-91953B0D7EE6}"/>
    <cellStyle name="Normal 3 10 3" xfId="261" xr:uid="{4EBE65FD-21A6-4B70-B5AC-1A8DF69ADF46}"/>
    <cellStyle name="Normal 3 10 3 2" xfId="262" xr:uid="{CCC563C9-FF87-4850-A3D4-4FB2E219C339}"/>
    <cellStyle name="Normal 3 10 3 2 2" xfId="263" xr:uid="{FB3D5DE1-0794-4AE1-8CA4-32EB4EF93928}"/>
    <cellStyle name="Normal 3 10 3 2 2 2" xfId="1649" xr:uid="{8D52B844-53A6-45C8-9C5A-1BFE177CB34A}"/>
    <cellStyle name="Normal 3 10 3 2 2 3" xfId="1650" xr:uid="{518AFA64-D491-4575-B62C-0073A233A723}"/>
    <cellStyle name="Normal 3 10 3 2 3" xfId="1651" xr:uid="{44F4AA89-F2DF-4150-88C0-9F24BD775F2B}"/>
    <cellStyle name="Normal 3 10 3 2 4" xfId="1652" xr:uid="{BC11AFB6-7A8A-4DDD-BAF3-678EC2AAF9D9}"/>
    <cellStyle name="Normal 3 10 3 3" xfId="264" xr:uid="{547C69A8-384E-4036-BF46-C60B5F167354}"/>
    <cellStyle name="Normal 3 10 3 3 2" xfId="265" xr:uid="{82C873FF-1B9A-4089-AAD4-F49C4F01CD9F}"/>
    <cellStyle name="Normal 3 10 3 3 2 2" xfId="1653" xr:uid="{6C7F5FB6-0D2F-4457-96D8-33E03C263462}"/>
    <cellStyle name="Normal 3 10 3 3 2 3" xfId="1654" xr:uid="{9DB12651-1FB0-4A26-BE79-7A10C35AF5E5}"/>
    <cellStyle name="Normal 3 10 3 3 3" xfId="1655" xr:uid="{5BCB0D8F-36CD-4FD9-84AA-3029D69AB863}"/>
    <cellStyle name="Normal 3 10 3 3 4" xfId="1656" xr:uid="{119080E8-7A58-487D-9022-EF2546420E49}"/>
    <cellStyle name="Normal 3 10 3 4" xfId="266" xr:uid="{C94BC959-372E-4800-AF60-AA24C22DF3C0}"/>
    <cellStyle name="Normal 3 10 3 4 2" xfId="1657" xr:uid="{37196EEA-B96A-42E3-99EB-08DF7E86FA3E}"/>
    <cellStyle name="Normal 3 10 3 4 3" xfId="1658" xr:uid="{E78F0F3A-BC2D-4582-930C-1E7ABA8D8D37}"/>
    <cellStyle name="Normal 3 10 3 5" xfId="1659" xr:uid="{5D5398CF-BC27-46D0-A0B5-8FEAF36AFAF8}"/>
    <cellStyle name="Normal 3 10 3 6" xfId="1660" xr:uid="{63DB6DD1-D309-42D4-ADBB-58D381D1B4F6}"/>
    <cellStyle name="Normal 3 10 4" xfId="267" xr:uid="{2A4BA6AF-030C-459F-B9F5-FE11F044388B}"/>
    <cellStyle name="Normal 3 10 4 2" xfId="268" xr:uid="{376C9D4D-0823-446E-AD64-CFB32AF4A849}"/>
    <cellStyle name="Normal 3 10 4 2 2" xfId="1661" xr:uid="{2F109D26-DE88-40BD-ADAD-D7C5A60F9A38}"/>
    <cellStyle name="Normal 3 10 4 2 3" xfId="1662" xr:uid="{D4385D11-2E73-4169-BAB2-FE9670F55B8E}"/>
    <cellStyle name="Normal 3 10 4 3" xfId="1663" xr:uid="{F4BE9EB8-9A30-4B3F-9303-149EC9EF7F46}"/>
    <cellStyle name="Normal 3 10 4 4" xfId="1664" xr:uid="{56DB6E1B-AA38-4CA2-8F16-B725046A7913}"/>
    <cellStyle name="Normal 3 10 5" xfId="269" xr:uid="{831197F2-3A80-45E7-9B50-B4968D12E7AE}"/>
    <cellStyle name="Normal 3 10 5 2" xfId="270" xr:uid="{98FB7174-B7FF-4A00-A986-E7FEFA826D33}"/>
    <cellStyle name="Normal 3 10 5 2 2" xfId="1665" xr:uid="{8F56E13F-CD5A-4338-B305-20A7B6600735}"/>
    <cellStyle name="Normal 3 10 5 2 3" xfId="1666" xr:uid="{4D4E5700-6641-4122-8E3C-5D0D025B3EA5}"/>
    <cellStyle name="Normal 3 10 5 3" xfId="1667" xr:uid="{6B94FF56-DF86-4E9D-9906-3A68FAFC8B92}"/>
    <cellStyle name="Normal 3 10 5 4" xfId="1668" xr:uid="{15467496-A4AF-4F3E-AB76-0527AB0D8BBF}"/>
    <cellStyle name="Normal 3 10 6" xfId="271" xr:uid="{158AD834-CAE7-4AA9-BAF2-E278751C70C8}"/>
    <cellStyle name="Normal 3 10 6 2" xfId="1669" xr:uid="{560A8C58-7960-48E2-8F44-D2C4659C975F}"/>
    <cellStyle name="Normal 3 10 6 3" xfId="1670" xr:uid="{F6300CCF-955F-4E40-B619-AB3314B0D5A1}"/>
    <cellStyle name="Normal 3 10 7" xfId="1671" xr:uid="{ABB4DE4A-B593-46E0-B49F-281730A824AB}"/>
    <cellStyle name="Normal 3 10 8" xfId="1672" xr:uid="{578D09AC-B002-4EBB-A3A4-4AD6C2166193}"/>
    <cellStyle name="Normal 3 10 9" xfId="10499" xr:uid="{7C24AD1F-FFE4-4ACC-97E3-13894D5ADFEE}"/>
    <cellStyle name="Normal 3 11" xfId="272" xr:uid="{4C26D8E7-40B9-4913-9D20-B250476545F0}"/>
    <cellStyle name="Normal 3 11 2" xfId="273" xr:uid="{AC9EF774-C257-4B61-B1B3-D0A6A52BBA16}"/>
    <cellStyle name="Normal 3 11 2 2" xfId="274" xr:uid="{30FBC709-E225-452E-9F9F-36A1844D8997}"/>
    <cellStyle name="Normal 3 11 2 2 2" xfId="1673" xr:uid="{6DFB3672-D3DC-4CAD-A5C9-D2D20D000038}"/>
    <cellStyle name="Normal 3 11 2 2 3" xfId="1674" xr:uid="{004F9AE6-9900-44C1-991B-37B55B9D6866}"/>
    <cellStyle name="Normal 3 11 2 3" xfId="1675" xr:uid="{BB4F71CD-701C-47EB-931D-29494B4422E8}"/>
    <cellStyle name="Normal 3 11 2 4" xfId="1676" xr:uid="{2990C8AA-F70A-4043-B2A9-6AC1D05F83A4}"/>
    <cellStyle name="Normal 3 11 3" xfId="275" xr:uid="{5EC03241-E8DF-450D-9E95-95C1FDC91C5A}"/>
    <cellStyle name="Normal 3 11 3 2" xfId="276" xr:uid="{8810BA88-8E0B-4D2A-A781-235AC6E6529F}"/>
    <cellStyle name="Normal 3 11 3 2 2" xfId="1677" xr:uid="{1D55C976-1CE8-4CF6-A9B6-336AC97C0924}"/>
    <cellStyle name="Normal 3 11 3 2 3" xfId="1678" xr:uid="{95FB94BB-8B83-42D3-AFC4-8243DB6ED464}"/>
    <cellStyle name="Normal 3 11 3 3" xfId="1679" xr:uid="{D42179C8-1CFA-4AE7-8E23-4483FFBDEC06}"/>
    <cellStyle name="Normal 3 11 3 4" xfId="1680" xr:uid="{FE22644D-DC1E-49E0-BC7E-0F12C5E21DCC}"/>
    <cellStyle name="Normal 3 11 4" xfId="277" xr:uid="{49764619-B6E3-45D6-8FDB-078BF138FDFA}"/>
    <cellStyle name="Normal 3 11 4 2" xfId="1681" xr:uid="{0DE636C2-0A30-4DA1-A4EA-1123D5552824}"/>
    <cellStyle name="Normal 3 11 4 3" xfId="1682" xr:uid="{0C11AFA6-CEDF-458E-A2C6-09BD4E5B7FFE}"/>
    <cellStyle name="Normal 3 11 5" xfId="1683" xr:uid="{5189A3BC-2D16-4493-AFAC-55C0231026D0}"/>
    <cellStyle name="Normal 3 11 6" xfId="1684" xr:uid="{AF1DFF73-DFB1-4AC1-BF48-369D9D01619B}"/>
    <cellStyle name="Normal 3 11 7" xfId="10516" xr:uid="{CC60F293-6041-4F03-ABEB-AA8BDDFAD551}"/>
    <cellStyle name="Normal 3 11 8" xfId="9363" xr:uid="{0B0577EA-888D-4BF6-A9A1-88B6455171C0}"/>
    <cellStyle name="Normal 3 12" xfId="278" xr:uid="{CDC9B391-B3D9-4B00-89F7-30D93959E17E}"/>
    <cellStyle name="Normal 3 12 2" xfId="279" xr:uid="{F37F6BF3-4A13-426C-861D-CB5360432BE3}"/>
    <cellStyle name="Normal 3 12 2 2" xfId="280" xr:uid="{3D76F0FE-FF87-423E-8790-73EEAD48B740}"/>
    <cellStyle name="Normal 3 12 2 2 2" xfId="1685" xr:uid="{0075F535-4893-4242-8F7B-955C49BACFDC}"/>
    <cellStyle name="Normal 3 12 2 2 3" xfId="1686" xr:uid="{827ABE63-83C2-400D-BF2F-3EB38FE031A5}"/>
    <cellStyle name="Normal 3 12 2 3" xfId="1687" xr:uid="{CEBFFB55-AEDF-4E98-B397-D012D623B532}"/>
    <cellStyle name="Normal 3 12 2 4" xfId="1688" xr:uid="{A7816B61-20EF-4B8E-8BFC-6A9D97F8F8E1}"/>
    <cellStyle name="Normal 3 12 3" xfId="281" xr:uid="{ED8216AB-615D-47B7-98FC-B87E49ECF6A1}"/>
    <cellStyle name="Normal 3 12 3 2" xfId="282" xr:uid="{C05E4270-D386-432A-87FF-09430EC75899}"/>
    <cellStyle name="Normal 3 12 3 2 2" xfId="1689" xr:uid="{9845DEC3-89FB-4435-A4C7-A23F7AFDBB78}"/>
    <cellStyle name="Normal 3 12 3 2 3" xfId="1690" xr:uid="{11D51A24-1A09-432C-936F-F40B45DBA844}"/>
    <cellStyle name="Normal 3 12 3 3" xfId="1691" xr:uid="{29BB7745-6FBF-43BC-9B67-B8EDA9677593}"/>
    <cellStyle name="Normal 3 12 3 4" xfId="1692" xr:uid="{85042891-A37C-443D-8401-3CF961DBFC87}"/>
    <cellStyle name="Normal 3 12 4" xfId="283" xr:uid="{71E1FA8F-5425-4AE1-AC60-62EF597C815C}"/>
    <cellStyle name="Normal 3 12 4 2" xfId="1693" xr:uid="{BF9743C0-09F8-4FC8-A79B-BFD89F31943B}"/>
    <cellStyle name="Normal 3 12 4 3" xfId="1694" xr:uid="{0F818083-9B56-4F85-A498-FF13C3B52FF0}"/>
    <cellStyle name="Normal 3 12 5" xfId="1695" xr:uid="{E11A4583-1D60-47FF-B3FE-B7BB249FAC97}"/>
    <cellStyle name="Normal 3 12 6" xfId="1696" xr:uid="{D95B91FC-745B-496E-8952-3E87BAEF17B0}"/>
    <cellStyle name="Normal 3 12 7" xfId="10508" xr:uid="{93B053BF-7690-4D0A-8369-7DCAC668F247}"/>
    <cellStyle name="Normal 3 12 8" xfId="9364" xr:uid="{E243083B-F4B7-4A1D-84EB-40680525D483}"/>
    <cellStyle name="Normal 3 13" xfId="284" xr:uid="{09DF10C0-CE9E-45A1-97B9-940E6A7BD01F}"/>
    <cellStyle name="Normal 3 13 2" xfId="285" xr:uid="{CA0CD562-E1DA-481E-BE16-FD037AF72C6E}"/>
    <cellStyle name="Normal 3 13 2 2" xfId="1697" xr:uid="{46A43FE7-372A-476B-8ABC-DE86B3C2736C}"/>
    <cellStyle name="Normal 3 13 2 3" xfId="1698" xr:uid="{B3140649-2F87-405B-9751-CBDE16945893}"/>
    <cellStyle name="Normal 3 13 3" xfId="1699" xr:uid="{57B3B1D5-723B-4DE6-8A92-20E38D424409}"/>
    <cellStyle name="Normal 3 13 4" xfId="1700" xr:uid="{B2C4CC76-71B2-406D-B728-F66DC8D8EAA1}"/>
    <cellStyle name="Normal 3 13 5" xfId="10518" xr:uid="{45DC2D57-1105-42FF-9FF3-7E6EAF892BEF}"/>
    <cellStyle name="Normal 3 13 6" xfId="9365" xr:uid="{74AD0F4C-2E19-475E-BD9A-E6BD711130DE}"/>
    <cellStyle name="Normal 3 14" xfId="286" xr:uid="{BB3611BA-B94C-4387-ACE3-7BAE980A8B67}"/>
    <cellStyle name="Normal 3 14 2" xfId="287" xr:uid="{A563B47D-BEDF-4367-B862-533EE18EC479}"/>
    <cellStyle name="Normal 3 14 2 2" xfId="1701" xr:uid="{25207526-4DF1-40A1-AB95-5262E1E4695C}"/>
    <cellStyle name="Normal 3 14 2 3" xfId="1702" xr:uid="{1424B74C-41C2-4E38-8530-00453FAC5C27}"/>
    <cellStyle name="Normal 3 14 3" xfId="1703" xr:uid="{BDFCCBFB-23F2-4F63-82DB-629ED61766E3}"/>
    <cellStyle name="Normal 3 14 4" xfId="1704" xr:uid="{16735AA4-47B4-4296-A0F2-9E7A90540089}"/>
    <cellStyle name="Normal 3 14 5" xfId="10500" xr:uid="{6C2150FF-DA08-4AFE-99EB-D701806FAC29}"/>
    <cellStyle name="Normal 3 14 6" xfId="9366" xr:uid="{3F8F5C54-1E2A-49D3-9011-C3886F71C99A}"/>
    <cellStyle name="Normal 3 15" xfId="288" xr:uid="{E089E4AF-0DDB-46D6-9E96-6291F0486672}"/>
    <cellStyle name="Normal 3 15 2" xfId="1705" xr:uid="{5D72BB34-45FE-4317-8E51-64058DA409C8}"/>
    <cellStyle name="Normal 3 15 3" xfId="1706" xr:uid="{172E989A-96D0-4344-A405-E5E203DA5D5D}"/>
    <cellStyle name="Normal 3 15 4" xfId="10515" xr:uid="{04192779-0384-469F-90D8-8E2BF603C0ED}"/>
    <cellStyle name="Normal 3 15 5" xfId="9367" xr:uid="{1227786E-8D02-4A1F-9438-2B0503FB2A5C}"/>
    <cellStyle name="Normal 3 16" xfId="1707" xr:uid="{D98DCC99-CD2F-4454-80C5-8413E5758714}"/>
    <cellStyle name="Normal 3 16 2" xfId="10527" xr:uid="{E53DA1A7-5E83-4CCC-839E-C8EADC673E99}"/>
    <cellStyle name="Normal 3 16 3" xfId="9368" xr:uid="{21DEA3F6-D58A-4DE8-BE8D-46AF69AA0E87}"/>
    <cellStyle name="Normal 3 17" xfId="1708" xr:uid="{19EC0B84-05E6-4664-BF33-AE1EF8EE2E51}"/>
    <cellStyle name="Normal 3 17 2" xfId="10524" xr:uid="{F2C7639A-EDF9-4982-8F47-3179F3FC1D6C}"/>
    <cellStyle name="Normal 3 17 3" xfId="9369" xr:uid="{D564A87D-27A5-4E6D-89F5-24D27AE3FD7A}"/>
    <cellStyle name="Normal 3 18" xfId="9370" xr:uid="{04352805-7F11-40BF-BB0D-086A66959E2F}"/>
    <cellStyle name="Normal 3 19" xfId="9371" xr:uid="{B59F2206-BC7A-4D24-9C4A-63E534DDB438}"/>
    <cellStyle name="Normal 3 2" xfId="10" xr:uid="{5331A304-D0F7-477E-9383-B49252C9640A}"/>
    <cellStyle name="Normal 3 2 10" xfId="289" xr:uid="{34128932-F78C-4A90-9214-587845C910C7}"/>
    <cellStyle name="Normal 3 2 10 2" xfId="290" xr:uid="{9966177E-D2FC-48FB-9E81-2F2747265F94}"/>
    <cellStyle name="Normal 3 2 10 2 2" xfId="1709" xr:uid="{1B7749C0-A4C8-45C9-8126-16243AC95833}"/>
    <cellStyle name="Normal 3 2 10 2 3" xfId="1710" xr:uid="{FC65DAAD-82B1-4568-AB0F-001E18B4EE37}"/>
    <cellStyle name="Normal 3 2 10 3" xfId="1711" xr:uid="{8321B137-124F-4FBC-9F01-831AE4D1BA1C}"/>
    <cellStyle name="Normal 3 2 10 4" xfId="1712" xr:uid="{8A9D3ACE-57D4-43F3-A217-B87B52EFBF2E}"/>
    <cellStyle name="Normal 3 2 11" xfId="291" xr:uid="{FAE7773A-A403-4B05-B381-9206E239CE35}"/>
    <cellStyle name="Normal 3 2 11 2" xfId="292" xr:uid="{3F0340BF-7874-4EBB-AF86-98C1D98568D5}"/>
    <cellStyle name="Normal 3 2 11 2 2" xfId="1713" xr:uid="{E78F872A-9D3B-4A48-A611-EC9F2E6816D9}"/>
    <cellStyle name="Normal 3 2 11 2 3" xfId="1714" xr:uid="{F46F0DD8-F0C8-4186-B74C-3BF0F3517D14}"/>
    <cellStyle name="Normal 3 2 11 3" xfId="1715" xr:uid="{A925EDC8-C5D1-424A-A94C-498F44F7D7CD}"/>
    <cellStyle name="Normal 3 2 11 4" xfId="1716" xr:uid="{BE52F482-6D0C-4B9E-8EBF-5683C71E52D8}"/>
    <cellStyle name="Normal 3 2 12" xfId="293" xr:uid="{BC738659-13FC-4807-91B4-5E5AE8E68340}"/>
    <cellStyle name="Normal 3 2 12 2" xfId="1717" xr:uid="{58B7E5D5-B25D-42E1-9BBA-C027E80881AD}"/>
    <cellStyle name="Normal 3 2 12 3" xfId="1718" xr:uid="{F766DFFF-EFCF-4095-8052-44F6490040C8}"/>
    <cellStyle name="Normal 3 2 13" xfId="1719" xr:uid="{0AFD0B98-C6C2-4B60-9FC8-0E523C93E647}"/>
    <cellStyle name="Normal 3 2 14" xfId="1720" xr:uid="{5E05F357-55DE-415E-BBAD-91087F5C3BCB}"/>
    <cellStyle name="Normal 3 2 15" xfId="10579" xr:uid="{0D63166B-B57A-4586-AB7F-C92D8D7463A9}"/>
    <cellStyle name="Normal 3 2 15 2" xfId="14361" xr:uid="{E6337C69-E558-4B4B-AA54-5BB8B970E0E5}"/>
    <cellStyle name="Normal 3 2 16" xfId="12901" xr:uid="{99D075B4-7AD7-40DF-B34E-F34BB4BB54F6}"/>
    <cellStyle name="Normal 3 2 17" xfId="5208" xr:uid="{1EAE5878-6601-4311-A0ED-601F4494EFB4}"/>
    <cellStyle name="Normal 3 2 18" xfId="158" xr:uid="{0BCF7F76-5D05-471A-83A2-31AE913BF780}"/>
    <cellStyle name="Normal 3 2 2" xfId="159" xr:uid="{E398DE69-14C6-41DE-A914-89CFE752030E}"/>
    <cellStyle name="Normal 3 2 2 10" xfId="294" xr:uid="{894C0D5E-CEE8-4AFE-8771-745AFB6774B3}"/>
    <cellStyle name="Normal 3 2 2 10 2" xfId="1721" xr:uid="{AD31E9A3-2B20-4E62-B4E1-9052DA3069FE}"/>
    <cellStyle name="Normal 3 2 2 10 3" xfId="1722" xr:uid="{7B89EA37-9450-45E7-ADD6-485C073DA09F}"/>
    <cellStyle name="Normal 3 2 2 11" xfId="1723" xr:uid="{FBF9EA40-09F0-4CB3-AE14-7205D80EB386}"/>
    <cellStyle name="Normal 3 2 2 12" xfId="1724" xr:uid="{6BBD6D62-9E24-440E-9DAB-6512612FDF1B}"/>
    <cellStyle name="Normal 3 2 2 13" xfId="10781" xr:uid="{A7A567BC-59C8-43AB-9C76-B3905416C941}"/>
    <cellStyle name="Normal 3 2 2 13 2" xfId="14563" xr:uid="{EC8F3192-CC75-422E-BC7D-426E05BD02F9}"/>
    <cellStyle name="Normal 3 2 2 14" xfId="13103" xr:uid="{A12267E5-274F-4C7F-AA94-FD5D873BD3B3}"/>
    <cellStyle name="Normal 3 2 2 15" xfId="6377" xr:uid="{E870C4CA-C430-4795-B135-EEDA5BA46967}"/>
    <cellStyle name="Normal 3 2 2 2" xfId="160" xr:uid="{B81EFAB9-E4EC-4330-BB15-74278812BB0B}"/>
    <cellStyle name="Normal 3 2 2 2 10" xfId="1725" xr:uid="{9603E0A9-71C7-4EF3-8E1C-B4B05ABF77EA}"/>
    <cellStyle name="Normal 3 2 2 2 2" xfId="161" xr:uid="{3CA9B6B9-7C86-4D42-ACC1-A075E7F8BE0F}"/>
    <cellStyle name="Normal 3 2 2 2 2 2" xfId="295" xr:uid="{099DD132-5EB7-4E5A-B8BC-52DE3E8F723E}"/>
    <cellStyle name="Normal 3 2 2 2 2 2 2" xfId="296" xr:uid="{42B10492-D28A-46F8-9B89-DC1397CD1572}"/>
    <cellStyle name="Normal 3 2 2 2 2 2 2 2" xfId="297" xr:uid="{E30BB434-DCC3-4392-93CD-34BB61220A40}"/>
    <cellStyle name="Normal 3 2 2 2 2 2 2 2 2" xfId="1726" xr:uid="{702C75B9-ECEF-4AA8-B986-9337D1C0BB45}"/>
    <cellStyle name="Normal 3 2 2 2 2 2 2 2 3" xfId="1727" xr:uid="{AC68C767-B296-4104-8E9E-2C62FFA4C9DF}"/>
    <cellStyle name="Normal 3 2 2 2 2 2 2 3" xfId="1728" xr:uid="{3040F02C-440F-4B87-B189-C36BD97AEE1E}"/>
    <cellStyle name="Normal 3 2 2 2 2 2 2 4" xfId="1729" xr:uid="{47FA41DF-9F34-42AB-B288-1C53181BD532}"/>
    <cellStyle name="Normal 3 2 2 2 2 2 3" xfId="298" xr:uid="{FF16E495-9C88-4419-BFD9-E211224EA325}"/>
    <cellStyle name="Normal 3 2 2 2 2 2 3 2" xfId="299" xr:uid="{542B8EEF-250D-498D-A5F8-AFBBB03E2DDC}"/>
    <cellStyle name="Normal 3 2 2 2 2 2 3 2 2" xfId="1730" xr:uid="{8406F695-53D4-43B9-BE53-DF474A4AAC9C}"/>
    <cellStyle name="Normal 3 2 2 2 2 2 3 2 3" xfId="1731" xr:uid="{76219EE3-66BC-46B0-AB83-3859E98A5053}"/>
    <cellStyle name="Normal 3 2 2 2 2 2 3 3" xfId="1732" xr:uid="{2F97163E-3E03-4295-BF5F-2A1D99A28868}"/>
    <cellStyle name="Normal 3 2 2 2 2 2 3 4" xfId="1733" xr:uid="{7FA4CB2B-8631-4401-AF96-A1CE1439978F}"/>
    <cellStyle name="Normal 3 2 2 2 2 2 4" xfId="300" xr:uid="{30687BF2-F401-4C0C-80CD-BEA331089ECD}"/>
    <cellStyle name="Normal 3 2 2 2 2 2 4 2" xfId="1734" xr:uid="{A7FFD2BD-EB68-4AB1-AA99-733150A57CCA}"/>
    <cellStyle name="Normal 3 2 2 2 2 2 4 3" xfId="1735" xr:uid="{5AF66413-8311-4D87-917C-17FFFB11FF6A}"/>
    <cellStyle name="Normal 3 2 2 2 2 2 5" xfId="1736" xr:uid="{0BD3043D-3CF3-4B56-8BB1-A99A1C3337FE}"/>
    <cellStyle name="Normal 3 2 2 2 2 2 6" xfId="1737" xr:uid="{A6DE3281-B2F5-4140-8E62-AC680C9FEDFA}"/>
    <cellStyle name="Normal 3 2 2 2 2 3" xfId="301" xr:uid="{3A663857-4DE0-45A1-80DC-4A0FB33C98B4}"/>
    <cellStyle name="Normal 3 2 2 2 2 3 2" xfId="302" xr:uid="{5CEABF91-7A57-4E4E-9843-A64D89317286}"/>
    <cellStyle name="Normal 3 2 2 2 2 3 2 2" xfId="303" xr:uid="{81B07FA6-9B1D-4289-BF13-08B17CE91A18}"/>
    <cellStyle name="Normal 3 2 2 2 2 3 2 2 2" xfId="1738" xr:uid="{D87EDEB0-44B2-4867-8508-CE2361EC62D7}"/>
    <cellStyle name="Normal 3 2 2 2 2 3 2 2 3" xfId="1739" xr:uid="{029E0467-71C5-40D3-B8EA-BBCC0F49FC0A}"/>
    <cellStyle name="Normal 3 2 2 2 2 3 2 3" xfId="1740" xr:uid="{F2A2FF65-D7F1-43FD-884A-DA41775FA261}"/>
    <cellStyle name="Normal 3 2 2 2 2 3 2 4" xfId="1741" xr:uid="{FD93353A-78F9-4FBE-A182-DF2A9CD86DB5}"/>
    <cellStyle name="Normal 3 2 2 2 2 3 3" xfId="304" xr:uid="{6B3A726A-ADAF-41CC-BAB1-745792FF0825}"/>
    <cellStyle name="Normal 3 2 2 2 2 3 3 2" xfId="305" xr:uid="{EC1F998E-A50F-4508-8797-EF6E3CD53EB1}"/>
    <cellStyle name="Normal 3 2 2 2 2 3 3 2 2" xfId="1742" xr:uid="{F96B4396-04B0-4046-89C9-0612BBF84D0D}"/>
    <cellStyle name="Normal 3 2 2 2 2 3 3 2 3" xfId="1743" xr:uid="{C66A51D8-7864-4BA6-8FCD-DE3C3409E6AB}"/>
    <cellStyle name="Normal 3 2 2 2 2 3 3 3" xfId="1744" xr:uid="{92796609-06D5-4042-AD9F-7A547798A36E}"/>
    <cellStyle name="Normal 3 2 2 2 2 3 3 4" xfId="1745" xr:uid="{C544C31B-96E0-4B26-9877-2561DA4A9561}"/>
    <cellStyle name="Normal 3 2 2 2 2 3 4" xfId="306" xr:uid="{5555E26F-525D-4112-972B-E09925884EC6}"/>
    <cellStyle name="Normal 3 2 2 2 2 3 4 2" xfId="1746" xr:uid="{9CA02BF9-FF8C-4968-9CFD-04E484F737E9}"/>
    <cellStyle name="Normal 3 2 2 2 2 3 4 3" xfId="1747" xr:uid="{CE6B705E-F401-4666-AC39-36260FACC8CC}"/>
    <cellStyle name="Normal 3 2 2 2 2 3 5" xfId="1748" xr:uid="{537D11B6-ADFE-4A5C-A735-8178451F5B1E}"/>
    <cellStyle name="Normal 3 2 2 2 2 3 6" xfId="1749" xr:uid="{DA37F220-1C44-4A88-9AF7-6B0B50D297DA}"/>
    <cellStyle name="Normal 3 2 2 2 2 4" xfId="307" xr:uid="{B7B7DC08-E5DD-4F1F-8129-0D750BC7DEE7}"/>
    <cellStyle name="Normal 3 2 2 2 2 4 2" xfId="308" xr:uid="{BC6B5422-1AA0-4FCD-A533-7047C3B2CF84}"/>
    <cellStyle name="Normal 3 2 2 2 2 4 2 2" xfId="1750" xr:uid="{802AE2BB-EC23-4A51-A5BA-D2483AF41EFB}"/>
    <cellStyle name="Normal 3 2 2 2 2 4 2 3" xfId="1751" xr:uid="{921FE8AF-4129-4C2A-89A8-673F743E3CF0}"/>
    <cellStyle name="Normal 3 2 2 2 2 4 3" xfId="1752" xr:uid="{AB3B3C50-B1E0-4C37-97F6-F21C8D3BE953}"/>
    <cellStyle name="Normal 3 2 2 2 2 4 4" xfId="1753" xr:uid="{CB731579-CD54-4218-BF89-2CCDF0415E4B}"/>
    <cellStyle name="Normal 3 2 2 2 2 5" xfId="309" xr:uid="{F3EA3B31-D461-4D41-801B-8323D84AEA2E}"/>
    <cellStyle name="Normal 3 2 2 2 2 5 2" xfId="310" xr:uid="{6839EB69-2885-4926-A1D1-4649F5B01D64}"/>
    <cellStyle name="Normal 3 2 2 2 2 5 2 2" xfId="1754" xr:uid="{E5E90360-03D2-4ED9-9B23-ECE09B96170A}"/>
    <cellStyle name="Normal 3 2 2 2 2 5 2 3" xfId="1755" xr:uid="{150E6C2E-A87B-4D19-B617-D502559B3521}"/>
    <cellStyle name="Normal 3 2 2 2 2 5 3" xfId="1756" xr:uid="{778774EB-D7D4-4D73-AF0F-31C6977E2547}"/>
    <cellStyle name="Normal 3 2 2 2 2 5 4" xfId="1757" xr:uid="{3C280707-B269-4BE1-BCBB-7792B4D5545A}"/>
    <cellStyle name="Normal 3 2 2 2 2 6" xfId="311" xr:uid="{05460D80-D221-463A-A4B8-CF04676231A0}"/>
    <cellStyle name="Normal 3 2 2 2 2 6 2" xfId="1758" xr:uid="{EA13573E-461E-4EBD-95FD-4F5EBB99245C}"/>
    <cellStyle name="Normal 3 2 2 2 2 6 3" xfId="1759" xr:uid="{EAC0FADD-ABF0-42FD-9E5B-A98B2DF289A1}"/>
    <cellStyle name="Normal 3 2 2 2 2 7" xfId="1760" xr:uid="{665FF4C7-34FC-430F-99A6-F817D012C662}"/>
    <cellStyle name="Normal 3 2 2 2 2 8" xfId="1761" xr:uid="{6D869883-4C97-452B-BB22-EC7C24384E87}"/>
    <cellStyle name="Normal 3 2 2 2 3" xfId="162" xr:uid="{4B44804A-F3FC-4C39-8CA3-FC6E18CEF06C}"/>
    <cellStyle name="Normal 3 2 2 2 3 2" xfId="312" xr:uid="{0A38DC04-75E1-4F2D-857E-AB3AE68F81C3}"/>
    <cellStyle name="Normal 3 2 2 2 3 2 2" xfId="313" xr:uid="{990E9D6B-F95E-4335-97CE-5A732F093F97}"/>
    <cellStyle name="Normal 3 2 2 2 3 2 2 2" xfId="314" xr:uid="{D555AEAA-3277-42F8-AEE9-89EEE8027F11}"/>
    <cellStyle name="Normal 3 2 2 2 3 2 2 2 2" xfId="1762" xr:uid="{B1D6A4BB-E8DE-41B0-8052-B1B7D20A6EE1}"/>
    <cellStyle name="Normal 3 2 2 2 3 2 2 2 3" xfId="1763" xr:uid="{E11F961D-5F26-4A22-B6CB-043A6A61B6AB}"/>
    <cellStyle name="Normal 3 2 2 2 3 2 2 3" xfId="1764" xr:uid="{66AC9D40-81E0-4126-B93B-F1A6C3F750F9}"/>
    <cellStyle name="Normal 3 2 2 2 3 2 2 4" xfId="1765" xr:uid="{CADBBC2C-BCE1-414E-BC29-255FD1C0C330}"/>
    <cellStyle name="Normal 3 2 2 2 3 2 3" xfId="315" xr:uid="{7BC664D8-AFA2-439D-BFF4-488991AFF947}"/>
    <cellStyle name="Normal 3 2 2 2 3 2 3 2" xfId="316" xr:uid="{FDF910D1-910A-4648-9CF7-29A6621EDAC3}"/>
    <cellStyle name="Normal 3 2 2 2 3 2 3 2 2" xfId="1766" xr:uid="{77E2ED48-D430-4F78-96CD-9D399E14BA05}"/>
    <cellStyle name="Normal 3 2 2 2 3 2 3 2 3" xfId="1767" xr:uid="{2D4FB11E-B000-4CDC-A7A5-42732A01054F}"/>
    <cellStyle name="Normal 3 2 2 2 3 2 3 3" xfId="1768" xr:uid="{B48A1F78-34F9-44A5-BBE8-659D58FF46BA}"/>
    <cellStyle name="Normal 3 2 2 2 3 2 3 4" xfId="1769" xr:uid="{DC52230A-1CB1-407F-A91A-9C1B5A48C0B5}"/>
    <cellStyle name="Normal 3 2 2 2 3 2 4" xfId="317" xr:uid="{46EF2CFE-606C-4F29-A9FA-8F5B2D392E1D}"/>
    <cellStyle name="Normal 3 2 2 2 3 2 4 2" xfId="1770" xr:uid="{57014AE9-B28B-49C7-900A-3D9F6BF68E4E}"/>
    <cellStyle name="Normal 3 2 2 2 3 2 4 3" xfId="1771" xr:uid="{658350C0-45A6-4076-A3D7-247F024BCFC3}"/>
    <cellStyle name="Normal 3 2 2 2 3 2 5" xfId="1772" xr:uid="{ED8F52D2-399A-45F3-AF4E-A5CE4449CBCC}"/>
    <cellStyle name="Normal 3 2 2 2 3 2 6" xfId="1773" xr:uid="{F91337A4-42E3-497A-A031-F430668FD4C3}"/>
    <cellStyle name="Normal 3 2 2 2 3 3" xfId="318" xr:uid="{62FCAEE7-44D2-4C9B-9E39-C93A4FD825C2}"/>
    <cellStyle name="Normal 3 2 2 2 3 3 2" xfId="319" xr:uid="{99E814BA-AFF0-4A11-B65F-0B87B68A2FBD}"/>
    <cellStyle name="Normal 3 2 2 2 3 3 2 2" xfId="320" xr:uid="{4BAD7BA6-DE27-4B43-9B92-A9CA6567A085}"/>
    <cellStyle name="Normal 3 2 2 2 3 3 2 2 2" xfId="1774" xr:uid="{0A33FA66-C352-4103-83AB-BFB0E20F04C2}"/>
    <cellStyle name="Normal 3 2 2 2 3 3 2 2 3" xfId="1775" xr:uid="{590AE96D-5475-4914-94D7-4184627C7510}"/>
    <cellStyle name="Normal 3 2 2 2 3 3 2 3" xfId="1776" xr:uid="{1FE31575-1612-4EED-9FB6-AA910EEB749B}"/>
    <cellStyle name="Normal 3 2 2 2 3 3 2 4" xfId="1777" xr:uid="{C6609844-3D6D-4389-9EB5-DA07DC291753}"/>
    <cellStyle name="Normal 3 2 2 2 3 3 3" xfId="321" xr:uid="{CE3B82AC-7E59-4884-B5EF-9D9331C81B5B}"/>
    <cellStyle name="Normal 3 2 2 2 3 3 3 2" xfId="322" xr:uid="{160C5E78-4C90-41FB-AF47-739DF6C1CB26}"/>
    <cellStyle name="Normal 3 2 2 2 3 3 3 2 2" xfId="1778" xr:uid="{5B3E4FDC-BF52-441E-BECF-530D5DCC0BEE}"/>
    <cellStyle name="Normal 3 2 2 2 3 3 3 2 3" xfId="1779" xr:uid="{756F5F4F-CAB8-4E87-B79D-FCCB1EF095BE}"/>
    <cellStyle name="Normal 3 2 2 2 3 3 3 3" xfId="1780" xr:uid="{8EC72715-13CE-489E-B4BA-F63DB55095CB}"/>
    <cellStyle name="Normal 3 2 2 2 3 3 3 4" xfId="1781" xr:uid="{3A2421C2-0541-47B6-A338-599D42BFE0AB}"/>
    <cellStyle name="Normal 3 2 2 2 3 3 4" xfId="323" xr:uid="{BFA4149B-151B-46B1-88AA-CE47F10E8501}"/>
    <cellStyle name="Normal 3 2 2 2 3 3 4 2" xfId="1782" xr:uid="{4CDAF86D-C6B9-4778-9F18-D7DA1CE7D491}"/>
    <cellStyle name="Normal 3 2 2 2 3 3 4 3" xfId="1783" xr:uid="{3D710E7B-FBA7-4CA8-A745-9F3A1B96DEA1}"/>
    <cellStyle name="Normal 3 2 2 2 3 3 5" xfId="1784" xr:uid="{940813CA-651B-46AA-B503-6FAB2B4DA41B}"/>
    <cellStyle name="Normal 3 2 2 2 3 3 6" xfId="1785" xr:uid="{0FC9A1E1-3517-4CD8-8CB0-56342DAE8472}"/>
    <cellStyle name="Normal 3 2 2 2 3 4" xfId="324" xr:uid="{E0BF15E3-97CD-4DEB-A082-483E189B0301}"/>
    <cellStyle name="Normal 3 2 2 2 3 4 2" xfId="325" xr:uid="{FF93AB17-C01A-45C4-B78A-E3EC2F3678E6}"/>
    <cellStyle name="Normal 3 2 2 2 3 4 2 2" xfId="1786" xr:uid="{1255B2C7-D0AF-481C-82CE-454203999DA6}"/>
    <cellStyle name="Normal 3 2 2 2 3 4 2 3" xfId="1787" xr:uid="{D42D4B8E-F674-4AB4-B016-EBBA9BB43CB9}"/>
    <cellStyle name="Normal 3 2 2 2 3 4 3" xfId="1788" xr:uid="{01C9E1DE-65E3-4E3C-8898-F0A9852EC6DC}"/>
    <cellStyle name="Normal 3 2 2 2 3 4 4" xfId="1789" xr:uid="{FD95FCAE-49D7-43A6-9862-94A8AC022815}"/>
    <cellStyle name="Normal 3 2 2 2 3 5" xfId="326" xr:uid="{9388891D-1725-4926-83E8-64D5DB5D0C0D}"/>
    <cellStyle name="Normal 3 2 2 2 3 5 2" xfId="327" xr:uid="{94DBDEC0-E59B-4363-9395-C504E6ED8D78}"/>
    <cellStyle name="Normal 3 2 2 2 3 5 2 2" xfId="1790" xr:uid="{EFC596B0-B98C-4B30-8550-1E6842789E53}"/>
    <cellStyle name="Normal 3 2 2 2 3 5 2 3" xfId="1791" xr:uid="{D2A83867-C944-4CBE-92B6-1DD5F61F183C}"/>
    <cellStyle name="Normal 3 2 2 2 3 5 3" xfId="1792" xr:uid="{7EE0671A-0955-423D-AA8F-3640DE830512}"/>
    <cellStyle name="Normal 3 2 2 2 3 5 4" xfId="1793" xr:uid="{C4A886F9-41D2-499E-B9F2-71F11A983950}"/>
    <cellStyle name="Normal 3 2 2 2 3 6" xfId="328" xr:uid="{F48B9B04-0A63-4B79-9E30-11BF01416BF9}"/>
    <cellStyle name="Normal 3 2 2 2 3 6 2" xfId="1794" xr:uid="{AA38ED06-6382-4D37-B92F-46CDA45400BD}"/>
    <cellStyle name="Normal 3 2 2 2 3 6 3" xfId="1795" xr:uid="{F53FF13C-2941-4F03-86A2-8D714329017F}"/>
    <cellStyle name="Normal 3 2 2 2 3 7" xfId="1796" xr:uid="{705BA08B-1B08-49F9-AC63-64ABFBFD2C7E}"/>
    <cellStyle name="Normal 3 2 2 2 3 8" xfId="1797" xr:uid="{6E364D38-A467-4886-9424-590348D9B9FD}"/>
    <cellStyle name="Normal 3 2 2 2 4" xfId="329" xr:uid="{479CC9DA-576A-4219-871C-ADF5CEAF7919}"/>
    <cellStyle name="Normal 3 2 2 2 4 2" xfId="330" xr:uid="{05477E6F-0B81-41C5-AEA4-7357AB4DD443}"/>
    <cellStyle name="Normal 3 2 2 2 4 2 2" xfId="331" xr:uid="{7984D2EF-4EAB-4563-8C00-4AA2CB96637B}"/>
    <cellStyle name="Normal 3 2 2 2 4 2 2 2" xfId="1798" xr:uid="{831D5E2F-362D-467E-9DA6-C8C212B6DC99}"/>
    <cellStyle name="Normal 3 2 2 2 4 2 2 3" xfId="1799" xr:uid="{BA35C072-8304-4AFA-B55C-4963F6F7427E}"/>
    <cellStyle name="Normal 3 2 2 2 4 2 3" xfId="1800" xr:uid="{F0D2E911-6EE2-4C52-9159-2EA15A0CE9EF}"/>
    <cellStyle name="Normal 3 2 2 2 4 2 4" xfId="1801" xr:uid="{A348236B-C460-44E0-A518-5FBBAD23C66E}"/>
    <cellStyle name="Normal 3 2 2 2 4 3" xfId="332" xr:uid="{39A231E9-BDED-43D8-AFBF-D1DEF5262A18}"/>
    <cellStyle name="Normal 3 2 2 2 4 3 2" xfId="333" xr:uid="{8EDA3103-DF05-453C-9E12-B6FC5C240CF8}"/>
    <cellStyle name="Normal 3 2 2 2 4 3 2 2" xfId="1802" xr:uid="{81039261-E66D-444E-9027-7A161F202024}"/>
    <cellStyle name="Normal 3 2 2 2 4 3 2 3" xfId="1803" xr:uid="{C7206DFF-EFDA-4528-BF96-DC5196527F85}"/>
    <cellStyle name="Normal 3 2 2 2 4 3 3" xfId="1804" xr:uid="{81EB5FC8-DAF8-4E62-899C-D01075DD39D6}"/>
    <cellStyle name="Normal 3 2 2 2 4 3 4" xfId="1805" xr:uid="{2F650EF1-BDB0-456F-835A-A12182CC59B4}"/>
    <cellStyle name="Normal 3 2 2 2 4 4" xfId="334" xr:uid="{A165BE74-4072-4E5F-8F99-A02DA23F050F}"/>
    <cellStyle name="Normal 3 2 2 2 4 4 2" xfId="1806" xr:uid="{6A68B080-03FE-45CC-B19F-3AB9D6891449}"/>
    <cellStyle name="Normal 3 2 2 2 4 4 3" xfId="1807" xr:uid="{24B4414D-5515-4116-8B26-FDBD15DE7097}"/>
    <cellStyle name="Normal 3 2 2 2 4 5" xfId="1808" xr:uid="{1A3282E8-DC54-4A52-BBB2-5E1C4833834D}"/>
    <cellStyle name="Normal 3 2 2 2 4 6" xfId="1809" xr:uid="{3A1C9E5B-0D36-44A4-B3A1-9F56C5AD4D55}"/>
    <cellStyle name="Normal 3 2 2 2 5" xfId="335" xr:uid="{A19B4AD6-C727-4B91-B497-5FF1A1430664}"/>
    <cellStyle name="Normal 3 2 2 2 5 2" xfId="336" xr:uid="{AE45A5FB-3C5B-4237-B195-1A00EA938401}"/>
    <cellStyle name="Normal 3 2 2 2 5 2 2" xfId="337" xr:uid="{4C71B5AE-C1C4-4701-9068-74E0125B923E}"/>
    <cellStyle name="Normal 3 2 2 2 5 2 2 2" xfId="1810" xr:uid="{1EF923EA-9162-4B55-9B0E-745634829237}"/>
    <cellStyle name="Normal 3 2 2 2 5 2 2 3" xfId="1811" xr:uid="{802545A2-2737-4A3C-8C1A-C11FF82DBC80}"/>
    <cellStyle name="Normal 3 2 2 2 5 2 3" xfId="1812" xr:uid="{8D2FD5A4-6E58-4B95-92C6-1C45FA893469}"/>
    <cellStyle name="Normal 3 2 2 2 5 2 4" xfId="1813" xr:uid="{69A5C0DF-5047-4CC0-B69D-03E5ACE0BCD4}"/>
    <cellStyle name="Normal 3 2 2 2 5 3" xfId="338" xr:uid="{26661596-0654-4527-BD7E-785E95F58C8D}"/>
    <cellStyle name="Normal 3 2 2 2 5 3 2" xfId="339" xr:uid="{2ECDC357-FD96-4B63-B17D-E711410A0374}"/>
    <cellStyle name="Normal 3 2 2 2 5 3 2 2" xfId="1814" xr:uid="{D81FA9FA-4A74-4BF2-8A95-0CBA8F521BA6}"/>
    <cellStyle name="Normal 3 2 2 2 5 3 2 3" xfId="1815" xr:uid="{24E2511C-B031-4E5A-A349-0B0F6E3E5042}"/>
    <cellStyle name="Normal 3 2 2 2 5 3 3" xfId="1816" xr:uid="{7095F399-50D1-46BF-A71C-B490A261E5A7}"/>
    <cellStyle name="Normal 3 2 2 2 5 3 4" xfId="1817" xr:uid="{01FE62F0-81DC-46A6-9F2D-2F0372F9BE6F}"/>
    <cellStyle name="Normal 3 2 2 2 5 4" xfId="340" xr:uid="{B30DAC19-379C-4E0C-87F6-2CD55297F39A}"/>
    <cellStyle name="Normal 3 2 2 2 5 4 2" xfId="1818" xr:uid="{4873046C-11F0-44A0-B218-846EC1F9DDDD}"/>
    <cellStyle name="Normal 3 2 2 2 5 4 3" xfId="1819" xr:uid="{1A7FC246-80D5-4218-B2FD-944559156EC0}"/>
    <cellStyle name="Normal 3 2 2 2 5 5" xfId="1820" xr:uid="{D7A1F4C2-6799-4A36-9B09-7BEF65CCB7EB}"/>
    <cellStyle name="Normal 3 2 2 2 5 6" xfId="1821" xr:uid="{E11A7AB8-988A-467B-B56B-DFD20E01F6A5}"/>
    <cellStyle name="Normal 3 2 2 2 6" xfId="341" xr:uid="{E31436CA-1BAF-4B4F-A027-7560A9F84947}"/>
    <cellStyle name="Normal 3 2 2 2 6 2" xfId="342" xr:uid="{CB506E16-03D0-4F43-98C8-F27BE9EE0FF0}"/>
    <cellStyle name="Normal 3 2 2 2 6 2 2" xfId="1822" xr:uid="{6B5000F2-983C-4396-BEBA-8E42DA449CFD}"/>
    <cellStyle name="Normal 3 2 2 2 6 2 3" xfId="1823" xr:uid="{F3A1AC13-28B7-45C7-BF05-CF723237A9DF}"/>
    <cellStyle name="Normal 3 2 2 2 6 3" xfId="1824" xr:uid="{F7FAD4A4-9D11-4285-9660-034737939E2F}"/>
    <cellStyle name="Normal 3 2 2 2 6 4" xfId="1825" xr:uid="{1F9CCB04-A637-4C9D-B281-61AB9DDD478F}"/>
    <cellStyle name="Normal 3 2 2 2 7" xfId="343" xr:uid="{B59571C9-CF6E-470E-8DB3-6044765980F5}"/>
    <cellStyle name="Normal 3 2 2 2 7 2" xfId="344" xr:uid="{8ADD33DD-14AA-4428-A9D1-5C47234A8E04}"/>
    <cellStyle name="Normal 3 2 2 2 7 2 2" xfId="1826" xr:uid="{53BC4604-D00D-47D5-9E89-644C8C8CD2EC}"/>
    <cellStyle name="Normal 3 2 2 2 7 2 3" xfId="1827" xr:uid="{EF8FFCE9-9ACC-44E2-BB56-B61B1753A5B5}"/>
    <cellStyle name="Normal 3 2 2 2 7 3" xfId="1828" xr:uid="{04315249-331C-4E66-9F4E-BECDA5920F46}"/>
    <cellStyle name="Normal 3 2 2 2 7 4" xfId="1829" xr:uid="{FE57BDE6-2A35-407D-B31B-65DCB5831097}"/>
    <cellStyle name="Normal 3 2 2 2 8" xfId="345" xr:uid="{7C1B8E21-BDB8-4194-BF76-68B36CDC5FFF}"/>
    <cellStyle name="Normal 3 2 2 2 8 2" xfId="1830" xr:uid="{0457107C-1EDD-4F38-944F-536659629F87}"/>
    <cellStyle name="Normal 3 2 2 2 8 3" xfId="1831" xr:uid="{CBDDF9EA-7B5B-481E-87FC-A900D75B3A2D}"/>
    <cellStyle name="Normal 3 2 2 2 9" xfId="1832" xr:uid="{14F12408-43D9-416B-9973-C545331C0DDD}"/>
    <cellStyle name="Normal 3 2 2 3" xfId="163" xr:uid="{E31B9B72-C034-49D6-A1F0-1BA1BAFC1D08}"/>
    <cellStyle name="Normal 3 2 2 3 10" xfId="1833" xr:uid="{9E0E16E8-244A-481D-BAC7-C7914F763690}"/>
    <cellStyle name="Normal 3 2 2 3 11" xfId="10523" xr:uid="{F6353344-87AF-490B-BCC7-E37BC30C130E}"/>
    <cellStyle name="Normal 3 2 2 3 12" xfId="12424" xr:uid="{5FCC718A-FC8F-4539-978F-893ED016316B}"/>
    <cellStyle name="Normal 3 2 2 3 12 2" xfId="15311" xr:uid="{C971C843-BD9D-4055-AC01-9293C8FDF82C}"/>
    <cellStyle name="Normal 3 2 2 3 13" xfId="13875" xr:uid="{9F88850B-01EE-4CA5-9A7D-B727D8407A0F}"/>
    <cellStyle name="Normal 3 2 2 3 14" xfId="9372" xr:uid="{BF3359EE-9316-4B54-A905-D02AB78592DE}"/>
    <cellStyle name="Normal 3 2 2 3 2" xfId="164" xr:uid="{BFF67DC1-4350-49CB-8C82-4312A6C2E645}"/>
    <cellStyle name="Normal 3 2 2 3 2 2" xfId="346" xr:uid="{05C77784-782E-424B-BA4D-20213C6A6F55}"/>
    <cellStyle name="Normal 3 2 2 3 2 2 2" xfId="347" xr:uid="{2511C40F-9181-4C6A-BB2F-5395C1B52E68}"/>
    <cellStyle name="Normal 3 2 2 3 2 2 2 2" xfId="348" xr:uid="{43457294-4358-4421-9769-C3D92B5351BA}"/>
    <cellStyle name="Normal 3 2 2 3 2 2 2 2 2" xfId="1834" xr:uid="{78DDCBC9-8524-47D4-88E1-9AFB9B962BF0}"/>
    <cellStyle name="Normal 3 2 2 3 2 2 2 2 3" xfId="1835" xr:uid="{16E31B43-8C9D-40E9-AFE7-585C7A1D34B4}"/>
    <cellStyle name="Normal 3 2 2 3 2 2 2 3" xfId="1836" xr:uid="{139BCFE1-F98C-4053-91C3-1F0874677F55}"/>
    <cellStyle name="Normal 3 2 2 3 2 2 2 4" xfId="1837" xr:uid="{84D0A887-799F-4FA7-9454-AEA69D17D40E}"/>
    <cellStyle name="Normal 3 2 2 3 2 2 3" xfId="349" xr:uid="{2B2BAC6F-8C38-4DBC-BA25-50BAD3B14331}"/>
    <cellStyle name="Normal 3 2 2 3 2 2 3 2" xfId="350" xr:uid="{C4922860-DCCE-4912-A860-E4C36D3F750D}"/>
    <cellStyle name="Normal 3 2 2 3 2 2 3 2 2" xfId="1838" xr:uid="{5CFC94CF-2EDF-40B1-B56A-F172A4E8CC61}"/>
    <cellStyle name="Normal 3 2 2 3 2 2 3 2 3" xfId="1839" xr:uid="{C28D6E2F-3D60-425B-AA96-4835FCE662E2}"/>
    <cellStyle name="Normal 3 2 2 3 2 2 3 3" xfId="1840" xr:uid="{A7EA9C20-F5AF-4506-A665-275394F543C3}"/>
    <cellStyle name="Normal 3 2 2 3 2 2 3 4" xfId="1841" xr:uid="{78DFAA6D-0399-4B9D-B823-C8AEC807B925}"/>
    <cellStyle name="Normal 3 2 2 3 2 2 4" xfId="351" xr:uid="{B8C2AC8B-C055-40AF-A036-DD16EDC2E510}"/>
    <cellStyle name="Normal 3 2 2 3 2 2 4 2" xfId="1842" xr:uid="{0FF225DA-997E-406E-B2F3-BAA1AFD8AA95}"/>
    <cellStyle name="Normal 3 2 2 3 2 2 4 3" xfId="1843" xr:uid="{7F534DB2-C896-4672-B36A-6E71DFD12FE2}"/>
    <cellStyle name="Normal 3 2 2 3 2 2 5" xfId="1844" xr:uid="{995FB00E-8ECB-4737-8C12-18D0F0C465DA}"/>
    <cellStyle name="Normal 3 2 2 3 2 2 6" xfId="1845" xr:uid="{8ADAC32D-90EF-4E3E-8927-B10566EE0688}"/>
    <cellStyle name="Normal 3 2 2 3 2 3" xfId="352" xr:uid="{69129DE9-41EE-489A-95A0-0BF5B36EC447}"/>
    <cellStyle name="Normal 3 2 2 3 2 3 2" xfId="353" xr:uid="{8EAA52EC-067E-47A2-9F40-C81606ADF34E}"/>
    <cellStyle name="Normal 3 2 2 3 2 3 2 2" xfId="354" xr:uid="{10D1A764-3F54-4A35-A0DF-7578FF4626BC}"/>
    <cellStyle name="Normal 3 2 2 3 2 3 2 2 2" xfId="1846" xr:uid="{0803BAF4-F884-49E8-BF56-A6EB08512747}"/>
    <cellStyle name="Normal 3 2 2 3 2 3 2 2 3" xfId="1847" xr:uid="{400E237E-03E5-441D-9A65-F42D9A8A8374}"/>
    <cellStyle name="Normal 3 2 2 3 2 3 2 3" xfId="1848" xr:uid="{673E7225-029D-4ADC-9BDD-1F96934088BF}"/>
    <cellStyle name="Normal 3 2 2 3 2 3 2 4" xfId="1849" xr:uid="{E1BA318A-3631-413B-AC9E-1C236F97DA10}"/>
    <cellStyle name="Normal 3 2 2 3 2 3 3" xfId="355" xr:uid="{20BFCDA2-7A0E-405A-AAC0-B9BD2E437C0A}"/>
    <cellStyle name="Normal 3 2 2 3 2 3 3 2" xfId="356" xr:uid="{A2D32D6E-80E9-43FA-80F1-3E8239193925}"/>
    <cellStyle name="Normal 3 2 2 3 2 3 3 2 2" xfId="1850" xr:uid="{A21725F8-4A0C-496A-8A33-16380510872C}"/>
    <cellStyle name="Normal 3 2 2 3 2 3 3 2 3" xfId="1851" xr:uid="{5F90BA6D-D64E-4682-A3C0-35D24C267CE2}"/>
    <cellStyle name="Normal 3 2 2 3 2 3 3 3" xfId="1852" xr:uid="{7944C755-5C95-41CD-804B-E2ED9C324887}"/>
    <cellStyle name="Normal 3 2 2 3 2 3 3 4" xfId="1853" xr:uid="{55019DB4-12C4-4E7A-B485-C0E48253CD3D}"/>
    <cellStyle name="Normal 3 2 2 3 2 3 4" xfId="357" xr:uid="{E011F670-604F-491E-908A-74C573994F4F}"/>
    <cellStyle name="Normal 3 2 2 3 2 3 4 2" xfId="1854" xr:uid="{39D30A3A-C989-476B-AC68-EDA21FEF0F63}"/>
    <cellStyle name="Normal 3 2 2 3 2 3 4 3" xfId="1855" xr:uid="{EFCAAD87-FCD8-44B3-85C8-49D292299703}"/>
    <cellStyle name="Normal 3 2 2 3 2 3 5" xfId="1856" xr:uid="{E8A884EF-FEF0-4AD0-AEE6-8BD1D81A273D}"/>
    <cellStyle name="Normal 3 2 2 3 2 3 6" xfId="1857" xr:uid="{DF48D29F-8B1F-4CF3-AB5C-5973FD9F0042}"/>
    <cellStyle name="Normal 3 2 2 3 2 4" xfId="358" xr:uid="{0FBF7D33-C0BF-4396-B972-9A0AA8FAA946}"/>
    <cellStyle name="Normal 3 2 2 3 2 4 2" xfId="359" xr:uid="{A49FF06B-E0C1-4600-925E-5EC99C686A6C}"/>
    <cellStyle name="Normal 3 2 2 3 2 4 2 2" xfId="1858" xr:uid="{8F068A09-4B9E-4092-ACB2-1DCDBCBF311E}"/>
    <cellStyle name="Normal 3 2 2 3 2 4 2 3" xfId="1859" xr:uid="{E4A6886C-B2BA-48BE-87CA-7588544332BD}"/>
    <cellStyle name="Normal 3 2 2 3 2 4 3" xfId="1860" xr:uid="{01B00ACD-FE84-4955-9125-ECEEF5D16741}"/>
    <cellStyle name="Normal 3 2 2 3 2 4 4" xfId="1861" xr:uid="{D3E322E1-E0E0-4918-9E81-B41D3DFA4281}"/>
    <cellStyle name="Normal 3 2 2 3 2 5" xfId="360" xr:uid="{7DF0BEC0-0778-4737-B826-293845CC3D74}"/>
    <cellStyle name="Normal 3 2 2 3 2 5 2" xfId="361" xr:uid="{7A3DF083-AB7F-4639-9AB6-474E5B5C9396}"/>
    <cellStyle name="Normal 3 2 2 3 2 5 2 2" xfId="1862" xr:uid="{FD23E978-DB02-4472-AC8A-6466B521DDA6}"/>
    <cellStyle name="Normal 3 2 2 3 2 5 2 3" xfId="1863" xr:uid="{F0C01CEE-9405-4875-963B-E2B02F2F7A2A}"/>
    <cellStyle name="Normal 3 2 2 3 2 5 3" xfId="1864" xr:uid="{987758ED-42DC-420F-BB4B-F938617FCEA9}"/>
    <cellStyle name="Normal 3 2 2 3 2 5 4" xfId="1865" xr:uid="{8FBB0FFB-82BA-4FB2-991F-55C4D45150A0}"/>
    <cellStyle name="Normal 3 2 2 3 2 6" xfId="362" xr:uid="{87791870-DE2F-409F-B00B-D4E366EFF2E0}"/>
    <cellStyle name="Normal 3 2 2 3 2 6 2" xfId="1866" xr:uid="{E52EECA8-945A-4765-B1C5-82FE6EA44931}"/>
    <cellStyle name="Normal 3 2 2 3 2 6 3" xfId="1867" xr:uid="{AE2953DF-1D69-4E3E-9AA3-9796F99351BB}"/>
    <cellStyle name="Normal 3 2 2 3 2 7" xfId="1868" xr:uid="{426E0DB4-CCB8-4EA3-835F-A58369AEB6F8}"/>
    <cellStyle name="Normal 3 2 2 3 2 8" xfId="1869" xr:uid="{25FDBF92-F77D-41C6-A613-6FB26CACB37A}"/>
    <cellStyle name="Normal 3 2 2 3 3" xfId="165" xr:uid="{EA530A58-ADA1-43E1-B9E8-043AD6EF0A5B}"/>
    <cellStyle name="Normal 3 2 2 3 3 2" xfId="363" xr:uid="{8B344D3E-BA53-45C1-9189-CFBC167B727E}"/>
    <cellStyle name="Normal 3 2 2 3 3 2 2" xfId="364" xr:uid="{73AD27E6-42A9-43CC-8E74-08EDA9AA5512}"/>
    <cellStyle name="Normal 3 2 2 3 3 2 2 2" xfId="365" xr:uid="{C688B2A1-DF1C-4E4D-A747-3A786E95D1A0}"/>
    <cellStyle name="Normal 3 2 2 3 3 2 2 2 2" xfId="1870" xr:uid="{E98A180F-7521-4921-B61C-BA44204CE34B}"/>
    <cellStyle name="Normal 3 2 2 3 3 2 2 2 3" xfId="1871" xr:uid="{184ED76C-0947-436B-A5D7-011D0F369614}"/>
    <cellStyle name="Normal 3 2 2 3 3 2 2 3" xfId="1872" xr:uid="{CD45F7A8-54FC-48F0-8D54-E4DB2273098A}"/>
    <cellStyle name="Normal 3 2 2 3 3 2 2 4" xfId="1873" xr:uid="{49E47259-7508-43CE-B20B-0857DDCE823F}"/>
    <cellStyle name="Normal 3 2 2 3 3 2 3" xfId="366" xr:uid="{1644514C-989D-4170-9AC0-BB032D8F1C0F}"/>
    <cellStyle name="Normal 3 2 2 3 3 2 3 2" xfId="367" xr:uid="{867449E6-5194-4E52-A5D4-8871252CAF94}"/>
    <cellStyle name="Normal 3 2 2 3 3 2 3 2 2" xfId="1874" xr:uid="{1B6A4171-0CF7-44F3-BED0-360133412670}"/>
    <cellStyle name="Normal 3 2 2 3 3 2 3 2 3" xfId="1875" xr:uid="{2F7D094D-9CA8-44A4-B686-377048FC5DC1}"/>
    <cellStyle name="Normal 3 2 2 3 3 2 3 3" xfId="1876" xr:uid="{8957878B-8131-4BDF-A30D-0878FFA917E4}"/>
    <cellStyle name="Normal 3 2 2 3 3 2 3 4" xfId="1877" xr:uid="{E624055F-D5C7-4AFC-ACA5-5CE3008C6F68}"/>
    <cellStyle name="Normal 3 2 2 3 3 2 4" xfId="368" xr:uid="{94D0AEB1-AB0E-45B0-A499-EF686B223902}"/>
    <cellStyle name="Normal 3 2 2 3 3 2 4 2" xfId="1878" xr:uid="{EF907ED5-472C-49D7-9116-E506E5CAEEB8}"/>
    <cellStyle name="Normal 3 2 2 3 3 2 4 3" xfId="1879" xr:uid="{96B4F7B1-0BF4-4851-8560-40B021F1136A}"/>
    <cellStyle name="Normal 3 2 2 3 3 2 5" xfId="1880" xr:uid="{19C33736-1CD9-4FA3-982D-008203CA8938}"/>
    <cellStyle name="Normal 3 2 2 3 3 2 6" xfId="1881" xr:uid="{1D37F39C-E06A-4C3A-B2A8-94A19C3935AB}"/>
    <cellStyle name="Normal 3 2 2 3 3 3" xfId="369" xr:uid="{6A266912-F6A2-4E66-88F5-27201E7C3C8F}"/>
    <cellStyle name="Normal 3 2 2 3 3 3 2" xfId="370" xr:uid="{BA911392-0824-46B7-B285-3970A560133F}"/>
    <cellStyle name="Normal 3 2 2 3 3 3 2 2" xfId="371" xr:uid="{D3FC4B9C-2FCF-4D37-BF1E-32986072B24A}"/>
    <cellStyle name="Normal 3 2 2 3 3 3 2 2 2" xfId="1882" xr:uid="{0F2D3E25-E3A1-447B-BA1F-F4E2A5CC4C29}"/>
    <cellStyle name="Normal 3 2 2 3 3 3 2 2 3" xfId="1883" xr:uid="{AAF17024-F673-44C5-8BEB-BE1163B2C6A7}"/>
    <cellStyle name="Normal 3 2 2 3 3 3 2 3" xfId="1884" xr:uid="{E35817CB-5AA4-4BFA-8998-C1E11BC79B8C}"/>
    <cellStyle name="Normal 3 2 2 3 3 3 2 4" xfId="1885" xr:uid="{D7747007-B6FB-4ED6-B1DD-876F42ACAE56}"/>
    <cellStyle name="Normal 3 2 2 3 3 3 3" xfId="372" xr:uid="{79DBBCDE-426A-418E-A5B1-AA23B255773E}"/>
    <cellStyle name="Normal 3 2 2 3 3 3 3 2" xfId="373" xr:uid="{BBCBE9B2-CDA9-4634-BE01-38ABAF421DB2}"/>
    <cellStyle name="Normal 3 2 2 3 3 3 3 2 2" xfId="1886" xr:uid="{5A0B206B-610C-4225-9A47-58112C21467B}"/>
    <cellStyle name="Normal 3 2 2 3 3 3 3 2 3" xfId="1887" xr:uid="{78B04D40-57A7-45C9-98B7-D2AD949C71EB}"/>
    <cellStyle name="Normal 3 2 2 3 3 3 3 3" xfId="1888" xr:uid="{1CCDBD21-1151-4A67-A965-76CBB0CCE993}"/>
    <cellStyle name="Normal 3 2 2 3 3 3 3 4" xfId="1889" xr:uid="{680624F7-AEBC-4E11-AFD7-A582D768C56B}"/>
    <cellStyle name="Normal 3 2 2 3 3 3 4" xfId="374" xr:uid="{D5E4A47E-C99C-4903-A93A-33BFDB77F21D}"/>
    <cellStyle name="Normal 3 2 2 3 3 3 4 2" xfId="1890" xr:uid="{3F8A363D-C1BF-492B-9718-2A628FB0B5B1}"/>
    <cellStyle name="Normal 3 2 2 3 3 3 4 3" xfId="1891" xr:uid="{E3757541-1F1B-4841-8C97-A261169F42C8}"/>
    <cellStyle name="Normal 3 2 2 3 3 3 5" xfId="1892" xr:uid="{60BE9E8A-61E4-4C8E-83F8-25F38FC0B857}"/>
    <cellStyle name="Normal 3 2 2 3 3 3 6" xfId="1893" xr:uid="{68EAA001-5A4C-4136-9686-5836062B0136}"/>
    <cellStyle name="Normal 3 2 2 3 3 4" xfId="375" xr:uid="{D2CF43BE-5206-4134-B6CE-90D378B6B1B5}"/>
    <cellStyle name="Normal 3 2 2 3 3 4 2" xfId="376" xr:uid="{2B82C363-70D9-4554-946E-7A7AF6F36AEB}"/>
    <cellStyle name="Normal 3 2 2 3 3 4 2 2" xfId="1894" xr:uid="{8A16CC3E-4EB3-4352-BCF3-B2EBA65BE624}"/>
    <cellStyle name="Normal 3 2 2 3 3 4 2 3" xfId="1895" xr:uid="{E95347FA-D5DC-463C-B2FF-4092B4A1F082}"/>
    <cellStyle name="Normal 3 2 2 3 3 4 3" xfId="1896" xr:uid="{378D03F4-065F-44F5-AC45-85042F90CA67}"/>
    <cellStyle name="Normal 3 2 2 3 3 4 4" xfId="1897" xr:uid="{012004CF-EE4B-4834-A240-B0CB75B00BB5}"/>
    <cellStyle name="Normal 3 2 2 3 3 5" xfId="377" xr:uid="{14D48193-77D7-40AF-AFCB-6CA334292234}"/>
    <cellStyle name="Normal 3 2 2 3 3 5 2" xfId="378" xr:uid="{887A06CB-6BBB-45BB-BE9E-3DF5BA8F32D8}"/>
    <cellStyle name="Normal 3 2 2 3 3 5 2 2" xfId="1898" xr:uid="{15C2FDDD-DC48-4A73-AB6F-3D7428BCD490}"/>
    <cellStyle name="Normal 3 2 2 3 3 5 2 3" xfId="1899" xr:uid="{336179B1-3D95-4D13-800B-F5355F139582}"/>
    <cellStyle name="Normal 3 2 2 3 3 5 3" xfId="1900" xr:uid="{676F962F-E493-4782-A207-F58BB00E9BE0}"/>
    <cellStyle name="Normal 3 2 2 3 3 5 4" xfId="1901" xr:uid="{A9773566-0585-4A58-9BB6-14F7106D760B}"/>
    <cellStyle name="Normal 3 2 2 3 3 6" xfId="379" xr:uid="{FB4EA832-3E91-42EE-89B1-E1768065CDB5}"/>
    <cellStyle name="Normal 3 2 2 3 3 6 2" xfId="1902" xr:uid="{B6BFC82B-16F5-4451-AE1C-A4B59337BF40}"/>
    <cellStyle name="Normal 3 2 2 3 3 6 3" xfId="1903" xr:uid="{78E923BF-3B95-45EE-ABE8-539BA8E63473}"/>
    <cellStyle name="Normal 3 2 2 3 3 7" xfId="1904" xr:uid="{C1A1149E-E37C-4AA2-A97E-0BC5A6608DC5}"/>
    <cellStyle name="Normal 3 2 2 3 3 8" xfId="1905" xr:uid="{FF76B9A8-F68A-4651-8DAE-16A2C9604291}"/>
    <cellStyle name="Normal 3 2 2 3 4" xfId="380" xr:uid="{A7621851-1B78-42B4-A5A2-F96B3EE4B6DD}"/>
    <cellStyle name="Normal 3 2 2 3 4 2" xfId="381" xr:uid="{A0398AFC-3A65-458F-B32C-A48A1FA5275D}"/>
    <cellStyle name="Normal 3 2 2 3 4 2 2" xfId="382" xr:uid="{C7B97BF2-1514-4BEE-AFF9-CBE7504CD0E5}"/>
    <cellStyle name="Normal 3 2 2 3 4 2 2 2" xfId="1906" xr:uid="{12B5512E-5207-4C3D-9843-4DF0862C30AA}"/>
    <cellStyle name="Normal 3 2 2 3 4 2 2 3" xfId="1907" xr:uid="{5887C7ED-216A-4D9E-A80F-73DC6529A60A}"/>
    <cellStyle name="Normal 3 2 2 3 4 2 3" xfId="1908" xr:uid="{066B4E64-509D-4BC5-BF98-A4049B6788C2}"/>
    <cellStyle name="Normal 3 2 2 3 4 2 4" xfId="1909" xr:uid="{561C83F7-F255-41B1-A31B-45F4773666F8}"/>
    <cellStyle name="Normal 3 2 2 3 4 3" xfId="383" xr:uid="{7313C8AB-3B77-4E5B-A357-5E63E3CE6566}"/>
    <cellStyle name="Normal 3 2 2 3 4 3 2" xfId="384" xr:uid="{9A8FC464-D4B1-4D47-BDFA-5A6C463AA329}"/>
    <cellStyle name="Normal 3 2 2 3 4 3 2 2" xfId="1910" xr:uid="{EC6528D4-1D71-4524-A327-5FCC0BFD38E1}"/>
    <cellStyle name="Normal 3 2 2 3 4 3 2 3" xfId="1911" xr:uid="{53DE97FA-40CA-49D0-98F4-BC4D3F44E4D4}"/>
    <cellStyle name="Normal 3 2 2 3 4 3 3" xfId="1912" xr:uid="{4CD4C6CE-4CA2-449C-B2D8-3668C2B8C68F}"/>
    <cellStyle name="Normal 3 2 2 3 4 3 4" xfId="1913" xr:uid="{3CB90977-F441-40A6-A6E8-5DC2260CE406}"/>
    <cellStyle name="Normal 3 2 2 3 4 4" xfId="385" xr:uid="{FD225DAD-F6F9-44E1-B0E7-15D7E8CAED20}"/>
    <cellStyle name="Normal 3 2 2 3 4 4 2" xfId="1914" xr:uid="{FAFDD4B8-6FFB-4001-96A9-9FCA646804BD}"/>
    <cellStyle name="Normal 3 2 2 3 4 4 3" xfId="1915" xr:uid="{BE2EC979-AF70-4A2C-BBAF-8B9DAA945FE2}"/>
    <cellStyle name="Normal 3 2 2 3 4 5" xfId="1916" xr:uid="{29F8A01E-FE0B-4B98-A09E-9CD0CD107DDE}"/>
    <cellStyle name="Normal 3 2 2 3 4 6" xfId="1917" xr:uid="{0DBA043C-F4A6-4F82-8703-D9979859F51C}"/>
    <cellStyle name="Normal 3 2 2 3 5" xfId="386" xr:uid="{03BC2325-1BC0-45A4-ADA7-6ABDCA8A704C}"/>
    <cellStyle name="Normal 3 2 2 3 5 2" xfId="387" xr:uid="{26F06BD9-BBA5-4C49-A8B1-CBB38A478136}"/>
    <cellStyle name="Normal 3 2 2 3 5 2 2" xfId="388" xr:uid="{A1A07D3C-D4E7-4D68-8E31-AB91BDA8DB86}"/>
    <cellStyle name="Normal 3 2 2 3 5 2 2 2" xfId="1918" xr:uid="{26E050D0-02CE-44F1-895F-C57D6F9E1C01}"/>
    <cellStyle name="Normal 3 2 2 3 5 2 2 3" xfId="1919" xr:uid="{7DC089B8-E95D-42E2-B62A-481382293B8B}"/>
    <cellStyle name="Normal 3 2 2 3 5 2 3" xfId="1920" xr:uid="{05BE9DE0-4B4C-44EA-A06D-78D9B1C2195F}"/>
    <cellStyle name="Normal 3 2 2 3 5 2 4" xfId="1921" xr:uid="{EA09D195-128F-40E2-AAC7-DFD3C35993CB}"/>
    <cellStyle name="Normal 3 2 2 3 5 3" xfId="389" xr:uid="{034CA136-95B9-4E55-96FC-F01DBFA6DB9F}"/>
    <cellStyle name="Normal 3 2 2 3 5 3 2" xfId="390" xr:uid="{47B9F1F2-7A8E-4B7C-A7CD-298562E41DFB}"/>
    <cellStyle name="Normal 3 2 2 3 5 3 2 2" xfId="1922" xr:uid="{B3F5C89B-9EC7-42DD-ADC8-BF8A5BCC18E0}"/>
    <cellStyle name="Normal 3 2 2 3 5 3 2 3" xfId="1923" xr:uid="{26481053-D83A-44EB-91C5-97F6D912A38D}"/>
    <cellStyle name="Normal 3 2 2 3 5 3 3" xfId="1924" xr:uid="{6C51B5B3-B492-4F3A-AB96-EC811262060C}"/>
    <cellStyle name="Normal 3 2 2 3 5 3 4" xfId="1925" xr:uid="{975B2E0D-6F1F-4ADB-AC25-51373F918CD2}"/>
    <cellStyle name="Normal 3 2 2 3 5 4" xfId="391" xr:uid="{DD414ADE-B116-4B3C-A33C-7CBB30B813ED}"/>
    <cellStyle name="Normal 3 2 2 3 5 4 2" xfId="1926" xr:uid="{13E5041E-EA4F-4AA7-8264-F0169A6F7D59}"/>
    <cellStyle name="Normal 3 2 2 3 5 4 3" xfId="1927" xr:uid="{AC4EFB68-AA5C-427E-B297-857B15BAB604}"/>
    <cellStyle name="Normal 3 2 2 3 5 5" xfId="1928" xr:uid="{7BBEDAE2-3B05-4E50-9473-061279996824}"/>
    <cellStyle name="Normal 3 2 2 3 5 6" xfId="1929" xr:uid="{F4DE933F-7E65-4561-8AC5-A63DE369CD42}"/>
    <cellStyle name="Normal 3 2 2 3 6" xfId="392" xr:uid="{7F24CD6A-3A04-4E97-A039-03AF5CCD758E}"/>
    <cellStyle name="Normal 3 2 2 3 6 2" xfId="393" xr:uid="{0486100B-17EB-4FA2-9C15-10CF77D9B640}"/>
    <cellStyle name="Normal 3 2 2 3 6 2 2" xfId="1930" xr:uid="{3287A02F-2E79-408B-B093-F4AA6C41330C}"/>
    <cellStyle name="Normal 3 2 2 3 6 2 3" xfId="1931" xr:uid="{458120CA-71B9-4868-93A5-11481468DFED}"/>
    <cellStyle name="Normal 3 2 2 3 6 3" xfId="1932" xr:uid="{EB5F0B9B-FB61-4B1C-8D69-FFAE10F0CC72}"/>
    <cellStyle name="Normal 3 2 2 3 6 4" xfId="1933" xr:uid="{D578BCBE-8EE1-4F70-AC76-CB75F8D64948}"/>
    <cellStyle name="Normal 3 2 2 3 7" xfId="394" xr:uid="{C10D42E0-26EC-4B3E-B7B1-BB74E9CFDCD8}"/>
    <cellStyle name="Normal 3 2 2 3 7 2" xfId="395" xr:uid="{D52AC51D-8A25-4A46-9F49-5450B04730F2}"/>
    <cellStyle name="Normal 3 2 2 3 7 2 2" xfId="1934" xr:uid="{2CAAC19C-A5DE-40CB-B5B2-5EA7CA50C1EC}"/>
    <cellStyle name="Normal 3 2 2 3 7 2 3" xfId="1935" xr:uid="{A3D5E729-B56A-4424-81AB-D3784B1401AF}"/>
    <cellStyle name="Normal 3 2 2 3 7 3" xfId="1936" xr:uid="{8356D21A-8524-4DCC-A566-3447B6B0323C}"/>
    <cellStyle name="Normal 3 2 2 3 7 4" xfId="1937" xr:uid="{677A2282-2E77-49D5-B3D2-5C82B3D73221}"/>
    <cellStyle name="Normal 3 2 2 3 8" xfId="396" xr:uid="{1ACE14D3-8E8B-4A2F-902B-599E064C34A7}"/>
    <cellStyle name="Normal 3 2 2 3 8 2" xfId="1938" xr:uid="{12A01948-37A7-4118-BE8C-6A733530A9A3}"/>
    <cellStyle name="Normal 3 2 2 3 8 3" xfId="1939" xr:uid="{520BB7A6-52D9-49AC-A4AD-6A30E9432A92}"/>
    <cellStyle name="Normal 3 2 2 3 9" xfId="1940" xr:uid="{285B1347-8C2D-487A-BD7C-4EB90AC5F52C}"/>
    <cellStyle name="Normal 3 2 2 4" xfId="166" xr:uid="{66B3A38B-96C9-46B3-AC66-018B18F57CD1}"/>
    <cellStyle name="Normal 3 2 2 4 2" xfId="397" xr:uid="{1F67B0B6-15B5-4FAE-B108-AAFC90F15615}"/>
    <cellStyle name="Normal 3 2 2 4 2 2" xfId="398" xr:uid="{E3789FC8-B77E-4D3B-9F45-CBA8444A2031}"/>
    <cellStyle name="Normal 3 2 2 4 2 2 2" xfId="399" xr:uid="{326A7197-C5EF-4258-A5DD-640A642CEBA5}"/>
    <cellStyle name="Normal 3 2 2 4 2 2 2 2" xfId="1941" xr:uid="{9773FE5C-1114-49B9-AB60-6168204A7642}"/>
    <cellStyle name="Normal 3 2 2 4 2 2 2 3" xfId="1942" xr:uid="{7EC603B3-9FD7-4E98-A5DF-C22E32B18915}"/>
    <cellStyle name="Normal 3 2 2 4 2 2 3" xfId="1943" xr:uid="{A18CADA3-E00E-4AEA-BA0D-384B8642A57B}"/>
    <cellStyle name="Normal 3 2 2 4 2 2 4" xfId="1944" xr:uid="{8B1EA965-4E30-4253-8DF3-244C01D61A25}"/>
    <cellStyle name="Normal 3 2 2 4 2 3" xfId="400" xr:uid="{D8F80B09-0EEF-4E8D-975F-16931A1E6506}"/>
    <cellStyle name="Normal 3 2 2 4 2 3 2" xfId="401" xr:uid="{68E9A5AD-16F6-4363-8457-B5414944E9B7}"/>
    <cellStyle name="Normal 3 2 2 4 2 3 2 2" xfId="1945" xr:uid="{40FA8013-61FA-4843-A175-AFFE7329DBE8}"/>
    <cellStyle name="Normal 3 2 2 4 2 3 2 3" xfId="1946" xr:uid="{8956C0A7-0143-45A8-A598-BAD578F1A747}"/>
    <cellStyle name="Normal 3 2 2 4 2 3 3" xfId="1947" xr:uid="{41204451-02AB-4C7E-BF58-1107A6D9C47D}"/>
    <cellStyle name="Normal 3 2 2 4 2 3 4" xfId="1948" xr:uid="{6F197464-F1EA-41F4-B17C-EB9302737408}"/>
    <cellStyle name="Normal 3 2 2 4 2 4" xfId="402" xr:uid="{4FB9B7B9-9FAB-416A-897F-028303F85F74}"/>
    <cellStyle name="Normal 3 2 2 4 2 4 2" xfId="1949" xr:uid="{AEDFE9FA-1894-4385-8E8F-0B253A4600A2}"/>
    <cellStyle name="Normal 3 2 2 4 2 4 3" xfId="1950" xr:uid="{BCFA639E-95E7-4F9C-AD75-D0EEA51FC8B6}"/>
    <cellStyle name="Normal 3 2 2 4 2 5" xfId="1951" xr:uid="{8E75BB26-F701-406F-8CBE-F751D0788513}"/>
    <cellStyle name="Normal 3 2 2 4 2 6" xfId="1952" xr:uid="{0E424A45-BABB-4762-AF51-D08ECA878440}"/>
    <cellStyle name="Normal 3 2 2 4 3" xfId="403" xr:uid="{5D35B09B-5563-4015-851F-CF95A2053161}"/>
    <cellStyle name="Normal 3 2 2 4 3 2" xfId="404" xr:uid="{C42C8FE2-9DAE-4633-A8E1-533A7EC28BF0}"/>
    <cellStyle name="Normal 3 2 2 4 3 2 2" xfId="405" xr:uid="{8176EC78-2E99-474B-85A8-3FB666A80E48}"/>
    <cellStyle name="Normal 3 2 2 4 3 2 2 2" xfId="1953" xr:uid="{B1E9DC30-DBD1-4D74-A62E-EE75634FE4D9}"/>
    <cellStyle name="Normal 3 2 2 4 3 2 2 3" xfId="1954" xr:uid="{BDB29B12-B5A6-4E9B-B7DB-A91D0492478A}"/>
    <cellStyle name="Normal 3 2 2 4 3 2 3" xfId="1955" xr:uid="{63E44D36-29CC-412E-AF40-089205AE1497}"/>
    <cellStyle name="Normal 3 2 2 4 3 2 4" xfId="1956" xr:uid="{B57116DA-72AB-4DFD-8BE1-199870100B03}"/>
    <cellStyle name="Normal 3 2 2 4 3 3" xfId="406" xr:uid="{DEF94E9F-376D-465E-89F7-0611B78A4300}"/>
    <cellStyle name="Normal 3 2 2 4 3 3 2" xfId="407" xr:uid="{CABEA93C-E3A1-4793-9D76-4B8C265C84DB}"/>
    <cellStyle name="Normal 3 2 2 4 3 3 2 2" xfId="1957" xr:uid="{CBB4D0E3-6312-4A44-8708-E9887D2DBF68}"/>
    <cellStyle name="Normal 3 2 2 4 3 3 2 3" xfId="1958" xr:uid="{01470545-64E1-4585-8630-B217A9F7CADF}"/>
    <cellStyle name="Normal 3 2 2 4 3 3 3" xfId="1959" xr:uid="{44EB2C28-0B23-43B8-B36D-80F64428D8F4}"/>
    <cellStyle name="Normal 3 2 2 4 3 3 4" xfId="1960" xr:uid="{9FB8F707-471E-44BC-9524-8F5DB5B23E6D}"/>
    <cellStyle name="Normal 3 2 2 4 3 4" xfId="408" xr:uid="{8AE5AF76-D048-46F5-B251-C00BC3009F90}"/>
    <cellStyle name="Normal 3 2 2 4 3 4 2" xfId="1961" xr:uid="{6A7BD897-6FBE-4E6D-B231-86F8B601DA3A}"/>
    <cellStyle name="Normal 3 2 2 4 3 4 3" xfId="1962" xr:uid="{AF14A7DC-62C3-42C6-ABB6-434CC8EAEAA1}"/>
    <cellStyle name="Normal 3 2 2 4 3 5" xfId="1963" xr:uid="{E9C6A193-C51A-4425-8C6E-9523E50293DC}"/>
    <cellStyle name="Normal 3 2 2 4 3 6" xfId="1964" xr:uid="{1ADCDF55-5F29-460F-A02B-7DA332B35595}"/>
    <cellStyle name="Normal 3 2 2 4 4" xfId="409" xr:uid="{0B39A6BE-3DDB-42A4-B297-401B247F5265}"/>
    <cellStyle name="Normal 3 2 2 4 4 2" xfId="410" xr:uid="{77BBA2A1-8AA2-4215-B692-6E0E497607D1}"/>
    <cellStyle name="Normal 3 2 2 4 4 2 2" xfId="1965" xr:uid="{63F9B736-23A0-4724-AB55-149B56725821}"/>
    <cellStyle name="Normal 3 2 2 4 4 2 3" xfId="1966" xr:uid="{EED8EA48-10F0-4126-80E5-CFC527A46AC7}"/>
    <cellStyle name="Normal 3 2 2 4 4 3" xfId="1967" xr:uid="{52939125-45F7-496E-9B7A-E45F26416E10}"/>
    <cellStyle name="Normal 3 2 2 4 4 4" xfId="1968" xr:uid="{3E3F95F0-9078-41C0-A66F-8F8D0C2C1EF0}"/>
    <cellStyle name="Normal 3 2 2 4 5" xfId="411" xr:uid="{1968B1BF-A4CC-4D89-ADF6-3430A93F6DCC}"/>
    <cellStyle name="Normal 3 2 2 4 5 2" xfId="412" xr:uid="{D338CFF4-F73B-4F2A-8705-3A796EFA4916}"/>
    <cellStyle name="Normal 3 2 2 4 5 2 2" xfId="1969" xr:uid="{572B4CB3-F5B8-4B51-AAD1-3FC793671CE3}"/>
    <cellStyle name="Normal 3 2 2 4 5 2 3" xfId="1970" xr:uid="{D7FC74E1-3143-4BBE-B7C7-8829DAE22536}"/>
    <cellStyle name="Normal 3 2 2 4 5 3" xfId="1971" xr:uid="{27BA9CC9-F367-48CB-84CA-F03A904BC894}"/>
    <cellStyle name="Normal 3 2 2 4 5 4" xfId="1972" xr:uid="{3FB824C9-EB7A-4065-9D98-75CBC38DD915}"/>
    <cellStyle name="Normal 3 2 2 4 6" xfId="413" xr:uid="{3A07A87B-97DE-4A1C-9676-0D5963AD547B}"/>
    <cellStyle name="Normal 3 2 2 4 6 2" xfId="1973" xr:uid="{8131D829-9B23-49AE-B9DF-393DD15014B2}"/>
    <cellStyle name="Normal 3 2 2 4 6 3" xfId="1974" xr:uid="{CD892297-1261-4272-8F43-941A0176BD90}"/>
    <cellStyle name="Normal 3 2 2 4 7" xfId="1975" xr:uid="{72EFCD71-ED17-427B-8D26-9829EECF3A13}"/>
    <cellStyle name="Normal 3 2 2 4 8" xfId="1976" xr:uid="{9FDE2C95-35D1-4A0E-A832-6EDC27BFEAB8}"/>
    <cellStyle name="Normal 3 2 2 5" xfId="167" xr:uid="{817366B4-4E52-4C91-8A59-2C8A2B12D150}"/>
    <cellStyle name="Normal 3 2 2 5 2" xfId="414" xr:uid="{B4701E7E-9548-48E2-8090-7B6DDC211F90}"/>
    <cellStyle name="Normal 3 2 2 5 2 2" xfId="415" xr:uid="{6A258B1C-FF7A-4043-88B5-9B9EAD5CD682}"/>
    <cellStyle name="Normal 3 2 2 5 2 2 2" xfId="416" xr:uid="{71E233A1-EDF0-418F-8EA1-952E7310D658}"/>
    <cellStyle name="Normal 3 2 2 5 2 2 2 2" xfId="1977" xr:uid="{EEA81B1D-0B61-4790-9C4D-D1243640296F}"/>
    <cellStyle name="Normal 3 2 2 5 2 2 2 3" xfId="1978" xr:uid="{2A8EB8D2-DCDC-424D-A39A-2A354868DCB0}"/>
    <cellStyle name="Normal 3 2 2 5 2 2 3" xfId="1979" xr:uid="{4B11CBA6-5CFC-4A2A-84B0-34781DFFA18B}"/>
    <cellStyle name="Normal 3 2 2 5 2 2 4" xfId="1980" xr:uid="{FE315396-EEFE-41CE-8D7E-47BA9E028C97}"/>
    <cellStyle name="Normal 3 2 2 5 2 3" xfId="417" xr:uid="{99F87D2F-C584-4A9F-80B1-33E14E733F73}"/>
    <cellStyle name="Normal 3 2 2 5 2 3 2" xfId="418" xr:uid="{F648A943-54BF-4579-82C1-3BAA64ED2D88}"/>
    <cellStyle name="Normal 3 2 2 5 2 3 2 2" xfId="1981" xr:uid="{52757ADB-7966-4441-81CE-4FF556E9BB44}"/>
    <cellStyle name="Normal 3 2 2 5 2 3 2 3" xfId="1982" xr:uid="{B88D7B0A-4053-4069-89DB-FE93D0BD3341}"/>
    <cellStyle name="Normal 3 2 2 5 2 3 3" xfId="1983" xr:uid="{4851A399-9945-4014-959B-780A9FA150ED}"/>
    <cellStyle name="Normal 3 2 2 5 2 3 4" xfId="1984" xr:uid="{F3734197-87D6-4936-9DA3-8557184E9EE9}"/>
    <cellStyle name="Normal 3 2 2 5 2 4" xfId="419" xr:uid="{C3475BCD-5D15-4191-99FD-FA50C275B65E}"/>
    <cellStyle name="Normal 3 2 2 5 2 4 2" xfId="1985" xr:uid="{06BF7465-5049-4654-AA83-1B654F94A865}"/>
    <cellStyle name="Normal 3 2 2 5 2 4 3" xfId="1986" xr:uid="{10AF388B-49BB-4090-8BC9-C35901BC81F6}"/>
    <cellStyle name="Normal 3 2 2 5 2 5" xfId="1987" xr:uid="{AE4679EB-78E7-4033-91A9-D176CD0E8E03}"/>
    <cellStyle name="Normal 3 2 2 5 2 6" xfId="1988" xr:uid="{34417965-3BE2-4200-B985-9EAA703BF0F6}"/>
    <cellStyle name="Normal 3 2 2 5 3" xfId="420" xr:uid="{736E4CED-A2FB-46DD-B062-DAAA65620970}"/>
    <cellStyle name="Normal 3 2 2 5 3 2" xfId="421" xr:uid="{6E179491-C5F3-4B30-B644-95EC64BF38C3}"/>
    <cellStyle name="Normal 3 2 2 5 3 2 2" xfId="422" xr:uid="{1C188BC7-7CA2-41E1-8B9A-ABF7965FF196}"/>
    <cellStyle name="Normal 3 2 2 5 3 2 2 2" xfId="1989" xr:uid="{6F6BA93D-B393-4273-A0AC-F30413778FAB}"/>
    <cellStyle name="Normal 3 2 2 5 3 2 2 3" xfId="1990" xr:uid="{867AF962-8D4C-45EA-8910-C941C94382BF}"/>
    <cellStyle name="Normal 3 2 2 5 3 2 3" xfId="1991" xr:uid="{21A66E07-C27A-4C2D-8E05-8128C30DEBF3}"/>
    <cellStyle name="Normal 3 2 2 5 3 2 4" xfId="1992" xr:uid="{00351A0E-6683-44B9-BA3B-54AE1B070F61}"/>
    <cellStyle name="Normal 3 2 2 5 3 3" xfId="423" xr:uid="{59BEB8BB-EBFA-4C09-B528-1701D951CD77}"/>
    <cellStyle name="Normal 3 2 2 5 3 3 2" xfId="424" xr:uid="{07D76F55-377E-4CB8-8549-FB816E95B980}"/>
    <cellStyle name="Normal 3 2 2 5 3 3 2 2" xfId="1993" xr:uid="{6EF627B0-911D-4608-AFAC-058212751A5F}"/>
    <cellStyle name="Normal 3 2 2 5 3 3 2 3" xfId="1994" xr:uid="{CEB12FD4-0BCC-4F72-AB88-E6C17BAA24C8}"/>
    <cellStyle name="Normal 3 2 2 5 3 3 3" xfId="1995" xr:uid="{6B6D5AC6-F152-42AF-BA8F-E2AD5F45260E}"/>
    <cellStyle name="Normal 3 2 2 5 3 3 4" xfId="1996" xr:uid="{0236FF07-3F0C-4DFF-99A0-0901CD7DFD70}"/>
    <cellStyle name="Normal 3 2 2 5 3 4" xfId="425" xr:uid="{BEA07DC7-C656-4660-917F-6BEB39B12620}"/>
    <cellStyle name="Normal 3 2 2 5 3 4 2" xfId="1997" xr:uid="{EA88D0E7-0C1A-4F49-BA44-73A2D07FBF12}"/>
    <cellStyle name="Normal 3 2 2 5 3 4 3" xfId="1998" xr:uid="{503340A1-E5EB-406C-82FC-EE89A6D89820}"/>
    <cellStyle name="Normal 3 2 2 5 3 5" xfId="1999" xr:uid="{D29EFA19-F985-43E7-9EF9-917D4544657E}"/>
    <cellStyle name="Normal 3 2 2 5 3 6" xfId="2000" xr:uid="{205BE833-C864-4DA3-A38E-A32F52EE4A94}"/>
    <cellStyle name="Normal 3 2 2 5 4" xfId="426" xr:uid="{255932C3-2B7E-4330-887D-96CDED781DB1}"/>
    <cellStyle name="Normal 3 2 2 5 4 2" xfId="427" xr:uid="{00388ABF-F541-4672-AD8D-F6C59F7753D2}"/>
    <cellStyle name="Normal 3 2 2 5 4 2 2" xfId="2001" xr:uid="{1FF26B05-4555-46F4-9239-0430D1185186}"/>
    <cellStyle name="Normal 3 2 2 5 4 2 3" xfId="2002" xr:uid="{1E64F8C5-D499-49F1-B731-1243760CB6CB}"/>
    <cellStyle name="Normal 3 2 2 5 4 3" xfId="2003" xr:uid="{F6379CEF-01A7-4ABF-8DA4-0CD02A477FE3}"/>
    <cellStyle name="Normal 3 2 2 5 4 4" xfId="2004" xr:uid="{67DDEADC-6620-4B0C-AD15-DF3043EF52BC}"/>
    <cellStyle name="Normal 3 2 2 5 5" xfId="428" xr:uid="{5DC16857-3F27-4815-8EE0-551B28C5DE86}"/>
    <cellStyle name="Normal 3 2 2 5 5 2" xfId="429" xr:uid="{129C71B9-F973-4229-B143-306C7114EABE}"/>
    <cellStyle name="Normal 3 2 2 5 5 2 2" xfId="2005" xr:uid="{66D60151-C239-4761-B6E9-9490911DF6E4}"/>
    <cellStyle name="Normal 3 2 2 5 5 2 3" xfId="2006" xr:uid="{938DFE93-B4DD-4BDA-AA55-A65426A84DE7}"/>
    <cellStyle name="Normal 3 2 2 5 5 3" xfId="2007" xr:uid="{CC283BEA-39B0-4843-8404-6F2CB56D613D}"/>
    <cellStyle name="Normal 3 2 2 5 5 4" xfId="2008" xr:uid="{1BD6C18C-5309-4FBB-8B6E-35C8E2E9CD62}"/>
    <cellStyle name="Normal 3 2 2 5 6" xfId="430" xr:uid="{337A138B-D172-4EC4-8B21-7F035B682A1D}"/>
    <cellStyle name="Normal 3 2 2 5 6 2" xfId="2009" xr:uid="{EEC799CE-544C-4ACC-87E9-020CAA7512C3}"/>
    <cellStyle name="Normal 3 2 2 5 6 3" xfId="2010" xr:uid="{B58DE0C9-9780-4BC1-9689-76F0AA53DED7}"/>
    <cellStyle name="Normal 3 2 2 5 7" xfId="2011" xr:uid="{9D4E9829-E2BC-4EA2-9B01-79283863AFE8}"/>
    <cellStyle name="Normal 3 2 2 5 8" xfId="2012" xr:uid="{0E8C91CF-6DEB-4024-971B-1F28CB4A90C4}"/>
    <cellStyle name="Normal 3 2 2 6" xfId="431" xr:uid="{7F3B5F81-0E18-48CA-9D4C-2EC1A0B8D91B}"/>
    <cellStyle name="Normal 3 2 2 6 2" xfId="432" xr:uid="{7F76CB8A-52F6-4552-A4F7-6856DA4882D2}"/>
    <cellStyle name="Normal 3 2 2 6 2 2" xfId="433" xr:uid="{5863F296-30EF-4B82-B53E-D0E9B80B5E34}"/>
    <cellStyle name="Normal 3 2 2 6 2 2 2" xfId="2013" xr:uid="{B106227F-8919-4CD8-8B14-E7BE939E9B5E}"/>
    <cellStyle name="Normal 3 2 2 6 2 2 3" xfId="2014" xr:uid="{ED1ABB7D-3267-40FD-ADC2-4BB517F81DE9}"/>
    <cellStyle name="Normal 3 2 2 6 2 3" xfId="2015" xr:uid="{8E3E4AAF-7474-4560-95B2-3CBCB2B41C1F}"/>
    <cellStyle name="Normal 3 2 2 6 2 4" xfId="2016" xr:uid="{94C5FDBE-EE51-47D7-96B7-F1D50F4A22D7}"/>
    <cellStyle name="Normal 3 2 2 6 3" xfId="434" xr:uid="{C1067011-EE08-4803-BCA3-D703E1ABA2DD}"/>
    <cellStyle name="Normal 3 2 2 6 3 2" xfId="435" xr:uid="{E5C00EF4-3861-4DC5-A44A-4522A9E6B34F}"/>
    <cellStyle name="Normal 3 2 2 6 3 2 2" xfId="2017" xr:uid="{2DE753A2-7AC0-423B-BA27-8B66AF5681D0}"/>
    <cellStyle name="Normal 3 2 2 6 3 2 3" xfId="2018" xr:uid="{1B631A25-253F-410A-A040-2A7C5ECFF6EF}"/>
    <cellStyle name="Normal 3 2 2 6 3 3" xfId="2019" xr:uid="{57F0846E-0A01-4989-89A0-3EAFF222A39B}"/>
    <cellStyle name="Normal 3 2 2 6 3 4" xfId="2020" xr:uid="{C3169C14-D72E-4478-8FE0-EB9CC0BFB5FE}"/>
    <cellStyle name="Normal 3 2 2 6 4" xfId="436" xr:uid="{B3758BCD-7A5E-478A-BAF9-9D0385CDACB7}"/>
    <cellStyle name="Normal 3 2 2 6 4 2" xfId="2021" xr:uid="{2B576DAA-3814-43B7-A088-0C39A4C23FB1}"/>
    <cellStyle name="Normal 3 2 2 6 4 3" xfId="2022" xr:uid="{CB94ACA2-484E-4DB2-9D28-54FC69039807}"/>
    <cellStyle name="Normal 3 2 2 6 5" xfId="2023" xr:uid="{194C8C1A-F2A2-4E60-9308-E71C9A31CB10}"/>
    <cellStyle name="Normal 3 2 2 6 6" xfId="2024" xr:uid="{11608C1E-45AE-44A5-A44E-BC17364C1A3F}"/>
    <cellStyle name="Normal 3 2 2 7" xfId="437" xr:uid="{8BCA19ED-E8FE-4C14-8CA7-EDB8B452EE95}"/>
    <cellStyle name="Normal 3 2 2 7 2" xfId="438" xr:uid="{63214436-CB10-42A0-A69C-C9BB389957F6}"/>
    <cellStyle name="Normal 3 2 2 7 2 2" xfId="439" xr:uid="{9D24B7EE-CFD0-4059-9E93-ED3FB0CCC2F1}"/>
    <cellStyle name="Normal 3 2 2 7 2 2 2" xfId="2025" xr:uid="{AF62A072-0E79-4AEC-9BED-CC4EC902F2AD}"/>
    <cellStyle name="Normal 3 2 2 7 2 2 3" xfId="2026" xr:uid="{390F14DB-20FD-461A-A89E-8DA8DD8A4657}"/>
    <cellStyle name="Normal 3 2 2 7 2 3" xfId="2027" xr:uid="{C6C89302-26EB-4199-8B3F-4F518870C67B}"/>
    <cellStyle name="Normal 3 2 2 7 2 4" xfId="2028" xr:uid="{528A24C2-8F5D-49AF-97F3-372E8E4CDB69}"/>
    <cellStyle name="Normal 3 2 2 7 3" xfId="440" xr:uid="{140FB386-C63A-42DA-9795-8952F5638393}"/>
    <cellStyle name="Normal 3 2 2 7 3 2" xfId="441" xr:uid="{0F7123DB-CEA8-4E3D-BE97-ABBD2DDB87E9}"/>
    <cellStyle name="Normal 3 2 2 7 3 2 2" xfId="2029" xr:uid="{EE27E984-41A0-4F21-8654-A65C9662D388}"/>
    <cellStyle name="Normal 3 2 2 7 3 2 3" xfId="2030" xr:uid="{00B32BE8-B324-450C-8FE3-86641B6BFCD0}"/>
    <cellStyle name="Normal 3 2 2 7 3 3" xfId="2031" xr:uid="{03793663-DA1E-4550-A650-FE59F1ED29F9}"/>
    <cellStyle name="Normal 3 2 2 7 3 4" xfId="2032" xr:uid="{DECAAC50-783E-4068-8429-93C3972C8BC9}"/>
    <cellStyle name="Normal 3 2 2 7 4" xfId="442" xr:uid="{F54D1E8F-0960-48EF-91E6-84ACE7E6A3C1}"/>
    <cellStyle name="Normal 3 2 2 7 4 2" xfId="2033" xr:uid="{A21F92FB-2F8B-4103-836F-D71CAD6440F2}"/>
    <cellStyle name="Normal 3 2 2 7 4 3" xfId="2034" xr:uid="{272B76A5-D50A-42FB-80A1-CCC0BBBE7745}"/>
    <cellStyle name="Normal 3 2 2 7 5" xfId="2035" xr:uid="{AF571E9C-B282-4030-A76E-F87CC6B8AB46}"/>
    <cellStyle name="Normal 3 2 2 7 6" xfId="2036" xr:uid="{648FC89F-F0BF-4A65-AD67-47F0CA6CD728}"/>
    <cellStyle name="Normal 3 2 2 8" xfId="443" xr:uid="{B826745A-C535-4BB3-BD1E-15BB2DEE3857}"/>
    <cellStyle name="Normal 3 2 2 8 2" xfId="444" xr:uid="{87171B3D-73C0-416B-8C48-6485E5D0A203}"/>
    <cellStyle name="Normal 3 2 2 8 2 2" xfId="2037" xr:uid="{53C4C521-02E9-4A63-AB2A-77E6AA73F60D}"/>
    <cellStyle name="Normal 3 2 2 8 2 3" xfId="2038" xr:uid="{CE593F44-7E80-4567-A660-4EFE05AD7B16}"/>
    <cellStyle name="Normal 3 2 2 8 3" xfId="2039" xr:uid="{817881E7-0C98-45ED-8BEE-39CFA53B7099}"/>
    <cellStyle name="Normal 3 2 2 8 4" xfId="2040" xr:uid="{8B2C28AA-519E-4EF2-A91B-4F699024694F}"/>
    <cellStyle name="Normal 3 2 2 9" xfId="445" xr:uid="{4D9F8508-9E0A-463E-B4EC-4BAFF660362E}"/>
    <cellStyle name="Normal 3 2 2 9 2" xfId="446" xr:uid="{67C4B6DA-8AEE-467A-8B62-EEE5A20FE97F}"/>
    <cellStyle name="Normal 3 2 2 9 2 2" xfId="2041" xr:uid="{344C3FEE-7B57-4A75-80F8-7D167275C823}"/>
    <cellStyle name="Normal 3 2 2 9 2 3" xfId="2042" xr:uid="{2DBAE5F4-8C9F-447A-8E54-17E2608BB2A0}"/>
    <cellStyle name="Normal 3 2 2 9 3" xfId="2043" xr:uid="{D9604D67-6A9F-4582-BC53-EB38EB398593}"/>
    <cellStyle name="Normal 3 2 2 9 4" xfId="2044" xr:uid="{2CD0D709-306C-48E5-828F-92C70763EB59}"/>
    <cellStyle name="Normal 3 2 3" xfId="168" xr:uid="{7716AD97-E76D-473E-B3B6-4B51D266150B}"/>
    <cellStyle name="Normal 3 2 3 10" xfId="447" xr:uid="{C8E3B6D4-D8F8-4093-ADF5-47E656D4FEA9}"/>
    <cellStyle name="Normal 3 2 3 10 2" xfId="2045" xr:uid="{95751A44-2A0F-4EF4-917D-782B6D7A43A3}"/>
    <cellStyle name="Normal 3 2 3 10 3" xfId="2046" xr:uid="{0DDB641E-8D28-48EA-B16C-FED9D9CE2EE0}"/>
    <cellStyle name="Normal 3 2 3 11" xfId="2047" xr:uid="{258B949D-E00A-4428-B1E7-7E19CF12BFA9}"/>
    <cellStyle name="Normal 3 2 3 12" xfId="2048" xr:uid="{76B01286-7006-410F-B957-12CD540E2D52}"/>
    <cellStyle name="Normal 3 2 3 13" xfId="10495" xr:uid="{F15AB758-E70C-4C4A-9FEF-6B9D38D92702}"/>
    <cellStyle name="Normal 3 2 3 14" xfId="10782" xr:uid="{E534EBF5-FA0D-40BD-BD52-385BB067C8A1}"/>
    <cellStyle name="Normal 3 2 3 14 2" xfId="14564" xr:uid="{EF4F005D-5FE8-4094-A177-602B0CCADA66}"/>
    <cellStyle name="Normal 3 2 3 15" xfId="13104" xr:uid="{5355CAFB-079B-4EF9-A43A-4A72B1840C53}"/>
    <cellStyle name="Normal 3 2 3 16" xfId="6378" xr:uid="{1A87CC3C-B276-4B28-8236-2C8B4B23B6C9}"/>
    <cellStyle name="Normal 3 2 3 2" xfId="169" xr:uid="{B0CE1545-0850-48A4-905B-67CD2D713681}"/>
    <cellStyle name="Normal 3 2 3 2 10" xfId="2049" xr:uid="{3A6789B4-0204-4883-9339-509F4BDD1FF6}"/>
    <cellStyle name="Normal 3 2 3 2 2" xfId="170" xr:uid="{05D4D837-0A93-4CE5-AA1C-72975E50D1D9}"/>
    <cellStyle name="Normal 3 2 3 2 2 2" xfId="448" xr:uid="{A476F3D3-B170-4283-B4D6-720B20544833}"/>
    <cellStyle name="Normal 3 2 3 2 2 2 2" xfId="449" xr:uid="{4B204A5E-D525-42AB-8BCA-8C2F85825713}"/>
    <cellStyle name="Normal 3 2 3 2 2 2 2 2" xfId="450" xr:uid="{295A9256-43F4-4340-B447-B874590D2381}"/>
    <cellStyle name="Normal 3 2 3 2 2 2 2 2 2" xfId="2050" xr:uid="{0946DDB4-2B78-4135-A170-2CA373FED567}"/>
    <cellStyle name="Normal 3 2 3 2 2 2 2 2 3" xfId="2051" xr:uid="{90BA6632-7B53-4310-8F4E-ACB61F6C15EF}"/>
    <cellStyle name="Normal 3 2 3 2 2 2 2 3" xfId="2052" xr:uid="{8982C097-09D6-4048-A0B0-BA330AF84B2F}"/>
    <cellStyle name="Normal 3 2 3 2 2 2 2 4" xfId="2053" xr:uid="{458EF4BA-92A2-4295-AF96-26FAD784BB8E}"/>
    <cellStyle name="Normal 3 2 3 2 2 2 3" xfId="451" xr:uid="{A2983B2C-77EB-4842-B7E1-923FDCD760CC}"/>
    <cellStyle name="Normal 3 2 3 2 2 2 3 2" xfId="452" xr:uid="{46068029-4814-4C56-942A-48EAB40F6E03}"/>
    <cellStyle name="Normal 3 2 3 2 2 2 3 2 2" xfId="2054" xr:uid="{6A4271F8-92E9-47B5-8EF8-D671BAF68873}"/>
    <cellStyle name="Normal 3 2 3 2 2 2 3 2 3" xfId="2055" xr:uid="{B21783FB-62EC-4D98-BF1C-122D313DEA02}"/>
    <cellStyle name="Normal 3 2 3 2 2 2 3 3" xfId="2056" xr:uid="{A9F707A5-9EC6-4736-B1B6-DA1789D17499}"/>
    <cellStyle name="Normal 3 2 3 2 2 2 3 4" xfId="2057" xr:uid="{6D20272A-8B09-4C8A-8EDE-6BEF6E0CF75F}"/>
    <cellStyle name="Normal 3 2 3 2 2 2 4" xfId="453" xr:uid="{B234596B-196C-48B1-A626-46ED000E8E44}"/>
    <cellStyle name="Normal 3 2 3 2 2 2 4 2" xfId="2058" xr:uid="{9FACB509-1124-4566-BA1F-760397A06E7F}"/>
    <cellStyle name="Normal 3 2 3 2 2 2 4 3" xfId="2059" xr:uid="{BF19D87D-3012-4607-A4D3-7B75BC9FC8F3}"/>
    <cellStyle name="Normal 3 2 3 2 2 2 5" xfId="2060" xr:uid="{6C0D1666-8D7A-4D5B-BB95-0223438DC6F8}"/>
    <cellStyle name="Normal 3 2 3 2 2 2 6" xfId="2061" xr:uid="{83EAFA73-42D2-44A3-BCF4-F182525A2D19}"/>
    <cellStyle name="Normal 3 2 3 2 2 3" xfId="454" xr:uid="{7B329F36-97FD-4A45-B65E-EED0172CC340}"/>
    <cellStyle name="Normal 3 2 3 2 2 3 2" xfId="455" xr:uid="{417D94AF-2D18-48CA-8093-D3EA35627A20}"/>
    <cellStyle name="Normal 3 2 3 2 2 3 2 2" xfId="456" xr:uid="{6D1CFB1E-6522-4D6F-8823-3FF876207F86}"/>
    <cellStyle name="Normal 3 2 3 2 2 3 2 2 2" xfId="2062" xr:uid="{A26A901B-4511-4542-86BB-A007DFF496F8}"/>
    <cellStyle name="Normal 3 2 3 2 2 3 2 2 3" xfId="2063" xr:uid="{6A2C4248-22DE-4313-B2C0-5C4EC03CCFF5}"/>
    <cellStyle name="Normal 3 2 3 2 2 3 2 3" xfId="2064" xr:uid="{14914940-042C-4DC0-86ED-E1EC4A1723D0}"/>
    <cellStyle name="Normal 3 2 3 2 2 3 2 4" xfId="2065" xr:uid="{B0F3E89E-2659-4679-A81A-605EB0082702}"/>
    <cellStyle name="Normal 3 2 3 2 2 3 3" xfId="457" xr:uid="{AE9E6BFF-CFD0-4424-B1FA-DE07BB43796A}"/>
    <cellStyle name="Normal 3 2 3 2 2 3 3 2" xfId="458" xr:uid="{0C137A94-A4F2-41ED-B525-01525FCC3735}"/>
    <cellStyle name="Normal 3 2 3 2 2 3 3 2 2" xfId="2066" xr:uid="{A97593EA-F481-4C02-988D-35B3372EE6BF}"/>
    <cellStyle name="Normal 3 2 3 2 2 3 3 2 3" xfId="2067" xr:uid="{FE766AA8-C716-4AC9-AD1A-DF0E63840CF8}"/>
    <cellStyle name="Normal 3 2 3 2 2 3 3 3" xfId="2068" xr:uid="{D001FF78-E3B2-4599-9B7B-A0DB672C9DEF}"/>
    <cellStyle name="Normal 3 2 3 2 2 3 3 4" xfId="2069" xr:uid="{D553B7DD-1AED-44A2-9345-6E55E5587FF0}"/>
    <cellStyle name="Normal 3 2 3 2 2 3 4" xfId="459" xr:uid="{0C384139-1DCD-47C9-AD9D-C36381E014ED}"/>
    <cellStyle name="Normal 3 2 3 2 2 3 4 2" xfId="2070" xr:uid="{A8FAEE46-6A0C-4999-99C0-605B57F3357A}"/>
    <cellStyle name="Normal 3 2 3 2 2 3 4 3" xfId="2071" xr:uid="{2CA83849-3C95-45D7-95FE-384A6A9312BE}"/>
    <cellStyle name="Normal 3 2 3 2 2 3 5" xfId="2072" xr:uid="{4A66C255-6784-4800-A7F4-37FDABA1CC4D}"/>
    <cellStyle name="Normal 3 2 3 2 2 3 6" xfId="2073" xr:uid="{B68FD9CF-551B-48A5-8A06-0665303613B4}"/>
    <cellStyle name="Normal 3 2 3 2 2 4" xfId="460" xr:uid="{9182BDE7-526D-4C3F-99D6-12BDC19D2783}"/>
    <cellStyle name="Normal 3 2 3 2 2 4 2" xfId="461" xr:uid="{3B2BE218-1EDA-45AF-8171-A77AAA082EF4}"/>
    <cellStyle name="Normal 3 2 3 2 2 4 2 2" xfId="2074" xr:uid="{AD93646C-8DC2-414C-8266-94F27BFC9A04}"/>
    <cellStyle name="Normal 3 2 3 2 2 4 2 3" xfId="2075" xr:uid="{1814D61D-1239-4A6A-AF91-06DBB66DB2B2}"/>
    <cellStyle name="Normal 3 2 3 2 2 4 3" xfId="2076" xr:uid="{EE50086F-4DDF-4D5F-B4BA-CD4CE317ECFC}"/>
    <cellStyle name="Normal 3 2 3 2 2 4 4" xfId="2077" xr:uid="{501F3459-8679-4546-BDDE-9EB15A27D67C}"/>
    <cellStyle name="Normal 3 2 3 2 2 5" xfId="462" xr:uid="{F7EB7A8C-48EC-4797-8E8D-F4B88D360560}"/>
    <cellStyle name="Normal 3 2 3 2 2 5 2" xfId="463" xr:uid="{7B3BD058-677C-47B1-A2D4-0C6B86E5FFA1}"/>
    <cellStyle name="Normal 3 2 3 2 2 5 2 2" xfId="2078" xr:uid="{D045A759-075A-4DB5-A4FE-FA7907F9A30A}"/>
    <cellStyle name="Normal 3 2 3 2 2 5 2 3" xfId="2079" xr:uid="{63C00B57-38B4-498D-AD5A-8C49A6E5A513}"/>
    <cellStyle name="Normal 3 2 3 2 2 5 3" xfId="2080" xr:uid="{4315D2C1-9A30-41D4-8C9C-30DED11E0486}"/>
    <cellStyle name="Normal 3 2 3 2 2 5 4" xfId="2081" xr:uid="{43DBD44A-82A8-4968-ABF9-6CE73EFB1DE6}"/>
    <cellStyle name="Normal 3 2 3 2 2 6" xfId="464" xr:uid="{FC640B9F-A659-4EBA-9971-266E83336BC3}"/>
    <cellStyle name="Normal 3 2 3 2 2 6 2" xfId="2082" xr:uid="{AB2D8D65-0BEB-416C-8D1D-7DC90C8FD29D}"/>
    <cellStyle name="Normal 3 2 3 2 2 6 3" xfId="2083" xr:uid="{CA4385EA-1FC7-43D5-A832-4BFA8162E262}"/>
    <cellStyle name="Normal 3 2 3 2 2 7" xfId="2084" xr:uid="{F6559213-955C-4951-B96D-6B76A0D5B2AE}"/>
    <cellStyle name="Normal 3 2 3 2 2 8" xfId="2085" xr:uid="{0840F4B1-02CE-4DF3-B68C-181ABDA095D6}"/>
    <cellStyle name="Normal 3 2 3 2 3" xfId="171" xr:uid="{C879CC41-0EAB-4817-B1AB-C2AF451E858D}"/>
    <cellStyle name="Normal 3 2 3 2 3 2" xfId="465" xr:uid="{7E12030D-0445-4EA4-8626-163F2B7D5C4E}"/>
    <cellStyle name="Normal 3 2 3 2 3 2 2" xfId="466" xr:uid="{63997996-9490-4871-9CF2-08A4FB12C811}"/>
    <cellStyle name="Normal 3 2 3 2 3 2 2 2" xfId="467" xr:uid="{04C34716-6DFE-446C-884B-470A8B42930F}"/>
    <cellStyle name="Normal 3 2 3 2 3 2 2 2 2" xfId="2086" xr:uid="{2AA599A4-B8B8-4159-BD84-FCD05ABC9A95}"/>
    <cellStyle name="Normal 3 2 3 2 3 2 2 2 3" xfId="2087" xr:uid="{62C6A832-7765-4FE3-9765-054FA7BAD2F9}"/>
    <cellStyle name="Normal 3 2 3 2 3 2 2 3" xfId="2088" xr:uid="{9E19EC74-157A-4E3D-94C1-54F47FBC4ADB}"/>
    <cellStyle name="Normal 3 2 3 2 3 2 2 4" xfId="2089" xr:uid="{11BA4225-04B6-455A-9A36-D1FA1276FEA2}"/>
    <cellStyle name="Normal 3 2 3 2 3 2 3" xfId="468" xr:uid="{C08156D9-3457-4D69-9D42-6A8EB0CE89A8}"/>
    <cellStyle name="Normal 3 2 3 2 3 2 3 2" xfId="469" xr:uid="{9D392802-58F1-481E-8BDD-71F127BE3B3C}"/>
    <cellStyle name="Normal 3 2 3 2 3 2 3 2 2" xfId="2090" xr:uid="{B1484FA0-31D6-44A7-8825-ED75E35C30EC}"/>
    <cellStyle name="Normal 3 2 3 2 3 2 3 2 3" xfId="2091" xr:uid="{ECEE0ED2-1899-45E0-A686-74BC60A40F5A}"/>
    <cellStyle name="Normal 3 2 3 2 3 2 3 3" xfId="2092" xr:uid="{F33FBC62-BD06-4C8D-84CD-2871F1321C07}"/>
    <cellStyle name="Normal 3 2 3 2 3 2 3 4" xfId="2093" xr:uid="{3B2D4C68-261B-4A02-B879-A5D597FE4020}"/>
    <cellStyle name="Normal 3 2 3 2 3 2 4" xfId="470" xr:uid="{B7FF3924-3EB2-4610-AD7E-A464AC4101D0}"/>
    <cellStyle name="Normal 3 2 3 2 3 2 4 2" xfId="2094" xr:uid="{35685556-ED66-454B-B014-9A39E09BD080}"/>
    <cellStyle name="Normal 3 2 3 2 3 2 4 3" xfId="2095" xr:uid="{2ED15AC5-6ABB-4810-A40A-B7DC960E0354}"/>
    <cellStyle name="Normal 3 2 3 2 3 2 5" xfId="2096" xr:uid="{18484F5C-3EEC-4B3C-B79F-05A82DA00F6D}"/>
    <cellStyle name="Normal 3 2 3 2 3 2 6" xfId="2097" xr:uid="{0E7C2CD7-9B35-4214-9790-8E7BEE324F4C}"/>
    <cellStyle name="Normal 3 2 3 2 3 3" xfId="471" xr:uid="{F008F83F-F0C7-4190-8D89-75869681F37D}"/>
    <cellStyle name="Normal 3 2 3 2 3 3 2" xfId="472" xr:uid="{CC0DB45E-820C-45FC-BCC9-6F08CA2F276B}"/>
    <cellStyle name="Normal 3 2 3 2 3 3 2 2" xfId="473" xr:uid="{4B8BED4C-4B6B-468E-8727-6B3FFD1E8166}"/>
    <cellStyle name="Normal 3 2 3 2 3 3 2 2 2" xfId="2098" xr:uid="{E5074E96-2319-4F38-AF7B-5CDFECAEE9E3}"/>
    <cellStyle name="Normal 3 2 3 2 3 3 2 2 3" xfId="2099" xr:uid="{58321828-AB29-4131-B42D-A3DFE4860CF6}"/>
    <cellStyle name="Normal 3 2 3 2 3 3 2 3" xfId="2100" xr:uid="{866F9C2A-A77A-4993-BC7E-D782B7748EB7}"/>
    <cellStyle name="Normal 3 2 3 2 3 3 2 4" xfId="2101" xr:uid="{1A443911-A95C-47E3-9D91-3F72BAB2C3B9}"/>
    <cellStyle name="Normal 3 2 3 2 3 3 3" xfId="474" xr:uid="{E8EB2FEB-8859-4A39-8745-BDE99A2812A3}"/>
    <cellStyle name="Normal 3 2 3 2 3 3 3 2" xfId="475" xr:uid="{35E45F5F-91B2-4E18-B669-BB7E3E2D90E4}"/>
    <cellStyle name="Normal 3 2 3 2 3 3 3 2 2" xfId="2102" xr:uid="{36D4B24A-A24A-4BC4-B604-1279F90579F1}"/>
    <cellStyle name="Normal 3 2 3 2 3 3 3 2 3" xfId="2103" xr:uid="{A94DB360-F811-4136-8B0A-6F23915EE5F5}"/>
    <cellStyle name="Normal 3 2 3 2 3 3 3 3" xfId="2104" xr:uid="{B6D101E8-9C4B-4545-A4A7-D1385D7136DD}"/>
    <cellStyle name="Normal 3 2 3 2 3 3 3 4" xfId="2105" xr:uid="{0A2E96B1-9026-4133-B906-2B04F6458EEA}"/>
    <cellStyle name="Normal 3 2 3 2 3 3 4" xfId="476" xr:uid="{7D6A99C2-3F1A-4047-BA7F-5D8E3D1EE146}"/>
    <cellStyle name="Normal 3 2 3 2 3 3 4 2" xfId="2106" xr:uid="{65A44808-F968-4084-B560-E9BBEBD94AB2}"/>
    <cellStyle name="Normal 3 2 3 2 3 3 4 3" xfId="2107" xr:uid="{7EB18CBE-B50A-4972-9BCA-A3255F507A01}"/>
    <cellStyle name="Normal 3 2 3 2 3 3 5" xfId="2108" xr:uid="{AD7D3509-DD62-4311-9CB1-01A53C0FA966}"/>
    <cellStyle name="Normal 3 2 3 2 3 3 6" xfId="2109" xr:uid="{F753D44C-6D6A-44E6-9437-A2A08E600A31}"/>
    <cellStyle name="Normal 3 2 3 2 3 4" xfId="477" xr:uid="{9AC17BAB-9F62-4A2A-A830-C81DC35A4475}"/>
    <cellStyle name="Normal 3 2 3 2 3 4 2" xfId="478" xr:uid="{18E478A8-9D61-47B2-9249-4F8B6052F6F2}"/>
    <cellStyle name="Normal 3 2 3 2 3 4 2 2" xfId="2110" xr:uid="{94487841-B3A5-4E6E-8821-7DCFA5F4C3AE}"/>
    <cellStyle name="Normal 3 2 3 2 3 4 2 3" xfId="2111" xr:uid="{48DCB413-3B90-4D7B-B394-6265D9766FEB}"/>
    <cellStyle name="Normal 3 2 3 2 3 4 3" xfId="2112" xr:uid="{CBBB2AF3-53C4-49E9-949C-447E17586303}"/>
    <cellStyle name="Normal 3 2 3 2 3 4 4" xfId="2113" xr:uid="{BE2B8340-FBD8-4C6D-8A9E-04F73D7304A2}"/>
    <cellStyle name="Normal 3 2 3 2 3 5" xfId="479" xr:uid="{7E866D02-A33F-4090-A569-C0B0640FFB13}"/>
    <cellStyle name="Normal 3 2 3 2 3 5 2" xfId="480" xr:uid="{36DE6808-F586-4F57-9346-C55239BDBC24}"/>
    <cellStyle name="Normal 3 2 3 2 3 5 2 2" xfId="2114" xr:uid="{20B30FD4-003A-437F-85AA-4F74DB9C11F8}"/>
    <cellStyle name="Normal 3 2 3 2 3 5 2 3" xfId="2115" xr:uid="{B9EFE2D5-BDBE-4B5F-8782-09A0401ADDFC}"/>
    <cellStyle name="Normal 3 2 3 2 3 5 3" xfId="2116" xr:uid="{8AC86C82-CCDE-4A4F-BEE2-0413A25A187F}"/>
    <cellStyle name="Normal 3 2 3 2 3 5 4" xfId="2117" xr:uid="{FFD6777D-FE2B-4C12-972F-4D10C810A7FB}"/>
    <cellStyle name="Normal 3 2 3 2 3 6" xfId="481" xr:uid="{7237C5AB-411C-4600-8BEA-F1A635207E36}"/>
    <cellStyle name="Normal 3 2 3 2 3 6 2" xfId="2118" xr:uid="{248D7F25-30F4-4D75-A04B-0503E65482D6}"/>
    <cellStyle name="Normal 3 2 3 2 3 6 3" xfId="2119" xr:uid="{F1D2FE03-4E9E-4742-ACF2-0A5194DBB342}"/>
    <cellStyle name="Normal 3 2 3 2 3 7" xfId="2120" xr:uid="{452E0EEB-1ED7-49B9-8B9F-D560FA0A3481}"/>
    <cellStyle name="Normal 3 2 3 2 3 8" xfId="2121" xr:uid="{BBED0838-DDF7-4C19-9D67-C788FB0C7F2C}"/>
    <cellStyle name="Normal 3 2 3 2 4" xfId="482" xr:uid="{C8010501-515A-4C7D-A878-7F37160EE6C0}"/>
    <cellStyle name="Normal 3 2 3 2 4 2" xfId="483" xr:uid="{9CFC14B5-A149-4250-9BD5-8E7A95D76D16}"/>
    <cellStyle name="Normal 3 2 3 2 4 2 2" xfId="484" xr:uid="{B910269C-137B-437E-9EF8-A4158D0BBD48}"/>
    <cellStyle name="Normal 3 2 3 2 4 2 2 2" xfId="2122" xr:uid="{E234AE9A-EC1E-4E87-8017-7E55EBDCF2DC}"/>
    <cellStyle name="Normal 3 2 3 2 4 2 2 3" xfId="2123" xr:uid="{FF73C9BC-1FD3-4898-A049-B9633E721B76}"/>
    <cellStyle name="Normal 3 2 3 2 4 2 3" xfId="2124" xr:uid="{1652B4D8-36B0-45B1-885F-499A25CBD5DC}"/>
    <cellStyle name="Normal 3 2 3 2 4 2 4" xfId="2125" xr:uid="{96842407-BEE1-4D47-8D0F-AF2A861C2B4C}"/>
    <cellStyle name="Normal 3 2 3 2 4 3" xfId="485" xr:uid="{5D3DB0A6-7F56-4A77-B58B-D8F7DC79ABA3}"/>
    <cellStyle name="Normal 3 2 3 2 4 3 2" xfId="486" xr:uid="{B12B35C7-09A8-4300-8424-54B923F43A85}"/>
    <cellStyle name="Normal 3 2 3 2 4 3 2 2" xfId="2126" xr:uid="{3379A2DA-583C-43CD-8688-29D3E1725806}"/>
    <cellStyle name="Normal 3 2 3 2 4 3 2 3" xfId="2127" xr:uid="{38F26781-D09D-4A6A-9935-CFEAE8223BE6}"/>
    <cellStyle name="Normal 3 2 3 2 4 3 3" xfId="2128" xr:uid="{90DDC574-D342-4123-9FE1-73983FC57F36}"/>
    <cellStyle name="Normal 3 2 3 2 4 3 4" xfId="2129" xr:uid="{93086A44-2D11-43D5-9DAA-A15876A2FB31}"/>
    <cellStyle name="Normal 3 2 3 2 4 4" xfId="487" xr:uid="{08C229D7-106C-400D-A396-5870AC7A5B08}"/>
    <cellStyle name="Normal 3 2 3 2 4 4 2" xfId="2130" xr:uid="{85DF043A-AE4E-4985-B178-15A374E74E4B}"/>
    <cellStyle name="Normal 3 2 3 2 4 4 3" xfId="2131" xr:uid="{EE500E17-3DA6-49A2-80EB-7A3E153DB1B5}"/>
    <cellStyle name="Normal 3 2 3 2 4 5" xfId="2132" xr:uid="{5F9B9503-DFFA-49BD-814D-8F45B497EC80}"/>
    <cellStyle name="Normal 3 2 3 2 4 6" xfId="2133" xr:uid="{459B0500-AFA3-4C86-BD5F-5EE482A8FDBF}"/>
    <cellStyle name="Normal 3 2 3 2 5" xfId="488" xr:uid="{820DD102-FFDB-4D17-8129-983D7A310CC3}"/>
    <cellStyle name="Normal 3 2 3 2 5 2" xfId="489" xr:uid="{CFEE63FA-1115-48C0-8794-9B2A48D77658}"/>
    <cellStyle name="Normal 3 2 3 2 5 2 2" xfId="490" xr:uid="{F5D07BF6-DCCF-47A7-B4A7-96216D479332}"/>
    <cellStyle name="Normal 3 2 3 2 5 2 2 2" xfId="2134" xr:uid="{2B54F827-7EF5-455C-B6A8-9AB00ADAC26F}"/>
    <cellStyle name="Normal 3 2 3 2 5 2 2 3" xfId="2135" xr:uid="{91F2AA98-EBAE-4697-8624-AF9CCB2A1214}"/>
    <cellStyle name="Normal 3 2 3 2 5 2 3" xfId="2136" xr:uid="{4C56423C-541D-419C-9A2C-17ECBE47067E}"/>
    <cellStyle name="Normal 3 2 3 2 5 2 4" xfId="2137" xr:uid="{59BEAD73-B7E8-4ACE-B45D-4A7D01D8C2BD}"/>
    <cellStyle name="Normal 3 2 3 2 5 3" xfId="491" xr:uid="{B54B2927-5CA7-4B63-A3F8-8A89243FAACA}"/>
    <cellStyle name="Normal 3 2 3 2 5 3 2" xfId="492" xr:uid="{CC1F1434-4B57-4419-8D85-1CAA1CE66DD9}"/>
    <cellStyle name="Normal 3 2 3 2 5 3 2 2" xfId="2138" xr:uid="{DB7A7C3F-67DA-480F-A187-60BF30E2003E}"/>
    <cellStyle name="Normal 3 2 3 2 5 3 2 3" xfId="2139" xr:uid="{DED11CE8-7D0C-481B-B712-2092537E2152}"/>
    <cellStyle name="Normal 3 2 3 2 5 3 3" xfId="2140" xr:uid="{97CDC236-A7CA-4EB0-8696-3A0FDA5B4A3F}"/>
    <cellStyle name="Normal 3 2 3 2 5 3 4" xfId="2141" xr:uid="{1DB04820-92EB-4153-837F-2E21834C3F3C}"/>
    <cellStyle name="Normal 3 2 3 2 5 4" xfId="493" xr:uid="{C95FE830-D130-4A62-BD33-8F8470CF4277}"/>
    <cellStyle name="Normal 3 2 3 2 5 4 2" xfId="2142" xr:uid="{D8E6D111-B7EB-4206-B1BD-EB82BE9DF50D}"/>
    <cellStyle name="Normal 3 2 3 2 5 4 3" xfId="2143" xr:uid="{EB6B0FB0-CEF9-46D7-9B94-6B889C34C970}"/>
    <cellStyle name="Normal 3 2 3 2 5 5" xfId="2144" xr:uid="{B00212C3-C0F4-446C-BCC2-1F4A438442B1}"/>
    <cellStyle name="Normal 3 2 3 2 5 6" xfId="2145" xr:uid="{3E2574DF-7DC3-4DC8-B48C-97CB91919881}"/>
    <cellStyle name="Normal 3 2 3 2 6" xfId="494" xr:uid="{0979D150-4BB1-4928-A145-639733EE60CC}"/>
    <cellStyle name="Normal 3 2 3 2 6 2" xfId="495" xr:uid="{963E8A86-FB03-4188-9C76-838A89ADC55D}"/>
    <cellStyle name="Normal 3 2 3 2 6 2 2" xfId="2146" xr:uid="{7690BD35-1BA0-40CC-AEF1-DAD65B213779}"/>
    <cellStyle name="Normal 3 2 3 2 6 2 3" xfId="2147" xr:uid="{97CAF55B-71BB-4583-9E6C-B5B1BAE43294}"/>
    <cellStyle name="Normal 3 2 3 2 6 3" xfId="2148" xr:uid="{12D4D54D-F171-43E6-A248-FFFC81412E0E}"/>
    <cellStyle name="Normal 3 2 3 2 6 4" xfId="2149" xr:uid="{9B0D3D20-C623-4444-9F08-FF2433B5B2B3}"/>
    <cellStyle name="Normal 3 2 3 2 7" xfId="496" xr:uid="{9E5E292F-F16E-49B8-8E88-058E81BF628C}"/>
    <cellStyle name="Normal 3 2 3 2 7 2" xfId="497" xr:uid="{FA1DC45B-1150-46D5-9EB2-EE401753C8F2}"/>
    <cellStyle name="Normal 3 2 3 2 7 2 2" xfId="2150" xr:uid="{8D0905E4-E7D5-483A-ACA0-27ED8571902C}"/>
    <cellStyle name="Normal 3 2 3 2 7 2 3" xfId="2151" xr:uid="{97873CF1-0E92-4DDB-8374-605601951480}"/>
    <cellStyle name="Normal 3 2 3 2 7 3" xfId="2152" xr:uid="{5AAEACDB-19D1-40BC-BFD4-396B4574B97F}"/>
    <cellStyle name="Normal 3 2 3 2 7 4" xfId="2153" xr:uid="{FF8E5DF6-94A4-401D-B621-D4221945815A}"/>
    <cellStyle name="Normal 3 2 3 2 8" xfId="498" xr:uid="{174BB7AE-1D99-4D76-AB17-2CA91B6848E6}"/>
    <cellStyle name="Normal 3 2 3 2 8 2" xfId="2154" xr:uid="{57AAE589-C683-470A-9461-A6D358BA80C6}"/>
    <cellStyle name="Normal 3 2 3 2 8 3" xfId="2155" xr:uid="{4D146A0B-81EF-4B92-BD25-B7A29816E5F3}"/>
    <cellStyle name="Normal 3 2 3 2 9" xfId="2156" xr:uid="{60FB3965-FA64-4038-8671-40EA0DA944B6}"/>
    <cellStyle name="Normal 3 2 3 3" xfId="172" xr:uid="{9C713F1A-E9B4-4AF5-8A4B-8DB78FDBC565}"/>
    <cellStyle name="Normal 3 2 3 3 10" xfId="2157" xr:uid="{222AAACD-380F-485B-8801-A82779CF5F74}"/>
    <cellStyle name="Normal 3 2 3 3 2" xfId="173" xr:uid="{1CF067F7-2DF7-4173-8F26-7ED97D8BCC34}"/>
    <cellStyle name="Normal 3 2 3 3 2 2" xfId="499" xr:uid="{2BED557A-2A2A-45E1-A162-6B3179DCB55E}"/>
    <cellStyle name="Normal 3 2 3 3 2 2 2" xfId="500" xr:uid="{3ABC6444-2FBC-4542-A92C-5349BE10764E}"/>
    <cellStyle name="Normal 3 2 3 3 2 2 2 2" xfId="501" xr:uid="{B4F49AE1-6DBB-435E-A95C-BF2A6411CCCA}"/>
    <cellStyle name="Normal 3 2 3 3 2 2 2 2 2" xfId="2158" xr:uid="{28BD6CE2-F28C-41BC-AAE1-969D5D08C88E}"/>
    <cellStyle name="Normal 3 2 3 3 2 2 2 2 3" xfId="2159" xr:uid="{1190CA0E-17AE-4000-8F26-45A1179FF187}"/>
    <cellStyle name="Normal 3 2 3 3 2 2 2 3" xfId="2160" xr:uid="{22DD4B93-EE95-45AF-A48C-019A100916C9}"/>
    <cellStyle name="Normal 3 2 3 3 2 2 2 4" xfId="2161" xr:uid="{149D2294-CDEF-479A-8DFF-F89109F64987}"/>
    <cellStyle name="Normal 3 2 3 3 2 2 3" xfId="502" xr:uid="{A2A520AD-BBE9-4493-800B-66947A2B4165}"/>
    <cellStyle name="Normal 3 2 3 3 2 2 3 2" xfId="503" xr:uid="{3E68076D-C430-48A9-8F52-EAAA9446BC63}"/>
    <cellStyle name="Normal 3 2 3 3 2 2 3 2 2" xfId="2162" xr:uid="{C957A94C-5547-490A-AE57-E0D4AD41D34A}"/>
    <cellStyle name="Normal 3 2 3 3 2 2 3 2 3" xfId="2163" xr:uid="{E1CED324-33EC-4F4A-9626-49ADC558DDB5}"/>
    <cellStyle name="Normal 3 2 3 3 2 2 3 3" xfId="2164" xr:uid="{62508B2F-1C46-4019-AF2F-680075C24FBF}"/>
    <cellStyle name="Normal 3 2 3 3 2 2 3 4" xfId="2165" xr:uid="{08B822E8-28C9-4FEB-86AF-4AFB515C8F47}"/>
    <cellStyle name="Normal 3 2 3 3 2 2 4" xfId="504" xr:uid="{7E46E2DD-FDC2-4BCA-B610-EDEC2A75EE71}"/>
    <cellStyle name="Normal 3 2 3 3 2 2 4 2" xfId="2166" xr:uid="{DDA6449E-D46D-4DD7-9DC3-74596E5AAA85}"/>
    <cellStyle name="Normal 3 2 3 3 2 2 4 3" xfId="2167" xr:uid="{7F06BDF6-D706-406C-B971-7F78690C0CEC}"/>
    <cellStyle name="Normal 3 2 3 3 2 2 5" xfId="2168" xr:uid="{00CF4D3A-8799-48DA-82F8-ECE50FD6E237}"/>
    <cellStyle name="Normal 3 2 3 3 2 2 6" xfId="2169" xr:uid="{A4B06BB8-4458-47E8-B071-998999FDC873}"/>
    <cellStyle name="Normal 3 2 3 3 2 3" xfId="505" xr:uid="{84B7CC8D-92F1-4E2A-9CFD-9FB74D1B90B2}"/>
    <cellStyle name="Normal 3 2 3 3 2 3 2" xfId="506" xr:uid="{DC35FA68-281C-4C4C-B415-E67FEC056354}"/>
    <cellStyle name="Normal 3 2 3 3 2 3 2 2" xfId="507" xr:uid="{CA28B133-4AAB-42FB-A8C1-A2045987519D}"/>
    <cellStyle name="Normal 3 2 3 3 2 3 2 2 2" xfId="2170" xr:uid="{3C3566C6-224E-4AF8-8CA1-514361C87CD7}"/>
    <cellStyle name="Normal 3 2 3 3 2 3 2 2 3" xfId="2171" xr:uid="{0D1A4B5E-A994-4BB0-B578-2B95FC2AE4DA}"/>
    <cellStyle name="Normal 3 2 3 3 2 3 2 3" xfId="2172" xr:uid="{06D28EAA-2D75-4C12-9891-6AB5A04BCEB7}"/>
    <cellStyle name="Normal 3 2 3 3 2 3 2 4" xfId="2173" xr:uid="{11A26471-8EF3-4BC5-A130-7787F2F27FF2}"/>
    <cellStyle name="Normal 3 2 3 3 2 3 3" xfId="508" xr:uid="{33DD4258-F726-4028-B75D-6CCE3D42EA6B}"/>
    <cellStyle name="Normal 3 2 3 3 2 3 3 2" xfId="509" xr:uid="{A5CBB8AD-51F9-4154-9473-1BD7C4349855}"/>
    <cellStyle name="Normal 3 2 3 3 2 3 3 2 2" xfId="2174" xr:uid="{F085B8E0-6804-493E-8F51-CDAD37FD3F6B}"/>
    <cellStyle name="Normal 3 2 3 3 2 3 3 2 3" xfId="2175" xr:uid="{94AAC6F7-F4B2-4AF6-BA12-AE319FADC69E}"/>
    <cellStyle name="Normal 3 2 3 3 2 3 3 3" xfId="2176" xr:uid="{895C32B5-42B2-4791-AD32-34D54E4F2F08}"/>
    <cellStyle name="Normal 3 2 3 3 2 3 3 4" xfId="2177" xr:uid="{8611C00C-8EC1-4764-9762-F4CB8E70C15D}"/>
    <cellStyle name="Normal 3 2 3 3 2 3 4" xfId="510" xr:uid="{EE945BF4-9FB6-4F27-86D6-C5B243DC7CA4}"/>
    <cellStyle name="Normal 3 2 3 3 2 3 4 2" xfId="2178" xr:uid="{C6B35BC6-B33E-4556-9620-6638A2EB9D3F}"/>
    <cellStyle name="Normal 3 2 3 3 2 3 4 3" xfId="2179" xr:uid="{2EFC4081-D886-4AED-9E5B-0882CC2B3274}"/>
    <cellStyle name="Normal 3 2 3 3 2 3 5" xfId="2180" xr:uid="{932E5BB4-3210-4078-ACDC-7A229DE7A246}"/>
    <cellStyle name="Normal 3 2 3 3 2 3 6" xfId="2181" xr:uid="{61BA08B0-0AF8-4A97-BA6A-1E14838DE11E}"/>
    <cellStyle name="Normal 3 2 3 3 2 4" xfId="511" xr:uid="{44103DF9-6423-4A57-8981-8B63A62A930E}"/>
    <cellStyle name="Normal 3 2 3 3 2 4 2" xfId="512" xr:uid="{5EAEB480-F459-4881-8044-887AE146BE0E}"/>
    <cellStyle name="Normal 3 2 3 3 2 4 2 2" xfId="2182" xr:uid="{CF1ABFC6-C3A7-4EA6-9908-CAA2C5DBF94E}"/>
    <cellStyle name="Normal 3 2 3 3 2 4 2 3" xfId="2183" xr:uid="{403CFD3D-A87D-49F0-9342-8F112ADBD188}"/>
    <cellStyle name="Normal 3 2 3 3 2 4 3" xfId="2184" xr:uid="{C22EA43F-112E-4AEC-B82F-C37C614BB217}"/>
    <cellStyle name="Normal 3 2 3 3 2 4 4" xfId="2185" xr:uid="{65BD8D18-93F4-4EE4-BDAC-5323131A8056}"/>
    <cellStyle name="Normal 3 2 3 3 2 5" xfId="513" xr:uid="{4B620F21-FBF1-4D48-9A14-32087BED48CC}"/>
    <cellStyle name="Normal 3 2 3 3 2 5 2" xfId="514" xr:uid="{109CAE7A-4F1B-47C9-8311-936EAB083F67}"/>
    <cellStyle name="Normal 3 2 3 3 2 5 2 2" xfId="2186" xr:uid="{F3C567BC-8541-4BA9-AB0F-BC9BD3D5AF07}"/>
    <cellStyle name="Normal 3 2 3 3 2 5 2 3" xfId="2187" xr:uid="{E63E787F-BDD7-4BD9-A042-9508EDEEC20C}"/>
    <cellStyle name="Normal 3 2 3 3 2 5 3" xfId="2188" xr:uid="{8C798459-3A1E-4CE2-B8D5-C812E5972349}"/>
    <cellStyle name="Normal 3 2 3 3 2 5 4" xfId="2189" xr:uid="{0EF2CAF5-ADB2-4FAE-AC5C-93095910603D}"/>
    <cellStyle name="Normal 3 2 3 3 2 6" xfId="515" xr:uid="{1AAFED80-CA1D-4302-9AA9-A4C9D8EBDB4E}"/>
    <cellStyle name="Normal 3 2 3 3 2 6 2" xfId="2190" xr:uid="{983CF502-8DBB-4F7C-BD8F-63783D2F2871}"/>
    <cellStyle name="Normal 3 2 3 3 2 6 3" xfId="2191" xr:uid="{35522013-DF60-46A3-A2B7-138A1FBE5A1D}"/>
    <cellStyle name="Normal 3 2 3 3 2 7" xfId="2192" xr:uid="{E3E210A1-38A5-4D9B-A69A-006760FD4E18}"/>
    <cellStyle name="Normal 3 2 3 3 2 8" xfId="2193" xr:uid="{2C9936B2-57D8-4BD4-BB58-85D7FDC4BCEC}"/>
    <cellStyle name="Normal 3 2 3 3 3" xfId="174" xr:uid="{239AEC23-94FA-49F9-AD9F-F813E11E8E6C}"/>
    <cellStyle name="Normal 3 2 3 3 3 2" xfId="516" xr:uid="{C858FE22-7DC0-492E-A1A3-F07F641BAAE8}"/>
    <cellStyle name="Normal 3 2 3 3 3 2 2" xfId="517" xr:uid="{5A4329FC-9363-4814-89B8-35E6AD9B4651}"/>
    <cellStyle name="Normal 3 2 3 3 3 2 2 2" xfId="518" xr:uid="{F58AE734-02D9-49E0-AC96-2805C38031AD}"/>
    <cellStyle name="Normal 3 2 3 3 3 2 2 2 2" xfId="2194" xr:uid="{360AF6F4-1BEF-4DEF-89EC-FA81B27CBACE}"/>
    <cellStyle name="Normal 3 2 3 3 3 2 2 2 3" xfId="2195" xr:uid="{957D4CDF-ABA2-482A-9073-4D9EE7303998}"/>
    <cellStyle name="Normal 3 2 3 3 3 2 2 3" xfId="2196" xr:uid="{21719E12-5D6F-4FC2-B7AA-1F34C6905413}"/>
    <cellStyle name="Normal 3 2 3 3 3 2 2 4" xfId="2197" xr:uid="{C8750988-D66B-445A-A48E-5C8A1FD79DEE}"/>
    <cellStyle name="Normal 3 2 3 3 3 2 3" xfId="519" xr:uid="{9CECA3E0-E180-44C1-8D07-4BA0797F58A8}"/>
    <cellStyle name="Normal 3 2 3 3 3 2 3 2" xfId="520" xr:uid="{2A0E09C7-F872-4C49-A52C-35E7A11D1DFD}"/>
    <cellStyle name="Normal 3 2 3 3 3 2 3 2 2" xfId="2198" xr:uid="{51239D2B-BA41-420A-BE19-D5DB46BD6E9E}"/>
    <cellStyle name="Normal 3 2 3 3 3 2 3 2 3" xfId="2199" xr:uid="{2E787835-0149-4FE9-894E-FC77C17945F6}"/>
    <cellStyle name="Normal 3 2 3 3 3 2 3 3" xfId="2200" xr:uid="{435C8ADD-D281-4A96-A1F5-A846F8770F28}"/>
    <cellStyle name="Normal 3 2 3 3 3 2 3 4" xfId="2201" xr:uid="{E60E57DF-C47D-45B2-96B5-B0C68D74D7EC}"/>
    <cellStyle name="Normal 3 2 3 3 3 2 4" xfId="521" xr:uid="{769D9327-8530-4D24-9266-4DFF030A9B64}"/>
    <cellStyle name="Normal 3 2 3 3 3 2 4 2" xfId="2202" xr:uid="{6B56DED7-8CA8-4540-A921-ED6003C50738}"/>
    <cellStyle name="Normal 3 2 3 3 3 2 4 3" xfId="2203" xr:uid="{E9CBF9D6-F0AA-4404-AFB7-CF70C7EB73C1}"/>
    <cellStyle name="Normal 3 2 3 3 3 2 5" xfId="2204" xr:uid="{5EB882AC-7091-4A8A-B823-8046A86F222D}"/>
    <cellStyle name="Normal 3 2 3 3 3 2 6" xfId="2205" xr:uid="{5C8DE52F-F596-4F0D-9BF1-0D2945C7866A}"/>
    <cellStyle name="Normal 3 2 3 3 3 3" xfId="522" xr:uid="{0F63758F-B70C-4848-BDCB-EBC8D834E747}"/>
    <cellStyle name="Normal 3 2 3 3 3 3 2" xfId="523" xr:uid="{5A482C2B-8DA3-4DEA-A617-AF8D65E6D314}"/>
    <cellStyle name="Normal 3 2 3 3 3 3 2 2" xfId="524" xr:uid="{C2F53D4A-035C-4349-BC78-425EEDD0BE70}"/>
    <cellStyle name="Normal 3 2 3 3 3 3 2 2 2" xfId="2206" xr:uid="{5C3297F5-37A9-4F9D-A3D8-9139746ABAD1}"/>
    <cellStyle name="Normal 3 2 3 3 3 3 2 2 3" xfId="2207" xr:uid="{12B06A28-A5B8-49C1-B82D-A060ACEAE096}"/>
    <cellStyle name="Normal 3 2 3 3 3 3 2 3" xfId="2208" xr:uid="{A9539283-CF7C-4C76-BF47-F172F665E2DF}"/>
    <cellStyle name="Normal 3 2 3 3 3 3 2 4" xfId="2209" xr:uid="{C6058846-44F6-4BA1-8626-D4359178C63C}"/>
    <cellStyle name="Normal 3 2 3 3 3 3 3" xfId="525" xr:uid="{81298331-C0B6-4E1A-BDFB-AB1F1CC18BDF}"/>
    <cellStyle name="Normal 3 2 3 3 3 3 3 2" xfId="526" xr:uid="{4FD0AD2F-5EC2-4909-8240-595852C7CBC1}"/>
    <cellStyle name="Normal 3 2 3 3 3 3 3 2 2" xfId="2210" xr:uid="{22D8EC77-96C8-4670-A8D4-C35DFD436E2C}"/>
    <cellStyle name="Normal 3 2 3 3 3 3 3 2 3" xfId="2211" xr:uid="{D4693E0D-BB66-4933-9D64-CEFF2C1E3E40}"/>
    <cellStyle name="Normal 3 2 3 3 3 3 3 3" xfId="2212" xr:uid="{B186A146-A73E-448F-9757-EE1755E556D8}"/>
    <cellStyle name="Normal 3 2 3 3 3 3 3 4" xfId="2213" xr:uid="{7C13ECFA-6A78-4F6E-8C15-E1724C11DEF8}"/>
    <cellStyle name="Normal 3 2 3 3 3 3 4" xfId="527" xr:uid="{F973F0B3-57F2-43A6-9E97-2D2D84E2DF58}"/>
    <cellStyle name="Normal 3 2 3 3 3 3 4 2" xfId="2214" xr:uid="{ECD433DB-3054-4C53-A373-83DFF8253EA4}"/>
    <cellStyle name="Normal 3 2 3 3 3 3 4 3" xfId="2215" xr:uid="{D46DD3CE-5895-41D9-A24D-AB25AAB79FAF}"/>
    <cellStyle name="Normal 3 2 3 3 3 3 5" xfId="2216" xr:uid="{AC1007CB-282B-46C5-A2D1-5DF1654C9FE1}"/>
    <cellStyle name="Normal 3 2 3 3 3 3 6" xfId="2217" xr:uid="{7532D5B4-A86A-4C5E-85FD-5B9D9BE9E5E0}"/>
    <cellStyle name="Normal 3 2 3 3 3 4" xfId="528" xr:uid="{08A5CC85-E0CF-4C48-8219-44A9B20367B5}"/>
    <cellStyle name="Normal 3 2 3 3 3 4 2" xfId="529" xr:uid="{80252BBD-9352-4BCE-8FD3-21D22777F6D9}"/>
    <cellStyle name="Normal 3 2 3 3 3 4 2 2" xfId="2218" xr:uid="{3F562343-89A9-4417-9E55-0B2E97519B98}"/>
    <cellStyle name="Normal 3 2 3 3 3 4 2 3" xfId="2219" xr:uid="{F2A18A79-B61A-4896-B6C8-931EC0471565}"/>
    <cellStyle name="Normal 3 2 3 3 3 4 3" xfId="2220" xr:uid="{7BDCEC84-74FB-47A6-95FD-2FE26258F6E2}"/>
    <cellStyle name="Normal 3 2 3 3 3 4 4" xfId="2221" xr:uid="{26441A54-016F-4A9A-9449-87231EAE74C6}"/>
    <cellStyle name="Normal 3 2 3 3 3 5" xfId="530" xr:uid="{B7FE5428-53E4-43D3-9664-BD9CC931DF34}"/>
    <cellStyle name="Normal 3 2 3 3 3 5 2" xfId="531" xr:uid="{A3E0F9E5-A8DF-4B32-B828-7D556CB3C678}"/>
    <cellStyle name="Normal 3 2 3 3 3 5 2 2" xfId="2222" xr:uid="{55CD6A4D-6D86-4B4C-B847-8D3530D188D0}"/>
    <cellStyle name="Normal 3 2 3 3 3 5 2 3" xfId="2223" xr:uid="{602749FC-CF32-4D0D-82AD-988AC4354CDA}"/>
    <cellStyle name="Normal 3 2 3 3 3 5 3" xfId="2224" xr:uid="{2D5E96F1-B74F-4B2B-9C6E-95E87AB9046C}"/>
    <cellStyle name="Normal 3 2 3 3 3 5 4" xfId="2225" xr:uid="{D8850EB1-0663-4019-940B-92DDCF3E6AD2}"/>
    <cellStyle name="Normal 3 2 3 3 3 6" xfId="532" xr:uid="{1073C20B-7AB8-4931-9631-3FBAECED56BF}"/>
    <cellStyle name="Normal 3 2 3 3 3 6 2" xfId="2226" xr:uid="{2F669E4E-04D7-4068-967B-A37BB9B56CA5}"/>
    <cellStyle name="Normal 3 2 3 3 3 6 3" xfId="2227" xr:uid="{61887A00-60D0-4961-B3A2-8B9C8BDB36FD}"/>
    <cellStyle name="Normal 3 2 3 3 3 7" xfId="2228" xr:uid="{DCD95893-1BB1-4C58-B08D-0737EB2E0183}"/>
    <cellStyle name="Normal 3 2 3 3 3 8" xfId="2229" xr:uid="{150842C4-76F0-4538-B50A-5DA332C9D9B7}"/>
    <cellStyle name="Normal 3 2 3 3 4" xfId="533" xr:uid="{E8814C3B-58B4-4AE5-9BBD-37D6D10D1E83}"/>
    <cellStyle name="Normal 3 2 3 3 4 2" xfId="534" xr:uid="{239BAD76-487D-42E6-BEF9-6FB970D1A474}"/>
    <cellStyle name="Normal 3 2 3 3 4 2 2" xfId="535" xr:uid="{ADC74C3F-493F-43AB-A6F8-B82491D7C49B}"/>
    <cellStyle name="Normal 3 2 3 3 4 2 2 2" xfId="2230" xr:uid="{DA9621F1-B38D-47BD-9124-38241B8317EA}"/>
    <cellStyle name="Normal 3 2 3 3 4 2 2 3" xfId="2231" xr:uid="{01E255FF-B022-4C42-B14B-5C99A027D151}"/>
    <cellStyle name="Normal 3 2 3 3 4 2 3" xfId="2232" xr:uid="{543276FA-92FB-4ED9-AFED-45F742CFAC8A}"/>
    <cellStyle name="Normal 3 2 3 3 4 2 4" xfId="2233" xr:uid="{B6A64608-84A9-4562-BE64-27CEADDC9650}"/>
    <cellStyle name="Normal 3 2 3 3 4 3" xfId="536" xr:uid="{2F4DD55B-9CA7-419E-A099-3FBFD53E4970}"/>
    <cellStyle name="Normal 3 2 3 3 4 3 2" xfId="537" xr:uid="{9A8B4D44-6513-4FE7-8111-88FEC6B196CD}"/>
    <cellStyle name="Normal 3 2 3 3 4 3 2 2" xfId="2234" xr:uid="{E91DDDC9-78E2-4C4D-AF47-C43B24D1DB58}"/>
    <cellStyle name="Normal 3 2 3 3 4 3 2 3" xfId="2235" xr:uid="{BECE4DA9-A096-44C0-AB4F-EC6A7544EFA0}"/>
    <cellStyle name="Normal 3 2 3 3 4 3 3" xfId="2236" xr:uid="{2824298D-C6A8-4E8A-AFBD-B66C9B0BEF34}"/>
    <cellStyle name="Normal 3 2 3 3 4 3 4" xfId="2237" xr:uid="{FCF23795-A150-41C3-B963-4FCE00E1032D}"/>
    <cellStyle name="Normal 3 2 3 3 4 4" xfId="538" xr:uid="{CFD5832E-952E-40D5-8B26-575A7993239C}"/>
    <cellStyle name="Normal 3 2 3 3 4 4 2" xfId="2238" xr:uid="{DF9075E6-3D04-43AB-9DF0-6DD671480703}"/>
    <cellStyle name="Normal 3 2 3 3 4 4 3" xfId="2239" xr:uid="{5D16A852-05EA-4633-917D-A2C6CF9F8936}"/>
    <cellStyle name="Normal 3 2 3 3 4 5" xfId="2240" xr:uid="{C00B3FB0-A876-4E33-9538-97A6D5D423F8}"/>
    <cellStyle name="Normal 3 2 3 3 4 6" xfId="2241" xr:uid="{3893B332-B9C1-4D13-B612-A99067E14C44}"/>
    <cellStyle name="Normal 3 2 3 3 5" xfId="539" xr:uid="{D4531C67-54CC-4F42-9C41-51F6BE5C0241}"/>
    <cellStyle name="Normal 3 2 3 3 5 2" xfId="540" xr:uid="{C48B0CFA-5F6D-49E1-95BB-8C9AD3305926}"/>
    <cellStyle name="Normal 3 2 3 3 5 2 2" xfId="541" xr:uid="{2B03C7C2-F816-4DDE-85E3-EF49D07D0D72}"/>
    <cellStyle name="Normal 3 2 3 3 5 2 2 2" xfId="2242" xr:uid="{73FFF76D-FED5-43C7-8E19-ACA7BADF6479}"/>
    <cellStyle name="Normal 3 2 3 3 5 2 2 3" xfId="2243" xr:uid="{B8734061-E45A-4B59-9C92-C4F63468DABE}"/>
    <cellStyle name="Normal 3 2 3 3 5 2 3" xfId="2244" xr:uid="{01425C4D-0A85-48C5-B430-DDD270456E2C}"/>
    <cellStyle name="Normal 3 2 3 3 5 2 4" xfId="2245" xr:uid="{9111FD25-F93E-4613-B001-41A2ACA22631}"/>
    <cellStyle name="Normal 3 2 3 3 5 3" xfId="542" xr:uid="{08B0D2C6-E9A7-4EB9-8C8A-BC17FED90E74}"/>
    <cellStyle name="Normal 3 2 3 3 5 3 2" xfId="543" xr:uid="{74273BC8-9B30-4A90-A050-3A44C43C1757}"/>
    <cellStyle name="Normal 3 2 3 3 5 3 2 2" xfId="2246" xr:uid="{80CC6037-D374-485D-BAFF-10A530FF8F63}"/>
    <cellStyle name="Normal 3 2 3 3 5 3 2 3" xfId="2247" xr:uid="{238134F4-1C8B-4812-B80F-68C573FCC5E3}"/>
    <cellStyle name="Normal 3 2 3 3 5 3 3" xfId="2248" xr:uid="{F41A455C-DA99-49EF-96D8-D57BBC7B51A9}"/>
    <cellStyle name="Normal 3 2 3 3 5 3 4" xfId="2249" xr:uid="{BF17CC92-6167-4845-A2AE-2A6815A110DA}"/>
    <cellStyle name="Normal 3 2 3 3 5 4" xfId="544" xr:uid="{A4039E03-E5C1-46C1-B637-8307B2567AC8}"/>
    <cellStyle name="Normal 3 2 3 3 5 4 2" xfId="2250" xr:uid="{8FBEA322-8B46-4389-BE6B-AAF240D7AFC9}"/>
    <cellStyle name="Normal 3 2 3 3 5 4 3" xfId="2251" xr:uid="{B4F1279C-99F1-4D8A-B43D-D360E872189D}"/>
    <cellStyle name="Normal 3 2 3 3 5 5" xfId="2252" xr:uid="{7F38AE22-20BD-4B53-ADEA-27722E5F02F3}"/>
    <cellStyle name="Normal 3 2 3 3 5 6" xfId="2253" xr:uid="{6B848812-2394-4011-A8AF-44152AC2D572}"/>
    <cellStyle name="Normal 3 2 3 3 6" xfId="545" xr:uid="{278935C0-B83C-4687-B6C6-624CEC1CCE55}"/>
    <cellStyle name="Normal 3 2 3 3 6 2" xfId="546" xr:uid="{1F123784-5FE6-4DF1-A6B4-A0BDE552429E}"/>
    <cellStyle name="Normal 3 2 3 3 6 2 2" xfId="2254" xr:uid="{100E81EF-4A55-4BA4-8D73-3A42497EC068}"/>
    <cellStyle name="Normal 3 2 3 3 6 2 3" xfId="2255" xr:uid="{CBFA718F-6205-413E-ABEF-EC39D77F77C4}"/>
    <cellStyle name="Normal 3 2 3 3 6 3" xfId="2256" xr:uid="{6B4480F6-C732-443D-9E4A-01CE780FE262}"/>
    <cellStyle name="Normal 3 2 3 3 6 4" xfId="2257" xr:uid="{483AB079-EF83-45B8-8932-5503F08B6F3A}"/>
    <cellStyle name="Normal 3 2 3 3 7" xfId="547" xr:uid="{54EC117C-C1C8-4118-BF2C-5F07366EBA8F}"/>
    <cellStyle name="Normal 3 2 3 3 7 2" xfId="548" xr:uid="{DA83C19D-7D4C-4A31-BCCC-FA208FA8CB02}"/>
    <cellStyle name="Normal 3 2 3 3 7 2 2" xfId="2258" xr:uid="{B1C56629-AB30-4988-9AE8-E911FD7CCF5E}"/>
    <cellStyle name="Normal 3 2 3 3 7 2 3" xfId="2259" xr:uid="{FE4D941B-7E7B-4795-BC8A-5D1174A00448}"/>
    <cellStyle name="Normal 3 2 3 3 7 3" xfId="2260" xr:uid="{EC8E6689-561F-4010-AF64-2DFFCE6FB64D}"/>
    <cellStyle name="Normal 3 2 3 3 7 4" xfId="2261" xr:uid="{B72128C4-6AC1-420D-84EB-05C7D9395CF4}"/>
    <cellStyle name="Normal 3 2 3 3 8" xfId="549" xr:uid="{E20EF3F7-C343-4B6B-BC43-32076D40DC6D}"/>
    <cellStyle name="Normal 3 2 3 3 8 2" xfId="2262" xr:uid="{12A11682-E9E3-4E24-B879-D742EF3573B8}"/>
    <cellStyle name="Normal 3 2 3 3 8 3" xfId="2263" xr:uid="{DCDA45B5-1035-4065-8A94-8F195D9E18D9}"/>
    <cellStyle name="Normal 3 2 3 3 9" xfId="2264" xr:uid="{C0524AA7-0FA5-4683-919E-0ADACD3AC236}"/>
    <cellStyle name="Normal 3 2 3 4" xfId="175" xr:uid="{C4752728-CEA0-4F28-B8D2-5549813BFC97}"/>
    <cellStyle name="Normal 3 2 3 4 2" xfId="550" xr:uid="{CBF8C275-610B-492D-92FD-5140FF3770D1}"/>
    <cellStyle name="Normal 3 2 3 4 2 2" xfId="551" xr:uid="{E8E9B7A2-CFE0-4835-B908-E1D17F3ED15E}"/>
    <cellStyle name="Normal 3 2 3 4 2 2 2" xfId="552" xr:uid="{F9810A03-183B-4610-8CB3-745A35F5C02F}"/>
    <cellStyle name="Normal 3 2 3 4 2 2 2 2" xfId="2265" xr:uid="{B5403671-E2D4-4B63-B5FD-EF4C6CB76796}"/>
    <cellStyle name="Normal 3 2 3 4 2 2 2 3" xfId="2266" xr:uid="{B95F74F8-07D1-446F-B27C-8783CE5DA352}"/>
    <cellStyle name="Normal 3 2 3 4 2 2 3" xfId="2267" xr:uid="{641DE061-CA77-4C1D-B7F5-011D79267364}"/>
    <cellStyle name="Normal 3 2 3 4 2 2 4" xfId="2268" xr:uid="{B034CC00-5539-4744-964E-5DF3AE2F24DF}"/>
    <cellStyle name="Normal 3 2 3 4 2 3" xfId="553" xr:uid="{EA7AF4AD-B6B8-4125-8A1B-7F2CD0395A6A}"/>
    <cellStyle name="Normal 3 2 3 4 2 3 2" xfId="554" xr:uid="{30F4B315-58AB-4958-BBCA-CD9007D0D0DE}"/>
    <cellStyle name="Normal 3 2 3 4 2 3 2 2" xfId="2269" xr:uid="{45EEF2A0-3B13-400F-B44D-31E8FC6CCB5C}"/>
    <cellStyle name="Normal 3 2 3 4 2 3 2 3" xfId="2270" xr:uid="{77E311CD-03D0-419C-BF3E-CBD3E4A65461}"/>
    <cellStyle name="Normal 3 2 3 4 2 3 3" xfId="2271" xr:uid="{F002916F-7FB3-40CE-8E61-F0DEB0B01EF8}"/>
    <cellStyle name="Normal 3 2 3 4 2 3 4" xfId="2272" xr:uid="{BBBEC346-74B9-46E1-BB50-69373C26DA71}"/>
    <cellStyle name="Normal 3 2 3 4 2 4" xfId="555" xr:uid="{570C6EB7-424E-423F-AF1C-5E161B8E795E}"/>
    <cellStyle name="Normal 3 2 3 4 2 4 2" xfId="2273" xr:uid="{EAC8AC80-AF51-4FD6-A2F1-E4B7E48DA119}"/>
    <cellStyle name="Normal 3 2 3 4 2 4 3" xfId="2274" xr:uid="{935CC290-EDC1-4FC2-A77A-AA6DC1769DC6}"/>
    <cellStyle name="Normal 3 2 3 4 2 5" xfId="2275" xr:uid="{BFE04194-C3D0-4FD3-B5A3-93CAFB50EECB}"/>
    <cellStyle name="Normal 3 2 3 4 2 6" xfId="2276" xr:uid="{1732CEE9-B298-418B-A095-0D3EB0956DFB}"/>
    <cellStyle name="Normal 3 2 3 4 3" xfId="556" xr:uid="{98455CAD-3EF6-4E22-9DBD-A00748375292}"/>
    <cellStyle name="Normal 3 2 3 4 3 2" xfId="557" xr:uid="{9D215EBF-5E1A-45C1-A680-976E7B2A29F9}"/>
    <cellStyle name="Normal 3 2 3 4 3 2 2" xfId="558" xr:uid="{D26DDD4D-949B-48A7-BABF-C3094970BF0A}"/>
    <cellStyle name="Normal 3 2 3 4 3 2 2 2" xfId="2277" xr:uid="{0D587186-D6BA-4C5E-839A-FB4EAC78E22E}"/>
    <cellStyle name="Normal 3 2 3 4 3 2 2 3" xfId="2278" xr:uid="{36E94D27-90BF-4799-8C47-DC0079C5DC6D}"/>
    <cellStyle name="Normal 3 2 3 4 3 2 3" xfId="2279" xr:uid="{E2609F06-5A5B-441A-941F-5B90E9C9A0F3}"/>
    <cellStyle name="Normal 3 2 3 4 3 2 4" xfId="2280" xr:uid="{06D68E50-56F3-474F-AF5B-AF53CD8F67AD}"/>
    <cellStyle name="Normal 3 2 3 4 3 3" xfId="559" xr:uid="{D646DAFF-7CE2-44EE-B48E-7DF42FE95CC6}"/>
    <cellStyle name="Normal 3 2 3 4 3 3 2" xfId="560" xr:uid="{2CEE4EDF-15C5-49D6-9D3F-BBBCFD5CE2BD}"/>
    <cellStyle name="Normal 3 2 3 4 3 3 2 2" xfId="2281" xr:uid="{D28511B5-C0B2-40F7-94DE-3FB47871BFD4}"/>
    <cellStyle name="Normal 3 2 3 4 3 3 2 3" xfId="2282" xr:uid="{679E49DB-CF21-4EE7-BF49-423591F46FA8}"/>
    <cellStyle name="Normal 3 2 3 4 3 3 3" xfId="2283" xr:uid="{2F301B04-A4A4-43A4-9450-D001BB32DD1F}"/>
    <cellStyle name="Normal 3 2 3 4 3 3 4" xfId="2284" xr:uid="{7BA4BF5C-9422-4E2B-AEEC-47BE931D12E6}"/>
    <cellStyle name="Normal 3 2 3 4 3 4" xfId="561" xr:uid="{DA5DB3CD-661A-467F-A0DA-CF8AC9C9F792}"/>
    <cellStyle name="Normal 3 2 3 4 3 4 2" xfId="2285" xr:uid="{F32B518C-798C-441E-B08D-940F5250CFFF}"/>
    <cellStyle name="Normal 3 2 3 4 3 4 3" xfId="2286" xr:uid="{C65C22B2-ABDF-4F68-A932-4EED46B73085}"/>
    <cellStyle name="Normal 3 2 3 4 3 5" xfId="2287" xr:uid="{B0833EBE-24F2-49F0-A345-F1F58C250FBE}"/>
    <cellStyle name="Normal 3 2 3 4 3 6" xfId="2288" xr:uid="{54FA07B6-690B-4E20-ACFA-CDBC4CDE2C99}"/>
    <cellStyle name="Normal 3 2 3 4 4" xfId="562" xr:uid="{F56DF0A0-5622-4BAE-93E7-279D1250D81C}"/>
    <cellStyle name="Normal 3 2 3 4 4 2" xfId="563" xr:uid="{6D26C04B-8EB3-48CA-8764-CBF39CAA2C72}"/>
    <cellStyle name="Normal 3 2 3 4 4 2 2" xfId="2289" xr:uid="{EC388776-B1FE-4B65-BA3E-ACD8D8651A49}"/>
    <cellStyle name="Normal 3 2 3 4 4 2 3" xfId="2290" xr:uid="{518B3A41-78CC-4B9B-8A08-347F8A46341F}"/>
    <cellStyle name="Normal 3 2 3 4 4 3" xfId="2291" xr:uid="{B45431DE-90AD-4C8B-811C-72B84D2A496E}"/>
    <cellStyle name="Normal 3 2 3 4 4 4" xfId="2292" xr:uid="{533FC684-81BD-45D5-BDA8-368D4533102B}"/>
    <cellStyle name="Normal 3 2 3 4 5" xfId="564" xr:uid="{20F4AFF8-F480-43D7-B2E7-0F4C41D305DC}"/>
    <cellStyle name="Normal 3 2 3 4 5 2" xfId="565" xr:uid="{3C964166-CBC4-4B57-BECC-A61CC6D3867E}"/>
    <cellStyle name="Normal 3 2 3 4 5 2 2" xfId="2293" xr:uid="{35064EA0-3483-4977-B621-2D1D3C6437DC}"/>
    <cellStyle name="Normal 3 2 3 4 5 2 3" xfId="2294" xr:uid="{A6D18048-D7DF-46BE-9B31-634A06383B81}"/>
    <cellStyle name="Normal 3 2 3 4 5 3" xfId="2295" xr:uid="{7D98D5D7-7305-43E3-ADE4-AA1093DFD650}"/>
    <cellStyle name="Normal 3 2 3 4 5 4" xfId="2296" xr:uid="{36524D6A-65D3-4C4D-9D9F-71C5BE04DA09}"/>
    <cellStyle name="Normal 3 2 3 4 6" xfId="566" xr:uid="{C6A1D59E-3729-4D67-8523-20C5782A4BB0}"/>
    <cellStyle name="Normal 3 2 3 4 6 2" xfId="2297" xr:uid="{4B3F1A60-8C0C-45C4-AC3C-1E81E92E5230}"/>
    <cellStyle name="Normal 3 2 3 4 6 3" xfId="2298" xr:uid="{0D62D6E2-3DE5-432E-9CAB-9E32870358BF}"/>
    <cellStyle name="Normal 3 2 3 4 7" xfId="2299" xr:uid="{17E93A41-BDA6-48A0-A18E-651F0C72E18A}"/>
    <cellStyle name="Normal 3 2 3 4 8" xfId="2300" xr:uid="{C4CC07D6-E915-4A9B-AF16-EAD1DBBCD8D9}"/>
    <cellStyle name="Normal 3 2 3 5" xfId="176" xr:uid="{165A719C-6E70-406B-AD77-CBC67431486D}"/>
    <cellStyle name="Normal 3 2 3 5 2" xfId="567" xr:uid="{8B180769-E774-41BE-BCC7-0C06D2D6514D}"/>
    <cellStyle name="Normal 3 2 3 5 2 2" xfId="568" xr:uid="{F60D7A7F-4F62-4B92-804A-2B38A2370778}"/>
    <cellStyle name="Normal 3 2 3 5 2 2 2" xfId="569" xr:uid="{F98E3572-61C9-4D6C-80CB-A7BC6809724F}"/>
    <cellStyle name="Normal 3 2 3 5 2 2 2 2" xfId="2301" xr:uid="{5C64AA96-C821-49FE-B381-304B31BEF17E}"/>
    <cellStyle name="Normal 3 2 3 5 2 2 2 3" xfId="2302" xr:uid="{0A3045DD-EEE6-4B49-9FB6-FC4309E2C28E}"/>
    <cellStyle name="Normal 3 2 3 5 2 2 3" xfId="2303" xr:uid="{DBB9BB07-48B2-4D71-B314-71E1DE1AAD95}"/>
    <cellStyle name="Normal 3 2 3 5 2 2 4" xfId="2304" xr:uid="{092D37BF-4ADB-432F-95E7-E523E3A32794}"/>
    <cellStyle name="Normal 3 2 3 5 2 3" xfId="570" xr:uid="{7D879B76-692F-4DA0-B09F-D02AAF055644}"/>
    <cellStyle name="Normal 3 2 3 5 2 3 2" xfId="571" xr:uid="{9D519522-D94D-467D-A3A7-42055327EF10}"/>
    <cellStyle name="Normal 3 2 3 5 2 3 2 2" xfId="2305" xr:uid="{EDBA7569-3FDA-4C3A-87E8-FAE84AFBB692}"/>
    <cellStyle name="Normal 3 2 3 5 2 3 2 3" xfId="2306" xr:uid="{653517DA-B2D3-4489-BE2F-1F3A4F403698}"/>
    <cellStyle name="Normal 3 2 3 5 2 3 3" xfId="2307" xr:uid="{4D6A6864-9650-43E7-BCC2-09B536C5A592}"/>
    <cellStyle name="Normal 3 2 3 5 2 3 4" xfId="2308" xr:uid="{37567793-D005-4F3D-A96D-961E09ED060E}"/>
    <cellStyle name="Normal 3 2 3 5 2 4" xfId="572" xr:uid="{96101BF7-0CEA-4D5B-80DB-A58B637E72DE}"/>
    <cellStyle name="Normal 3 2 3 5 2 4 2" xfId="2309" xr:uid="{878D9426-4714-4118-BBE3-4BC154DC1FE2}"/>
    <cellStyle name="Normal 3 2 3 5 2 4 3" xfId="2310" xr:uid="{93DE95C3-2520-446F-A004-A32C4B18524A}"/>
    <cellStyle name="Normal 3 2 3 5 2 5" xfId="2311" xr:uid="{3CEAF6EF-96AF-4998-83F4-64A9B5C030ED}"/>
    <cellStyle name="Normal 3 2 3 5 2 6" xfId="2312" xr:uid="{5FD1FC88-D1F5-4F8F-9113-2638740FF892}"/>
    <cellStyle name="Normal 3 2 3 5 3" xfId="573" xr:uid="{C518CB4F-7602-4260-BA1D-7FFAF85607DD}"/>
    <cellStyle name="Normal 3 2 3 5 3 2" xfId="574" xr:uid="{B71CF0F5-B6CC-41ED-9638-5B143F0653FB}"/>
    <cellStyle name="Normal 3 2 3 5 3 2 2" xfId="575" xr:uid="{27111566-1B97-4D66-8C07-D1273DFC171E}"/>
    <cellStyle name="Normal 3 2 3 5 3 2 2 2" xfId="2313" xr:uid="{88578EFD-152A-4DE4-B512-6647B9B38308}"/>
    <cellStyle name="Normal 3 2 3 5 3 2 2 3" xfId="2314" xr:uid="{EC634256-2354-46F6-9B83-29EAA4CA0B94}"/>
    <cellStyle name="Normal 3 2 3 5 3 2 3" xfId="2315" xr:uid="{5B8C5208-7D73-4E72-A9D8-0EE9C1782471}"/>
    <cellStyle name="Normal 3 2 3 5 3 2 4" xfId="2316" xr:uid="{5731554A-097C-4FB9-9D04-376EF7ED3961}"/>
    <cellStyle name="Normal 3 2 3 5 3 3" xfId="576" xr:uid="{C648B272-3420-4DE1-A2E3-167A49B229EA}"/>
    <cellStyle name="Normal 3 2 3 5 3 3 2" xfId="577" xr:uid="{CA0F6AFE-0B98-452C-9B0F-823E50BB2E8D}"/>
    <cellStyle name="Normal 3 2 3 5 3 3 2 2" xfId="2317" xr:uid="{4E307538-79F6-4CA7-9D9D-EDB75B4FB128}"/>
    <cellStyle name="Normal 3 2 3 5 3 3 2 3" xfId="2318" xr:uid="{E70C572A-2CEF-4EF7-B5D7-F3B0322FB8B8}"/>
    <cellStyle name="Normal 3 2 3 5 3 3 3" xfId="2319" xr:uid="{36E44611-C420-455B-9A7C-3743C330A5A1}"/>
    <cellStyle name="Normal 3 2 3 5 3 3 4" xfId="2320" xr:uid="{048CEFE7-E2D7-4974-8F26-F0717D23D879}"/>
    <cellStyle name="Normal 3 2 3 5 3 4" xfId="578" xr:uid="{7FB0DB7B-B037-42E6-AC86-75DA0AE0A5F6}"/>
    <cellStyle name="Normal 3 2 3 5 3 4 2" xfId="2321" xr:uid="{1DAB1368-08D8-49E2-8C9D-355234BFE6F6}"/>
    <cellStyle name="Normal 3 2 3 5 3 4 3" xfId="2322" xr:uid="{ADE0620B-D86B-4BBB-A41D-B8B158152020}"/>
    <cellStyle name="Normal 3 2 3 5 3 5" xfId="2323" xr:uid="{74C44F70-FF40-458F-A2B8-1049007B7C85}"/>
    <cellStyle name="Normal 3 2 3 5 3 6" xfId="2324" xr:uid="{EE8EC18D-7FD0-4D5C-8152-4AB21F64A35B}"/>
    <cellStyle name="Normal 3 2 3 5 4" xfId="579" xr:uid="{EC5738B7-0F3A-47A5-8FC0-C4957FF7AE57}"/>
    <cellStyle name="Normal 3 2 3 5 4 2" xfId="580" xr:uid="{B4718DF7-4CFB-40EE-AE98-A9C4C54EAADA}"/>
    <cellStyle name="Normal 3 2 3 5 4 2 2" xfId="2325" xr:uid="{BC1A9A87-E10C-446B-9E26-A76DDC33A7B1}"/>
    <cellStyle name="Normal 3 2 3 5 4 2 3" xfId="2326" xr:uid="{ED03D3D3-2F4E-46CD-9E6D-72C5A8B02B30}"/>
    <cellStyle name="Normal 3 2 3 5 4 3" xfId="2327" xr:uid="{E995EAFE-DD3A-4562-96A4-D201C7D8D845}"/>
    <cellStyle name="Normal 3 2 3 5 4 4" xfId="2328" xr:uid="{7D71AB8F-DCCD-42A7-9D98-9AF13EB6028D}"/>
    <cellStyle name="Normal 3 2 3 5 5" xfId="581" xr:uid="{562C9B16-D333-43CB-AE85-A35F21817335}"/>
    <cellStyle name="Normal 3 2 3 5 5 2" xfId="582" xr:uid="{F2876EE6-9EDC-47D9-8E45-F891714383DB}"/>
    <cellStyle name="Normal 3 2 3 5 5 2 2" xfId="2329" xr:uid="{7B9D1963-F960-40F1-8B07-8114DDC21CEA}"/>
    <cellStyle name="Normal 3 2 3 5 5 2 3" xfId="2330" xr:uid="{C84FF671-7AD3-4D11-A6EE-6F5CC91604E2}"/>
    <cellStyle name="Normal 3 2 3 5 5 3" xfId="2331" xr:uid="{4850F6C5-6425-44B1-ABB7-EB1F93F188EB}"/>
    <cellStyle name="Normal 3 2 3 5 5 4" xfId="2332" xr:uid="{79E8402E-A804-49FE-8A5D-C2C4122CBB45}"/>
    <cellStyle name="Normal 3 2 3 5 6" xfId="583" xr:uid="{EDF4E4F3-DD64-4A79-BF07-3C4BF915DA84}"/>
    <cellStyle name="Normal 3 2 3 5 6 2" xfId="2333" xr:uid="{0DD1CCA8-2C60-408D-BE6C-D57CA22DE2B8}"/>
    <cellStyle name="Normal 3 2 3 5 6 3" xfId="2334" xr:uid="{AB52D871-594A-40A5-9D11-50021EDD7AF6}"/>
    <cellStyle name="Normal 3 2 3 5 7" xfId="2335" xr:uid="{40A8285E-D0B5-4095-8A59-AEBC2ABAE2D7}"/>
    <cellStyle name="Normal 3 2 3 5 8" xfId="2336" xr:uid="{B2F0190D-B64A-4121-A6EB-BF23D6353D38}"/>
    <cellStyle name="Normal 3 2 3 6" xfId="584" xr:uid="{EB533766-5346-44CD-B112-CAFE1592FFFE}"/>
    <cellStyle name="Normal 3 2 3 6 2" xfId="585" xr:uid="{E9214AA6-01CB-4D25-8BC5-13C8FB4E4834}"/>
    <cellStyle name="Normal 3 2 3 6 2 2" xfId="586" xr:uid="{F7957D0C-8910-4792-82CD-5B3BC856AE0E}"/>
    <cellStyle name="Normal 3 2 3 6 2 2 2" xfId="2337" xr:uid="{E1F1DB7C-223B-4234-BA94-131D99AF901D}"/>
    <cellStyle name="Normal 3 2 3 6 2 2 3" xfId="2338" xr:uid="{983A6490-FFCE-4B00-A611-F7A99F4DB1E6}"/>
    <cellStyle name="Normal 3 2 3 6 2 3" xfId="2339" xr:uid="{702CBD23-DA34-4F68-82E8-B99AA5244C28}"/>
    <cellStyle name="Normal 3 2 3 6 2 4" xfId="2340" xr:uid="{169F84D8-73ED-44EE-85A8-ACC5748D4684}"/>
    <cellStyle name="Normal 3 2 3 6 3" xfId="587" xr:uid="{D4AF2D29-C7CC-4400-863A-5CA7C9418F19}"/>
    <cellStyle name="Normal 3 2 3 6 3 2" xfId="588" xr:uid="{94E05CB5-7B88-49B4-B2DA-41029CD12128}"/>
    <cellStyle name="Normal 3 2 3 6 3 2 2" xfId="2341" xr:uid="{45A5E8B5-DF12-48C0-AD6C-6FC5828DB316}"/>
    <cellStyle name="Normal 3 2 3 6 3 2 3" xfId="2342" xr:uid="{9ED82554-92EA-4A81-A182-1DCB87581383}"/>
    <cellStyle name="Normal 3 2 3 6 3 3" xfId="2343" xr:uid="{1B6D65E3-07D4-410B-BD77-392F7DFF4875}"/>
    <cellStyle name="Normal 3 2 3 6 3 4" xfId="2344" xr:uid="{88DD428F-9226-45D4-91B0-268D243D6AB1}"/>
    <cellStyle name="Normal 3 2 3 6 4" xfId="589" xr:uid="{CEDCFCE5-C16B-4F04-94DC-298910540C31}"/>
    <cellStyle name="Normal 3 2 3 6 4 2" xfId="2345" xr:uid="{7E3F8D7B-E2DF-459E-83A6-5B222728E03B}"/>
    <cellStyle name="Normal 3 2 3 6 4 3" xfId="2346" xr:uid="{BD88638A-A2CB-4510-9501-E233AC7DE2C4}"/>
    <cellStyle name="Normal 3 2 3 6 5" xfId="2347" xr:uid="{BA9BF928-3D79-4AE8-BAD2-7D8C3F268701}"/>
    <cellStyle name="Normal 3 2 3 6 6" xfId="2348" xr:uid="{66DBC940-A2E3-453E-9139-C0CC3E7DB574}"/>
    <cellStyle name="Normal 3 2 3 7" xfId="590" xr:uid="{8037990B-4BF3-4491-8FD9-8DBF3D14B2C3}"/>
    <cellStyle name="Normal 3 2 3 7 2" xfId="591" xr:uid="{BDE140AA-8E66-4CB8-96B0-A333240916B9}"/>
    <cellStyle name="Normal 3 2 3 7 2 2" xfId="592" xr:uid="{E623CC0D-405D-4C90-BFEF-A7F245E780B6}"/>
    <cellStyle name="Normal 3 2 3 7 2 2 2" xfId="2349" xr:uid="{590B2ADE-FAE9-4631-ABFC-D1BA5342242D}"/>
    <cellStyle name="Normal 3 2 3 7 2 2 3" xfId="2350" xr:uid="{60C23D06-CCAC-4C05-9684-6AD4D61AC402}"/>
    <cellStyle name="Normal 3 2 3 7 2 3" xfId="2351" xr:uid="{E8B81510-8364-4D38-BBB1-DD31C94F0E4C}"/>
    <cellStyle name="Normal 3 2 3 7 2 4" xfId="2352" xr:uid="{96E1709C-EB67-4063-82D7-3C8995C5D5AE}"/>
    <cellStyle name="Normal 3 2 3 7 3" xfId="593" xr:uid="{54BD958E-5BE5-487F-93E4-394213E26E42}"/>
    <cellStyle name="Normal 3 2 3 7 3 2" xfId="594" xr:uid="{53CBB670-3958-4A0F-9ED0-90FAB758F232}"/>
    <cellStyle name="Normal 3 2 3 7 3 2 2" xfId="2353" xr:uid="{349C8F98-DC65-4620-BA3B-76CC34401158}"/>
    <cellStyle name="Normal 3 2 3 7 3 2 3" xfId="2354" xr:uid="{DE8B2DB9-0878-46B2-BBE1-A877AD1570AE}"/>
    <cellStyle name="Normal 3 2 3 7 3 3" xfId="2355" xr:uid="{8D57CB9E-2C8C-4B95-96FC-1E87B36353B6}"/>
    <cellStyle name="Normal 3 2 3 7 3 4" xfId="2356" xr:uid="{57624F06-CF78-4349-9FAE-699A8FEAEE17}"/>
    <cellStyle name="Normal 3 2 3 7 4" xfId="595" xr:uid="{AACE0C02-E71E-4D1A-B30E-C1597739EA81}"/>
    <cellStyle name="Normal 3 2 3 7 4 2" xfId="2357" xr:uid="{F157FCD4-E161-417B-BC2E-1369EC6B5C22}"/>
    <cellStyle name="Normal 3 2 3 7 4 3" xfId="2358" xr:uid="{863504D5-A7BE-4270-8B20-8523E752A05D}"/>
    <cellStyle name="Normal 3 2 3 7 5" xfId="2359" xr:uid="{F3B50D62-F971-4E17-BC0E-B2883A12054B}"/>
    <cellStyle name="Normal 3 2 3 7 6" xfId="2360" xr:uid="{D1A1DA3A-1781-4DD9-84F0-B3F8ECDF5ADB}"/>
    <cellStyle name="Normal 3 2 3 8" xfId="596" xr:uid="{DF3F7919-1E5D-465C-860A-B724862AB9F8}"/>
    <cellStyle name="Normal 3 2 3 8 2" xfId="597" xr:uid="{D6CFC270-A8E1-4671-A2EF-F73E5F48E567}"/>
    <cellStyle name="Normal 3 2 3 8 2 2" xfId="2361" xr:uid="{2A9929C6-72E0-4971-BBD3-11F323A54658}"/>
    <cellStyle name="Normal 3 2 3 8 2 3" xfId="2362" xr:uid="{2AB1D2AE-1C8A-4D15-A873-4E541A020581}"/>
    <cellStyle name="Normal 3 2 3 8 3" xfId="2363" xr:uid="{279D372A-8012-4EFB-802A-C8F86C0CD7C1}"/>
    <cellStyle name="Normal 3 2 3 8 4" xfId="2364" xr:uid="{5DD2C99D-ECFF-4D33-A128-7C3CA0C535F0}"/>
    <cellStyle name="Normal 3 2 3 9" xfId="598" xr:uid="{CDE56B65-02DD-4D61-BB9D-385047D51006}"/>
    <cellStyle name="Normal 3 2 3 9 2" xfId="599" xr:uid="{420822E7-92B6-4047-94A9-15D61B93A16A}"/>
    <cellStyle name="Normal 3 2 3 9 2 2" xfId="2365" xr:uid="{4BB5D45D-8546-42E1-B70A-46C2DF08730B}"/>
    <cellStyle name="Normal 3 2 3 9 2 3" xfId="2366" xr:uid="{954739FC-17C7-40ED-94C3-0985357DA139}"/>
    <cellStyle name="Normal 3 2 3 9 3" xfId="2367" xr:uid="{A05284B4-A276-44EA-9215-722E7B281873}"/>
    <cellStyle name="Normal 3 2 3 9 4" xfId="2368" xr:uid="{E71D574C-0F05-4FD7-9D1B-14CB8CAC95C3}"/>
    <cellStyle name="Normal 3 2 4" xfId="177" xr:uid="{31752F12-3804-473A-A00F-A5F6A8C5107B}"/>
    <cellStyle name="Normal 3 2 4 10" xfId="2369" xr:uid="{607BA80B-EF80-4ADA-A3AE-4DDF5B6788E8}"/>
    <cellStyle name="Normal 3 2 4 2" xfId="178" xr:uid="{DFD7E5F6-AF13-45B3-9A2A-2F8E3B8234F4}"/>
    <cellStyle name="Normal 3 2 4 2 2" xfId="600" xr:uid="{D57E252B-15C2-4740-83F5-0BA67591B101}"/>
    <cellStyle name="Normal 3 2 4 2 2 2" xfId="601" xr:uid="{34154BAD-E053-436D-9A85-C91234AD34BD}"/>
    <cellStyle name="Normal 3 2 4 2 2 2 2" xfId="602" xr:uid="{17E8B811-22C4-4B01-822E-634BECC0FEDC}"/>
    <cellStyle name="Normal 3 2 4 2 2 2 2 2" xfId="2370" xr:uid="{C43C80E9-8BDA-4127-AC76-7615B55D78DF}"/>
    <cellStyle name="Normal 3 2 4 2 2 2 2 3" xfId="2371" xr:uid="{8C67C213-BB76-417E-BCCD-2649EFFB11C8}"/>
    <cellStyle name="Normal 3 2 4 2 2 2 3" xfId="2372" xr:uid="{0401B22E-96E1-4B87-919C-D28FE308EAFC}"/>
    <cellStyle name="Normal 3 2 4 2 2 2 4" xfId="2373" xr:uid="{70233480-D1D1-4138-896E-79564F693C3E}"/>
    <cellStyle name="Normal 3 2 4 2 2 3" xfId="603" xr:uid="{4F4CC8A8-18AD-4725-9073-19C1CB88B529}"/>
    <cellStyle name="Normal 3 2 4 2 2 3 2" xfId="604" xr:uid="{0DE6E273-7634-4D9C-89FD-AFDB2EF688D6}"/>
    <cellStyle name="Normal 3 2 4 2 2 3 2 2" xfId="2374" xr:uid="{90A6B884-F96F-4B47-A62F-4748A9F3F706}"/>
    <cellStyle name="Normal 3 2 4 2 2 3 2 3" xfId="2375" xr:uid="{5ED8B022-0D46-469A-9C7B-A8FC4F143E8A}"/>
    <cellStyle name="Normal 3 2 4 2 2 3 3" xfId="2376" xr:uid="{C350BBDA-EAFB-45DD-89ED-7789C0C1660C}"/>
    <cellStyle name="Normal 3 2 4 2 2 3 4" xfId="2377" xr:uid="{142A583D-2EDE-490F-A1F3-7BD3C192034F}"/>
    <cellStyle name="Normal 3 2 4 2 2 4" xfId="605" xr:uid="{0A791C3D-46EE-43B6-80C1-C009245F21A8}"/>
    <cellStyle name="Normal 3 2 4 2 2 4 2" xfId="2378" xr:uid="{BB186B17-F6AE-4B76-903C-45E752B6AB65}"/>
    <cellStyle name="Normal 3 2 4 2 2 4 3" xfId="2379" xr:uid="{33B287CB-F79F-467C-8D17-FEFDEB685C95}"/>
    <cellStyle name="Normal 3 2 4 2 2 5" xfId="2380" xr:uid="{EB9856CA-4F7C-41D3-8759-60F82CA067F8}"/>
    <cellStyle name="Normal 3 2 4 2 2 6" xfId="2381" xr:uid="{E9E2648F-3CE0-4BDE-9890-22C4186CC18C}"/>
    <cellStyle name="Normal 3 2 4 2 3" xfId="606" xr:uid="{E797AEDB-9C43-499B-9E60-D343F24C87AC}"/>
    <cellStyle name="Normal 3 2 4 2 3 2" xfId="607" xr:uid="{36DA5DFA-28D4-4208-8861-203C9CCCD8F1}"/>
    <cellStyle name="Normal 3 2 4 2 3 2 2" xfId="608" xr:uid="{080A1076-15D9-42B0-90FE-6CE7C778D6FF}"/>
    <cellStyle name="Normal 3 2 4 2 3 2 2 2" xfId="2382" xr:uid="{350EEF1B-D271-4DC5-9C9D-B9657A560C49}"/>
    <cellStyle name="Normal 3 2 4 2 3 2 2 3" xfId="2383" xr:uid="{C8348469-65D7-4432-9E4F-AF9490A833EE}"/>
    <cellStyle name="Normal 3 2 4 2 3 2 3" xfId="2384" xr:uid="{B7BF3B17-3388-4ABA-AED2-81FC5DFB7655}"/>
    <cellStyle name="Normal 3 2 4 2 3 2 4" xfId="2385" xr:uid="{0D165415-F974-4FDA-8DC8-9CEF971B0A7C}"/>
    <cellStyle name="Normal 3 2 4 2 3 3" xfId="609" xr:uid="{07F8F320-AE53-40C9-982A-4787D907BF0F}"/>
    <cellStyle name="Normal 3 2 4 2 3 3 2" xfId="610" xr:uid="{7B289F4D-00DB-461D-AA78-47C018F782E7}"/>
    <cellStyle name="Normal 3 2 4 2 3 3 2 2" xfId="2386" xr:uid="{8E0809C8-DDA8-4D7D-83BD-F0282DA20326}"/>
    <cellStyle name="Normal 3 2 4 2 3 3 2 3" xfId="2387" xr:uid="{40245797-95A3-427B-80A1-BED8A02B5541}"/>
    <cellStyle name="Normal 3 2 4 2 3 3 3" xfId="2388" xr:uid="{673B48BF-08CE-4D95-9E96-FE810BA73FE4}"/>
    <cellStyle name="Normal 3 2 4 2 3 3 4" xfId="2389" xr:uid="{F08C9C02-B262-4025-88DD-2C67082463F6}"/>
    <cellStyle name="Normal 3 2 4 2 3 4" xfId="611" xr:uid="{32FCFF85-52B1-4C68-967D-524D6FAE2BD1}"/>
    <cellStyle name="Normal 3 2 4 2 3 4 2" xfId="2390" xr:uid="{520A9A15-CE6E-452B-912F-5878E494D494}"/>
    <cellStyle name="Normal 3 2 4 2 3 4 3" xfId="2391" xr:uid="{3089ECA4-B97E-4221-BCE2-E09B8F49CCC2}"/>
    <cellStyle name="Normal 3 2 4 2 3 5" xfId="2392" xr:uid="{A92F46A7-D200-49D4-9001-9A18D0C0500B}"/>
    <cellStyle name="Normal 3 2 4 2 3 6" xfId="2393" xr:uid="{8DFBA63A-AE3E-45F7-93FB-7CD3F2D525B9}"/>
    <cellStyle name="Normal 3 2 4 2 4" xfId="612" xr:uid="{3C952FA8-99D8-4788-A996-292D7BF9329A}"/>
    <cellStyle name="Normal 3 2 4 2 4 2" xfId="613" xr:uid="{961FE1C4-646B-4608-B9DE-805494E8FC55}"/>
    <cellStyle name="Normal 3 2 4 2 4 2 2" xfId="2394" xr:uid="{C6C013FA-E347-44F5-A31B-6A12BAE8EE54}"/>
    <cellStyle name="Normal 3 2 4 2 4 2 3" xfId="2395" xr:uid="{75C41476-EC36-462B-AFB0-13D5B048D5B6}"/>
    <cellStyle name="Normal 3 2 4 2 4 3" xfId="2396" xr:uid="{0A3E09C7-6137-4FC7-B4F4-18D3A386775F}"/>
    <cellStyle name="Normal 3 2 4 2 4 4" xfId="2397" xr:uid="{4639B7FD-5167-4BB1-A7A6-70F5F1E6D212}"/>
    <cellStyle name="Normal 3 2 4 2 5" xfId="614" xr:uid="{9DA033B8-AF8A-4724-AA32-8AC791D6A2BE}"/>
    <cellStyle name="Normal 3 2 4 2 5 2" xfId="615" xr:uid="{A4F63CE6-7D2D-41A7-BCF4-06523FDDD032}"/>
    <cellStyle name="Normal 3 2 4 2 5 2 2" xfId="2398" xr:uid="{E7805C35-1AEA-4870-8725-4F3CABF6EB26}"/>
    <cellStyle name="Normal 3 2 4 2 5 2 3" xfId="2399" xr:uid="{4C51A1B7-0A0A-4328-91FA-764EB6147CBA}"/>
    <cellStyle name="Normal 3 2 4 2 5 3" xfId="2400" xr:uid="{42E73F90-2F80-4952-B3C1-21024AB0A76D}"/>
    <cellStyle name="Normal 3 2 4 2 5 4" xfId="2401" xr:uid="{89CD4B31-D7D7-42F0-83CC-9FA2D86EF6CC}"/>
    <cellStyle name="Normal 3 2 4 2 6" xfId="616" xr:uid="{63090119-EBF1-4520-9924-5BF308D81E38}"/>
    <cellStyle name="Normal 3 2 4 2 6 2" xfId="2402" xr:uid="{2C841AE9-3DAE-49D4-BDAB-12D8E347B7AB}"/>
    <cellStyle name="Normal 3 2 4 2 6 3" xfId="2403" xr:uid="{2747D568-CB5A-4BBC-A281-F3877ECE070A}"/>
    <cellStyle name="Normal 3 2 4 2 7" xfId="2404" xr:uid="{6D36B087-23B8-4E70-A624-A1A8B65D90D7}"/>
    <cellStyle name="Normal 3 2 4 2 8" xfId="2405" xr:uid="{05E19943-AEE9-41AB-BB71-FDAFFB6FDA74}"/>
    <cellStyle name="Normal 3 2 4 3" xfId="179" xr:uid="{BE1BE2EC-A476-4718-9969-960A5437CEF8}"/>
    <cellStyle name="Normal 3 2 4 3 2" xfId="617" xr:uid="{9A316292-C7FC-44D7-83BD-9E2FA6511EE4}"/>
    <cellStyle name="Normal 3 2 4 3 2 2" xfId="618" xr:uid="{DE251A10-A03A-419C-9EB6-A82B0F75B390}"/>
    <cellStyle name="Normal 3 2 4 3 2 2 2" xfId="619" xr:uid="{81000E71-F956-420B-B2FE-D1F3573B2AED}"/>
    <cellStyle name="Normal 3 2 4 3 2 2 2 2" xfId="2406" xr:uid="{DE77A13F-CE37-485B-B870-64B73D9A6496}"/>
    <cellStyle name="Normal 3 2 4 3 2 2 2 3" xfId="2407" xr:uid="{867B21C1-989D-4128-8740-5341564E7438}"/>
    <cellStyle name="Normal 3 2 4 3 2 2 3" xfId="2408" xr:uid="{30B5FA9A-23B4-4C26-B4A7-E2449D4A05D9}"/>
    <cellStyle name="Normal 3 2 4 3 2 2 4" xfId="2409" xr:uid="{8B83E0E1-BB71-4BD2-BE95-EA47ED18AD77}"/>
    <cellStyle name="Normal 3 2 4 3 2 3" xfId="620" xr:uid="{637D1966-0886-4005-AADA-14946FB7367C}"/>
    <cellStyle name="Normal 3 2 4 3 2 3 2" xfId="621" xr:uid="{F1662EC8-3010-4863-9B40-C8EBA5503477}"/>
    <cellStyle name="Normal 3 2 4 3 2 3 2 2" xfId="2410" xr:uid="{904EEA67-5758-4DDA-A06E-E41CEAB0EAC1}"/>
    <cellStyle name="Normal 3 2 4 3 2 3 2 3" xfId="2411" xr:uid="{5F8D1E03-FE2D-4FD3-ADD1-EDD0017C8651}"/>
    <cellStyle name="Normal 3 2 4 3 2 3 3" xfId="2412" xr:uid="{8E8D81FF-2770-4E4B-9298-49BE6F3AA06F}"/>
    <cellStyle name="Normal 3 2 4 3 2 3 4" xfId="2413" xr:uid="{7AA2DF92-B59D-4259-9118-C29BA861CCC5}"/>
    <cellStyle name="Normal 3 2 4 3 2 4" xfId="622" xr:uid="{DFF5F8E9-AE62-4A07-9943-918AA8C1ADBB}"/>
    <cellStyle name="Normal 3 2 4 3 2 4 2" xfId="2414" xr:uid="{1D7A2694-695D-463D-9263-6A89CCF8C1B8}"/>
    <cellStyle name="Normal 3 2 4 3 2 4 3" xfId="2415" xr:uid="{E7692B8A-9AB7-4FA1-9669-D52B176BACB9}"/>
    <cellStyle name="Normal 3 2 4 3 2 5" xfId="2416" xr:uid="{65A80A92-47A7-4527-9537-2E62F01933EB}"/>
    <cellStyle name="Normal 3 2 4 3 2 6" xfId="2417" xr:uid="{B380A2A0-19C4-47FE-8750-D673AB38BC9F}"/>
    <cellStyle name="Normal 3 2 4 3 3" xfId="623" xr:uid="{363B3DC8-AF47-44C4-8557-B3E3182B31BB}"/>
    <cellStyle name="Normal 3 2 4 3 3 2" xfId="624" xr:uid="{8C980CA4-4A45-4987-855F-FB6D05C73898}"/>
    <cellStyle name="Normal 3 2 4 3 3 2 2" xfId="625" xr:uid="{7728A289-2440-4C37-B32C-A42A7DE46F7A}"/>
    <cellStyle name="Normal 3 2 4 3 3 2 2 2" xfId="2418" xr:uid="{FB4570D6-0282-40A5-8BE4-7E8C51B13AA3}"/>
    <cellStyle name="Normal 3 2 4 3 3 2 2 3" xfId="2419" xr:uid="{8583C042-2819-4CFC-BB36-96AEF321DA05}"/>
    <cellStyle name="Normal 3 2 4 3 3 2 3" xfId="2420" xr:uid="{AE79E444-B8D7-4290-95A7-9767C22295E0}"/>
    <cellStyle name="Normal 3 2 4 3 3 2 4" xfId="2421" xr:uid="{81B366A9-1299-4666-A13E-D2F5518DF0E5}"/>
    <cellStyle name="Normal 3 2 4 3 3 3" xfId="626" xr:uid="{A0437A9A-9EDC-4507-9ACF-BE4E81AE9CE1}"/>
    <cellStyle name="Normal 3 2 4 3 3 3 2" xfId="627" xr:uid="{E9DA2C78-7695-4FB0-BD0D-FBC7D034B273}"/>
    <cellStyle name="Normal 3 2 4 3 3 3 2 2" xfId="2422" xr:uid="{40E844D1-2472-464F-8273-9BAD84E88EBD}"/>
    <cellStyle name="Normal 3 2 4 3 3 3 2 3" xfId="2423" xr:uid="{7438B050-7C81-488A-9437-42A2757699DC}"/>
    <cellStyle name="Normal 3 2 4 3 3 3 3" xfId="2424" xr:uid="{A991ED15-2B7D-4177-85C0-38230AEC5CD5}"/>
    <cellStyle name="Normal 3 2 4 3 3 3 4" xfId="2425" xr:uid="{900CFBA3-0F93-42C6-AFF7-7A8283918041}"/>
    <cellStyle name="Normal 3 2 4 3 3 4" xfId="628" xr:uid="{4B354A71-6DBC-4450-AB6A-589E2C46E77C}"/>
    <cellStyle name="Normal 3 2 4 3 3 4 2" xfId="2426" xr:uid="{2638B158-BFE6-45B9-8221-C7BF74DB1FBA}"/>
    <cellStyle name="Normal 3 2 4 3 3 4 3" xfId="2427" xr:uid="{D7B2A691-DC8B-495D-9888-791BC3DB4C77}"/>
    <cellStyle name="Normal 3 2 4 3 3 5" xfId="2428" xr:uid="{90A671A1-C042-4594-AB17-DA8D827C0CDE}"/>
    <cellStyle name="Normal 3 2 4 3 3 6" xfId="2429" xr:uid="{5AA21EF4-5957-4421-BE38-2AEBBF841893}"/>
    <cellStyle name="Normal 3 2 4 3 4" xfId="629" xr:uid="{3CDA9C90-25E1-4F0E-A324-0B7ABEE4FAE8}"/>
    <cellStyle name="Normal 3 2 4 3 4 2" xfId="630" xr:uid="{931A86F7-84C0-438E-BCB3-5948F96357DC}"/>
    <cellStyle name="Normal 3 2 4 3 4 2 2" xfId="2430" xr:uid="{BFE29F67-55C2-4080-9C07-02D385D9782F}"/>
    <cellStyle name="Normal 3 2 4 3 4 2 3" xfId="2431" xr:uid="{B33D444C-DC77-4E82-A044-44C86342FA3C}"/>
    <cellStyle name="Normal 3 2 4 3 4 3" xfId="2432" xr:uid="{EAC67E35-06DF-4A1F-A6F0-0692D02B293B}"/>
    <cellStyle name="Normal 3 2 4 3 4 4" xfId="2433" xr:uid="{9A70E726-3D95-4EFD-BAC0-ED487CB31318}"/>
    <cellStyle name="Normal 3 2 4 3 5" xfId="631" xr:uid="{2788F64F-77AA-4D9E-B7A1-58983DC9DE84}"/>
    <cellStyle name="Normal 3 2 4 3 5 2" xfId="632" xr:uid="{6E87FD5F-A36D-43B5-B438-644E731638F6}"/>
    <cellStyle name="Normal 3 2 4 3 5 2 2" xfId="2434" xr:uid="{8CED6539-B345-4E95-A9BC-03621FDE7D3F}"/>
    <cellStyle name="Normal 3 2 4 3 5 2 3" xfId="2435" xr:uid="{554CADC8-8A76-417B-B783-A8D564B70399}"/>
    <cellStyle name="Normal 3 2 4 3 5 3" xfId="2436" xr:uid="{04EE68D7-344E-4989-84A7-A0AF064E1FEF}"/>
    <cellStyle name="Normal 3 2 4 3 5 4" xfId="2437" xr:uid="{AF95EA9B-8132-46B9-BA87-782CA1B5C3A0}"/>
    <cellStyle name="Normal 3 2 4 3 6" xfId="633" xr:uid="{F65CBA5C-182A-426F-87A4-FEE8B6633701}"/>
    <cellStyle name="Normal 3 2 4 3 6 2" xfId="2438" xr:uid="{F23D104A-4939-4C10-BE4F-CA8E0C026E16}"/>
    <cellStyle name="Normal 3 2 4 3 6 3" xfId="2439" xr:uid="{0B1CF88A-BFA3-4B9D-A7BA-7089C45A7DCF}"/>
    <cellStyle name="Normal 3 2 4 3 7" xfId="2440" xr:uid="{D9529B36-50A9-479D-B7E2-DFD32B9FED6F}"/>
    <cellStyle name="Normal 3 2 4 3 8" xfId="2441" xr:uid="{66E0FD04-BC90-47F5-89A6-0AC4396F647B}"/>
    <cellStyle name="Normal 3 2 4 4" xfId="634" xr:uid="{FAB24D88-AB3A-468B-9C88-F9CF41EE9649}"/>
    <cellStyle name="Normal 3 2 4 4 2" xfId="635" xr:uid="{034DB86E-4CA5-41EA-BA52-E95AE5BDD60D}"/>
    <cellStyle name="Normal 3 2 4 4 2 2" xfId="636" xr:uid="{8AC9D449-BD67-4552-B81F-D0649968EBEC}"/>
    <cellStyle name="Normal 3 2 4 4 2 2 2" xfId="2442" xr:uid="{49FCCF63-EB92-4B31-9A7C-04570E5FA8C3}"/>
    <cellStyle name="Normal 3 2 4 4 2 2 3" xfId="2443" xr:uid="{09F999AD-4EBD-46C7-8E27-AC823C0E8714}"/>
    <cellStyle name="Normal 3 2 4 4 2 3" xfId="2444" xr:uid="{EBC88F49-E8D2-45E4-94D9-0C4F2AFBB9C5}"/>
    <cellStyle name="Normal 3 2 4 4 2 4" xfId="2445" xr:uid="{4871EA8C-1039-4FF7-827C-0EC4330F952A}"/>
    <cellStyle name="Normal 3 2 4 4 3" xfId="637" xr:uid="{51A50447-55F2-481B-AD19-691D81A7304C}"/>
    <cellStyle name="Normal 3 2 4 4 3 2" xfId="638" xr:uid="{15AC3E54-C9B3-42D3-BAD5-77C5539C5601}"/>
    <cellStyle name="Normal 3 2 4 4 3 2 2" xfId="2446" xr:uid="{364530FF-14A9-45D5-BC70-30F76958A8AA}"/>
    <cellStyle name="Normal 3 2 4 4 3 2 3" xfId="2447" xr:uid="{ACBDCEB1-FD1B-4C08-A56C-64ECC616D387}"/>
    <cellStyle name="Normal 3 2 4 4 3 3" xfId="2448" xr:uid="{0E0237F7-DB57-4FBE-83A9-DD91F305DF16}"/>
    <cellStyle name="Normal 3 2 4 4 3 4" xfId="2449" xr:uid="{BA9906F8-5657-4055-9276-887A664F1D16}"/>
    <cellStyle name="Normal 3 2 4 4 4" xfId="639" xr:uid="{80C81A60-8439-445F-9A42-850E9D2B18E4}"/>
    <cellStyle name="Normal 3 2 4 4 4 2" xfId="2450" xr:uid="{A2F685D4-DB01-4A1F-95AD-30FF478A077C}"/>
    <cellStyle name="Normal 3 2 4 4 4 3" xfId="2451" xr:uid="{07D298CB-ADAF-497F-B813-A74B4588F868}"/>
    <cellStyle name="Normal 3 2 4 4 5" xfId="2452" xr:uid="{1F2CB828-8451-41C4-9066-EBED2D548B13}"/>
    <cellStyle name="Normal 3 2 4 4 6" xfId="2453" xr:uid="{0A5BA5A9-C116-4F23-87A6-61A64B3FAFFF}"/>
    <cellStyle name="Normal 3 2 4 5" xfId="640" xr:uid="{EE12AD3B-E48D-4D16-8784-BD72FA3C44D8}"/>
    <cellStyle name="Normal 3 2 4 5 2" xfId="641" xr:uid="{4DA44377-6DB6-44B8-88EB-F3F568D85D85}"/>
    <cellStyle name="Normal 3 2 4 5 2 2" xfId="642" xr:uid="{12928D60-B005-4D38-AC76-93655B7004C6}"/>
    <cellStyle name="Normal 3 2 4 5 2 2 2" xfId="2454" xr:uid="{8210D7D0-4315-4EEF-9FB3-D33C5ACC22AC}"/>
    <cellStyle name="Normal 3 2 4 5 2 2 3" xfId="2455" xr:uid="{0D7FA4E9-EEB6-4AF5-B45C-C2BE4FF70FFD}"/>
    <cellStyle name="Normal 3 2 4 5 2 3" xfId="2456" xr:uid="{DD9EE537-D052-417A-B2EE-B8304EFD24EC}"/>
    <cellStyle name="Normal 3 2 4 5 2 4" xfId="2457" xr:uid="{3ECFD989-7211-4B8A-AB10-1CF744FFE938}"/>
    <cellStyle name="Normal 3 2 4 5 3" xfId="643" xr:uid="{2D8542A6-EA3B-41AA-BFFD-5DC6EBFCCBFC}"/>
    <cellStyle name="Normal 3 2 4 5 3 2" xfId="644" xr:uid="{5DB7277B-B204-4545-AEAE-D41C05A79A5D}"/>
    <cellStyle name="Normal 3 2 4 5 3 2 2" xfId="2458" xr:uid="{E908E383-4E97-4036-A78F-889A3965CAD1}"/>
    <cellStyle name="Normal 3 2 4 5 3 2 3" xfId="2459" xr:uid="{CF0B1376-5948-4759-9EB8-B49655F35A01}"/>
    <cellStyle name="Normal 3 2 4 5 3 3" xfId="2460" xr:uid="{7FAF6339-A0C2-47E8-BE92-FE689EF2641F}"/>
    <cellStyle name="Normal 3 2 4 5 3 4" xfId="2461" xr:uid="{337DE5FF-DECF-4F9F-9314-08897677D977}"/>
    <cellStyle name="Normal 3 2 4 5 4" xfId="645" xr:uid="{225A7D7A-FCA6-4F1B-924B-DB8E002D8F6D}"/>
    <cellStyle name="Normal 3 2 4 5 4 2" xfId="2462" xr:uid="{81B40258-5A8B-4977-898D-DB26466E655D}"/>
    <cellStyle name="Normal 3 2 4 5 4 3" xfId="2463" xr:uid="{E61AB053-802C-45AC-B852-467FD5BA1C45}"/>
    <cellStyle name="Normal 3 2 4 5 5" xfId="2464" xr:uid="{F24FB1DE-E547-4F4C-AB7B-68DDB214F979}"/>
    <cellStyle name="Normal 3 2 4 5 6" xfId="2465" xr:uid="{699653A3-E26F-4795-8E90-B978B675A8AB}"/>
    <cellStyle name="Normal 3 2 4 6" xfId="646" xr:uid="{95B5A272-D324-479C-98B5-F22F39695485}"/>
    <cellStyle name="Normal 3 2 4 6 2" xfId="647" xr:uid="{85447EF9-02A3-434E-9F92-A9C95BD17197}"/>
    <cellStyle name="Normal 3 2 4 6 2 2" xfId="2466" xr:uid="{7765941F-24AC-4AD0-9645-A639266296E7}"/>
    <cellStyle name="Normal 3 2 4 6 2 3" xfId="2467" xr:uid="{87A104A1-8CA4-4F96-A6E2-445DFBD751ED}"/>
    <cellStyle name="Normal 3 2 4 6 3" xfId="2468" xr:uid="{E60F0BA7-14AB-49AA-ACDD-A2995D7B8414}"/>
    <cellStyle name="Normal 3 2 4 6 4" xfId="2469" xr:uid="{1ABF8BE0-F4A6-450E-AF1B-032817F8EE6C}"/>
    <cellStyle name="Normal 3 2 4 7" xfId="648" xr:uid="{4E87F7B5-E3D0-4A8E-A24F-EC56513DD22B}"/>
    <cellStyle name="Normal 3 2 4 7 2" xfId="649" xr:uid="{776E24BF-E056-4B35-8F00-90D558637329}"/>
    <cellStyle name="Normal 3 2 4 7 2 2" xfId="2470" xr:uid="{2E23DE85-F903-4685-877B-AF17DEA762E4}"/>
    <cellStyle name="Normal 3 2 4 7 2 3" xfId="2471" xr:uid="{798C544E-B24D-4617-A7E1-97539C41D07D}"/>
    <cellStyle name="Normal 3 2 4 7 3" xfId="2472" xr:uid="{9B2BE874-F622-4417-BFEE-F437C620A460}"/>
    <cellStyle name="Normal 3 2 4 7 4" xfId="2473" xr:uid="{E0D7E78E-88DE-4378-8FA8-B92D045043B3}"/>
    <cellStyle name="Normal 3 2 4 8" xfId="650" xr:uid="{55AE6958-5A1D-4101-B213-CF6D3BBBB950}"/>
    <cellStyle name="Normal 3 2 4 8 2" xfId="2474" xr:uid="{CBC41D65-59BD-4245-A9CF-EA6BDDCD3F1B}"/>
    <cellStyle name="Normal 3 2 4 8 3" xfId="2475" xr:uid="{E7D615EC-F40A-4F02-A0A6-4A80B24E6191}"/>
    <cellStyle name="Normal 3 2 4 9" xfId="2476" xr:uid="{33B71D2E-87C3-4118-B683-85FD5C6371B1}"/>
    <cellStyle name="Normal 3 2 5" xfId="180" xr:uid="{A8AE0004-D0D4-4981-B8D5-8AC86558C3E2}"/>
    <cellStyle name="Normal 3 2 5 10" xfId="2477" xr:uid="{2EA219B9-39DD-4498-A35B-54C181CEACE9}"/>
    <cellStyle name="Normal 3 2 5 2" xfId="181" xr:uid="{7A4D215B-B7FA-4647-A95D-A17EF22C9E5B}"/>
    <cellStyle name="Normal 3 2 5 2 2" xfId="651" xr:uid="{5DE388E7-8CDE-4D73-93A2-07E08C0EBEC8}"/>
    <cellStyle name="Normal 3 2 5 2 2 2" xfId="652" xr:uid="{ADE93DEA-F89E-4005-ACA8-733A17B0A5DD}"/>
    <cellStyle name="Normal 3 2 5 2 2 2 2" xfId="653" xr:uid="{8A3DB700-37C4-4EDD-B998-3272D0D5BD18}"/>
    <cellStyle name="Normal 3 2 5 2 2 2 2 2" xfId="2478" xr:uid="{2F606BB8-A763-4B00-BAB1-93B36F1CE5E4}"/>
    <cellStyle name="Normal 3 2 5 2 2 2 2 3" xfId="2479" xr:uid="{36E1A1E3-6F66-4AF5-A07E-7D5D6C4C7A45}"/>
    <cellStyle name="Normal 3 2 5 2 2 2 3" xfId="2480" xr:uid="{62027847-D63B-491C-8C09-713119859E29}"/>
    <cellStyle name="Normal 3 2 5 2 2 2 4" xfId="2481" xr:uid="{E45E2819-77BB-4B93-8363-7465AE7A0817}"/>
    <cellStyle name="Normal 3 2 5 2 2 3" xfId="654" xr:uid="{CBFDF75D-3C25-4BFC-812C-7F8864DC848F}"/>
    <cellStyle name="Normal 3 2 5 2 2 3 2" xfId="655" xr:uid="{7CC06804-4EEC-4DEA-B840-036CCABC670D}"/>
    <cellStyle name="Normal 3 2 5 2 2 3 2 2" xfId="2482" xr:uid="{59F79FA1-E47A-49F4-9058-507A80E6B28E}"/>
    <cellStyle name="Normal 3 2 5 2 2 3 2 3" xfId="2483" xr:uid="{9B566BAE-990B-4715-9A88-1138D7AA640C}"/>
    <cellStyle name="Normal 3 2 5 2 2 3 3" xfId="2484" xr:uid="{B23AE4B6-061E-4CDF-AE38-D21E064E8951}"/>
    <cellStyle name="Normal 3 2 5 2 2 3 4" xfId="2485" xr:uid="{D1CAB727-4908-4979-95D7-6220A1080BA9}"/>
    <cellStyle name="Normal 3 2 5 2 2 4" xfId="656" xr:uid="{A46277A7-BD9D-4511-8416-ECF2C71F0A7D}"/>
    <cellStyle name="Normal 3 2 5 2 2 4 2" xfId="2486" xr:uid="{C961697D-1711-4ABD-BC2C-1A26D186FF8C}"/>
    <cellStyle name="Normal 3 2 5 2 2 4 3" xfId="2487" xr:uid="{6C9434AD-7277-4BAC-8613-304660DF9754}"/>
    <cellStyle name="Normal 3 2 5 2 2 5" xfId="2488" xr:uid="{26331969-4D53-481F-A155-FD03B5FCCD7C}"/>
    <cellStyle name="Normal 3 2 5 2 2 6" xfId="2489" xr:uid="{66D96E08-C37E-48A3-B700-98C3D4E86CF0}"/>
    <cellStyle name="Normal 3 2 5 2 3" xfId="657" xr:uid="{962CA40C-341E-40D3-84AD-7D256822F175}"/>
    <cellStyle name="Normal 3 2 5 2 3 2" xfId="658" xr:uid="{77C1CD08-0333-4341-A8EE-0A805B03C159}"/>
    <cellStyle name="Normal 3 2 5 2 3 2 2" xfId="659" xr:uid="{A1ED6D4F-D0CF-404E-BF6C-B4E564A8EE8E}"/>
    <cellStyle name="Normal 3 2 5 2 3 2 2 2" xfId="2490" xr:uid="{83C0EC70-F3DB-4E8D-AB2E-EB1A49F7C299}"/>
    <cellStyle name="Normal 3 2 5 2 3 2 2 3" xfId="2491" xr:uid="{60E57232-B266-4FEA-963D-DE55FB6FAFAE}"/>
    <cellStyle name="Normal 3 2 5 2 3 2 3" xfId="2492" xr:uid="{1B96F8BB-4156-4FBA-AF55-BAC18D575D62}"/>
    <cellStyle name="Normal 3 2 5 2 3 2 4" xfId="2493" xr:uid="{C40AB4F0-E561-414A-B02E-B37B80A1E414}"/>
    <cellStyle name="Normal 3 2 5 2 3 3" xfId="660" xr:uid="{089426AC-18E1-4D29-BEC5-AD470AEAA23F}"/>
    <cellStyle name="Normal 3 2 5 2 3 3 2" xfId="661" xr:uid="{BBB7A6A2-10B9-4FE7-B25A-D044BD37C29F}"/>
    <cellStyle name="Normal 3 2 5 2 3 3 2 2" xfId="2494" xr:uid="{7F1A0D7A-9A69-4D6E-8585-CA9C88F90CAD}"/>
    <cellStyle name="Normal 3 2 5 2 3 3 2 3" xfId="2495" xr:uid="{124A7EC4-3A0A-4466-AAD9-79E044030B0E}"/>
    <cellStyle name="Normal 3 2 5 2 3 3 3" xfId="2496" xr:uid="{BF4C159E-6724-4D36-9859-4E673822BA9C}"/>
    <cellStyle name="Normal 3 2 5 2 3 3 4" xfId="2497" xr:uid="{9AE1231C-CDAA-46C9-9369-BDD99D0E81D7}"/>
    <cellStyle name="Normal 3 2 5 2 3 4" xfId="662" xr:uid="{BCEFC2D3-1832-48DC-8655-AFE21EB290A7}"/>
    <cellStyle name="Normal 3 2 5 2 3 4 2" xfId="2498" xr:uid="{069BB1B8-96E1-4E20-AF5E-20A0E2815149}"/>
    <cellStyle name="Normal 3 2 5 2 3 4 3" xfId="2499" xr:uid="{7B8C8BF2-9689-4B87-8CB0-0DCCEBB2B048}"/>
    <cellStyle name="Normal 3 2 5 2 3 5" xfId="2500" xr:uid="{18C94695-59EF-4411-AC1C-8394573FCDCE}"/>
    <cellStyle name="Normal 3 2 5 2 3 6" xfId="2501" xr:uid="{872A225A-B702-4771-A028-327637B59D36}"/>
    <cellStyle name="Normal 3 2 5 2 4" xfId="663" xr:uid="{BD381EFD-1A5E-40A9-99AE-B6B57778ABED}"/>
    <cellStyle name="Normal 3 2 5 2 4 2" xfId="664" xr:uid="{B72CEAE7-A03A-4394-97B6-21AC10A208DA}"/>
    <cellStyle name="Normal 3 2 5 2 4 2 2" xfId="2502" xr:uid="{2D9919B6-2FE7-46CE-838E-89BD715E485C}"/>
    <cellStyle name="Normal 3 2 5 2 4 2 3" xfId="2503" xr:uid="{256D390A-B1C4-4AFA-A1C8-6F6A1B4436F3}"/>
    <cellStyle name="Normal 3 2 5 2 4 3" xfId="2504" xr:uid="{62F94170-9419-48AB-B9D3-BF3E808C3167}"/>
    <cellStyle name="Normal 3 2 5 2 4 4" xfId="2505" xr:uid="{313DA6CC-A18F-460B-87D1-A412278D9B6B}"/>
    <cellStyle name="Normal 3 2 5 2 5" xfId="665" xr:uid="{C68D936E-5260-4286-8068-458A4D17A75E}"/>
    <cellStyle name="Normal 3 2 5 2 5 2" xfId="666" xr:uid="{2131E30F-FF07-414E-A3E5-8D9AE7678170}"/>
    <cellStyle name="Normal 3 2 5 2 5 2 2" xfId="2506" xr:uid="{AD957752-AD20-49FB-A9C1-2349BE42DA3A}"/>
    <cellStyle name="Normal 3 2 5 2 5 2 3" xfId="2507" xr:uid="{567E93B8-1711-4059-8049-B2831F7EDB55}"/>
    <cellStyle name="Normal 3 2 5 2 5 3" xfId="2508" xr:uid="{C2566DB2-DC16-4553-8BEE-47AF26F0742B}"/>
    <cellStyle name="Normal 3 2 5 2 5 4" xfId="2509" xr:uid="{BA42FFE6-30F4-4A27-804C-9A5D440E8B8A}"/>
    <cellStyle name="Normal 3 2 5 2 6" xfId="667" xr:uid="{DEB5AC40-2C69-48A1-9552-B8FD2702DFD8}"/>
    <cellStyle name="Normal 3 2 5 2 6 2" xfId="2510" xr:uid="{F6A195B5-F4CF-4F02-90AC-47205FD4ACCF}"/>
    <cellStyle name="Normal 3 2 5 2 6 3" xfId="2511" xr:uid="{E27FC35F-1BD5-456B-96BB-C95B657B15D8}"/>
    <cellStyle name="Normal 3 2 5 2 7" xfId="2512" xr:uid="{3E58D9B1-A21A-46C9-99DF-9425052A7E5C}"/>
    <cellStyle name="Normal 3 2 5 2 8" xfId="2513" xr:uid="{F7EE74CC-B701-44DC-8B6F-599F3CBFF483}"/>
    <cellStyle name="Normal 3 2 5 3" xfId="182" xr:uid="{ECEC0BAB-38AE-495B-876E-D5F5C636178A}"/>
    <cellStyle name="Normal 3 2 5 3 2" xfId="668" xr:uid="{931C4DB8-9B19-4A1A-8EEB-E5A885BBAD14}"/>
    <cellStyle name="Normal 3 2 5 3 2 2" xfId="669" xr:uid="{9522FB41-E08E-407C-8FB3-45E0DE50D5EE}"/>
    <cellStyle name="Normal 3 2 5 3 2 2 2" xfId="670" xr:uid="{09BAF349-D3A4-4AC6-866B-AC5D48D69B28}"/>
    <cellStyle name="Normal 3 2 5 3 2 2 2 2" xfId="2514" xr:uid="{AE646083-2FA5-40E6-8554-81AEC7A74C18}"/>
    <cellStyle name="Normal 3 2 5 3 2 2 2 3" xfId="2515" xr:uid="{C6A1A629-49A9-49B6-B4BE-79F32B4E542B}"/>
    <cellStyle name="Normal 3 2 5 3 2 2 3" xfId="2516" xr:uid="{160374FE-1A98-4797-81F0-DE04F92E9F55}"/>
    <cellStyle name="Normal 3 2 5 3 2 2 4" xfId="2517" xr:uid="{9B35EEF3-80F7-4250-8E03-705887031108}"/>
    <cellStyle name="Normal 3 2 5 3 2 3" xfId="671" xr:uid="{CA33A676-E05E-4B59-A604-201A6AC57587}"/>
    <cellStyle name="Normal 3 2 5 3 2 3 2" xfId="672" xr:uid="{D6A5D0DA-762E-4906-86C7-8E9AD6DF7069}"/>
    <cellStyle name="Normal 3 2 5 3 2 3 2 2" xfId="2518" xr:uid="{A41557A4-F3D3-42DA-AFA8-583DF5B5C0BB}"/>
    <cellStyle name="Normal 3 2 5 3 2 3 2 3" xfId="2519" xr:uid="{EDA2A903-6EDA-4C31-820E-6DA71E8F5F18}"/>
    <cellStyle name="Normal 3 2 5 3 2 3 3" xfId="2520" xr:uid="{180B2489-7F14-424C-9B11-A27E2FBD95E0}"/>
    <cellStyle name="Normal 3 2 5 3 2 3 4" xfId="2521" xr:uid="{6AC5A4F8-3E29-45A1-9A39-FC45E7E70F98}"/>
    <cellStyle name="Normal 3 2 5 3 2 4" xfId="673" xr:uid="{6D0EA9DD-20B7-4030-8356-975BC7504A10}"/>
    <cellStyle name="Normal 3 2 5 3 2 4 2" xfId="2522" xr:uid="{B3F11F43-22D5-4B36-B805-2C92D67544D7}"/>
    <cellStyle name="Normal 3 2 5 3 2 4 3" xfId="2523" xr:uid="{A08265B0-8A34-40CE-90DA-09AE0C63A9FB}"/>
    <cellStyle name="Normal 3 2 5 3 2 5" xfId="2524" xr:uid="{E30B4749-B292-4283-899D-94E23CAF5079}"/>
    <cellStyle name="Normal 3 2 5 3 2 6" xfId="2525" xr:uid="{16806FAF-BCBE-44D0-880E-41E54555AAAA}"/>
    <cellStyle name="Normal 3 2 5 3 3" xfId="674" xr:uid="{BEF38808-43F7-42AC-A0B5-9104D6944ACE}"/>
    <cellStyle name="Normal 3 2 5 3 3 2" xfId="675" xr:uid="{5C5D3AD7-D6FA-4311-B557-407ECC5756F1}"/>
    <cellStyle name="Normal 3 2 5 3 3 2 2" xfId="676" xr:uid="{98A0D62C-8BF7-4C4F-8E5C-1DDDB75DEBB2}"/>
    <cellStyle name="Normal 3 2 5 3 3 2 2 2" xfId="2526" xr:uid="{6AA48997-C144-4CDA-9771-F18899F2BE8B}"/>
    <cellStyle name="Normal 3 2 5 3 3 2 2 3" xfId="2527" xr:uid="{2CC4BBD1-9425-4D59-8F98-DF40B40A5BA5}"/>
    <cellStyle name="Normal 3 2 5 3 3 2 3" xfId="2528" xr:uid="{F12E6ECE-997B-454C-A1CE-BC22CA30D89B}"/>
    <cellStyle name="Normal 3 2 5 3 3 2 4" xfId="2529" xr:uid="{DAEAC7DF-F91E-4574-A5D0-477FEE332D4F}"/>
    <cellStyle name="Normal 3 2 5 3 3 3" xfId="677" xr:uid="{7EB467B4-3175-4FF5-8A13-1D35CFEF7E63}"/>
    <cellStyle name="Normal 3 2 5 3 3 3 2" xfId="678" xr:uid="{734ABB9E-E64D-4134-9BFA-783D57127AE4}"/>
    <cellStyle name="Normal 3 2 5 3 3 3 2 2" xfId="2530" xr:uid="{6716287D-4520-4079-B614-5EECC9D40B9A}"/>
    <cellStyle name="Normal 3 2 5 3 3 3 2 3" xfId="2531" xr:uid="{FF4B52BD-4A64-402E-96E6-0E1C787718FD}"/>
    <cellStyle name="Normal 3 2 5 3 3 3 3" xfId="2532" xr:uid="{4E3FD4E2-5B56-4B1F-B22E-11C2485105ED}"/>
    <cellStyle name="Normal 3 2 5 3 3 3 4" xfId="2533" xr:uid="{05C44BDE-5739-404D-A5BC-A6DF5D50EABE}"/>
    <cellStyle name="Normal 3 2 5 3 3 4" xfId="679" xr:uid="{F62682D4-F14D-46DA-9CF6-4742B657B851}"/>
    <cellStyle name="Normal 3 2 5 3 3 4 2" xfId="2534" xr:uid="{F1BE63A0-246B-4339-BD0A-6D58CD0F4370}"/>
    <cellStyle name="Normal 3 2 5 3 3 4 3" xfId="2535" xr:uid="{93678126-CB36-4F18-BBBF-654FB90835E2}"/>
    <cellStyle name="Normal 3 2 5 3 3 5" xfId="2536" xr:uid="{A5DA2B3A-F265-4800-BB6C-57E7B3CFD313}"/>
    <cellStyle name="Normal 3 2 5 3 3 6" xfId="2537" xr:uid="{15E24FCF-F9CD-41F1-A83B-F20BDD0F4032}"/>
    <cellStyle name="Normal 3 2 5 3 4" xfId="680" xr:uid="{B91B5960-817F-4607-BF7B-CABDC27F1D49}"/>
    <cellStyle name="Normal 3 2 5 3 4 2" xfId="681" xr:uid="{245286CC-0959-4CDE-9E73-6D069E33B341}"/>
    <cellStyle name="Normal 3 2 5 3 4 2 2" xfId="2538" xr:uid="{D1D92CE6-694D-49D3-B9E8-4E89E55B22E9}"/>
    <cellStyle name="Normal 3 2 5 3 4 2 3" xfId="2539" xr:uid="{19CBDB64-6DB7-4E0D-86C9-A4F5B7A82343}"/>
    <cellStyle name="Normal 3 2 5 3 4 3" xfId="2540" xr:uid="{760957E9-331A-4F10-AC50-9E21649E7343}"/>
    <cellStyle name="Normal 3 2 5 3 4 4" xfId="2541" xr:uid="{48041B19-E6E2-4D0F-99A5-2E1AEEFBC5C3}"/>
    <cellStyle name="Normal 3 2 5 3 5" xfId="682" xr:uid="{27C2E493-5631-4E1B-ADF3-385474D25BF4}"/>
    <cellStyle name="Normal 3 2 5 3 5 2" xfId="683" xr:uid="{662CDF5A-D6AC-4763-B294-FD529639C5A9}"/>
    <cellStyle name="Normal 3 2 5 3 5 2 2" xfId="2542" xr:uid="{03899E1B-EBC0-4D0C-980C-CA581097BE9E}"/>
    <cellStyle name="Normal 3 2 5 3 5 2 3" xfId="2543" xr:uid="{879E0276-4059-4927-8DB4-9D105D8CF153}"/>
    <cellStyle name="Normal 3 2 5 3 5 3" xfId="2544" xr:uid="{6EEEB417-BF4A-4F96-BE29-124BF9A0C121}"/>
    <cellStyle name="Normal 3 2 5 3 5 4" xfId="2545" xr:uid="{39E16294-3762-4326-B0DE-A199353AE128}"/>
    <cellStyle name="Normal 3 2 5 3 6" xfId="684" xr:uid="{F2E671DD-7499-4E90-93CC-7F3A39768739}"/>
    <cellStyle name="Normal 3 2 5 3 6 2" xfId="2546" xr:uid="{8C4C14AC-8764-4333-A43C-AE7E497DEE7A}"/>
    <cellStyle name="Normal 3 2 5 3 6 3" xfId="2547" xr:uid="{020CE98A-C516-4A7A-85A1-78198829A345}"/>
    <cellStyle name="Normal 3 2 5 3 7" xfId="2548" xr:uid="{7B282900-4278-42CA-9179-6D114772619A}"/>
    <cellStyle name="Normal 3 2 5 3 8" xfId="2549" xr:uid="{9BDD4653-4D15-447D-AF78-6FC408BF1D89}"/>
    <cellStyle name="Normal 3 2 5 4" xfId="685" xr:uid="{858DDFAE-1A25-415A-9E5D-38A73FE5F36B}"/>
    <cellStyle name="Normal 3 2 5 4 2" xfId="686" xr:uid="{B9E677CD-1243-4DC4-9064-F327C82A8725}"/>
    <cellStyle name="Normal 3 2 5 4 2 2" xfId="687" xr:uid="{92275FF2-04A0-4426-A8CA-132FFE7C6959}"/>
    <cellStyle name="Normal 3 2 5 4 2 2 2" xfId="2550" xr:uid="{0653F377-A8FC-453F-83C6-115E69096106}"/>
    <cellStyle name="Normal 3 2 5 4 2 2 3" xfId="2551" xr:uid="{5EE404DC-71F2-4BD8-9391-36B56D1BF3E4}"/>
    <cellStyle name="Normal 3 2 5 4 2 3" xfId="2552" xr:uid="{2D14CF02-F40E-4FC0-A69A-8E45BA2EC325}"/>
    <cellStyle name="Normal 3 2 5 4 2 4" xfId="2553" xr:uid="{BF279A50-5EBC-4E5B-BEE1-5C5796A39E2F}"/>
    <cellStyle name="Normal 3 2 5 4 3" xfId="688" xr:uid="{1A86071B-862D-44F6-AFFC-B10AA47C26AA}"/>
    <cellStyle name="Normal 3 2 5 4 3 2" xfId="689" xr:uid="{621B9459-8612-46A7-B4C5-A53941714794}"/>
    <cellStyle name="Normal 3 2 5 4 3 2 2" xfId="2554" xr:uid="{E62F1CB2-A4A9-40A3-AE78-01BE2A880608}"/>
    <cellStyle name="Normal 3 2 5 4 3 2 3" xfId="2555" xr:uid="{600A5EDF-1835-4978-8DD1-FAA87898090B}"/>
    <cellStyle name="Normal 3 2 5 4 3 3" xfId="2556" xr:uid="{F9AED2C7-B276-438C-9EA2-09DF51F34A21}"/>
    <cellStyle name="Normal 3 2 5 4 3 4" xfId="2557" xr:uid="{4822C1EC-9142-4B7A-8A85-3EB9A5B6C1CF}"/>
    <cellStyle name="Normal 3 2 5 4 4" xfId="690" xr:uid="{90703904-855D-4DE6-84AC-68B86118F18A}"/>
    <cellStyle name="Normal 3 2 5 4 4 2" xfId="2558" xr:uid="{1E8F73D3-E104-4F43-A53C-4A9ECFB6A6B0}"/>
    <cellStyle name="Normal 3 2 5 4 4 3" xfId="2559" xr:uid="{793421BC-799A-4500-A2CC-9EB2EDBBDDA6}"/>
    <cellStyle name="Normal 3 2 5 4 5" xfId="2560" xr:uid="{7399868E-6B02-411F-AB17-A055A18A9FAC}"/>
    <cellStyle name="Normal 3 2 5 4 6" xfId="2561" xr:uid="{3EABDB29-5F99-4D1B-866B-4FB5F33CAD5B}"/>
    <cellStyle name="Normal 3 2 5 5" xfId="691" xr:uid="{C91F3939-1EFB-412B-8816-92A624A84E21}"/>
    <cellStyle name="Normal 3 2 5 5 2" xfId="692" xr:uid="{D7AB0389-A604-45F4-BCDE-6ED7807227E3}"/>
    <cellStyle name="Normal 3 2 5 5 2 2" xfId="693" xr:uid="{484E3754-6D98-44C7-AB4D-58CE623AE336}"/>
    <cellStyle name="Normal 3 2 5 5 2 2 2" xfId="2562" xr:uid="{EFA6259F-8EE5-480E-AD79-F2E4E38E2058}"/>
    <cellStyle name="Normal 3 2 5 5 2 2 3" xfId="2563" xr:uid="{E892581E-68C2-4F64-9AD2-FBBF277D2453}"/>
    <cellStyle name="Normal 3 2 5 5 2 3" xfId="2564" xr:uid="{590C8498-2757-4984-87A7-BC438D26CD9A}"/>
    <cellStyle name="Normal 3 2 5 5 2 4" xfId="2565" xr:uid="{D3AB465C-3AC0-44B6-957E-0FCCE7E41AE6}"/>
    <cellStyle name="Normal 3 2 5 5 3" xfId="694" xr:uid="{4AAA563E-DFA9-4A69-BB7D-93964BDC0599}"/>
    <cellStyle name="Normal 3 2 5 5 3 2" xfId="695" xr:uid="{3D6B4188-3D70-4AB3-8A32-2A45EEBBDF2D}"/>
    <cellStyle name="Normal 3 2 5 5 3 2 2" xfId="2566" xr:uid="{8A2A4617-473E-44A9-8EDF-098A5F368A2E}"/>
    <cellStyle name="Normal 3 2 5 5 3 2 3" xfId="2567" xr:uid="{2B8EB277-360A-4DD6-8714-F5034AEE7D45}"/>
    <cellStyle name="Normal 3 2 5 5 3 3" xfId="2568" xr:uid="{ABED5E8C-106D-4F4D-8ADA-9B92ADA208C0}"/>
    <cellStyle name="Normal 3 2 5 5 3 4" xfId="2569" xr:uid="{491AADB1-9163-492C-89C0-4CB7E7FB2845}"/>
    <cellStyle name="Normal 3 2 5 5 4" xfId="696" xr:uid="{AA8C98D5-919A-47C9-84CB-4575DAA61CB3}"/>
    <cellStyle name="Normal 3 2 5 5 4 2" xfId="2570" xr:uid="{F98CDBEE-52ED-4889-B3B5-C21408430965}"/>
    <cellStyle name="Normal 3 2 5 5 4 3" xfId="2571" xr:uid="{D7A72381-DCC5-4112-8E20-1C48DA1A84E3}"/>
    <cellStyle name="Normal 3 2 5 5 5" xfId="2572" xr:uid="{FF3ED1F9-7FD4-419D-81A2-15662F8CC8E3}"/>
    <cellStyle name="Normal 3 2 5 5 6" xfId="2573" xr:uid="{49A700E4-EA4D-43BC-81C5-2102CFBD7E84}"/>
    <cellStyle name="Normal 3 2 5 6" xfId="697" xr:uid="{DE848A77-F0AF-4329-A095-FA465384AE43}"/>
    <cellStyle name="Normal 3 2 5 6 2" xfId="698" xr:uid="{FB378E7E-C09D-4CFB-AFA5-03C92A73535C}"/>
    <cellStyle name="Normal 3 2 5 6 2 2" xfId="2574" xr:uid="{654BE1D8-7687-486F-A2C2-44DEC2F1A00C}"/>
    <cellStyle name="Normal 3 2 5 6 2 3" xfId="2575" xr:uid="{B43A205D-0558-47C5-B371-718E8B094D83}"/>
    <cellStyle name="Normal 3 2 5 6 3" xfId="2576" xr:uid="{4D516313-1366-401E-AD4D-8097697200EF}"/>
    <cellStyle name="Normal 3 2 5 6 4" xfId="2577" xr:uid="{3870059F-4CFC-4569-AD07-52AA706907FE}"/>
    <cellStyle name="Normal 3 2 5 7" xfId="699" xr:uid="{3376C6A3-8B1E-4CF8-BD15-15D35898CB02}"/>
    <cellStyle name="Normal 3 2 5 7 2" xfId="700" xr:uid="{41FE91D9-C26E-40D9-A8D0-DE4513DE9537}"/>
    <cellStyle name="Normal 3 2 5 7 2 2" xfId="2578" xr:uid="{61494F36-011D-4EFE-BD67-FF58ADEA3BCA}"/>
    <cellStyle name="Normal 3 2 5 7 2 3" xfId="2579" xr:uid="{4A7FF00C-F901-4682-BCF9-F91EBBCFD0F5}"/>
    <cellStyle name="Normal 3 2 5 7 3" xfId="2580" xr:uid="{4E59C2F7-6552-4378-A85C-8C39E75DC2CB}"/>
    <cellStyle name="Normal 3 2 5 7 4" xfId="2581" xr:uid="{0F50D1F9-F0C8-43DF-9FB8-F77D08416E5D}"/>
    <cellStyle name="Normal 3 2 5 8" xfId="701" xr:uid="{FC9BB863-4A3F-4EBA-8BA8-8CF08276B6AF}"/>
    <cellStyle name="Normal 3 2 5 8 2" xfId="2582" xr:uid="{C8CF850A-4289-475A-A378-B20DEA2FFD52}"/>
    <cellStyle name="Normal 3 2 5 8 3" xfId="2583" xr:uid="{EAA64FFA-90FF-4C33-B50E-D43E66E7879F}"/>
    <cellStyle name="Normal 3 2 5 9" xfId="2584" xr:uid="{23110352-BC2D-4F76-857A-BD9F3D912A1C}"/>
    <cellStyle name="Normal 3 2 6" xfId="183" xr:uid="{58443D8E-87F1-409D-A460-AEAC9CF52092}"/>
    <cellStyle name="Normal 3 2 6 2" xfId="702" xr:uid="{B4E11E6A-34E6-4D61-A6AD-DC2D60D15A85}"/>
    <cellStyle name="Normal 3 2 6 2 2" xfId="703" xr:uid="{70A1C6B6-3A9F-4E63-91EE-1349C0115CD2}"/>
    <cellStyle name="Normal 3 2 6 2 2 2" xfId="704" xr:uid="{7F9C1C7B-CEC5-4A5E-AE55-9372189B12B2}"/>
    <cellStyle name="Normal 3 2 6 2 2 2 2" xfId="2585" xr:uid="{12264B2C-7253-4617-8040-84329AA81AED}"/>
    <cellStyle name="Normal 3 2 6 2 2 2 3" xfId="2586" xr:uid="{322BBDD1-5DAF-4C90-B287-D9EC69D9D648}"/>
    <cellStyle name="Normal 3 2 6 2 2 3" xfId="2587" xr:uid="{C973AC0F-FE21-421C-A309-5AB82A3033B8}"/>
    <cellStyle name="Normal 3 2 6 2 2 4" xfId="2588" xr:uid="{78E203A2-774B-4049-B777-FABC90E0C493}"/>
    <cellStyle name="Normal 3 2 6 2 3" xfId="705" xr:uid="{D2345D79-11CA-4A19-A914-41F3DF6503E4}"/>
    <cellStyle name="Normal 3 2 6 2 3 2" xfId="706" xr:uid="{168FB4B0-66EA-46E1-92DE-7ECE2CA04012}"/>
    <cellStyle name="Normal 3 2 6 2 3 2 2" xfId="2589" xr:uid="{C46FAD14-D0E2-418B-B305-2A9A06CA8188}"/>
    <cellStyle name="Normal 3 2 6 2 3 2 3" xfId="2590" xr:uid="{6E03576D-CFF7-419C-B68B-51322C5FC3AA}"/>
    <cellStyle name="Normal 3 2 6 2 3 3" xfId="2591" xr:uid="{75016C72-8690-42D6-AF6F-5E55B680C208}"/>
    <cellStyle name="Normal 3 2 6 2 3 4" xfId="2592" xr:uid="{953554EA-2400-4E59-A25A-27395B26CB1D}"/>
    <cellStyle name="Normal 3 2 6 2 4" xfId="707" xr:uid="{5687CDA6-18EB-4DC7-9F1D-3A5F979D5F78}"/>
    <cellStyle name="Normal 3 2 6 2 4 2" xfId="2593" xr:uid="{3C10D5B2-F90F-46EE-A0BC-DC9860941600}"/>
    <cellStyle name="Normal 3 2 6 2 4 3" xfId="2594" xr:uid="{97B51728-EC44-4619-804B-628999344757}"/>
    <cellStyle name="Normal 3 2 6 2 5" xfId="2595" xr:uid="{488C9C8F-946B-4468-99B0-15FAE4873A6F}"/>
    <cellStyle name="Normal 3 2 6 2 6" xfId="2596" xr:uid="{55B948AD-E415-4858-B565-B376458EC05A}"/>
    <cellStyle name="Normal 3 2 6 3" xfId="708" xr:uid="{D08BAF44-B3DE-4D36-92F5-D37159DC45C5}"/>
    <cellStyle name="Normal 3 2 6 3 2" xfId="709" xr:uid="{F3D00EE9-2BE9-44A9-913B-D4E0232A80E6}"/>
    <cellStyle name="Normal 3 2 6 3 2 2" xfId="710" xr:uid="{3F29EE53-0D62-4F5B-9665-C1D38A1F3632}"/>
    <cellStyle name="Normal 3 2 6 3 2 2 2" xfId="2597" xr:uid="{65C9E244-F755-40E0-98AD-061EC74F2708}"/>
    <cellStyle name="Normal 3 2 6 3 2 2 3" xfId="2598" xr:uid="{756C5F14-E28C-421C-A819-4CCD901F25B3}"/>
    <cellStyle name="Normal 3 2 6 3 2 3" xfId="2599" xr:uid="{876F4341-E33C-4D22-B07B-CBA9E332CE21}"/>
    <cellStyle name="Normal 3 2 6 3 2 4" xfId="2600" xr:uid="{2CA1FD92-879D-4A62-BB3F-100D9E589A3D}"/>
    <cellStyle name="Normal 3 2 6 3 3" xfId="711" xr:uid="{5D881B11-60F3-4B53-BF71-61A9C2290E2B}"/>
    <cellStyle name="Normal 3 2 6 3 3 2" xfId="712" xr:uid="{BED22A53-A589-41EA-9FE1-973B77C7BE53}"/>
    <cellStyle name="Normal 3 2 6 3 3 2 2" xfId="2601" xr:uid="{5A6541B2-33BC-4DB5-B56A-8DB2C518BE7C}"/>
    <cellStyle name="Normal 3 2 6 3 3 2 3" xfId="2602" xr:uid="{4CCB8C74-7323-4EFC-9147-F80CA3F628FB}"/>
    <cellStyle name="Normal 3 2 6 3 3 3" xfId="2603" xr:uid="{DCD033ED-7E07-4270-8BE2-2B5A13756503}"/>
    <cellStyle name="Normal 3 2 6 3 3 4" xfId="2604" xr:uid="{3CD4442F-B7AE-49B3-B1E6-95E7A54A777B}"/>
    <cellStyle name="Normal 3 2 6 3 4" xfId="713" xr:uid="{8EE0644B-5EBD-4F8C-A05B-42E12005E306}"/>
    <cellStyle name="Normal 3 2 6 3 4 2" xfId="2605" xr:uid="{5CD9A6FE-CE86-4E8B-8736-ED7C5A83A8CF}"/>
    <cellStyle name="Normal 3 2 6 3 4 3" xfId="2606" xr:uid="{981EEB8B-8D37-4E7B-A4FC-1F9880BB7DF5}"/>
    <cellStyle name="Normal 3 2 6 3 5" xfId="2607" xr:uid="{CD120935-A083-45D5-AF50-571C648DB698}"/>
    <cellStyle name="Normal 3 2 6 3 6" xfId="2608" xr:uid="{0E73DF24-8585-40E6-A04C-F228584B8008}"/>
    <cellStyle name="Normal 3 2 6 4" xfId="714" xr:uid="{4AB9E11E-54EF-45FB-9DCB-5109F0A6B087}"/>
    <cellStyle name="Normal 3 2 6 4 2" xfId="715" xr:uid="{3EE724A9-A24E-40DE-BC6A-D2237ABB8F80}"/>
    <cellStyle name="Normal 3 2 6 4 2 2" xfId="2609" xr:uid="{46EA152D-4B07-4CB0-901D-25CEB55A933C}"/>
    <cellStyle name="Normal 3 2 6 4 2 3" xfId="2610" xr:uid="{8190094F-DA67-43B9-AAAC-1825ED2EF714}"/>
    <cellStyle name="Normal 3 2 6 4 3" xfId="2611" xr:uid="{DE72D8DC-3146-4E17-ACAF-45523002DAEE}"/>
    <cellStyle name="Normal 3 2 6 4 4" xfId="2612" xr:uid="{96B82E98-71C8-4760-B3CC-08678A0B7ACC}"/>
    <cellStyle name="Normal 3 2 6 5" xfId="716" xr:uid="{22A6BAEC-E131-464C-BD3D-9BA736AD21A1}"/>
    <cellStyle name="Normal 3 2 6 5 2" xfId="717" xr:uid="{1A29C9F2-3A4F-466A-95E1-0DE7C819665E}"/>
    <cellStyle name="Normal 3 2 6 5 2 2" xfId="2613" xr:uid="{C25C974C-1529-40CB-91C0-FC6AAADDBE90}"/>
    <cellStyle name="Normal 3 2 6 5 2 3" xfId="2614" xr:uid="{E11379AA-F04F-4BA5-BFD1-5BCEB31A95A7}"/>
    <cellStyle name="Normal 3 2 6 5 3" xfId="2615" xr:uid="{6414E631-2412-49A9-875A-98382FA722FE}"/>
    <cellStyle name="Normal 3 2 6 5 4" xfId="2616" xr:uid="{8AA16981-C88A-469B-AF56-253D02A6F39C}"/>
    <cellStyle name="Normal 3 2 6 6" xfId="718" xr:uid="{2B9B52F5-FC7B-4253-BD4C-403BDEA773DE}"/>
    <cellStyle name="Normal 3 2 6 6 2" xfId="2617" xr:uid="{4BFB9FDD-C44F-42EB-88B4-A3B03AD210E2}"/>
    <cellStyle name="Normal 3 2 6 6 3" xfId="2618" xr:uid="{9CA64C41-3815-410B-BD9D-8F3359523D40}"/>
    <cellStyle name="Normal 3 2 6 7" xfId="2619" xr:uid="{6CA00957-39BD-4EED-8DFF-5E35A4CAA0FC}"/>
    <cellStyle name="Normal 3 2 6 8" xfId="2620" xr:uid="{5E60FCDA-972F-4B57-9CD5-F87BA9C495C3}"/>
    <cellStyle name="Normal 3 2 7" xfId="184" xr:uid="{0F310195-363B-4F76-B13F-F7985B221E2E}"/>
    <cellStyle name="Normal 3 2 7 2" xfId="719" xr:uid="{9F342252-447F-408B-80C2-3C71F70D8753}"/>
    <cellStyle name="Normal 3 2 7 2 2" xfId="720" xr:uid="{91BBC88E-69EC-40C2-9DA1-25FBDBCDB7A6}"/>
    <cellStyle name="Normal 3 2 7 2 2 2" xfId="721" xr:uid="{BD59CE90-A8E1-46AA-B78F-8FCEA88D9AAB}"/>
    <cellStyle name="Normal 3 2 7 2 2 2 2" xfId="2621" xr:uid="{9031BFFF-7ADB-4B1E-8048-7338DEFA5094}"/>
    <cellStyle name="Normal 3 2 7 2 2 2 3" xfId="2622" xr:uid="{C0759538-9655-4830-A00C-2839F1723F2C}"/>
    <cellStyle name="Normal 3 2 7 2 2 3" xfId="2623" xr:uid="{DDF2F10E-0F7D-40BC-998A-BF107353DB1D}"/>
    <cellStyle name="Normal 3 2 7 2 2 4" xfId="2624" xr:uid="{F99D5864-1C6E-47B4-B67F-AE23BF876F83}"/>
    <cellStyle name="Normal 3 2 7 2 3" xfId="722" xr:uid="{AD4E4F54-1009-4D41-A29F-A291900B9848}"/>
    <cellStyle name="Normal 3 2 7 2 3 2" xfId="723" xr:uid="{A8A664DE-F09C-43DD-94EE-4FAF344CD9F9}"/>
    <cellStyle name="Normal 3 2 7 2 3 2 2" xfId="2625" xr:uid="{54B6A382-DBD1-478A-A73A-5A3777B042CB}"/>
    <cellStyle name="Normal 3 2 7 2 3 2 3" xfId="2626" xr:uid="{A5927120-1C3A-4890-8DC4-A712D72456F2}"/>
    <cellStyle name="Normal 3 2 7 2 3 3" xfId="2627" xr:uid="{A8588CC4-5D17-4B3F-970F-9788B58330BB}"/>
    <cellStyle name="Normal 3 2 7 2 3 4" xfId="2628" xr:uid="{BA1D46A9-25BD-42EA-B5AE-799622C765A5}"/>
    <cellStyle name="Normal 3 2 7 2 4" xfId="724" xr:uid="{917CA816-8AA1-4A2B-A074-BD29FD653EE4}"/>
    <cellStyle name="Normal 3 2 7 2 4 2" xfId="2629" xr:uid="{678020B6-9858-4A43-837D-515A3170413A}"/>
    <cellStyle name="Normal 3 2 7 2 4 3" xfId="2630" xr:uid="{E3499AD3-B2D6-45DE-BA19-C0357FD0C602}"/>
    <cellStyle name="Normal 3 2 7 2 5" xfId="2631" xr:uid="{9562021C-38E2-4743-91E8-8C4030F4BB25}"/>
    <cellStyle name="Normal 3 2 7 2 6" xfId="2632" xr:uid="{9E701819-CAC0-4E43-A0F3-B0343BC71AEB}"/>
    <cellStyle name="Normal 3 2 7 3" xfId="725" xr:uid="{01FB0778-7AD6-4727-8597-35592A567AB5}"/>
    <cellStyle name="Normal 3 2 7 3 2" xfId="726" xr:uid="{4F0C7A48-459D-4BB9-B0DC-CA195ADEAF55}"/>
    <cellStyle name="Normal 3 2 7 3 2 2" xfId="727" xr:uid="{16D4644F-D3B4-45EE-8B49-4B9A8B4C16FB}"/>
    <cellStyle name="Normal 3 2 7 3 2 2 2" xfId="2633" xr:uid="{C431711B-8100-4E31-8B8C-BDAC97831D67}"/>
    <cellStyle name="Normal 3 2 7 3 2 2 3" xfId="2634" xr:uid="{47E349E4-3258-4A5E-AEE5-75B1A7C3127B}"/>
    <cellStyle name="Normal 3 2 7 3 2 3" xfId="2635" xr:uid="{8A733F17-AA82-4432-A5D3-2ED22BA0025B}"/>
    <cellStyle name="Normal 3 2 7 3 2 4" xfId="2636" xr:uid="{DD430F27-76B5-4D17-A27A-CE0D15AC83ED}"/>
    <cellStyle name="Normal 3 2 7 3 3" xfId="728" xr:uid="{E07D8E6A-0D65-4DF2-9988-28551CE382DA}"/>
    <cellStyle name="Normal 3 2 7 3 3 2" xfId="729" xr:uid="{D9D19573-86C7-472F-8B9D-811E07C6FEAD}"/>
    <cellStyle name="Normal 3 2 7 3 3 2 2" xfId="2637" xr:uid="{1E245539-79CE-4E59-9870-EF571E7CC776}"/>
    <cellStyle name="Normal 3 2 7 3 3 2 3" xfId="2638" xr:uid="{06532118-6A16-400C-A83D-876FD4F484B0}"/>
    <cellStyle name="Normal 3 2 7 3 3 3" xfId="2639" xr:uid="{3150EF75-C15E-4868-97AA-7253D13A22B4}"/>
    <cellStyle name="Normal 3 2 7 3 3 4" xfId="2640" xr:uid="{A40DC01D-AAAE-48AC-A61F-454B5C29C218}"/>
    <cellStyle name="Normal 3 2 7 3 4" xfId="730" xr:uid="{B6F20A54-32B1-4325-B0D8-8B6287C05370}"/>
    <cellStyle name="Normal 3 2 7 3 4 2" xfId="2641" xr:uid="{077CF11F-B3D9-48F9-9E75-76ACFF5724FC}"/>
    <cellStyle name="Normal 3 2 7 3 4 3" xfId="2642" xr:uid="{8023DC35-B117-4D57-929B-AF7E8B813082}"/>
    <cellStyle name="Normal 3 2 7 3 5" xfId="2643" xr:uid="{D0735730-97EB-4620-867B-6AF236513D8B}"/>
    <cellStyle name="Normal 3 2 7 3 6" xfId="2644" xr:uid="{6326F15C-DF3C-4E89-8538-0A37FCBA9D3B}"/>
    <cellStyle name="Normal 3 2 7 4" xfId="731" xr:uid="{2AFECB0F-05DB-4A45-AEAC-4022DC5F31F6}"/>
    <cellStyle name="Normal 3 2 7 4 2" xfId="732" xr:uid="{533D652B-5251-44B4-B5B8-019AFFF4706D}"/>
    <cellStyle name="Normal 3 2 7 4 2 2" xfId="2645" xr:uid="{314D034F-CC7E-46F4-9119-DEEAAC1F54A8}"/>
    <cellStyle name="Normal 3 2 7 4 2 3" xfId="2646" xr:uid="{A5422EF1-AD10-436B-ADF5-DC4E191A78C8}"/>
    <cellStyle name="Normal 3 2 7 4 3" xfId="2647" xr:uid="{B9F316B0-2A2A-47AF-B51D-302C8F829408}"/>
    <cellStyle name="Normal 3 2 7 4 4" xfId="2648" xr:uid="{70A66211-2A89-4C39-8407-0C448AF866B4}"/>
    <cellStyle name="Normal 3 2 7 5" xfId="733" xr:uid="{8030F00F-AF3C-45ED-A8C6-A1DF13C639D7}"/>
    <cellStyle name="Normal 3 2 7 5 2" xfId="734" xr:uid="{9BE97ADD-43B9-405B-A0FC-61CF09040490}"/>
    <cellStyle name="Normal 3 2 7 5 2 2" xfId="2649" xr:uid="{0E4E3037-BE56-40A6-B5A3-E96B2305C76A}"/>
    <cellStyle name="Normal 3 2 7 5 2 3" xfId="2650" xr:uid="{AA09A39E-4F80-4614-9C77-06FD6C5470BB}"/>
    <cellStyle name="Normal 3 2 7 5 3" xfId="2651" xr:uid="{2F7A341C-7A9A-43F0-B8F8-6555F50717F3}"/>
    <cellStyle name="Normal 3 2 7 5 4" xfId="2652" xr:uid="{6661B63C-5E09-4E45-8874-6D645F64B9DE}"/>
    <cellStyle name="Normal 3 2 7 6" xfId="735" xr:uid="{6D46D716-7CE3-432E-A2CD-F282B1B05E31}"/>
    <cellStyle name="Normal 3 2 7 6 2" xfId="2653" xr:uid="{83BC189C-4067-4FF3-B907-9116BDABD6E0}"/>
    <cellStyle name="Normal 3 2 7 6 3" xfId="2654" xr:uid="{E6B0DCD5-B670-4591-B72E-D8F7A81FBC50}"/>
    <cellStyle name="Normal 3 2 7 7" xfId="2655" xr:uid="{86F0FF20-6067-4EE7-A551-306B7CAC173C}"/>
    <cellStyle name="Normal 3 2 7 8" xfId="2656" xr:uid="{80845264-4DDF-4E5D-A42B-E7AA35E79444}"/>
    <cellStyle name="Normal 3 2 8" xfId="736" xr:uid="{6B0CAD1B-F0FB-432E-8657-F8D05C855EA3}"/>
    <cellStyle name="Normal 3 2 8 2" xfId="737" xr:uid="{93C2F119-DB2D-492C-90E4-0B4DCB50521E}"/>
    <cellStyle name="Normal 3 2 8 2 2" xfId="738" xr:uid="{86B50B36-028D-44C5-98C5-20B13EA2F1BA}"/>
    <cellStyle name="Normal 3 2 8 2 2 2" xfId="2657" xr:uid="{7A8961C2-B553-4E66-9598-FE776DD07CC2}"/>
    <cellStyle name="Normal 3 2 8 2 2 3" xfId="2658" xr:uid="{64F265C4-D39B-429B-9975-75A9A160D5DB}"/>
    <cellStyle name="Normal 3 2 8 2 3" xfId="2659" xr:uid="{7CBEC49E-A29A-411A-9194-A84AF7F4731B}"/>
    <cellStyle name="Normal 3 2 8 2 4" xfId="2660" xr:uid="{8F6BCAA9-C2C2-454E-90A3-38D81E6DCBF1}"/>
    <cellStyle name="Normal 3 2 8 3" xfId="739" xr:uid="{58D374FB-92F1-4562-988C-7100B56F087B}"/>
    <cellStyle name="Normal 3 2 8 3 2" xfId="740" xr:uid="{641F2F3E-942B-466A-9777-9B89694FD838}"/>
    <cellStyle name="Normal 3 2 8 3 2 2" xfId="2661" xr:uid="{13977992-4F9E-4045-9ACC-2249B5CED4C0}"/>
    <cellStyle name="Normal 3 2 8 3 2 3" xfId="2662" xr:uid="{27555279-E493-4660-8C55-48C3911BAD28}"/>
    <cellStyle name="Normal 3 2 8 3 3" xfId="2663" xr:uid="{7B552488-372B-4B9A-A5C8-1894CE7F00F3}"/>
    <cellStyle name="Normal 3 2 8 3 4" xfId="2664" xr:uid="{17D31696-D6DB-4A99-800E-8DCCBA7443CA}"/>
    <cellStyle name="Normal 3 2 8 4" xfId="741" xr:uid="{9D7A585B-13B0-4D9D-B98D-3AA5ABA320B6}"/>
    <cellStyle name="Normal 3 2 8 4 2" xfId="2665" xr:uid="{8E67C852-BAFA-49CB-97E2-85B28DDBC258}"/>
    <cellStyle name="Normal 3 2 8 4 3" xfId="2666" xr:uid="{BE8D5B5C-BAEE-4EAA-A949-7F5DCBB1F5E0}"/>
    <cellStyle name="Normal 3 2 8 5" xfId="2667" xr:uid="{BFEA60C5-4CB9-4585-B691-BE53465EF005}"/>
    <cellStyle name="Normal 3 2 8 6" xfId="2668" xr:uid="{111B2839-F60C-4458-843E-38DAC07E808A}"/>
    <cellStyle name="Normal 3 2 9" xfId="742" xr:uid="{70ADD458-A0D0-48DE-A266-106A29834D64}"/>
    <cellStyle name="Normal 3 2 9 2" xfId="743" xr:uid="{28C8F296-B72B-48BC-9124-FFA95F649806}"/>
    <cellStyle name="Normal 3 2 9 2 2" xfId="744" xr:uid="{0C0A2E65-D90A-43B3-940C-C248ADF5A91B}"/>
    <cellStyle name="Normal 3 2 9 2 2 2" xfId="2669" xr:uid="{78A8C3F8-B682-4294-AD9D-8FC746EBDEDA}"/>
    <cellStyle name="Normal 3 2 9 2 2 3" xfId="2670" xr:uid="{AF60F983-9919-4579-A0AC-771AC0990B70}"/>
    <cellStyle name="Normal 3 2 9 2 3" xfId="2671" xr:uid="{130B9810-AD96-422C-838D-29D7CFDFD3B8}"/>
    <cellStyle name="Normal 3 2 9 2 4" xfId="2672" xr:uid="{E65B18E7-1789-4711-89D4-6DAC57BA58DE}"/>
    <cellStyle name="Normal 3 2 9 3" xfId="745" xr:uid="{5B0B0B01-84F8-4998-B9E0-4C42D6737E30}"/>
    <cellStyle name="Normal 3 2 9 3 2" xfId="746" xr:uid="{7C4E1D38-E963-4309-A857-9DCEE3606C99}"/>
    <cellStyle name="Normal 3 2 9 3 2 2" xfId="2673" xr:uid="{269A7DFB-EA75-4794-BEC2-47EA9889E83C}"/>
    <cellStyle name="Normal 3 2 9 3 2 3" xfId="2674" xr:uid="{B8699A4B-A8D4-4922-A485-EB3EB75DFCDB}"/>
    <cellStyle name="Normal 3 2 9 3 3" xfId="2675" xr:uid="{E3DB38FD-E95F-4637-85CB-F2C451951A4D}"/>
    <cellStyle name="Normal 3 2 9 3 4" xfId="2676" xr:uid="{9466D526-640A-4928-A818-BA2351ADD117}"/>
    <cellStyle name="Normal 3 2 9 4" xfId="747" xr:uid="{5475C60C-CD31-467F-BC15-4DF555F66A39}"/>
    <cellStyle name="Normal 3 2 9 4 2" xfId="2677" xr:uid="{2078AB23-C132-4A14-91DA-AFB6642B8C02}"/>
    <cellStyle name="Normal 3 2 9 4 3" xfId="2678" xr:uid="{DE987B1F-4816-464F-9FC7-CEE8437CD723}"/>
    <cellStyle name="Normal 3 2 9 5" xfId="2679" xr:uid="{FAE40909-564C-4BFF-A9F3-1D4ECDE8967F}"/>
    <cellStyle name="Normal 3 2 9 6" xfId="2680" xr:uid="{7477566F-A837-4F2D-966D-49DB779541C8}"/>
    <cellStyle name="Normal 3 20" xfId="9373" xr:uid="{63C7759E-8A73-4EAF-95BB-885FA9579DA9}"/>
    <cellStyle name="Normal 3 21" xfId="9374" xr:uid="{DD47A5D4-6841-4ECB-81C0-5D3418B6A07D}"/>
    <cellStyle name="Normal 3 22" xfId="9375" xr:uid="{37808229-381C-4581-92A4-E61B8113D3B3}"/>
    <cellStyle name="Normal 3 23" xfId="9376" xr:uid="{7958433F-EED6-4DF9-8A2E-DDD4C4396B8B}"/>
    <cellStyle name="Normal 3 24" xfId="9377" xr:uid="{A3E486AF-B0EA-40EC-BD09-63B33D4ED9E6}"/>
    <cellStyle name="Normal 3 25" xfId="9378" xr:uid="{D20739A5-FE8A-4C5E-80F3-386A383CF6EF}"/>
    <cellStyle name="Normal 3 26" xfId="9379" xr:uid="{729A61DC-4B71-47DC-AECD-511AD144CF34}"/>
    <cellStyle name="Normal 3 27" xfId="9380" xr:uid="{AC00FF4C-439B-4520-B2A1-858BC14FD9A7}"/>
    <cellStyle name="Normal 3 28" xfId="9381" xr:uid="{ACC995DE-4CD3-46D8-940B-627B3753596C}"/>
    <cellStyle name="Normal 3 29" xfId="9382" xr:uid="{6E28C4B4-444A-4930-BF21-58F98DCD6201}"/>
    <cellStyle name="Normal 3 3" xfId="12" xr:uid="{4198CA17-6657-421F-9F5C-878BE38E74C7}"/>
    <cellStyle name="Normal 3 3 10" xfId="748" xr:uid="{BD35D504-E045-423C-ACB6-3BCE32C6CA6B}"/>
    <cellStyle name="Normal 3 3 10 2" xfId="749" xr:uid="{50641659-6CBD-4DFD-A0C8-3E5B457F8604}"/>
    <cellStyle name="Normal 3 3 10 2 2" xfId="2681" xr:uid="{A4B5C8E9-C4C2-4964-8793-899C4E14B3F6}"/>
    <cellStyle name="Normal 3 3 10 2 3" xfId="2682" xr:uid="{2260F249-331E-418A-B05D-43E6C8C9D3C2}"/>
    <cellStyle name="Normal 3 3 10 3" xfId="2683" xr:uid="{191881A4-3C50-4EA1-8F48-7C1E0E177C0B}"/>
    <cellStyle name="Normal 3 3 10 4" xfId="2684" xr:uid="{9AF90C91-99C1-42AF-A40B-FA4E2230169D}"/>
    <cellStyle name="Normal 3 3 11" xfId="750" xr:uid="{37B9702F-BBC8-4416-9677-06C9E1B3C86B}"/>
    <cellStyle name="Normal 3 3 11 2" xfId="751" xr:uid="{8E35EA89-E0E8-4ECC-9E5D-EF1D23AE7026}"/>
    <cellStyle name="Normal 3 3 11 2 2" xfId="2685" xr:uid="{8F854126-3E34-4C33-9577-591B9260608B}"/>
    <cellStyle name="Normal 3 3 11 2 3" xfId="2686" xr:uid="{0AB962D2-0C43-41B8-A30A-30DBF582535B}"/>
    <cellStyle name="Normal 3 3 11 3" xfId="2687" xr:uid="{F990554E-C221-414B-89AA-08CF8E8541DB}"/>
    <cellStyle name="Normal 3 3 11 4" xfId="2688" xr:uid="{341FD6EF-8849-42E6-9986-832722839F3F}"/>
    <cellStyle name="Normal 3 3 12" xfId="752" xr:uid="{0B99C31F-AC6B-4E52-8C97-F0E0789C5F65}"/>
    <cellStyle name="Normal 3 3 12 2" xfId="2689" xr:uid="{0CAC47D2-592E-4915-85DF-F40EBB2E5A3F}"/>
    <cellStyle name="Normal 3 3 12 3" xfId="2690" xr:uid="{D82FFEDA-B55E-477F-8031-BF9F73A5B204}"/>
    <cellStyle name="Normal 3 3 13" xfId="2691" xr:uid="{15454EAC-CBB2-44A7-A02B-B9622342824D}"/>
    <cellStyle name="Normal 3 3 14" xfId="2692" xr:uid="{EE436C9F-42AA-412F-BF9C-6FEF6B683904}"/>
    <cellStyle name="Normal 3 3 15" xfId="4632" xr:uid="{8BB644E8-27DB-4224-A8F2-90D939FEA79A}"/>
    <cellStyle name="Normal 3 3 15 2" xfId="10503" xr:uid="{225C8A5D-1F23-4FFB-A8F8-AA8DD6B5220C}"/>
    <cellStyle name="Normal 3 3 16" xfId="5209" xr:uid="{CCC85892-050B-40D6-AFFA-F1217C82A883}"/>
    <cellStyle name="Normal 3 3 17" xfId="185" xr:uid="{55C7DD30-E045-4C4B-9232-DC4368A6E113}"/>
    <cellStyle name="Normal 3 3 2" xfId="186" xr:uid="{17116F00-DA63-499D-ACAC-FCD134594369}"/>
    <cellStyle name="Normal 3 3 2 10" xfId="753" xr:uid="{BA554D26-25CC-4F0B-B384-8D25903D39AB}"/>
    <cellStyle name="Normal 3 3 2 10 2" xfId="2693" xr:uid="{72E0E3C6-7C8F-48BC-AB20-95F505FC3AF3}"/>
    <cellStyle name="Normal 3 3 2 10 3" xfId="2694" xr:uid="{7C61F49E-9EC1-43FF-8AB9-C50329890E2B}"/>
    <cellStyle name="Normal 3 3 2 11" xfId="2695" xr:uid="{C1EBAAED-1D0A-4713-A38B-18842B37F923}"/>
    <cellStyle name="Normal 3 3 2 12" xfId="2696" xr:uid="{66A97546-810F-43BC-9D5C-1727A5DF106E}"/>
    <cellStyle name="Normal 3 3 2 13" xfId="10502" xr:uid="{C2C0BFED-E23C-4E1B-A650-AB13A4FBB485}"/>
    <cellStyle name="Normal 3 3 2 14" xfId="9383" xr:uid="{A144E641-5D33-405F-8E77-8CCBF04AD606}"/>
    <cellStyle name="Normal 3 3 2 2" xfId="187" xr:uid="{18C8EC51-9D2B-40F6-8FAE-F49EC45B7941}"/>
    <cellStyle name="Normal 3 3 2 2 10" xfId="2697" xr:uid="{7A1A7C2D-2B18-4A87-9F7A-405F280387B8}"/>
    <cellStyle name="Normal 3 3 2 2 2" xfId="188" xr:uid="{AC6BE7E5-B3DB-4735-84A0-E8EB003B7625}"/>
    <cellStyle name="Normal 3 3 2 2 2 2" xfId="754" xr:uid="{1D29BCEE-3388-46FB-85D0-FADCAE3B4B22}"/>
    <cellStyle name="Normal 3 3 2 2 2 2 2" xfId="755" xr:uid="{208ED277-3BCC-43D6-8A03-12CE1D652924}"/>
    <cellStyle name="Normal 3 3 2 2 2 2 2 2" xfId="756" xr:uid="{9ED3F582-3E90-40BD-AA1F-00F6C8D8A1D5}"/>
    <cellStyle name="Normal 3 3 2 2 2 2 2 2 2" xfId="2698" xr:uid="{D58CC562-B789-4337-9E83-41524AB042E2}"/>
    <cellStyle name="Normal 3 3 2 2 2 2 2 2 3" xfId="2699" xr:uid="{6215EA1E-2628-4B4A-BAAC-F8725F165452}"/>
    <cellStyle name="Normal 3 3 2 2 2 2 2 3" xfId="2700" xr:uid="{698EDD3A-DBBA-4D24-86BC-E06440AD03F2}"/>
    <cellStyle name="Normal 3 3 2 2 2 2 2 4" xfId="2701" xr:uid="{9EA2A575-6175-4892-815C-4B902CE5F296}"/>
    <cellStyle name="Normal 3 3 2 2 2 2 3" xfId="757" xr:uid="{BD3FC6D5-B799-4C78-9DAE-FED24F165AD1}"/>
    <cellStyle name="Normal 3 3 2 2 2 2 3 2" xfId="758" xr:uid="{0307AA91-2C66-4EF1-BD03-91CB2F480551}"/>
    <cellStyle name="Normal 3 3 2 2 2 2 3 2 2" xfId="2702" xr:uid="{3D7B6150-C958-446A-9F55-B51ACBEE30EF}"/>
    <cellStyle name="Normal 3 3 2 2 2 2 3 2 3" xfId="2703" xr:uid="{AC5CD51E-130E-47CF-9D71-CDCA6901C6AF}"/>
    <cellStyle name="Normal 3 3 2 2 2 2 3 3" xfId="2704" xr:uid="{BDD87EED-339C-47A1-BA39-8BA7939D2A7F}"/>
    <cellStyle name="Normal 3 3 2 2 2 2 3 4" xfId="2705" xr:uid="{1546EE93-2830-4F97-B447-FB26A0DA9963}"/>
    <cellStyle name="Normal 3 3 2 2 2 2 4" xfId="759" xr:uid="{93DA4A87-A756-4977-9FB3-2DD557A98B32}"/>
    <cellStyle name="Normal 3 3 2 2 2 2 4 2" xfId="2706" xr:uid="{80C26AF5-D972-42E3-9486-F20C2C42A30B}"/>
    <cellStyle name="Normal 3 3 2 2 2 2 4 3" xfId="2707" xr:uid="{1CA98D37-25D8-4E0A-A595-8B4E3BE53A29}"/>
    <cellStyle name="Normal 3 3 2 2 2 2 5" xfId="2708" xr:uid="{45ABD87A-1EE1-46C0-B7B7-DB39005AD374}"/>
    <cellStyle name="Normal 3 3 2 2 2 2 6" xfId="2709" xr:uid="{3309B2DA-E7E5-4A3E-8274-E4128EEE1809}"/>
    <cellStyle name="Normal 3 3 2 2 2 3" xfId="760" xr:uid="{011A8ADB-1448-4F8D-8921-306BA19C833E}"/>
    <cellStyle name="Normal 3 3 2 2 2 3 2" xfId="761" xr:uid="{ECC38542-7406-45C9-96E7-35008E7ED288}"/>
    <cellStyle name="Normal 3 3 2 2 2 3 2 2" xfId="762" xr:uid="{3B7DBE89-F5AD-4430-B253-44DBD3EDB06D}"/>
    <cellStyle name="Normal 3 3 2 2 2 3 2 2 2" xfId="2710" xr:uid="{B7DBE6F9-C498-4720-8028-5D57E153B662}"/>
    <cellStyle name="Normal 3 3 2 2 2 3 2 2 3" xfId="2711" xr:uid="{61AC6C2B-8651-4C95-8347-282DEE8D3BDF}"/>
    <cellStyle name="Normal 3 3 2 2 2 3 2 3" xfId="2712" xr:uid="{51CD6D05-B52B-4988-8C25-1753B190E6E4}"/>
    <cellStyle name="Normal 3 3 2 2 2 3 2 4" xfId="2713" xr:uid="{8D8551D2-D617-4C3E-9EF6-39D00D8EA3BE}"/>
    <cellStyle name="Normal 3 3 2 2 2 3 3" xfId="763" xr:uid="{35FF0A22-E848-4635-BF93-B0C105B5F1FF}"/>
    <cellStyle name="Normal 3 3 2 2 2 3 3 2" xfId="764" xr:uid="{EFAB1B6B-7BF1-4438-9D2F-47A0983CBC65}"/>
    <cellStyle name="Normal 3 3 2 2 2 3 3 2 2" xfId="2714" xr:uid="{8389A38D-02AD-48A2-A9D1-5512C88A6850}"/>
    <cellStyle name="Normal 3 3 2 2 2 3 3 2 3" xfId="2715" xr:uid="{F94DFDB1-4DC8-4BB8-862D-E0C1C9065974}"/>
    <cellStyle name="Normal 3 3 2 2 2 3 3 3" xfId="2716" xr:uid="{3785FD6E-89E1-4419-9BC4-F0796B561A98}"/>
    <cellStyle name="Normal 3 3 2 2 2 3 3 4" xfId="2717" xr:uid="{3BA69726-04AD-4F5D-BD22-AB379BD69768}"/>
    <cellStyle name="Normal 3 3 2 2 2 3 4" xfId="765" xr:uid="{35C1A284-6CDD-457F-BF9F-EE748A055105}"/>
    <cellStyle name="Normal 3 3 2 2 2 3 4 2" xfId="2718" xr:uid="{4F4100BA-5072-4217-ACF0-B2D77F041D40}"/>
    <cellStyle name="Normal 3 3 2 2 2 3 4 3" xfId="2719" xr:uid="{5B1E88AA-D36A-4FEB-A4A5-B91F99E123DB}"/>
    <cellStyle name="Normal 3 3 2 2 2 3 5" xfId="2720" xr:uid="{9B30D1B6-0359-4491-86FF-C10FE7095532}"/>
    <cellStyle name="Normal 3 3 2 2 2 3 6" xfId="2721" xr:uid="{4D050802-F0CC-4920-9AED-480A0F1CD54A}"/>
    <cellStyle name="Normal 3 3 2 2 2 4" xfId="766" xr:uid="{B08C4378-9BA0-4C9A-ACF8-F75AD8AA4387}"/>
    <cellStyle name="Normal 3 3 2 2 2 4 2" xfId="767" xr:uid="{BE3FE529-3018-4981-B513-5694E2451900}"/>
    <cellStyle name="Normal 3 3 2 2 2 4 2 2" xfId="2722" xr:uid="{A8055F36-976E-4399-B34C-5D9699CD2214}"/>
    <cellStyle name="Normal 3 3 2 2 2 4 2 3" xfId="2723" xr:uid="{D771F94F-4086-4238-A92A-DC2BAFFC59B9}"/>
    <cellStyle name="Normal 3 3 2 2 2 4 3" xfId="2724" xr:uid="{4E4F15C5-C91C-42FD-872A-B7A77184CAF3}"/>
    <cellStyle name="Normal 3 3 2 2 2 4 4" xfId="2725" xr:uid="{205E4446-366D-450A-B13E-C4704D443F11}"/>
    <cellStyle name="Normal 3 3 2 2 2 5" xfId="768" xr:uid="{11EBD742-B738-4D8B-B78C-654174F6603C}"/>
    <cellStyle name="Normal 3 3 2 2 2 5 2" xfId="769" xr:uid="{38881EC4-D150-47CF-9E43-D9640FC721FE}"/>
    <cellStyle name="Normal 3 3 2 2 2 5 2 2" xfId="2726" xr:uid="{9728B817-2CEA-4B4E-9BB4-982AA783AC68}"/>
    <cellStyle name="Normal 3 3 2 2 2 5 2 3" xfId="2727" xr:uid="{D039569B-39B8-4D0D-B6B7-6B0A9C1E1854}"/>
    <cellStyle name="Normal 3 3 2 2 2 5 3" xfId="2728" xr:uid="{5B9B88A8-7A98-47FC-8462-FDA87B747166}"/>
    <cellStyle name="Normal 3 3 2 2 2 5 4" xfId="2729" xr:uid="{8097DBE7-1159-4375-BFC3-50B0B01B1CF6}"/>
    <cellStyle name="Normal 3 3 2 2 2 6" xfId="770" xr:uid="{7FCA856A-4EA8-4A88-8FD2-04CE807412CC}"/>
    <cellStyle name="Normal 3 3 2 2 2 6 2" xfId="2730" xr:uid="{49A54A41-6C12-449F-B8FF-8EE278E2D540}"/>
    <cellStyle name="Normal 3 3 2 2 2 6 3" xfId="2731" xr:uid="{2A41D796-453C-4F20-9AE3-33D0B122677E}"/>
    <cellStyle name="Normal 3 3 2 2 2 7" xfId="2732" xr:uid="{A98935F3-B409-4281-B55C-76AD9F8AA5E8}"/>
    <cellStyle name="Normal 3 3 2 2 2 8" xfId="2733" xr:uid="{65E2953A-24C0-4274-8A81-E2B172FBE65D}"/>
    <cellStyle name="Normal 3 3 2 2 3" xfId="189" xr:uid="{A16B2495-C4A3-46AE-9075-689753155AB2}"/>
    <cellStyle name="Normal 3 3 2 2 3 2" xfId="771" xr:uid="{C59CDEFC-5364-452E-B088-1CD4BE41727E}"/>
    <cellStyle name="Normal 3 3 2 2 3 2 2" xfId="772" xr:uid="{9157BD7F-E1AC-4517-ACEB-174F96AEC2BA}"/>
    <cellStyle name="Normal 3 3 2 2 3 2 2 2" xfId="773" xr:uid="{2EDD95A3-013F-41AF-9B21-50679877CAE7}"/>
    <cellStyle name="Normal 3 3 2 2 3 2 2 2 2" xfId="2734" xr:uid="{D9A5A8A3-1DA4-4D9B-B587-C31C27A7B814}"/>
    <cellStyle name="Normal 3 3 2 2 3 2 2 2 3" xfId="2735" xr:uid="{8919E39A-45FE-4B99-BF9B-CA1F13E30B91}"/>
    <cellStyle name="Normal 3 3 2 2 3 2 2 3" xfId="2736" xr:uid="{D76AC2E8-EC66-4BFC-A8B6-7FFD4B614AA1}"/>
    <cellStyle name="Normal 3 3 2 2 3 2 2 4" xfId="2737" xr:uid="{63DE53D1-6D3A-4FC9-8608-4E3715C09C33}"/>
    <cellStyle name="Normal 3 3 2 2 3 2 3" xfId="774" xr:uid="{7B4ED84C-E5F1-4472-9E81-C05C498862A3}"/>
    <cellStyle name="Normal 3 3 2 2 3 2 3 2" xfId="775" xr:uid="{242AAE8A-0F26-4891-B836-03DE25C0D034}"/>
    <cellStyle name="Normal 3 3 2 2 3 2 3 2 2" xfId="2738" xr:uid="{8E03AE4E-B233-4246-9D34-8D55A31AE6F6}"/>
    <cellStyle name="Normal 3 3 2 2 3 2 3 2 3" xfId="2739" xr:uid="{3BE71103-4409-4E51-AFDE-EE4299FA4F6B}"/>
    <cellStyle name="Normal 3 3 2 2 3 2 3 3" xfId="2740" xr:uid="{7F1D34B3-BED1-48FA-9EB1-96C80D56B5C2}"/>
    <cellStyle name="Normal 3 3 2 2 3 2 3 4" xfId="2741" xr:uid="{E5859EC6-70C9-4E5A-A347-9DCC1D1F82FF}"/>
    <cellStyle name="Normal 3 3 2 2 3 2 4" xfId="776" xr:uid="{2D74FF18-3605-46A1-9085-FA5EAD83C0A4}"/>
    <cellStyle name="Normal 3 3 2 2 3 2 4 2" xfId="2742" xr:uid="{8DD0EBF3-551B-46C2-B884-B72168B43312}"/>
    <cellStyle name="Normal 3 3 2 2 3 2 4 3" xfId="2743" xr:uid="{6DE08FDE-0208-47E9-94DF-D7D18DA5FB7C}"/>
    <cellStyle name="Normal 3 3 2 2 3 2 5" xfId="2744" xr:uid="{B4ED76AD-E144-4DC0-AC02-392790C84190}"/>
    <cellStyle name="Normal 3 3 2 2 3 2 6" xfId="2745" xr:uid="{430E3D89-6441-4052-8AF2-9BA654580134}"/>
    <cellStyle name="Normal 3 3 2 2 3 3" xfId="777" xr:uid="{5356D57A-3C9A-4B0F-AD61-30688BD0334A}"/>
    <cellStyle name="Normal 3 3 2 2 3 3 2" xfId="778" xr:uid="{F3AD4425-1458-45B1-A901-951CE1EEFB51}"/>
    <cellStyle name="Normal 3 3 2 2 3 3 2 2" xfId="779" xr:uid="{8B4064AF-37AF-4617-B7AA-2BAB9857BE57}"/>
    <cellStyle name="Normal 3 3 2 2 3 3 2 2 2" xfId="2746" xr:uid="{2F8573FB-B3C4-43AB-A6F1-3F905D9E247C}"/>
    <cellStyle name="Normal 3 3 2 2 3 3 2 2 3" xfId="2747" xr:uid="{4DDDB9B6-D17A-4D00-B4BB-6038C88617BB}"/>
    <cellStyle name="Normal 3 3 2 2 3 3 2 3" xfId="2748" xr:uid="{1AD835DF-4271-4016-B8B7-CF9B942CC5FF}"/>
    <cellStyle name="Normal 3 3 2 2 3 3 2 4" xfId="2749" xr:uid="{7ECEE622-3F42-4ACD-8C06-55D8F5220FC2}"/>
    <cellStyle name="Normal 3 3 2 2 3 3 3" xfId="780" xr:uid="{631B332B-3E81-4EE6-BA4A-C5C0F8DBE300}"/>
    <cellStyle name="Normal 3 3 2 2 3 3 3 2" xfId="781" xr:uid="{6D46F5E4-2183-411F-B33F-F11F9BD223C9}"/>
    <cellStyle name="Normal 3 3 2 2 3 3 3 2 2" xfId="2750" xr:uid="{8738F67C-DB35-4AAA-9DFC-DA5D4AEADFEA}"/>
    <cellStyle name="Normal 3 3 2 2 3 3 3 2 3" xfId="2751" xr:uid="{BC9A7DEF-984B-4D9B-8182-95A9FCFB89F0}"/>
    <cellStyle name="Normal 3 3 2 2 3 3 3 3" xfId="2752" xr:uid="{E608DC58-A4D8-43CB-A29D-C2B01C4C7134}"/>
    <cellStyle name="Normal 3 3 2 2 3 3 3 4" xfId="2753" xr:uid="{5DCE0C6E-BB75-4B82-9FB9-DBD558156B35}"/>
    <cellStyle name="Normal 3 3 2 2 3 3 4" xfId="782" xr:uid="{03489289-3535-44FA-B6EA-B84BFBD24CA9}"/>
    <cellStyle name="Normal 3 3 2 2 3 3 4 2" xfId="2754" xr:uid="{1B3453CE-39B3-4286-9F53-BCC425BC6492}"/>
    <cellStyle name="Normal 3 3 2 2 3 3 4 3" xfId="2755" xr:uid="{D38B23CE-224A-4FE5-B4F0-EB4C81D4E5F8}"/>
    <cellStyle name="Normal 3 3 2 2 3 3 5" xfId="2756" xr:uid="{90711296-0CAF-4CB4-990D-D24590546D41}"/>
    <cellStyle name="Normal 3 3 2 2 3 3 6" xfId="2757" xr:uid="{57F134CA-60B4-4D78-87AB-5A76E5B08C3D}"/>
    <cellStyle name="Normal 3 3 2 2 3 4" xfId="783" xr:uid="{E7F8BD35-18AE-4DD1-ABC9-4A66F6D95B36}"/>
    <cellStyle name="Normal 3 3 2 2 3 4 2" xfId="784" xr:uid="{5C9BE025-CDFB-48B8-B56A-C0B35520147A}"/>
    <cellStyle name="Normal 3 3 2 2 3 4 2 2" xfId="2758" xr:uid="{6EEA9BCE-9D11-45ED-AB35-4C9E1599C22E}"/>
    <cellStyle name="Normal 3 3 2 2 3 4 2 3" xfId="2759" xr:uid="{9EAAC97F-35F5-445F-8EC5-4EB95A72F027}"/>
    <cellStyle name="Normal 3 3 2 2 3 4 3" xfId="2760" xr:uid="{D2756228-C310-4376-80CF-61FE975FFAF2}"/>
    <cellStyle name="Normal 3 3 2 2 3 4 4" xfId="2761" xr:uid="{0D68D161-36F1-40AA-873F-3E650973DE15}"/>
    <cellStyle name="Normal 3 3 2 2 3 5" xfId="785" xr:uid="{FD128EB1-C131-4607-8816-1EE21F12C371}"/>
    <cellStyle name="Normal 3 3 2 2 3 5 2" xfId="786" xr:uid="{7DCF6ADB-3499-4E18-85C3-DCEC8BDECB73}"/>
    <cellStyle name="Normal 3 3 2 2 3 5 2 2" xfId="2762" xr:uid="{434B96CA-11DC-4F03-8E37-EA45254E4820}"/>
    <cellStyle name="Normal 3 3 2 2 3 5 2 3" xfId="2763" xr:uid="{F155925C-24C3-4EA7-8098-CF4A2E7D4D90}"/>
    <cellStyle name="Normal 3 3 2 2 3 5 3" xfId="2764" xr:uid="{471B7B55-AB8E-4730-88C2-F76BC98AF577}"/>
    <cellStyle name="Normal 3 3 2 2 3 5 4" xfId="2765" xr:uid="{2954E0B7-0201-42E1-BFBE-777FE9F908E7}"/>
    <cellStyle name="Normal 3 3 2 2 3 6" xfId="787" xr:uid="{444A8918-CEA4-4B1B-B909-C1DF4159EDAA}"/>
    <cellStyle name="Normal 3 3 2 2 3 6 2" xfId="2766" xr:uid="{9B93AF70-102D-4DBD-A0CE-08F431AE831F}"/>
    <cellStyle name="Normal 3 3 2 2 3 6 3" xfId="2767" xr:uid="{BE3E5FA7-C907-47D1-BBBC-5746ED57FF6C}"/>
    <cellStyle name="Normal 3 3 2 2 3 7" xfId="2768" xr:uid="{C5010A15-65F0-494C-8C40-9B44C4BA9655}"/>
    <cellStyle name="Normal 3 3 2 2 3 8" xfId="2769" xr:uid="{5C6EBA09-DD64-4496-B8B1-F5BF2EABCB87}"/>
    <cellStyle name="Normal 3 3 2 2 4" xfId="788" xr:uid="{E84E42EC-302F-474E-AA24-BE5AA0E975E8}"/>
    <cellStyle name="Normal 3 3 2 2 4 2" xfId="789" xr:uid="{D8C579FC-2940-4A2B-88A3-5B652A00E920}"/>
    <cellStyle name="Normal 3 3 2 2 4 2 2" xfId="790" xr:uid="{04524EED-0FFF-4EE6-A9FD-1C627821E2D5}"/>
    <cellStyle name="Normal 3 3 2 2 4 2 2 2" xfId="2770" xr:uid="{36658ADB-3ABC-48FA-A9A3-C15804480AAC}"/>
    <cellStyle name="Normal 3 3 2 2 4 2 2 3" xfId="2771" xr:uid="{F469F139-D874-4C14-8A06-9516F7FE090C}"/>
    <cellStyle name="Normal 3 3 2 2 4 2 3" xfId="2772" xr:uid="{23AC4299-38EA-41D3-B97A-8F6FDA9F08C2}"/>
    <cellStyle name="Normal 3 3 2 2 4 2 4" xfId="2773" xr:uid="{41F1CE4B-0273-4D97-9BFB-1ED74291E1F4}"/>
    <cellStyle name="Normal 3 3 2 2 4 3" xfId="791" xr:uid="{2C364DE5-1D5A-4F00-A9F6-2110886FAEC9}"/>
    <cellStyle name="Normal 3 3 2 2 4 3 2" xfId="792" xr:uid="{6CDDD090-9754-4EE3-B7DC-08BD147E5696}"/>
    <cellStyle name="Normal 3 3 2 2 4 3 2 2" xfId="2774" xr:uid="{BE4F5B13-86A1-4FB7-8411-FBC250A7A672}"/>
    <cellStyle name="Normal 3 3 2 2 4 3 2 3" xfId="2775" xr:uid="{83F6FDD8-5449-4199-93C5-54E4D9F005C9}"/>
    <cellStyle name="Normal 3 3 2 2 4 3 3" xfId="2776" xr:uid="{902459CF-29B8-4D2B-942B-B97BA53FF282}"/>
    <cellStyle name="Normal 3 3 2 2 4 3 4" xfId="2777" xr:uid="{95718222-2AEF-4D79-A908-CD04C30D52EF}"/>
    <cellStyle name="Normal 3 3 2 2 4 4" xfId="793" xr:uid="{F3F88563-2BD8-4162-9DAA-FB1CD5BAC11C}"/>
    <cellStyle name="Normal 3 3 2 2 4 4 2" xfId="2778" xr:uid="{17970912-1B8E-4843-99F4-F55448771C4F}"/>
    <cellStyle name="Normal 3 3 2 2 4 4 3" xfId="2779" xr:uid="{5D5F3E2F-43E4-4C0C-A64D-C703456883D0}"/>
    <cellStyle name="Normal 3 3 2 2 4 5" xfId="2780" xr:uid="{8FCC3851-C5F2-4C8D-AB89-16A7F9F5C8E2}"/>
    <cellStyle name="Normal 3 3 2 2 4 6" xfId="2781" xr:uid="{83DC66D5-2A3A-48F7-94E6-1E2EBD03BCC8}"/>
    <cellStyle name="Normal 3 3 2 2 5" xfId="794" xr:uid="{D394CB08-BFCF-43AD-AB36-6331CE7F8DF4}"/>
    <cellStyle name="Normal 3 3 2 2 5 2" xfId="795" xr:uid="{F54743E8-7476-400A-BE5B-CA8B8171A6B4}"/>
    <cellStyle name="Normal 3 3 2 2 5 2 2" xfId="796" xr:uid="{EC80EA68-C7E8-450C-915C-1DD8287216D8}"/>
    <cellStyle name="Normal 3 3 2 2 5 2 2 2" xfId="2782" xr:uid="{3532548E-8554-42FF-9512-E3690D053D85}"/>
    <cellStyle name="Normal 3 3 2 2 5 2 2 3" xfId="2783" xr:uid="{9CE03BB4-454B-43C6-90E3-7A8D8B7FE78C}"/>
    <cellStyle name="Normal 3 3 2 2 5 2 3" xfId="2784" xr:uid="{79AF005D-1F38-478F-8CCA-8D0F86B1CB6C}"/>
    <cellStyle name="Normal 3 3 2 2 5 2 4" xfId="2785" xr:uid="{97412E51-28CE-4EC3-89BC-FDDDC11CA545}"/>
    <cellStyle name="Normal 3 3 2 2 5 3" xfId="797" xr:uid="{2E5190B9-80FC-473D-9829-7581B89D4031}"/>
    <cellStyle name="Normal 3 3 2 2 5 3 2" xfId="798" xr:uid="{7198C294-0E0D-40E9-943F-0EBC9C4CEC4F}"/>
    <cellStyle name="Normal 3 3 2 2 5 3 2 2" xfId="2786" xr:uid="{991BDBA3-25E6-456A-A3ED-427F56230406}"/>
    <cellStyle name="Normal 3 3 2 2 5 3 2 3" xfId="2787" xr:uid="{6A4C9E9F-64D3-4FAE-8515-6A25C24D17AC}"/>
    <cellStyle name="Normal 3 3 2 2 5 3 3" xfId="2788" xr:uid="{40855F5F-970C-4D29-BD20-958862DCAD2D}"/>
    <cellStyle name="Normal 3 3 2 2 5 3 4" xfId="2789" xr:uid="{3F683A6D-96A2-4D75-BD8D-8DB47A8C97DC}"/>
    <cellStyle name="Normal 3 3 2 2 5 4" xfId="799" xr:uid="{2F2D1E6C-F2FF-4D8D-8F18-C3AE7A073819}"/>
    <cellStyle name="Normal 3 3 2 2 5 4 2" xfId="2790" xr:uid="{651B0CDF-52BE-425B-A2F5-0D353BCC8029}"/>
    <cellStyle name="Normal 3 3 2 2 5 4 3" xfId="2791" xr:uid="{D5A223D0-2FE9-4FD5-88EF-CC8F79A7B0E3}"/>
    <cellStyle name="Normal 3 3 2 2 5 5" xfId="2792" xr:uid="{41F9F40B-D85A-4480-88BA-08A59EE6B80D}"/>
    <cellStyle name="Normal 3 3 2 2 5 6" xfId="2793" xr:uid="{A0F405AE-9375-4771-85DD-2143468F78F4}"/>
    <cellStyle name="Normal 3 3 2 2 6" xfId="800" xr:uid="{0A31140F-1C06-4F85-8A38-9C84410B7161}"/>
    <cellStyle name="Normal 3 3 2 2 6 2" xfId="801" xr:uid="{C7BCF2C2-2258-4CA8-937F-F454B1D5075A}"/>
    <cellStyle name="Normal 3 3 2 2 6 2 2" xfId="2794" xr:uid="{D5725D34-311F-44F2-B2D7-1E29F306E3FB}"/>
    <cellStyle name="Normal 3 3 2 2 6 2 3" xfId="2795" xr:uid="{ECA189B0-6C4A-48DD-ADF7-5C9E5D41198E}"/>
    <cellStyle name="Normal 3 3 2 2 6 3" xfId="2796" xr:uid="{E4DE9049-F785-4C5F-9D67-3DFF42A9B27C}"/>
    <cellStyle name="Normal 3 3 2 2 6 4" xfId="2797" xr:uid="{14E4EDD6-6ED0-4DC4-8AAB-CE52155C514E}"/>
    <cellStyle name="Normal 3 3 2 2 7" xfId="802" xr:uid="{293950B8-F730-46C8-9DB4-3999B5C08FCB}"/>
    <cellStyle name="Normal 3 3 2 2 7 2" xfId="803" xr:uid="{B2464BF2-A11C-4A11-9EA9-B60A675BFF64}"/>
    <cellStyle name="Normal 3 3 2 2 7 2 2" xfId="2798" xr:uid="{6B4576F2-47A4-4369-9C96-3FC72BAD1E29}"/>
    <cellStyle name="Normal 3 3 2 2 7 2 3" xfId="2799" xr:uid="{D1DD233E-E943-4568-8876-9D8BB5591F61}"/>
    <cellStyle name="Normal 3 3 2 2 7 3" xfId="2800" xr:uid="{004DF1A7-7E31-494D-95D8-7BE0EA97AC56}"/>
    <cellStyle name="Normal 3 3 2 2 7 4" xfId="2801" xr:uid="{5D1894F2-EBD2-4996-94F7-B9F6FEB5E99C}"/>
    <cellStyle name="Normal 3 3 2 2 8" xfId="804" xr:uid="{41028199-7CEE-403C-96A7-CBC6572CB2FC}"/>
    <cellStyle name="Normal 3 3 2 2 8 2" xfId="2802" xr:uid="{E38D5B91-50A3-4B65-9874-25FB32E9D7C3}"/>
    <cellStyle name="Normal 3 3 2 2 8 3" xfId="2803" xr:uid="{B9C1C4F6-0039-4565-AB7E-6C2E83350A02}"/>
    <cellStyle name="Normal 3 3 2 2 9" xfId="2804" xr:uid="{729A151F-DAE2-456A-8A31-D9CDA3C298A6}"/>
    <cellStyle name="Normal 3 3 2 3" xfId="190" xr:uid="{344A36C3-FBDA-4E72-B234-FF597AD5B5D3}"/>
    <cellStyle name="Normal 3 3 2 3 10" xfId="2805" xr:uid="{64EA0ABA-82CA-4254-B1F1-7923AB984113}"/>
    <cellStyle name="Normal 3 3 2 3 2" xfId="191" xr:uid="{261F4930-4BD3-4443-845A-3C6A4D81384C}"/>
    <cellStyle name="Normal 3 3 2 3 2 2" xfId="805" xr:uid="{73913150-1381-46AD-8E19-74595D2B967B}"/>
    <cellStyle name="Normal 3 3 2 3 2 2 2" xfId="806" xr:uid="{4FEAE1ED-E2A8-4395-99C9-C0DC987A595F}"/>
    <cellStyle name="Normal 3 3 2 3 2 2 2 2" xfId="807" xr:uid="{7DE1070F-1175-423A-BC79-B24A6E54CD8B}"/>
    <cellStyle name="Normal 3 3 2 3 2 2 2 2 2" xfId="2806" xr:uid="{EAF619D1-7BAE-4567-BDDE-D3BF201851B6}"/>
    <cellStyle name="Normal 3 3 2 3 2 2 2 2 3" xfId="2807" xr:uid="{E12D0FC8-A2D0-41A8-B9A9-B0E72B53A594}"/>
    <cellStyle name="Normal 3 3 2 3 2 2 2 3" xfId="2808" xr:uid="{19B56561-CDED-431C-8D69-FD4B4A31322A}"/>
    <cellStyle name="Normal 3 3 2 3 2 2 2 4" xfId="2809" xr:uid="{192EC7D1-AE05-4FD6-99B1-C01BEE736F54}"/>
    <cellStyle name="Normal 3 3 2 3 2 2 3" xfId="808" xr:uid="{0B4BEE8D-3FEA-4D28-8C72-D666562E1B2C}"/>
    <cellStyle name="Normal 3 3 2 3 2 2 3 2" xfId="809" xr:uid="{790677DF-C583-4B95-8260-AF2C16570A3C}"/>
    <cellStyle name="Normal 3 3 2 3 2 2 3 2 2" xfId="2810" xr:uid="{A960CBE7-5566-4CBE-B838-627BCF0DDD68}"/>
    <cellStyle name="Normal 3 3 2 3 2 2 3 2 3" xfId="2811" xr:uid="{0D8D4703-32B8-44AB-B92D-BF0B414C045F}"/>
    <cellStyle name="Normal 3 3 2 3 2 2 3 3" xfId="2812" xr:uid="{23A8165A-E452-445D-9FCA-75A0DE7DC9C4}"/>
    <cellStyle name="Normal 3 3 2 3 2 2 3 4" xfId="2813" xr:uid="{15BB4EB6-482B-45CF-88C5-001A2C2F5BC4}"/>
    <cellStyle name="Normal 3 3 2 3 2 2 4" xfId="810" xr:uid="{8BA99A07-A57D-427D-B60F-B0AC4C054FB0}"/>
    <cellStyle name="Normal 3 3 2 3 2 2 4 2" xfId="2814" xr:uid="{0F15C465-9B56-438D-9E8B-06721BFCC007}"/>
    <cellStyle name="Normal 3 3 2 3 2 2 4 3" xfId="2815" xr:uid="{EE01203B-01CF-4E1A-993B-D8C1F977C6A7}"/>
    <cellStyle name="Normal 3 3 2 3 2 2 5" xfId="2816" xr:uid="{9F04594B-6379-4764-A457-ECE9622094C8}"/>
    <cellStyle name="Normal 3 3 2 3 2 2 6" xfId="2817" xr:uid="{14F761D3-D27F-4E9B-976B-DC02205EB566}"/>
    <cellStyle name="Normal 3 3 2 3 2 3" xfId="811" xr:uid="{6E2F7851-705E-402C-85F0-C26985AB8694}"/>
    <cellStyle name="Normal 3 3 2 3 2 3 2" xfId="812" xr:uid="{E1E2581E-1EA8-4353-A512-6BCBEC56F489}"/>
    <cellStyle name="Normal 3 3 2 3 2 3 2 2" xfId="813" xr:uid="{B7141BA4-E9F2-494B-B1C1-91BD4FBCD198}"/>
    <cellStyle name="Normal 3 3 2 3 2 3 2 2 2" xfId="2818" xr:uid="{C1990555-E51F-402C-B9CA-179BA60B6A62}"/>
    <cellStyle name="Normal 3 3 2 3 2 3 2 2 3" xfId="2819" xr:uid="{C63650E3-8C31-492B-BCD8-B35800C3068C}"/>
    <cellStyle name="Normal 3 3 2 3 2 3 2 3" xfId="2820" xr:uid="{F9174102-46FC-4D63-BD50-7CB7D17D8452}"/>
    <cellStyle name="Normal 3 3 2 3 2 3 2 4" xfId="2821" xr:uid="{697650E4-A3D4-44DC-9BB5-5E7FA84332F1}"/>
    <cellStyle name="Normal 3 3 2 3 2 3 3" xfId="814" xr:uid="{9E0F4EDD-DEBC-4BE1-83F0-22DA06596919}"/>
    <cellStyle name="Normal 3 3 2 3 2 3 3 2" xfId="815" xr:uid="{F0CE3F88-AB2D-4450-98CD-CDF820A10E52}"/>
    <cellStyle name="Normal 3 3 2 3 2 3 3 2 2" xfId="2822" xr:uid="{5D4C0E8D-2C65-4C90-93FC-04BEA68CD2A7}"/>
    <cellStyle name="Normal 3 3 2 3 2 3 3 2 3" xfId="2823" xr:uid="{7D2D70E3-D4B9-4CA0-A9BD-375EB0AC2359}"/>
    <cellStyle name="Normal 3 3 2 3 2 3 3 3" xfId="2824" xr:uid="{4B1D8E78-2490-4E75-9BA0-48766A426D1A}"/>
    <cellStyle name="Normal 3 3 2 3 2 3 3 4" xfId="2825" xr:uid="{2C0A29BB-64CC-4B3B-A28F-4CD3F8821F0D}"/>
    <cellStyle name="Normal 3 3 2 3 2 3 4" xfId="816" xr:uid="{4F541A50-5C89-468C-BA59-7AC83E7800E5}"/>
    <cellStyle name="Normal 3 3 2 3 2 3 4 2" xfId="2826" xr:uid="{9C3278F7-2D4E-47F7-8434-0C0680E76634}"/>
    <cellStyle name="Normal 3 3 2 3 2 3 4 3" xfId="2827" xr:uid="{B2229281-B28D-4940-80F2-65BA43AFF285}"/>
    <cellStyle name="Normal 3 3 2 3 2 3 5" xfId="2828" xr:uid="{8BC531E4-5445-4DD4-B7D2-DD92ECF75F22}"/>
    <cellStyle name="Normal 3 3 2 3 2 3 6" xfId="2829" xr:uid="{4D33368B-3202-4E87-AF14-720278258A57}"/>
    <cellStyle name="Normal 3 3 2 3 2 4" xfId="817" xr:uid="{D08AEAB8-4611-4FAF-A998-3F9ABDF44090}"/>
    <cellStyle name="Normal 3 3 2 3 2 4 2" xfId="818" xr:uid="{F6E989F0-0F66-4460-8C35-E451831DEB71}"/>
    <cellStyle name="Normal 3 3 2 3 2 4 2 2" xfId="2830" xr:uid="{BEC53B10-0D2D-4095-93E4-188B54624824}"/>
    <cellStyle name="Normal 3 3 2 3 2 4 2 3" xfId="2831" xr:uid="{678529AC-ECA3-4FF7-BAE6-9544E73F1E27}"/>
    <cellStyle name="Normal 3 3 2 3 2 4 3" xfId="2832" xr:uid="{C3B5668F-A0A2-4D51-9E87-7CD8303CC39F}"/>
    <cellStyle name="Normal 3 3 2 3 2 4 4" xfId="2833" xr:uid="{93433C2B-701C-4E7D-B06D-0D64B3A58356}"/>
    <cellStyle name="Normal 3 3 2 3 2 5" xfId="819" xr:uid="{129CCF44-5D36-4C81-91CE-87A4EBB28117}"/>
    <cellStyle name="Normal 3 3 2 3 2 5 2" xfId="820" xr:uid="{13F88C5E-BAA4-4F98-A200-FD6FC64800BA}"/>
    <cellStyle name="Normal 3 3 2 3 2 5 2 2" xfId="2834" xr:uid="{BF27D87D-2978-4900-A6C9-1D41B639F912}"/>
    <cellStyle name="Normal 3 3 2 3 2 5 2 3" xfId="2835" xr:uid="{5C519C40-CD17-4612-8D08-448F13CB5BB9}"/>
    <cellStyle name="Normal 3 3 2 3 2 5 3" xfId="2836" xr:uid="{32281ACB-566A-4E72-82C1-23C6285FCF18}"/>
    <cellStyle name="Normal 3 3 2 3 2 5 4" xfId="2837" xr:uid="{463E173D-B9F2-4249-8FA9-962031E9BE33}"/>
    <cellStyle name="Normal 3 3 2 3 2 6" xfId="821" xr:uid="{D3301967-23EE-4DD6-8D31-C5D079F2B8EC}"/>
    <cellStyle name="Normal 3 3 2 3 2 6 2" xfId="2838" xr:uid="{AC7958CE-74A9-40C8-8191-41DEDA60B828}"/>
    <cellStyle name="Normal 3 3 2 3 2 6 3" xfId="2839" xr:uid="{840C295A-A1BC-4DA7-B9EB-4EAF58E1549A}"/>
    <cellStyle name="Normal 3 3 2 3 2 7" xfId="2840" xr:uid="{EA2B466F-35A2-4698-BEBC-3160C1D0814D}"/>
    <cellStyle name="Normal 3 3 2 3 2 8" xfId="2841" xr:uid="{CE1A9784-F8CD-41D8-82F4-E0C198157779}"/>
    <cellStyle name="Normal 3 3 2 3 3" xfId="192" xr:uid="{FF093ACF-90E6-4C70-989D-31D61C477377}"/>
    <cellStyle name="Normal 3 3 2 3 3 2" xfId="822" xr:uid="{264E9167-1675-4AEA-911D-DCDC27A16AC6}"/>
    <cellStyle name="Normal 3 3 2 3 3 2 2" xfId="823" xr:uid="{C5B7A84C-E761-4B97-A4B1-1C0EBFC73DB6}"/>
    <cellStyle name="Normal 3 3 2 3 3 2 2 2" xfId="824" xr:uid="{AC29EEC4-E4DE-4181-855F-BB68FFA8175C}"/>
    <cellStyle name="Normal 3 3 2 3 3 2 2 2 2" xfId="2842" xr:uid="{45F50A84-FCA4-4EF5-A650-BE9B1E6A38E4}"/>
    <cellStyle name="Normal 3 3 2 3 3 2 2 2 3" xfId="2843" xr:uid="{DB411B62-04D2-4813-BD45-7CE6457BCAC2}"/>
    <cellStyle name="Normal 3 3 2 3 3 2 2 3" xfId="2844" xr:uid="{DC5C3B20-E702-464C-B0B0-CD8885B523AF}"/>
    <cellStyle name="Normal 3 3 2 3 3 2 2 4" xfId="2845" xr:uid="{3208EFAA-47FD-47C0-8CB5-E2407CFA1382}"/>
    <cellStyle name="Normal 3 3 2 3 3 2 3" xfId="825" xr:uid="{4D305687-AC8C-4157-89A4-2285D28AE925}"/>
    <cellStyle name="Normal 3 3 2 3 3 2 3 2" xfId="826" xr:uid="{73F5F04A-69CA-4359-B034-25C136FF44BB}"/>
    <cellStyle name="Normal 3 3 2 3 3 2 3 2 2" xfId="2846" xr:uid="{FAC542B0-8D76-4CD9-A4DA-B32802C22F6B}"/>
    <cellStyle name="Normal 3 3 2 3 3 2 3 2 3" xfId="2847" xr:uid="{DEBC15E0-65BE-49BE-918C-1ADC25BDA941}"/>
    <cellStyle name="Normal 3 3 2 3 3 2 3 3" xfId="2848" xr:uid="{823871E9-6ED8-4AC2-B882-5E5DEE46DBF0}"/>
    <cellStyle name="Normal 3 3 2 3 3 2 3 4" xfId="2849" xr:uid="{72FA5B4B-210A-4D3A-8189-6E4009BBD5CE}"/>
    <cellStyle name="Normal 3 3 2 3 3 2 4" xfId="827" xr:uid="{86EB2D1B-953D-48CF-8CE6-C0D930FF6C87}"/>
    <cellStyle name="Normal 3 3 2 3 3 2 4 2" xfId="2850" xr:uid="{BD24D1DA-5775-4168-87BA-AF166CA5E19D}"/>
    <cellStyle name="Normal 3 3 2 3 3 2 4 3" xfId="2851" xr:uid="{301A9B50-158C-4679-AA06-D2E2DA9C552C}"/>
    <cellStyle name="Normal 3 3 2 3 3 2 5" xfId="2852" xr:uid="{0A7FF435-953D-4C30-AECC-47014BAB8ED7}"/>
    <cellStyle name="Normal 3 3 2 3 3 2 6" xfId="2853" xr:uid="{DFFF54F6-02BB-49A0-877B-2C0DD1E2C49B}"/>
    <cellStyle name="Normal 3 3 2 3 3 3" xfId="828" xr:uid="{20695F53-7C81-4612-88D3-422E4A22B91E}"/>
    <cellStyle name="Normal 3 3 2 3 3 3 2" xfId="829" xr:uid="{265B859A-5ED0-4645-9289-EC6087CEC4BA}"/>
    <cellStyle name="Normal 3 3 2 3 3 3 2 2" xfId="830" xr:uid="{649C9E2A-B41C-4A1C-8E13-9CA398C7CFB5}"/>
    <cellStyle name="Normal 3 3 2 3 3 3 2 2 2" xfId="2854" xr:uid="{38657ED2-8280-474D-9AF7-3F6B2892272D}"/>
    <cellStyle name="Normal 3 3 2 3 3 3 2 2 3" xfId="2855" xr:uid="{6FB9E99A-5316-4921-8C0E-25C9A5E084A7}"/>
    <cellStyle name="Normal 3 3 2 3 3 3 2 3" xfId="2856" xr:uid="{8358FAD6-D24B-4C24-AA33-FD0336BD055C}"/>
    <cellStyle name="Normal 3 3 2 3 3 3 2 4" xfId="2857" xr:uid="{546D9768-6B44-4307-8B64-780265E3447D}"/>
    <cellStyle name="Normal 3 3 2 3 3 3 3" xfId="831" xr:uid="{7D63616C-623D-408B-9F04-06348E22D61E}"/>
    <cellStyle name="Normal 3 3 2 3 3 3 3 2" xfId="832" xr:uid="{85332F21-891F-4B63-B2B5-3B21B9F3A0C1}"/>
    <cellStyle name="Normal 3 3 2 3 3 3 3 2 2" xfId="2858" xr:uid="{71BADD5D-985E-48A6-88FF-31CD0C37F58C}"/>
    <cellStyle name="Normal 3 3 2 3 3 3 3 2 3" xfId="2859" xr:uid="{78CB00A7-A6F8-4FA0-9243-E0340833316D}"/>
    <cellStyle name="Normal 3 3 2 3 3 3 3 3" xfId="2860" xr:uid="{B0162F67-A877-4D71-92CB-E0629DC7A118}"/>
    <cellStyle name="Normal 3 3 2 3 3 3 3 4" xfId="2861" xr:uid="{93CD78E5-CDFA-43A9-96F7-787C7FA83FC2}"/>
    <cellStyle name="Normal 3 3 2 3 3 3 4" xfId="833" xr:uid="{EFB5347D-FE7C-4317-929A-E792B90E9074}"/>
    <cellStyle name="Normal 3 3 2 3 3 3 4 2" xfId="2862" xr:uid="{549340F8-EFBA-44BA-9719-E7AA5658590E}"/>
    <cellStyle name="Normal 3 3 2 3 3 3 4 3" xfId="2863" xr:uid="{4B417C5F-9B75-4390-83CA-AC9C9B8B46BB}"/>
    <cellStyle name="Normal 3 3 2 3 3 3 5" xfId="2864" xr:uid="{EBF4949D-DD0C-407B-88A5-2DD647E08255}"/>
    <cellStyle name="Normal 3 3 2 3 3 3 6" xfId="2865" xr:uid="{80DC471E-EF7B-4015-8995-449583A2E24C}"/>
    <cellStyle name="Normal 3 3 2 3 3 4" xfId="834" xr:uid="{2224139C-CA9B-47BE-8095-63583CEAD36A}"/>
    <cellStyle name="Normal 3 3 2 3 3 4 2" xfId="835" xr:uid="{F4B46A9B-A389-4FD3-8F72-1E23724AD924}"/>
    <cellStyle name="Normal 3 3 2 3 3 4 2 2" xfId="2866" xr:uid="{F8397A90-0CF8-4EED-A5AE-386DCF56AA86}"/>
    <cellStyle name="Normal 3 3 2 3 3 4 2 3" xfId="2867" xr:uid="{CF7A9471-9A63-47CA-90BF-2E25844533DB}"/>
    <cellStyle name="Normal 3 3 2 3 3 4 3" xfId="2868" xr:uid="{C31A7945-29D3-4236-8638-A208A24B7EE2}"/>
    <cellStyle name="Normal 3 3 2 3 3 4 4" xfId="2869" xr:uid="{8F4EBADC-A3FB-44E9-8044-BC96586615DE}"/>
    <cellStyle name="Normal 3 3 2 3 3 5" xfId="836" xr:uid="{02F38EC7-85EF-4AE1-A72E-09D1581A44C2}"/>
    <cellStyle name="Normal 3 3 2 3 3 5 2" xfId="837" xr:uid="{48109DAE-17A9-4357-A88D-B0B0E166A068}"/>
    <cellStyle name="Normal 3 3 2 3 3 5 2 2" xfId="2870" xr:uid="{96E3CC62-FB17-4947-8FCE-D920EB7978B2}"/>
    <cellStyle name="Normal 3 3 2 3 3 5 2 3" xfId="2871" xr:uid="{A6DA3B2A-6F89-463A-8D40-B1DE943CA043}"/>
    <cellStyle name="Normal 3 3 2 3 3 5 3" xfId="2872" xr:uid="{BC963256-00CD-4437-8D88-FACB10B77AD2}"/>
    <cellStyle name="Normal 3 3 2 3 3 5 4" xfId="2873" xr:uid="{AC2DA084-F4F2-4DED-AA6C-E37ED346B676}"/>
    <cellStyle name="Normal 3 3 2 3 3 6" xfId="838" xr:uid="{5EFFEE32-621A-49EC-9936-E52F3BFB68C7}"/>
    <cellStyle name="Normal 3 3 2 3 3 6 2" xfId="2874" xr:uid="{0EF019D2-5D96-4F10-BCD3-745260D558EE}"/>
    <cellStyle name="Normal 3 3 2 3 3 6 3" xfId="2875" xr:uid="{DF3054DE-909D-46A8-9A50-B10C4372CDA7}"/>
    <cellStyle name="Normal 3 3 2 3 3 7" xfId="2876" xr:uid="{98F97189-266D-46D5-9568-ED8C72BA9ED6}"/>
    <cellStyle name="Normal 3 3 2 3 3 8" xfId="2877" xr:uid="{C5B578B8-A0E0-4DAA-8BF9-F48D42B58160}"/>
    <cellStyle name="Normal 3 3 2 3 4" xfId="839" xr:uid="{54B44F19-927C-45A0-94EE-012E63E37161}"/>
    <cellStyle name="Normal 3 3 2 3 4 2" xfId="840" xr:uid="{0F784230-9F47-40B2-B18E-F66B7B47EF18}"/>
    <cellStyle name="Normal 3 3 2 3 4 2 2" xfId="841" xr:uid="{02ECCE26-D6E1-4D55-9935-FA80D5F7865E}"/>
    <cellStyle name="Normal 3 3 2 3 4 2 2 2" xfId="2878" xr:uid="{0EFAE807-8A08-40C9-BECB-EF131C89AEC4}"/>
    <cellStyle name="Normal 3 3 2 3 4 2 2 3" xfId="2879" xr:uid="{1FAF04E6-BD93-47E7-8847-4CBCF75F97BC}"/>
    <cellStyle name="Normal 3 3 2 3 4 2 3" xfId="2880" xr:uid="{DA367044-2DA5-47FA-9E69-E06D08C496AE}"/>
    <cellStyle name="Normal 3 3 2 3 4 2 4" xfId="2881" xr:uid="{CD8FB632-1E5F-42DC-AD86-0C2A72C0B3B9}"/>
    <cellStyle name="Normal 3 3 2 3 4 3" xfId="842" xr:uid="{04F4E173-C081-4B90-9FF2-B04CC21FAEB5}"/>
    <cellStyle name="Normal 3 3 2 3 4 3 2" xfId="843" xr:uid="{FF14E451-93A9-404C-86B3-99CED3C4E735}"/>
    <cellStyle name="Normal 3 3 2 3 4 3 2 2" xfId="2882" xr:uid="{15A406FA-2804-44CD-9831-6D47F1D7CAB6}"/>
    <cellStyle name="Normal 3 3 2 3 4 3 2 3" xfId="2883" xr:uid="{114E8F2A-33D8-42D2-88C1-3A270D96A156}"/>
    <cellStyle name="Normal 3 3 2 3 4 3 3" xfId="2884" xr:uid="{D2F1CC7E-8223-4A38-9BA3-412B6C50CFF5}"/>
    <cellStyle name="Normal 3 3 2 3 4 3 4" xfId="2885" xr:uid="{555C59A8-E38B-4701-977B-3AAF8D8109FD}"/>
    <cellStyle name="Normal 3 3 2 3 4 4" xfId="844" xr:uid="{2B25F664-EFFD-4B5D-9DAE-1B3EB973A4AE}"/>
    <cellStyle name="Normal 3 3 2 3 4 4 2" xfId="2886" xr:uid="{40181403-16D5-469C-8473-975B9C1CAC0D}"/>
    <cellStyle name="Normal 3 3 2 3 4 4 3" xfId="2887" xr:uid="{F88B14F8-4E74-47C3-9785-9761AA697451}"/>
    <cellStyle name="Normal 3 3 2 3 4 5" xfId="2888" xr:uid="{35779949-C442-4A3E-9977-854B293DFE4C}"/>
    <cellStyle name="Normal 3 3 2 3 4 6" xfId="2889" xr:uid="{83071943-12AA-44F9-AC4A-C9113049C064}"/>
    <cellStyle name="Normal 3 3 2 3 5" xfId="845" xr:uid="{F270858A-0B39-4BD3-BE77-42B014834DC2}"/>
    <cellStyle name="Normal 3 3 2 3 5 2" xfId="846" xr:uid="{5A2249A7-9E89-4C96-9109-4163043C8F91}"/>
    <cellStyle name="Normal 3 3 2 3 5 2 2" xfId="847" xr:uid="{D37B0B10-7775-4E6E-9CFD-ACE4D534A493}"/>
    <cellStyle name="Normal 3 3 2 3 5 2 2 2" xfId="2890" xr:uid="{4CF4AA54-E965-42C1-8ED8-CD4E5860168E}"/>
    <cellStyle name="Normal 3 3 2 3 5 2 2 3" xfId="2891" xr:uid="{376B553B-09DD-4EEB-812E-C463017B10D0}"/>
    <cellStyle name="Normal 3 3 2 3 5 2 3" xfId="2892" xr:uid="{64CE0408-C199-4075-A57B-95E40B1E97EC}"/>
    <cellStyle name="Normal 3 3 2 3 5 2 4" xfId="2893" xr:uid="{E170AF65-E9DD-49D4-9575-BA22B1F172B3}"/>
    <cellStyle name="Normal 3 3 2 3 5 3" xfId="848" xr:uid="{9DDBB428-E3D5-4C9A-887C-D40264B4B670}"/>
    <cellStyle name="Normal 3 3 2 3 5 3 2" xfId="849" xr:uid="{EDA6FD66-0456-47F5-834F-FD5EA342C0D0}"/>
    <cellStyle name="Normal 3 3 2 3 5 3 2 2" xfId="2894" xr:uid="{4EEF0426-3342-460C-9A94-C01A339E9B13}"/>
    <cellStyle name="Normal 3 3 2 3 5 3 2 3" xfId="2895" xr:uid="{E8148D86-8727-444A-9E63-EB63D09B4BED}"/>
    <cellStyle name="Normal 3 3 2 3 5 3 3" xfId="2896" xr:uid="{EC3D7163-DA09-4A49-8755-E3CFF592F3B2}"/>
    <cellStyle name="Normal 3 3 2 3 5 3 4" xfId="2897" xr:uid="{854ED011-EF5F-41AC-9DF8-EC6431F67F74}"/>
    <cellStyle name="Normal 3 3 2 3 5 4" xfId="850" xr:uid="{E6660208-FEC7-4E58-8893-4BDE92F35EB7}"/>
    <cellStyle name="Normal 3 3 2 3 5 4 2" xfId="2898" xr:uid="{EF353596-AFCD-401A-8895-213ED82FF836}"/>
    <cellStyle name="Normal 3 3 2 3 5 4 3" xfId="2899" xr:uid="{55F56BB5-EB65-45DE-835C-63EF6F097916}"/>
    <cellStyle name="Normal 3 3 2 3 5 5" xfId="2900" xr:uid="{1AB8AF6A-382B-467E-B8D9-B1F6E4F98608}"/>
    <cellStyle name="Normal 3 3 2 3 5 6" xfId="2901" xr:uid="{10388411-571C-41F4-AE90-F610A9EE3425}"/>
    <cellStyle name="Normal 3 3 2 3 6" xfId="851" xr:uid="{6A1390A5-6985-420F-A1FB-5CE25296CE26}"/>
    <cellStyle name="Normal 3 3 2 3 6 2" xfId="852" xr:uid="{442B5DD2-46FE-43EF-9204-91C0F81E5AA5}"/>
    <cellStyle name="Normal 3 3 2 3 6 2 2" xfId="2902" xr:uid="{A99EB7C0-3ABE-4A1F-A14B-F3862160D66F}"/>
    <cellStyle name="Normal 3 3 2 3 6 2 3" xfId="2903" xr:uid="{0BD0A9D4-6390-4DFB-BBE9-43DBF81B3727}"/>
    <cellStyle name="Normal 3 3 2 3 6 3" xfId="2904" xr:uid="{8ECB4D27-3BE8-4CA9-B153-57A742EBF159}"/>
    <cellStyle name="Normal 3 3 2 3 6 4" xfId="2905" xr:uid="{3E8FF52E-3E2F-4132-80C1-8FA1F7620BDD}"/>
    <cellStyle name="Normal 3 3 2 3 7" xfId="853" xr:uid="{8BBB9D5A-A89E-48B8-8996-20F5B6869BEE}"/>
    <cellStyle name="Normal 3 3 2 3 7 2" xfId="854" xr:uid="{8D888075-C95F-476B-B472-B10E7B3603ED}"/>
    <cellStyle name="Normal 3 3 2 3 7 2 2" xfId="2906" xr:uid="{4C7A67DA-5540-46F0-B84C-504283DA18D4}"/>
    <cellStyle name="Normal 3 3 2 3 7 2 3" xfId="2907" xr:uid="{81639714-AF0C-4317-BABB-B7435429C826}"/>
    <cellStyle name="Normal 3 3 2 3 7 3" xfId="2908" xr:uid="{4352565D-9EA1-46C0-823C-39FD8A981060}"/>
    <cellStyle name="Normal 3 3 2 3 7 4" xfId="2909" xr:uid="{5D4CEDAC-B56F-4285-886E-2A6F23FB981B}"/>
    <cellStyle name="Normal 3 3 2 3 8" xfId="855" xr:uid="{419AAE8A-EBF8-41C5-8C56-B5C3B76CC158}"/>
    <cellStyle name="Normal 3 3 2 3 8 2" xfId="2910" xr:uid="{F883362B-1FF7-48E6-B0A5-3BCCD4F03A65}"/>
    <cellStyle name="Normal 3 3 2 3 8 3" xfId="2911" xr:uid="{983309EB-7965-41EC-ABEA-5F12EF8E18B1}"/>
    <cellStyle name="Normal 3 3 2 3 9" xfId="2912" xr:uid="{32A3D9A7-CD0A-4B8C-AF66-58D6C5BB7604}"/>
    <cellStyle name="Normal 3 3 2 4" xfId="193" xr:uid="{58DEFEC9-1C4A-44EE-B193-28B530C1F3CB}"/>
    <cellStyle name="Normal 3 3 2 4 2" xfId="856" xr:uid="{07309C96-CDD8-477E-88BA-37810918CEE1}"/>
    <cellStyle name="Normal 3 3 2 4 2 2" xfId="857" xr:uid="{B14908F9-7F98-4B07-9A14-86E962F7239C}"/>
    <cellStyle name="Normal 3 3 2 4 2 2 2" xfId="858" xr:uid="{E6920D53-7942-46A9-A9C2-1726B0E75CC8}"/>
    <cellStyle name="Normal 3 3 2 4 2 2 2 2" xfId="2913" xr:uid="{F1A9D17B-319B-42BA-96E7-57DCE68B7732}"/>
    <cellStyle name="Normal 3 3 2 4 2 2 2 3" xfId="2914" xr:uid="{1A513248-2B87-4168-BC87-183183A69549}"/>
    <cellStyle name="Normal 3 3 2 4 2 2 3" xfId="2915" xr:uid="{E19EC7DF-1712-4938-B2BF-B46AA5C3442D}"/>
    <cellStyle name="Normal 3 3 2 4 2 2 4" xfId="2916" xr:uid="{5EC5F7CD-1AC0-43C8-84DA-29A804F0BD3C}"/>
    <cellStyle name="Normal 3 3 2 4 2 3" xfId="859" xr:uid="{9ADF022B-80C2-4AFA-98A2-6833E088DBF0}"/>
    <cellStyle name="Normal 3 3 2 4 2 3 2" xfId="860" xr:uid="{6491EC8E-F3C8-4772-B995-B560401359BA}"/>
    <cellStyle name="Normal 3 3 2 4 2 3 2 2" xfId="2917" xr:uid="{93DA6DEC-6EA8-4C8A-8958-7BBD0C476C56}"/>
    <cellStyle name="Normal 3 3 2 4 2 3 2 3" xfId="2918" xr:uid="{5E8CA15E-4F60-4675-AD81-28D85FDAF2A9}"/>
    <cellStyle name="Normal 3 3 2 4 2 3 3" xfId="2919" xr:uid="{4903B79A-25C8-48D6-8E3A-39CD27B8EC49}"/>
    <cellStyle name="Normal 3 3 2 4 2 3 4" xfId="2920" xr:uid="{E5AA2898-99CB-4FCF-B702-3F07E30C64B2}"/>
    <cellStyle name="Normal 3 3 2 4 2 4" xfId="861" xr:uid="{EA713CC0-F808-46D5-AAC6-A1DA6CF8525C}"/>
    <cellStyle name="Normal 3 3 2 4 2 4 2" xfId="2921" xr:uid="{E1AAB711-6A05-4835-ADDF-86F95F3F5943}"/>
    <cellStyle name="Normal 3 3 2 4 2 4 3" xfId="2922" xr:uid="{574FB8C8-91F4-4376-AB0F-4F99749880B2}"/>
    <cellStyle name="Normal 3 3 2 4 2 5" xfId="2923" xr:uid="{D8B2E6B7-7212-435C-8632-A2E34B91A265}"/>
    <cellStyle name="Normal 3 3 2 4 2 6" xfId="2924" xr:uid="{B4E99EE5-1012-4359-85F5-14D90EAFE197}"/>
    <cellStyle name="Normal 3 3 2 4 3" xfId="862" xr:uid="{C937034F-DCF0-4D9E-9968-318A46EDC858}"/>
    <cellStyle name="Normal 3 3 2 4 3 2" xfId="863" xr:uid="{C5CFFBF2-A636-47E3-9EBD-EB29528B4969}"/>
    <cellStyle name="Normal 3 3 2 4 3 2 2" xfId="864" xr:uid="{5255E0FA-EC56-4581-8866-01552ED6F3E1}"/>
    <cellStyle name="Normal 3 3 2 4 3 2 2 2" xfId="2925" xr:uid="{CCFA48AF-EF87-4659-AE7B-B5FE408581C0}"/>
    <cellStyle name="Normal 3 3 2 4 3 2 2 3" xfId="2926" xr:uid="{0DEBDD5F-EDE2-4649-867D-906969BE5BAA}"/>
    <cellStyle name="Normal 3 3 2 4 3 2 3" xfId="2927" xr:uid="{916C52C1-C2D5-4246-BD58-EE8C48DEE782}"/>
    <cellStyle name="Normal 3 3 2 4 3 2 4" xfId="2928" xr:uid="{F794293D-25FC-4E0D-9FC2-6BF74CF79E63}"/>
    <cellStyle name="Normal 3 3 2 4 3 3" xfId="865" xr:uid="{DA41DE75-E50F-4A27-A9A2-89A9A5CB95BC}"/>
    <cellStyle name="Normal 3 3 2 4 3 3 2" xfId="866" xr:uid="{A68526BA-A455-455F-9422-5F2A329F308C}"/>
    <cellStyle name="Normal 3 3 2 4 3 3 2 2" xfId="2929" xr:uid="{F90B308D-EF63-4C0A-B984-DFF2129D12FA}"/>
    <cellStyle name="Normal 3 3 2 4 3 3 2 3" xfId="2930" xr:uid="{2404F329-5C0C-40E5-B882-8F38E7CCD480}"/>
    <cellStyle name="Normal 3 3 2 4 3 3 3" xfId="2931" xr:uid="{870C5C6D-11CB-488A-BACD-754FF699B7F5}"/>
    <cellStyle name="Normal 3 3 2 4 3 3 4" xfId="2932" xr:uid="{CE2CBE11-5CE0-42CD-B9D1-9E4A1058230A}"/>
    <cellStyle name="Normal 3 3 2 4 3 4" xfId="867" xr:uid="{3CA44AF2-3CBF-4F7F-B0CF-61122647C649}"/>
    <cellStyle name="Normal 3 3 2 4 3 4 2" xfId="2933" xr:uid="{724B795D-9139-4B07-BC06-22247C533C3D}"/>
    <cellStyle name="Normal 3 3 2 4 3 4 3" xfId="2934" xr:uid="{AB27D0D4-B86F-4EA6-B612-2171E5CB02CA}"/>
    <cellStyle name="Normal 3 3 2 4 3 5" xfId="2935" xr:uid="{42F17364-AB5B-4655-B62B-AE2726C76087}"/>
    <cellStyle name="Normal 3 3 2 4 3 6" xfId="2936" xr:uid="{7480A6AC-2EEA-4DEC-A0C6-489244CE99C6}"/>
    <cellStyle name="Normal 3 3 2 4 4" xfId="868" xr:uid="{70A5D3B4-104E-4AF7-A808-128F927C8233}"/>
    <cellStyle name="Normal 3 3 2 4 4 2" xfId="869" xr:uid="{BFD87CE6-2D08-414B-AEAD-81AA19EE80CA}"/>
    <cellStyle name="Normal 3 3 2 4 4 2 2" xfId="2937" xr:uid="{BCC57EBE-B267-4C4C-AD64-204F1FDCE281}"/>
    <cellStyle name="Normal 3 3 2 4 4 2 3" xfId="2938" xr:uid="{5E719699-4004-4F0A-96AB-2A58621653DA}"/>
    <cellStyle name="Normal 3 3 2 4 4 3" xfId="2939" xr:uid="{345BFDAD-60FD-414E-9B3E-F47B3B76FCF2}"/>
    <cellStyle name="Normal 3 3 2 4 4 4" xfId="2940" xr:uid="{6A142E4E-D4E7-4CEC-91BE-E62C77BE428B}"/>
    <cellStyle name="Normal 3 3 2 4 5" xfId="870" xr:uid="{1065B43E-7501-43EA-B17E-C652300C0451}"/>
    <cellStyle name="Normal 3 3 2 4 5 2" xfId="871" xr:uid="{F93296E3-5096-4491-AFA6-00608C780C66}"/>
    <cellStyle name="Normal 3 3 2 4 5 2 2" xfId="2941" xr:uid="{CAB85739-ED49-4D9F-8B5B-39D81DE7DA16}"/>
    <cellStyle name="Normal 3 3 2 4 5 2 3" xfId="2942" xr:uid="{7FEFD6A7-6CAD-462D-8293-7820AB8146D1}"/>
    <cellStyle name="Normal 3 3 2 4 5 3" xfId="2943" xr:uid="{B3E4396E-C8CE-4042-972D-85A3C7845498}"/>
    <cellStyle name="Normal 3 3 2 4 5 4" xfId="2944" xr:uid="{8600D1CB-36DC-42D9-970E-2E0EEC170157}"/>
    <cellStyle name="Normal 3 3 2 4 6" xfId="872" xr:uid="{35DE00D9-ADB6-4FD5-9A68-B349CE637520}"/>
    <cellStyle name="Normal 3 3 2 4 6 2" xfId="2945" xr:uid="{218F9F06-B05E-4547-9037-3E202AB4EC8A}"/>
    <cellStyle name="Normal 3 3 2 4 6 3" xfId="2946" xr:uid="{B125642C-F763-4093-AFA0-0B7875EE559D}"/>
    <cellStyle name="Normal 3 3 2 4 7" xfId="2947" xr:uid="{BFF10CDC-2D49-48CE-B024-7526B7D0ECFE}"/>
    <cellStyle name="Normal 3 3 2 4 8" xfId="2948" xr:uid="{06747321-847A-4E42-B45A-FCAEABCDEBE1}"/>
    <cellStyle name="Normal 3 3 2 5" xfId="194" xr:uid="{37877AB5-2C45-447B-9849-4E0D6DF691A5}"/>
    <cellStyle name="Normal 3 3 2 5 2" xfId="873" xr:uid="{946AB304-12B6-4381-9240-C102A561981A}"/>
    <cellStyle name="Normal 3 3 2 5 2 2" xfId="874" xr:uid="{57822086-0492-41BA-BF4C-97C194C9A334}"/>
    <cellStyle name="Normal 3 3 2 5 2 2 2" xfId="875" xr:uid="{E303BEEF-67E7-4ACD-9349-EF1C20AD7E7F}"/>
    <cellStyle name="Normal 3 3 2 5 2 2 2 2" xfId="2949" xr:uid="{E3CFB1D7-AAA4-42AF-960D-B6D7AAC3E73D}"/>
    <cellStyle name="Normal 3 3 2 5 2 2 2 3" xfId="2950" xr:uid="{DAE94564-2CB0-4790-9475-663D525D6AC7}"/>
    <cellStyle name="Normal 3 3 2 5 2 2 3" xfId="2951" xr:uid="{CCD942D0-82EE-4F80-A6C8-E8292716AB45}"/>
    <cellStyle name="Normal 3 3 2 5 2 2 4" xfId="2952" xr:uid="{600DBFBF-14AF-4C97-921D-6846CBEE2F6A}"/>
    <cellStyle name="Normal 3 3 2 5 2 3" xfId="876" xr:uid="{D178B95F-95FE-4A93-A4AA-8AFE106DAA25}"/>
    <cellStyle name="Normal 3 3 2 5 2 3 2" xfId="877" xr:uid="{86561AD6-BDCC-4072-94D1-9461A8514F76}"/>
    <cellStyle name="Normal 3 3 2 5 2 3 2 2" xfId="2953" xr:uid="{F80234C7-26C0-499C-95A5-1E5DA84844CE}"/>
    <cellStyle name="Normal 3 3 2 5 2 3 2 3" xfId="2954" xr:uid="{2984EA8A-AF4F-44D2-9A3B-4BE37EF539AC}"/>
    <cellStyle name="Normal 3 3 2 5 2 3 3" xfId="2955" xr:uid="{5BC1FEE9-67CD-489F-9C35-34089981147C}"/>
    <cellStyle name="Normal 3 3 2 5 2 3 4" xfId="2956" xr:uid="{140492B0-66DF-4D54-BAE2-8EEF2D1D6E04}"/>
    <cellStyle name="Normal 3 3 2 5 2 4" xfId="878" xr:uid="{DAD03DA9-9516-4BD8-BE56-35ABDD8C4025}"/>
    <cellStyle name="Normal 3 3 2 5 2 4 2" xfId="2957" xr:uid="{190481E8-A2E7-4E6D-A156-DD974DF0CC67}"/>
    <cellStyle name="Normal 3 3 2 5 2 4 3" xfId="2958" xr:uid="{F1EE95D7-1957-4004-B614-E52A424D1522}"/>
    <cellStyle name="Normal 3 3 2 5 2 5" xfId="2959" xr:uid="{00BBEA6E-8F42-4048-9E24-875F2EB45E53}"/>
    <cellStyle name="Normal 3 3 2 5 2 6" xfId="2960" xr:uid="{7D7E9568-E73B-4158-B4D3-FE60DE58CF9E}"/>
    <cellStyle name="Normal 3 3 2 5 3" xfId="879" xr:uid="{A45B42F9-9214-4087-9229-6463C5EFC105}"/>
    <cellStyle name="Normal 3 3 2 5 3 2" xfId="880" xr:uid="{997A21D7-C0AF-45BB-BD7C-666D504F4912}"/>
    <cellStyle name="Normal 3 3 2 5 3 2 2" xfId="881" xr:uid="{CA118566-9404-49D1-AA0C-A3AB3CFE45E7}"/>
    <cellStyle name="Normal 3 3 2 5 3 2 2 2" xfId="2961" xr:uid="{81C38506-A665-438B-A1EA-2974C9A810D1}"/>
    <cellStyle name="Normal 3 3 2 5 3 2 2 3" xfId="2962" xr:uid="{B4436D96-F40C-4A40-98D3-1DCA11DD032B}"/>
    <cellStyle name="Normal 3 3 2 5 3 2 3" xfId="2963" xr:uid="{7FEBE380-3279-4339-B624-695DDFE9B704}"/>
    <cellStyle name="Normal 3 3 2 5 3 2 4" xfId="2964" xr:uid="{5F112CA8-CAFE-43E5-BCB9-99539034AB3E}"/>
    <cellStyle name="Normal 3 3 2 5 3 3" xfId="882" xr:uid="{BACC1334-88D5-442A-A3DF-45FFAA9CE522}"/>
    <cellStyle name="Normal 3 3 2 5 3 3 2" xfId="883" xr:uid="{63D86B0E-77EB-49CC-B2D1-B19556E9DBDD}"/>
    <cellStyle name="Normal 3 3 2 5 3 3 2 2" xfId="2965" xr:uid="{835B95BA-DC15-4D95-8DD6-E0EE730B9735}"/>
    <cellStyle name="Normal 3 3 2 5 3 3 2 3" xfId="2966" xr:uid="{60AFBAA4-5AE6-481A-B359-F9B3340E04F5}"/>
    <cellStyle name="Normal 3 3 2 5 3 3 3" xfId="2967" xr:uid="{4200D826-8D25-4182-8748-FF6F27BB3B22}"/>
    <cellStyle name="Normal 3 3 2 5 3 3 4" xfId="2968" xr:uid="{F4549996-9E02-439C-8022-6DAC4DB61FF3}"/>
    <cellStyle name="Normal 3 3 2 5 3 4" xfId="884" xr:uid="{9342455E-FEE6-4482-8669-1B6D79EAA69E}"/>
    <cellStyle name="Normal 3 3 2 5 3 4 2" xfId="2969" xr:uid="{31D24887-D6BF-4287-8A4A-E82961AC3498}"/>
    <cellStyle name="Normal 3 3 2 5 3 4 3" xfId="2970" xr:uid="{4A2ED851-949E-4239-A0D9-7B29FEA6D291}"/>
    <cellStyle name="Normal 3 3 2 5 3 5" xfId="2971" xr:uid="{4C499BED-147A-4194-A91F-C8F6A15F6B50}"/>
    <cellStyle name="Normal 3 3 2 5 3 6" xfId="2972" xr:uid="{B13B784E-443A-49FB-BA7B-C43DDAF4A86E}"/>
    <cellStyle name="Normal 3 3 2 5 4" xfId="885" xr:uid="{12B82328-7A22-45E3-ADBC-9A76EBDD512F}"/>
    <cellStyle name="Normal 3 3 2 5 4 2" xfId="886" xr:uid="{0A7AFA9C-5F16-4902-AF46-23402D91D293}"/>
    <cellStyle name="Normal 3 3 2 5 4 2 2" xfId="2973" xr:uid="{C3561635-E598-47C8-9233-F4E8F31AD5B4}"/>
    <cellStyle name="Normal 3 3 2 5 4 2 3" xfId="2974" xr:uid="{91E07198-6A8C-4EFE-9B4E-0B4D857D08B2}"/>
    <cellStyle name="Normal 3 3 2 5 4 3" xfId="2975" xr:uid="{9A304669-24D4-40C8-A02D-6F62583895DE}"/>
    <cellStyle name="Normal 3 3 2 5 4 4" xfId="2976" xr:uid="{525180CC-5294-44A8-B925-AA9605AC3EDF}"/>
    <cellStyle name="Normal 3 3 2 5 5" xfId="887" xr:uid="{70A97F06-EF36-444D-90B4-62767614FC9B}"/>
    <cellStyle name="Normal 3 3 2 5 5 2" xfId="888" xr:uid="{154AB093-5E53-48EB-B99E-3D072DFA6C11}"/>
    <cellStyle name="Normal 3 3 2 5 5 2 2" xfId="2977" xr:uid="{A12B3A95-2541-4DCC-89FA-24698E4139E2}"/>
    <cellStyle name="Normal 3 3 2 5 5 2 3" xfId="2978" xr:uid="{7425ABB0-3C34-4829-8E1E-7CD3C4FF1B6B}"/>
    <cellStyle name="Normal 3 3 2 5 5 3" xfId="2979" xr:uid="{1716CC09-1284-4827-9CB6-94BE723B345D}"/>
    <cellStyle name="Normal 3 3 2 5 5 4" xfId="2980" xr:uid="{4626AD12-44D3-4E0D-9FB3-7935FB18D098}"/>
    <cellStyle name="Normal 3 3 2 5 6" xfId="889" xr:uid="{C4AFE6BB-AF96-4918-B4B5-84E3A85E3B06}"/>
    <cellStyle name="Normal 3 3 2 5 6 2" xfId="2981" xr:uid="{133B75EE-BFB5-41E1-A47B-D0FD4363EBEE}"/>
    <cellStyle name="Normal 3 3 2 5 6 3" xfId="2982" xr:uid="{1893C9FF-D68C-4B08-BC58-B2DCA0F95A1F}"/>
    <cellStyle name="Normal 3 3 2 5 7" xfId="2983" xr:uid="{E2253B0E-C353-4790-94F8-30D0325138E3}"/>
    <cellStyle name="Normal 3 3 2 5 8" xfId="2984" xr:uid="{E6E40743-B3AC-46BC-969C-418B8494831F}"/>
    <cellStyle name="Normal 3 3 2 6" xfId="890" xr:uid="{0E028C0D-B2E4-4C83-9B1B-B420C75C7102}"/>
    <cellStyle name="Normal 3 3 2 6 2" xfId="891" xr:uid="{9DD56B8B-FB4C-4564-9EA1-34FDF30D1BBB}"/>
    <cellStyle name="Normal 3 3 2 6 2 2" xfId="892" xr:uid="{73E51414-165B-4F2D-B581-2E949C1F14ED}"/>
    <cellStyle name="Normal 3 3 2 6 2 2 2" xfId="2985" xr:uid="{E2AB1006-03DF-458A-9D2C-A22EF03B5166}"/>
    <cellStyle name="Normal 3 3 2 6 2 2 3" xfId="2986" xr:uid="{2E696B5A-B80E-443E-B118-9EF1D1CC27F4}"/>
    <cellStyle name="Normal 3 3 2 6 2 3" xfId="2987" xr:uid="{DFCB2BE6-97B7-4EED-8806-5F92DCFDF561}"/>
    <cellStyle name="Normal 3 3 2 6 2 4" xfId="2988" xr:uid="{EFCC07B3-1D9E-4FA9-9133-C00B45C66B40}"/>
    <cellStyle name="Normal 3 3 2 6 3" xfId="893" xr:uid="{107F8EB6-9638-4C75-818B-C88B9FD4568D}"/>
    <cellStyle name="Normal 3 3 2 6 3 2" xfId="894" xr:uid="{2B2A2232-1BD8-43CC-B827-8F76792AAE94}"/>
    <cellStyle name="Normal 3 3 2 6 3 2 2" xfId="2989" xr:uid="{176FC8BF-CE20-4D3E-A3EE-38C7246B0875}"/>
    <cellStyle name="Normal 3 3 2 6 3 2 3" xfId="2990" xr:uid="{797838C1-0D4A-4337-911F-B9984FF28D71}"/>
    <cellStyle name="Normal 3 3 2 6 3 3" xfId="2991" xr:uid="{C14BAB9B-864C-4655-8F8B-E21104E270C3}"/>
    <cellStyle name="Normal 3 3 2 6 3 4" xfId="2992" xr:uid="{52DDE4DE-7D26-46C3-868F-CB8883F822F1}"/>
    <cellStyle name="Normal 3 3 2 6 4" xfId="895" xr:uid="{0BDE7286-E868-4ACD-92AE-D897E0FE1756}"/>
    <cellStyle name="Normal 3 3 2 6 4 2" xfId="2993" xr:uid="{329858B2-A0D3-4E84-9FC3-BF29C6630086}"/>
    <cellStyle name="Normal 3 3 2 6 4 3" xfId="2994" xr:uid="{B145D671-5DCC-485E-8D71-6281C764B736}"/>
    <cellStyle name="Normal 3 3 2 6 5" xfId="2995" xr:uid="{FB8E89D3-F46B-44E7-B356-F67F42EDCC37}"/>
    <cellStyle name="Normal 3 3 2 6 6" xfId="2996" xr:uid="{1D262602-92C2-43B3-80AE-AB6A8F2D0D44}"/>
    <cellStyle name="Normal 3 3 2 7" xfId="896" xr:uid="{8688A418-6FBA-4D7A-B14B-ED9E0737BBFB}"/>
    <cellStyle name="Normal 3 3 2 7 2" xfId="897" xr:uid="{61EA5DF2-A800-43BF-BE47-7227F5A9C61E}"/>
    <cellStyle name="Normal 3 3 2 7 2 2" xfId="898" xr:uid="{A677F7F7-E038-4DAB-AE62-B486818E4945}"/>
    <cellStyle name="Normal 3 3 2 7 2 2 2" xfId="2997" xr:uid="{209FDBA2-9626-436D-9454-A6D6AC56D979}"/>
    <cellStyle name="Normal 3 3 2 7 2 2 3" xfId="2998" xr:uid="{070F4BE8-402A-4696-B33A-9DD11FB2F94B}"/>
    <cellStyle name="Normal 3 3 2 7 2 3" xfId="2999" xr:uid="{54CC17A1-266D-4DC3-A82B-758FC7472C78}"/>
    <cellStyle name="Normal 3 3 2 7 2 4" xfId="3000" xr:uid="{98245A8D-C5E5-4948-B58B-D5A48FF47B26}"/>
    <cellStyle name="Normal 3 3 2 7 3" xfId="899" xr:uid="{1C01AB37-64ED-4B87-BB6C-DA085E2E7782}"/>
    <cellStyle name="Normal 3 3 2 7 3 2" xfId="900" xr:uid="{078E14F7-5CDF-44E7-AACE-414C674B8846}"/>
    <cellStyle name="Normal 3 3 2 7 3 2 2" xfId="3001" xr:uid="{7CA926C9-6B7C-4E3B-A7CF-2BF945B114DB}"/>
    <cellStyle name="Normal 3 3 2 7 3 2 3" xfId="3002" xr:uid="{E340E22A-9329-49EC-B207-4A27405A4ABD}"/>
    <cellStyle name="Normal 3 3 2 7 3 3" xfId="3003" xr:uid="{7E21705D-16FB-4802-851C-63DC51900B51}"/>
    <cellStyle name="Normal 3 3 2 7 3 4" xfId="3004" xr:uid="{FB2CA8C0-D1D2-4F1A-9CD5-2DFD9F83C412}"/>
    <cellStyle name="Normal 3 3 2 7 4" xfId="901" xr:uid="{38EC9602-5DC6-4CCD-8BC5-A82E4817B5F3}"/>
    <cellStyle name="Normal 3 3 2 7 4 2" xfId="3005" xr:uid="{3F958EA6-C1AD-47CF-9A0F-4EEC93998D30}"/>
    <cellStyle name="Normal 3 3 2 7 4 3" xfId="3006" xr:uid="{7B76D198-1E32-40A1-BDF0-D615698E7F49}"/>
    <cellStyle name="Normal 3 3 2 7 5" xfId="3007" xr:uid="{A16F3E2F-BE71-4D75-B4EB-C56494FF8286}"/>
    <cellStyle name="Normal 3 3 2 7 6" xfId="3008" xr:uid="{856BC067-7422-4B68-88EC-E8B3300223DA}"/>
    <cellStyle name="Normal 3 3 2 8" xfId="902" xr:uid="{82EF6CA0-DF25-4E81-81FD-22361B1D2A49}"/>
    <cellStyle name="Normal 3 3 2 8 2" xfId="903" xr:uid="{79B092C0-CBD6-4F7E-9511-A49F008BEBCE}"/>
    <cellStyle name="Normal 3 3 2 8 2 2" xfId="3009" xr:uid="{DCAD7498-4EBB-4404-A4F8-42FF3A35D73B}"/>
    <cellStyle name="Normal 3 3 2 8 2 3" xfId="3010" xr:uid="{745A91AA-0DCF-46D1-BA4A-BA454CB9A836}"/>
    <cellStyle name="Normal 3 3 2 8 3" xfId="3011" xr:uid="{78E09CBA-A7F9-447A-BD2F-E60FCA75C656}"/>
    <cellStyle name="Normal 3 3 2 8 4" xfId="3012" xr:uid="{BAC9909A-0F41-4FE8-955D-F8B17B944332}"/>
    <cellStyle name="Normal 3 3 2 9" xfId="904" xr:uid="{F53EB540-28EE-45F4-8E49-F7EF09B14828}"/>
    <cellStyle name="Normal 3 3 2 9 2" xfId="905" xr:uid="{E5F3DEA9-62A1-482B-A173-DA68367E5234}"/>
    <cellStyle name="Normal 3 3 2 9 2 2" xfId="3013" xr:uid="{C75DD160-DDF8-4B06-B0CF-38717E5DEFA4}"/>
    <cellStyle name="Normal 3 3 2 9 2 3" xfId="3014" xr:uid="{73C475E7-8082-4BC5-94C3-6A370CC1FC6E}"/>
    <cellStyle name="Normal 3 3 2 9 3" xfId="3015" xr:uid="{219FC5D1-02BE-406F-B23E-567189135DE0}"/>
    <cellStyle name="Normal 3 3 2 9 4" xfId="3016" xr:uid="{5100DD22-34D7-404B-87D7-A4DE0B922A1D}"/>
    <cellStyle name="Normal 3 3 3" xfId="195" xr:uid="{5697A706-1B2C-46C2-8F44-2D169278D008}"/>
    <cellStyle name="Normal 3 3 3 10" xfId="906" xr:uid="{702A0DFE-8BAA-46A1-B365-8AC0E1506A95}"/>
    <cellStyle name="Normal 3 3 3 10 2" xfId="3017" xr:uid="{227BDCBE-A3EE-4315-8C90-B882E7691744}"/>
    <cellStyle name="Normal 3 3 3 10 3" xfId="3018" xr:uid="{7C2FD15F-B977-4DC8-9A6A-A5A196DB7705}"/>
    <cellStyle name="Normal 3 3 3 11" xfId="3019" xr:uid="{66FCD4BC-E015-4B07-BB0A-61C0B2986C45}"/>
    <cellStyle name="Normal 3 3 3 12" xfId="3020" xr:uid="{81143AB8-E3D1-48EC-9921-55A97C288EBE}"/>
    <cellStyle name="Normal 3 3 3 13" xfId="10521" xr:uid="{BDF4E8A8-AE4B-4DDB-A981-34AA6CBC9FDE}"/>
    <cellStyle name="Normal 3 3 3 14" xfId="12425" xr:uid="{84BC224E-81C0-4B80-A5FF-93857C8E069E}"/>
    <cellStyle name="Normal 3 3 3 14 2" xfId="15312" xr:uid="{4AE02DB1-3214-47DD-9EA4-C5BBC7DAC1A2}"/>
    <cellStyle name="Normal 3 3 3 15" xfId="13876" xr:uid="{3DF351A1-E211-4B10-9D0D-52A0360DE2E2}"/>
    <cellStyle name="Normal 3 3 3 16" xfId="9384" xr:uid="{0A960994-D714-4A5B-B04D-42B2D2DC9863}"/>
    <cellStyle name="Normal 3 3 3 2" xfId="196" xr:uid="{733C52B8-9739-4D7E-B70B-CDC414D4E97D}"/>
    <cellStyle name="Normal 3 3 3 2 10" xfId="3021" xr:uid="{CA768E9B-D73F-463D-976F-59838FEF9428}"/>
    <cellStyle name="Normal 3 3 3 2 2" xfId="197" xr:uid="{E9CA5943-3088-40BC-8545-879814EA06AF}"/>
    <cellStyle name="Normal 3 3 3 2 2 2" xfId="907" xr:uid="{FA61DE0F-5E24-43E7-BED6-BB15317DD854}"/>
    <cellStyle name="Normal 3 3 3 2 2 2 2" xfId="908" xr:uid="{28EDCF5C-2144-47B8-AB8E-571AE01152EA}"/>
    <cellStyle name="Normal 3 3 3 2 2 2 2 2" xfId="909" xr:uid="{D6FC55CB-CED8-487A-83BB-C05330B4337E}"/>
    <cellStyle name="Normal 3 3 3 2 2 2 2 2 2" xfId="3022" xr:uid="{6E21F8C3-2B42-4A1D-9252-A57544BF825C}"/>
    <cellStyle name="Normal 3 3 3 2 2 2 2 2 3" xfId="3023" xr:uid="{721085F9-050B-4F25-AED7-C948C37EA8BD}"/>
    <cellStyle name="Normal 3 3 3 2 2 2 2 3" xfId="3024" xr:uid="{008899B7-21FE-4776-9269-C1A9CD4399A0}"/>
    <cellStyle name="Normal 3 3 3 2 2 2 2 4" xfId="3025" xr:uid="{18905FD1-D1F3-42FB-A81F-746DF2E3E30F}"/>
    <cellStyle name="Normal 3 3 3 2 2 2 3" xfId="910" xr:uid="{949F8B94-09B8-4219-B83A-2102556C5378}"/>
    <cellStyle name="Normal 3 3 3 2 2 2 3 2" xfId="911" xr:uid="{0AF1EF2C-4355-42FD-BB7E-DAD9D6897C6C}"/>
    <cellStyle name="Normal 3 3 3 2 2 2 3 2 2" xfId="3026" xr:uid="{A4EAD536-F06B-4552-BC05-D19981105461}"/>
    <cellStyle name="Normal 3 3 3 2 2 2 3 2 3" xfId="3027" xr:uid="{B75A9970-50B6-4697-9A0A-DA9178B472FE}"/>
    <cellStyle name="Normal 3 3 3 2 2 2 3 3" xfId="3028" xr:uid="{019A4C77-E2B2-4D0E-ADD2-14798A72E64E}"/>
    <cellStyle name="Normal 3 3 3 2 2 2 3 4" xfId="3029" xr:uid="{0AEA6DBB-0EC4-4412-BC83-69F8E44428B6}"/>
    <cellStyle name="Normal 3 3 3 2 2 2 4" xfId="912" xr:uid="{2148CE9C-5E9F-429F-BD37-6CAD6A757F3D}"/>
    <cellStyle name="Normal 3 3 3 2 2 2 4 2" xfId="3030" xr:uid="{973492B7-3C12-44C9-9402-0649686ECDAF}"/>
    <cellStyle name="Normal 3 3 3 2 2 2 4 3" xfId="3031" xr:uid="{75C1BE7E-40F9-47D5-A776-BCD36C4C2462}"/>
    <cellStyle name="Normal 3 3 3 2 2 2 5" xfId="3032" xr:uid="{80AE69EA-B14C-42C1-A2E6-FBDDA024ED7E}"/>
    <cellStyle name="Normal 3 3 3 2 2 2 6" xfId="3033" xr:uid="{995A4ED0-6F18-4FA5-BD8C-57EE97359131}"/>
    <cellStyle name="Normal 3 3 3 2 2 3" xfId="913" xr:uid="{032478F6-0323-4FE9-BD9F-1A349DBBBF2B}"/>
    <cellStyle name="Normal 3 3 3 2 2 3 2" xfId="914" xr:uid="{9B845D09-B390-4D02-8AFF-3555CD84C004}"/>
    <cellStyle name="Normal 3 3 3 2 2 3 2 2" xfId="915" xr:uid="{9A69C30C-BCE8-4C58-9323-B84FD4744A03}"/>
    <cellStyle name="Normal 3 3 3 2 2 3 2 2 2" xfId="3034" xr:uid="{8FEA271D-78A4-4BE3-853E-9DDC2E92E151}"/>
    <cellStyle name="Normal 3 3 3 2 2 3 2 2 3" xfId="3035" xr:uid="{93DB888C-9B43-47BB-ADBE-2F35591EA8CB}"/>
    <cellStyle name="Normal 3 3 3 2 2 3 2 3" xfId="3036" xr:uid="{A1A9BFFC-FF72-4A3F-9DED-30A8196D7AB9}"/>
    <cellStyle name="Normal 3 3 3 2 2 3 2 4" xfId="3037" xr:uid="{F2593980-B240-4DAA-B33D-E8FA53B2EEE5}"/>
    <cellStyle name="Normal 3 3 3 2 2 3 3" xfId="916" xr:uid="{5307E223-E4B8-4110-84A2-E8955C9E6024}"/>
    <cellStyle name="Normal 3 3 3 2 2 3 3 2" xfId="917" xr:uid="{0F2E23C0-4A07-458C-AB5C-0DCF98B5CC87}"/>
    <cellStyle name="Normal 3 3 3 2 2 3 3 2 2" xfId="3038" xr:uid="{F7EA8CF3-3CB0-487E-89F8-80493C70E4DB}"/>
    <cellStyle name="Normal 3 3 3 2 2 3 3 2 3" xfId="3039" xr:uid="{B290DCBA-6142-45A3-9570-E08C8A570525}"/>
    <cellStyle name="Normal 3 3 3 2 2 3 3 3" xfId="3040" xr:uid="{81B577D9-9AD7-42F0-B685-01930779A1E4}"/>
    <cellStyle name="Normal 3 3 3 2 2 3 3 4" xfId="3041" xr:uid="{F3D397D9-2A17-413F-BDBE-5E2FAEE239ED}"/>
    <cellStyle name="Normal 3 3 3 2 2 3 4" xfId="918" xr:uid="{29C49842-EE9C-4F04-8DCF-0D33FE56BAB1}"/>
    <cellStyle name="Normal 3 3 3 2 2 3 4 2" xfId="3042" xr:uid="{FDA3FAF8-5D0F-4BAD-9E65-7B6298F71257}"/>
    <cellStyle name="Normal 3 3 3 2 2 3 4 3" xfId="3043" xr:uid="{0775CDB0-1E1B-4614-9907-554EB16A2334}"/>
    <cellStyle name="Normal 3 3 3 2 2 3 5" xfId="3044" xr:uid="{C5849C7C-4410-465E-A5A1-1BFD908FE227}"/>
    <cellStyle name="Normal 3 3 3 2 2 3 6" xfId="3045" xr:uid="{B92D1EC9-E047-44FB-8789-71D7055A39C8}"/>
    <cellStyle name="Normal 3 3 3 2 2 4" xfId="919" xr:uid="{B9799E70-84D6-45E4-A3B5-ACD768B9C60D}"/>
    <cellStyle name="Normal 3 3 3 2 2 4 2" xfId="920" xr:uid="{55E2E8C5-1C6F-4E34-893B-F0A73F94A7B9}"/>
    <cellStyle name="Normal 3 3 3 2 2 4 2 2" xfId="3046" xr:uid="{9FE53EDF-7042-445E-BA23-4D20753D35B9}"/>
    <cellStyle name="Normal 3 3 3 2 2 4 2 3" xfId="3047" xr:uid="{76BBF646-54C0-4E59-B1D6-3C056AEEE540}"/>
    <cellStyle name="Normal 3 3 3 2 2 4 3" xfId="3048" xr:uid="{76D4B00F-6B56-44CC-A89C-69F6D0D23734}"/>
    <cellStyle name="Normal 3 3 3 2 2 4 4" xfId="3049" xr:uid="{8166F0CA-5D41-4BB6-91C3-C9249A4B6A1C}"/>
    <cellStyle name="Normal 3 3 3 2 2 5" xfId="921" xr:uid="{D82394DF-A16F-44CD-9327-8D856B96DED1}"/>
    <cellStyle name="Normal 3 3 3 2 2 5 2" xfId="922" xr:uid="{9FD61217-F6EC-49EB-9A77-89DC112C5553}"/>
    <cellStyle name="Normal 3 3 3 2 2 5 2 2" xfId="3050" xr:uid="{FD3ADA2D-6FB0-4570-85B3-E6225987B5F6}"/>
    <cellStyle name="Normal 3 3 3 2 2 5 2 3" xfId="3051" xr:uid="{38500F71-5848-4F57-B659-361B62584FC2}"/>
    <cellStyle name="Normal 3 3 3 2 2 5 3" xfId="3052" xr:uid="{FA280D37-1A33-4A17-B832-1D0438D8AD93}"/>
    <cellStyle name="Normal 3 3 3 2 2 5 4" xfId="3053" xr:uid="{919C3B59-0BC8-4B09-8391-6F687B3A040E}"/>
    <cellStyle name="Normal 3 3 3 2 2 6" xfId="923" xr:uid="{D4C3A4FA-1420-4DB7-9D4F-92CF56BC8E8A}"/>
    <cellStyle name="Normal 3 3 3 2 2 6 2" xfId="3054" xr:uid="{496DC174-DDF4-481F-87F6-5A01ECCB5964}"/>
    <cellStyle name="Normal 3 3 3 2 2 6 3" xfId="3055" xr:uid="{6AAD2A3A-D110-49F2-ACF1-A1EE4194F0AA}"/>
    <cellStyle name="Normal 3 3 3 2 2 7" xfId="3056" xr:uid="{A9451226-8CB2-4A07-9F1A-6AC45D004A93}"/>
    <cellStyle name="Normal 3 3 3 2 2 8" xfId="3057" xr:uid="{B860BAD8-615D-470D-B8F2-5E49F4F6900E}"/>
    <cellStyle name="Normal 3 3 3 2 3" xfId="198" xr:uid="{8476E6BA-9F70-4DA9-8716-6924421578C3}"/>
    <cellStyle name="Normal 3 3 3 2 3 2" xfId="924" xr:uid="{564F7B36-E4E9-4E4C-9E53-3CDED09E8DA6}"/>
    <cellStyle name="Normal 3 3 3 2 3 2 2" xfId="925" xr:uid="{E63576C4-1140-4368-B94C-436A496EE492}"/>
    <cellStyle name="Normal 3 3 3 2 3 2 2 2" xfId="926" xr:uid="{7CD50080-B19F-4A3C-ADF4-5335CAEEB6B3}"/>
    <cellStyle name="Normal 3 3 3 2 3 2 2 2 2" xfId="3058" xr:uid="{36C06DD9-057D-41E3-BBB0-70A24BD5A35E}"/>
    <cellStyle name="Normal 3 3 3 2 3 2 2 2 3" xfId="3059" xr:uid="{A438E7DB-24F9-4E9E-A7CF-60F371304875}"/>
    <cellStyle name="Normal 3 3 3 2 3 2 2 3" xfId="3060" xr:uid="{904053FA-E17A-42D0-B856-F48561A299F3}"/>
    <cellStyle name="Normal 3 3 3 2 3 2 2 4" xfId="3061" xr:uid="{64FE4D25-F744-4703-AB4B-11EA39C857F9}"/>
    <cellStyle name="Normal 3 3 3 2 3 2 3" xfId="927" xr:uid="{72DF29B2-2A9C-4B85-ACCD-2DBE0F946E71}"/>
    <cellStyle name="Normal 3 3 3 2 3 2 3 2" xfId="928" xr:uid="{279040ED-82D2-4951-B2AA-0AADF785847B}"/>
    <cellStyle name="Normal 3 3 3 2 3 2 3 2 2" xfId="3062" xr:uid="{4B3D4650-7405-4917-A010-9B8FBFED5088}"/>
    <cellStyle name="Normal 3 3 3 2 3 2 3 2 3" xfId="3063" xr:uid="{E65067FC-3657-4BD1-A2BB-D13AC8F71F3D}"/>
    <cellStyle name="Normal 3 3 3 2 3 2 3 3" xfId="3064" xr:uid="{F5B9378A-00FD-475A-BB8A-C9A330D209F1}"/>
    <cellStyle name="Normal 3 3 3 2 3 2 3 4" xfId="3065" xr:uid="{0E7AD9A1-CCA2-4197-A061-D95F8FD4D3F2}"/>
    <cellStyle name="Normal 3 3 3 2 3 2 4" xfId="929" xr:uid="{C32154F1-5857-433C-B4B8-275131E149B2}"/>
    <cellStyle name="Normal 3 3 3 2 3 2 4 2" xfId="3066" xr:uid="{650FB0D4-55B6-470A-A8CD-D873FE492CE1}"/>
    <cellStyle name="Normal 3 3 3 2 3 2 4 3" xfId="3067" xr:uid="{47D2A8C2-D8F8-4F7D-99F3-B8ADB0157D58}"/>
    <cellStyle name="Normal 3 3 3 2 3 2 5" xfId="3068" xr:uid="{582AF6AE-EBA5-45D7-91C7-F07792966FF4}"/>
    <cellStyle name="Normal 3 3 3 2 3 2 6" xfId="3069" xr:uid="{660544CE-B5B7-49E6-893D-EA2C8EC6115E}"/>
    <cellStyle name="Normal 3 3 3 2 3 3" xfId="930" xr:uid="{A3EDECE9-AC0A-4D0B-99D3-AB87B1BF5FF3}"/>
    <cellStyle name="Normal 3 3 3 2 3 3 2" xfId="931" xr:uid="{DADB5164-7404-4469-ACDD-C2225A293551}"/>
    <cellStyle name="Normal 3 3 3 2 3 3 2 2" xfId="932" xr:uid="{3E884E37-D0C7-4535-A78F-4FD7C15980E1}"/>
    <cellStyle name="Normal 3 3 3 2 3 3 2 2 2" xfId="3070" xr:uid="{405EC856-1760-42BD-9426-92144C4FED58}"/>
    <cellStyle name="Normal 3 3 3 2 3 3 2 2 3" xfId="3071" xr:uid="{4D2A9E6C-0C23-4BEB-A440-E639641E602E}"/>
    <cellStyle name="Normal 3 3 3 2 3 3 2 3" xfId="3072" xr:uid="{E4EB21FF-7ADB-4708-B54F-82136C1699A6}"/>
    <cellStyle name="Normal 3 3 3 2 3 3 2 4" xfId="3073" xr:uid="{AB78E5C1-8044-4772-9DEA-FF81636E0C0E}"/>
    <cellStyle name="Normal 3 3 3 2 3 3 3" xfId="933" xr:uid="{3D5EBB6D-8437-4978-BE05-124D4BCADB6A}"/>
    <cellStyle name="Normal 3 3 3 2 3 3 3 2" xfId="934" xr:uid="{6A88C999-0E6D-4FBE-A3CE-129F59D4C03F}"/>
    <cellStyle name="Normal 3 3 3 2 3 3 3 2 2" xfId="3074" xr:uid="{FCA26239-ABF8-4504-B323-5035BFC9CD5A}"/>
    <cellStyle name="Normal 3 3 3 2 3 3 3 2 3" xfId="3075" xr:uid="{B93AD479-38E7-47D0-A027-3038B4D6DA91}"/>
    <cellStyle name="Normal 3 3 3 2 3 3 3 3" xfId="3076" xr:uid="{DB39C30A-21CA-4626-9BD2-B711CB97E450}"/>
    <cellStyle name="Normal 3 3 3 2 3 3 3 4" xfId="3077" xr:uid="{C62EADD8-9281-4DDD-8013-F3C6304CD895}"/>
    <cellStyle name="Normal 3 3 3 2 3 3 4" xfId="935" xr:uid="{6DB94890-0789-4A9E-A5FE-162042311F2C}"/>
    <cellStyle name="Normal 3 3 3 2 3 3 4 2" xfId="3078" xr:uid="{DC50C9E8-9F2E-4602-B54E-3A9ECBB6DEE2}"/>
    <cellStyle name="Normal 3 3 3 2 3 3 4 3" xfId="3079" xr:uid="{14D5C9EB-5E0A-4AA9-8F01-94CAB250B0CD}"/>
    <cellStyle name="Normal 3 3 3 2 3 3 5" xfId="3080" xr:uid="{9C9AD809-DE7E-47A4-A5F3-4A8A0261A20B}"/>
    <cellStyle name="Normal 3 3 3 2 3 3 6" xfId="3081" xr:uid="{6E828E36-BF3E-4A41-93BF-4A3390262C8A}"/>
    <cellStyle name="Normal 3 3 3 2 3 4" xfId="936" xr:uid="{A3DF4EDE-0015-4820-B072-B7C252D89FAC}"/>
    <cellStyle name="Normal 3 3 3 2 3 4 2" xfId="937" xr:uid="{3814ABF5-12EA-4BAC-9FCE-CF396D130FBD}"/>
    <cellStyle name="Normal 3 3 3 2 3 4 2 2" xfId="3082" xr:uid="{D26E0A49-FDDD-45CC-9985-A1A176C5A81E}"/>
    <cellStyle name="Normal 3 3 3 2 3 4 2 3" xfId="3083" xr:uid="{D46EBD53-3170-4434-B260-3EFBA29B0B25}"/>
    <cellStyle name="Normal 3 3 3 2 3 4 3" xfId="3084" xr:uid="{476D15BC-F40B-4BFD-B8AA-AD5420480164}"/>
    <cellStyle name="Normal 3 3 3 2 3 4 4" xfId="3085" xr:uid="{CF36265B-9D9E-4354-9E5E-CFA68E2EF17B}"/>
    <cellStyle name="Normal 3 3 3 2 3 5" xfId="938" xr:uid="{C6B9533B-C2D2-42F7-8C03-B7627E505E90}"/>
    <cellStyle name="Normal 3 3 3 2 3 5 2" xfId="939" xr:uid="{ADE449AD-7453-49DB-8433-0024DAB42D82}"/>
    <cellStyle name="Normal 3 3 3 2 3 5 2 2" xfId="3086" xr:uid="{0715CB5E-8B3A-4F41-A684-AAD352334D57}"/>
    <cellStyle name="Normal 3 3 3 2 3 5 2 3" xfId="3087" xr:uid="{E4A02694-3CEA-444C-9DD1-88123CB12AC3}"/>
    <cellStyle name="Normal 3 3 3 2 3 5 3" xfId="3088" xr:uid="{80AB2340-8F2C-4E53-8B21-276C68AF2062}"/>
    <cellStyle name="Normal 3 3 3 2 3 5 4" xfId="3089" xr:uid="{025B1327-B5B0-43B9-ACB7-F1533EAD279C}"/>
    <cellStyle name="Normal 3 3 3 2 3 6" xfId="940" xr:uid="{FB977774-A211-4BAD-89D9-3C3738BF792C}"/>
    <cellStyle name="Normal 3 3 3 2 3 6 2" xfId="3090" xr:uid="{E33F7C2C-1BCC-4D5E-A54D-4134E020F7E4}"/>
    <cellStyle name="Normal 3 3 3 2 3 6 3" xfId="3091" xr:uid="{3A8E9D14-E8B6-4DF2-8FE2-C675821A0EA0}"/>
    <cellStyle name="Normal 3 3 3 2 3 7" xfId="3092" xr:uid="{C4DBCAFE-512B-444F-A4EB-8EC4F413EBC5}"/>
    <cellStyle name="Normal 3 3 3 2 3 8" xfId="3093" xr:uid="{4A1D2660-D035-498C-BB43-32E4F10CAFEF}"/>
    <cellStyle name="Normal 3 3 3 2 4" xfId="941" xr:uid="{F7AFE3F7-66CA-4F5D-9CB3-8FE6079DB311}"/>
    <cellStyle name="Normal 3 3 3 2 4 2" xfId="942" xr:uid="{163852C9-D00F-43EB-8829-ABE30471BC49}"/>
    <cellStyle name="Normal 3 3 3 2 4 2 2" xfId="943" xr:uid="{A96F27A2-0C18-4A05-869A-9090228F098E}"/>
    <cellStyle name="Normal 3 3 3 2 4 2 2 2" xfId="3094" xr:uid="{0BB74321-A002-452F-82D8-6DC9C8779522}"/>
    <cellStyle name="Normal 3 3 3 2 4 2 2 3" xfId="3095" xr:uid="{B5958DBD-8053-4EAD-9C6A-056B32048A4A}"/>
    <cellStyle name="Normal 3 3 3 2 4 2 3" xfId="3096" xr:uid="{99453088-1743-4F51-853B-E608FBB21C68}"/>
    <cellStyle name="Normal 3 3 3 2 4 2 4" xfId="3097" xr:uid="{C14A634A-D1AD-4EA7-8F73-A5733DD28300}"/>
    <cellStyle name="Normal 3 3 3 2 4 3" xfId="944" xr:uid="{B88C94BE-39A1-430E-A31E-D43476FE0642}"/>
    <cellStyle name="Normal 3 3 3 2 4 3 2" xfId="945" xr:uid="{7BEF0F01-6AE0-4904-B7CC-FED7D8825F36}"/>
    <cellStyle name="Normal 3 3 3 2 4 3 2 2" xfId="3098" xr:uid="{797C6511-0642-48F5-B370-93D8DE3080EA}"/>
    <cellStyle name="Normal 3 3 3 2 4 3 2 3" xfId="3099" xr:uid="{2F9BC132-AA4B-4B1D-9741-36906E6388F0}"/>
    <cellStyle name="Normal 3 3 3 2 4 3 3" xfId="3100" xr:uid="{E7E099AD-99DF-491E-B7F7-C28DC6EA8AA9}"/>
    <cellStyle name="Normal 3 3 3 2 4 3 4" xfId="3101" xr:uid="{0E2F496B-43AA-4E5E-8EFE-4BDD65DD7B65}"/>
    <cellStyle name="Normal 3 3 3 2 4 4" xfId="946" xr:uid="{59CF5817-43BF-480A-9FDC-2C5DE4A575E6}"/>
    <cellStyle name="Normal 3 3 3 2 4 4 2" xfId="3102" xr:uid="{F24CBB07-8CB1-4CAF-85D4-167F01FD4AB1}"/>
    <cellStyle name="Normal 3 3 3 2 4 4 3" xfId="3103" xr:uid="{ED8B64A7-D00A-4687-9BDA-5903A30497B6}"/>
    <cellStyle name="Normal 3 3 3 2 4 5" xfId="3104" xr:uid="{95F4315E-4999-49D0-A11E-466F6DF8F972}"/>
    <cellStyle name="Normal 3 3 3 2 4 6" xfId="3105" xr:uid="{7ED1B6CA-5C67-49DE-A47A-9C7A432AB7CB}"/>
    <cellStyle name="Normal 3 3 3 2 5" xfId="947" xr:uid="{78064F9E-6B2F-4778-BE0F-2C77F15AE82F}"/>
    <cellStyle name="Normal 3 3 3 2 5 2" xfId="948" xr:uid="{4FAE638D-AE9A-4C6D-B506-F584E2C29C7A}"/>
    <cellStyle name="Normal 3 3 3 2 5 2 2" xfId="949" xr:uid="{73726103-8DF8-4F83-9490-317168F0CD87}"/>
    <cellStyle name="Normal 3 3 3 2 5 2 2 2" xfId="3106" xr:uid="{BA355567-7629-44E3-B38B-5BBE3291C327}"/>
    <cellStyle name="Normal 3 3 3 2 5 2 2 3" xfId="3107" xr:uid="{145145AF-967D-45DF-AE4F-72EEF2E25F90}"/>
    <cellStyle name="Normal 3 3 3 2 5 2 3" xfId="3108" xr:uid="{F166A07B-2D07-4E44-A5DF-F34653F6A951}"/>
    <cellStyle name="Normal 3 3 3 2 5 2 4" xfId="3109" xr:uid="{EB9859CC-AD27-4E36-AFE4-30D0B337CC55}"/>
    <cellStyle name="Normal 3 3 3 2 5 3" xfId="950" xr:uid="{8901B83E-A2E2-4B78-B663-C6454AD52CD7}"/>
    <cellStyle name="Normal 3 3 3 2 5 3 2" xfId="951" xr:uid="{389FE7A1-2B11-4709-AA8B-A7A59651E7AD}"/>
    <cellStyle name="Normal 3 3 3 2 5 3 2 2" xfId="3110" xr:uid="{BC7C630E-A793-4E4F-A514-7655874C81C3}"/>
    <cellStyle name="Normal 3 3 3 2 5 3 2 3" xfId="3111" xr:uid="{5C2A4EC1-9D7D-43AD-AEC0-CA50F18C6F67}"/>
    <cellStyle name="Normal 3 3 3 2 5 3 3" xfId="3112" xr:uid="{A7B7C4F7-D53C-4067-BA0D-64CF0F0A745E}"/>
    <cellStyle name="Normal 3 3 3 2 5 3 4" xfId="3113" xr:uid="{4F4694CA-13CC-45BD-BD21-24721554D93F}"/>
    <cellStyle name="Normal 3 3 3 2 5 4" xfId="952" xr:uid="{AD7F32F0-A6A0-4B8F-A5AB-458EFFA2EA64}"/>
    <cellStyle name="Normal 3 3 3 2 5 4 2" xfId="3114" xr:uid="{0E9D31CB-09D8-440D-8B3A-9B5DD75C594E}"/>
    <cellStyle name="Normal 3 3 3 2 5 4 3" xfId="3115" xr:uid="{AF221CE4-8E70-4F16-A3E9-9B2E30361B96}"/>
    <cellStyle name="Normal 3 3 3 2 5 5" xfId="3116" xr:uid="{79C28EB3-6D0D-4C53-91DA-AE39AA6BAAF5}"/>
    <cellStyle name="Normal 3 3 3 2 5 6" xfId="3117" xr:uid="{3528D473-1A6E-4B1C-B0A1-BA7137ABEDD6}"/>
    <cellStyle name="Normal 3 3 3 2 6" xfId="953" xr:uid="{AA72978F-7DA7-44DC-B6F2-E5CCF9F3C502}"/>
    <cellStyle name="Normal 3 3 3 2 6 2" xfId="954" xr:uid="{986A122A-B86D-48CC-8FE3-3C41E5FCAC82}"/>
    <cellStyle name="Normal 3 3 3 2 6 2 2" xfId="3118" xr:uid="{A393D6AA-2B77-4C02-99AA-C6C31328C1D2}"/>
    <cellStyle name="Normal 3 3 3 2 6 2 3" xfId="3119" xr:uid="{59FD00FE-A94D-49DF-B165-7452FC42C937}"/>
    <cellStyle name="Normal 3 3 3 2 6 3" xfId="3120" xr:uid="{A6337C6E-4574-46E6-9697-03E2CFBC9AB2}"/>
    <cellStyle name="Normal 3 3 3 2 6 4" xfId="3121" xr:uid="{1342827F-0782-45C3-8D95-EBBA29F5C2B3}"/>
    <cellStyle name="Normal 3 3 3 2 7" xfId="955" xr:uid="{B98FCDCF-D873-429F-B942-422100AF175E}"/>
    <cellStyle name="Normal 3 3 3 2 7 2" xfId="956" xr:uid="{1C1B7918-12EB-477D-B3B8-654D94D0053D}"/>
    <cellStyle name="Normal 3 3 3 2 7 2 2" xfId="3122" xr:uid="{54285870-6C39-45A8-AC5C-9F0299E7C943}"/>
    <cellStyle name="Normal 3 3 3 2 7 2 3" xfId="3123" xr:uid="{A9B88D20-2B93-4AFE-85DC-EF1CFEF3A8E0}"/>
    <cellStyle name="Normal 3 3 3 2 7 3" xfId="3124" xr:uid="{D0DA94B5-AE44-4D9D-9BC2-F985960CA952}"/>
    <cellStyle name="Normal 3 3 3 2 7 4" xfId="3125" xr:uid="{C0B214F6-4015-40BC-9817-C9EC59DEDC1B}"/>
    <cellStyle name="Normal 3 3 3 2 8" xfId="957" xr:uid="{8B155763-0345-4BEE-A1C2-5E4334C04157}"/>
    <cellStyle name="Normal 3 3 3 2 8 2" xfId="3126" xr:uid="{C359B464-B3F0-4C0E-9A4A-9EB08844A9E0}"/>
    <cellStyle name="Normal 3 3 3 2 8 3" xfId="3127" xr:uid="{6EC939EC-6E17-46A6-8920-29F8CC8EEB88}"/>
    <cellStyle name="Normal 3 3 3 2 9" xfId="3128" xr:uid="{47EDD5B8-BF01-4755-9554-166AF894703A}"/>
    <cellStyle name="Normal 3 3 3 3" xfId="199" xr:uid="{06D67586-A692-4CA1-9BFD-7FB3702C1BD0}"/>
    <cellStyle name="Normal 3 3 3 3 10" xfId="3129" xr:uid="{4AA38782-2253-4B05-A81F-0B4B38E6D59D}"/>
    <cellStyle name="Normal 3 3 3 3 2" xfId="200" xr:uid="{B68E97B7-DF51-4E84-81DC-43C411F2F563}"/>
    <cellStyle name="Normal 3 3 3 3 2 2" xfId="958" xr:uid="{6BE29DC3-DE48-480D-ABCB-C7840765F397}"/>
    <cellStyle name="Normal 3 3 3 3 2 2 2" xfId="959" xr:uid="{5E2BACC5-D666-46D1-B4ED-0E30EF42DD3A}"/>
    <cellStyle name="Normal 3 3 3 3 2 2 2 2" xfId="960" xr:uid="{23755D1A-B001-4EF4-83E9-A65B1BA410F9}"/>
    <cellStyle name="Normal 3 3 3 3 2 2 2 2 2" xfId="3130" xr:uid="{A0367E67-0B60-4070-9541-B36F1101F2BE}"/>
    <cellStyle name="Normal 3 3 3 3 2 2 2 2 3" xfId="3131" xr:uid="{08DD60DA-C4DE-41F2-9063-C75F8B5B98CA}"/>
    <cellStyle name="Normal 3 3 3 3 2 2 2 3" xfId="3132" xr:uid="{EF97B6E7-DD4F-4E14-8362-060A0003A401}"/>
    <cellStyle name="Normal 3 3 3 3 2 2 2 4" xfId="3133" xr:uid="{377B30B6-895E-42A5-9954-3C158A5D9A56}"/>
    <cellStyle name="Normal 3 3 3 3 2 2 3" xfId="961" xr:uid="{2D010043-C2EB-4F00-AB1E-A655652AC335}"/>
    <cellStyle name="Normal 3 3 3 3 2 2 3 2" xfId="962" xr:uid="{A1662F9E-3910-4989-AC56-D82CD748D549}"/>
    <cellStyle name="Normal 3 3 3 3 2 2 3 2 2" xfId="3134" xr:uid="{8387C267-74C1-479D-A7C9-326A4535BBEE}"/>
    <cellStyle name="Normal 3 3 3 3 2 2 3 2 3" xfId="3135" xr:uid="{0E25A16F-3B03-4850-90C7-98D089ECFCA3}"/>
    <cellStyle name="Normal 3 3 3 3 2 2 3 3" xfId="3136" xr:uid="{6E5F5D88-B90B-4097-B560-F9F6737616D3}"/>
    <cellStyle name="Normal 3 3 3 3 2 2 3 4" xfId="3137" xr:uid="{C5847D57-C5D0-411F-86E2-8E5821D5D053}"/>
    <cellStyle name="Normal 3 3 3 3 2 2 4" xfId="963" xr:uid="{65F9C2D9-9EE7-4140-8B23-E28D993F1448}"/>
    <cellStyle name="Normal 3 3 3 3 2 2 4 2" xfId="3138" xr:uid="{A8A19EC5-0111-419F-AAE7-EBF677203059}"/>
    <cellStyle name="Normal 3 3 3 3 2 2 4 3" xfId="3139" xr:uid="{F2A79C76-F910-42BD-89D3-79D3056E8B2F}"/>
    <cellStyle name="Normal 3 3 3 3 2 2 5" xfId="3140" xr:uid="{901E137B-8474-49D8-B19F-EE6D90EACC1D}"/>
    <cellStyle name="Normal 3 3 3 3 2 2 6" xfId="3141" xr:uid="{0BC50E7C-2478-4585-97C3-7AA7542B09A1}"/>
    <cellStyle name="Normal 3 3 3 3 2 3" xfId="964" xr:uid="{13BC112B-0ED0-41B8-88D3-42C7F7002BAC}"/>
    <cellStyle name="Normal 3 3 3 3 2 3 2" xfId="965" xr:uid="{E3DA5FD0-5CD7-4BF3-BB87-01D7BD25F109}"/>
    <cellStyle name="Normal 3 3 3 3 2 3 2 2" xfId="966" xr:uid="{23A7D61A-E163-41DF-8036-A56A0F6F16ED}"/>
    <cellStyle name="Normal 3 3 3 3 2 3 2 2 2" xfId="3142" xr:uid="{3FFE0117-DF3C-450F-8A77-8A53092597E0}"/>
    <cellStyle name="Normal 3 3 3 3 2 3 2 2 3" xfId="3143" xr:uid="{6FAE39AA-AE97-41DC-9CBD-2E9F80F2E2A9}"/>
    <cellStyle name="Normal 3 3 3 3 2 3 2 3" xfId="3144" xr:uid="{04930D12-FA3F-4F92-A3B4-41E2777069E4}"/>
    <cellStyle name="Normal 3 3 3 3 2 3 2 4" xfId="3145" xr:uid="{1CC6F07B-4B75-4D52-B3FB-B4E6A516F611}"/>
    <cellStyle name="Normal 3 3 3 3 2 3 3" xfId="967" xr:uid="{E9C5206D-22EF-4656-9D89-1B4992BA33DA}"/>
    <cellStyle name="Normal 3 3 3 3 2 3 3 2" xfId="968" xr:uid="{EF9C2994-1E07-46CD-892C-7D8D4A2535CC}"/>
    <cellStyle name="Normal 3 3 3 3 2 3 3 2 2" xfId="3146" xr:uid="{94B9D258-BEBA-4829-AC21-43710888F1B6}"/>
    <cellStyle name="Normal 3 3 3 3 2 3 3 2 3" xfId="3147" xr:uid="{CA87DF83-5F35-42B1-887D-7910A8ED733F}"/>
    <cellStyle name="Normal 3 3 3 3 2 3 3 3" xfId="3148" xr:uid="{DCEA21CA-A146-4D19-A919-7C4BB272E43E}"/>
    <cellStyle name="Normal 3 3 3 3 2 3 3 4" xfId="3149" xr:uid="{BC85386D-70C2-4E85-9C6E-3533F5D66BF5}"/>
    <cellStyle name="Normal 3 3 3 3 2 3 4" xfId="969" xr:uid="{D3A83F6B-E7E1-4F53-8787-7B64B85452F0}"/>
    <cellStyle name="Normal 3 3 3 3 2 3 4 2" xfId="3150" xr:uid="{F4E3EEEC-FDE8-40AB-BA12-E62D03C4C124}"/>
    <cellStyle name="Normal 3 3 3 3 2 3 4 3" xfId="3151" xr:uid="{6EBAD93B-4E6E-41F0-9D66-1199B6AAC35F}"/>
    <cellStyle name="Normal 3 3 3 3 2 3 5" xfId="3152" xr:uid="{7513AC3A-FE62-4C82-AC15-594BB396D4C2}"/>
    <cellStyle name="Normal 3 3 3 3 2 3 6" xfId="3153" xr:uid="{8CCD58B4-4166-4772-BD51-586F9DCE16E3}"/>
    <cellStyle name="Normal 3 3 3 3 2 4" xfId="970" xr:uid="{452F2B15-8D02-4692-8D94-E359DDFB6368}"/>
    <cellStyle name="Normal 3 3 3 3 2 4 2" xfId="971" xr:uid="{8D58F377-F6F6-4291-9DE0-4D734B32BE97}"/>
    <cellStyle name="Normal 3 3 3 3 2 4 2 2" xfId="3154" xr:uid="{10F4203F-0AEB-49ED-92A2-F620C0A0613C}"/>
    <cellStyle name="Normal 3 3 3 3 2 4 2 3" xfId="3155" xr:uid="{FA668EAF-9CB7-4939-8DEA-25CD7F2637E2}"/>
    <cellStyle name="Normal 3 3 3 3 2 4 3" xfId="3156" xr:uid="{9C3008E9-3D1B-4206-81EE-AFCEDFE18777}"/>
    <cellStyle name="Normal 3 3 3 3 2 4 4" xfId="3157" xr:uid="{D3E694F6-681F-4E2B-8845-0A280F2CA76B}"/>
    <cellStyle name="Normal 3 3 3 3 2 5" xfId="972" xr:uid="{8BC32ECD-A51E-4A5E-A225-6EC1DE9B4975}"/>
    <cellStyle name="Normal 3 3 3 3 2 5 2" xfId="973" xr:uid="{C7AEFCD2-7D38-451C-B42A-FA9D3F7C0C45}"/>
    <cellStyle name="Normal 3 3 3 3 2 5 2 2" xfId="3158" xr:uid="{309122F2-A56F-4CB9-8A2D-EF83DF00C448}"/>
    <cellStyle name="Normal 3 3 3 3 2 5 2 3" xfId="3159" xr:uid="{8D5E64E9-BC96-461D-93A8-BB11EFD8B5B4}"/>
    <cellStyle name="Normal 3 3 3 3 2 5 3" xfId="3160" xr:uid="{A71B0A29-FE6B-4E9C-8E9F-5E9450E4D141}"/>
    <cellStyle name="Normal 3 3 3 3 2 5 4" xfId="3161" xr:uid="{0ADE4045-BA6E-40AF-8847-D7725AC1B80B}"/>
    <cellStyle name="Normal 3 3 3 3 2 6" xfId="974" xr:uid="{1BEC759B-5A19-4EC6-A923-7B49293055C7}"/>
    <cellStyle name="Normal 3 3 3 3 2 6 2" xfId="3162" xr:uid="{48D547FA-9A5B-41E8-893B-1468D08CD5C6}"/>
    <cellStyle name="Normal 3 3 3 3 2 6 3" xfId="3163" xr:uid="{3BFEB081-6D47-461B-A7EA-21E0BB91FBE8}"/>
    <cellStyle name="Normal 3 3 3 3 2 7" xfId="3164" xr:uid="{BEBF3DDE-005B-482A-A6D7-3AB87C02F646}"/>
    <cellStyle name="Normal 3 3 3 3 2 8" xfId="3165" xr:uid="{41F51413-4524-4746-89FC-487E5B6311C2}"/>
    <cellStyle name="Normal 3 3 3 3 3" xfId="201" xr:uid="{4F94F5D9-C877-4EB1-A8ED-8D25B0B21AF1}"/>
    <cellStyle name="Normal 3 3 3 3 3 2" xfId="975" xr:uid="{ED0B2A28-CCF3-446C-8A4A-CF2FA1147141}"/>
    <cellStyle name="Normal 3 3 3 3 3 2 2" xfId="976" xr:uid="{D122FCE8-CFFF-415C-8E0C-5EAF4E181406}"/>
    <cellStyle name="Normal 3 3 3 3 3 2 2 2" xfId="977" xr:uid="{F0E604ED-A98F-4E39-BDB8-A05319CB3C05}"/>
    <cellStyle name="Normal 3 3 3 3 3 2 2 2 2" xfId="3166" xr:uid="{FABC27A5-B774-4DF8-884F-DDD926F0E844}"/>
    <cellStyle name="Normal 3 3 3 3 3 2 2 2 3" xfId="3167" xr:uid="{B374ECA3-E832-42B1-B162-2A75FCFE9EB5}"/>
    <cellStyle name="Normal 3 3 3 3 3 2 2 3" xfId="3168" xr:uid="{C112E4DA-B35E-4447-8E6A-B48B295913A1}"/>
    <cellStyle name="Normal 3 3 3 3 3 2 2 4" xfId="3169" xr:uid="{B6AD1F88-265B-47CC-BDBA-A5E9A3F43461}"/>
    <cellStyle name="Normal 3 3 3 3 3 2 3" xfId="978" xr:uid="{B71419FC-6E64-4A26-A0F7-7C721CF5234A}"/>
    <cellStyle name="Normal 3 3 3 3 3 2 3 2" xfId="979" xr:uid="{C369A70C-A800-479A-8524-B412AD339BED}"/>
    <cellStyle name="Normal 3 3 3 3 3 2 3 2 2" xfId="3170" xr:uid="{C2CBD3CB-C8FE-428E-BDB4-8FF458B7D6F9}"/>
    <cellStyle name="Normal 3 3 3 3 3 2 3 2 3" xfId="3171" xr:uid="{50C70BD0-43F1-4F11-B014-1FA8233AFA14}"/>
    <cellStyle name="Normal 3 3 3 3 3 2 3 3" xfId="3172" xr:uid="{FC07C84C-ECBB-4F3E-A83B-EA9E3C226581}"/>
    <cellStyle name="Normal 3 3 3 3 3 2 3 4" xfId="3173" xr:uid="{018FE03B-7059-4316-9EEE-9A9C1C4CA267}"/>
    <cellStyle name="Normal 3 3 3 3 3 2 4" xfId="980" xr:uid="{EFAE560C-3210-4256-BE48-FB671C94EFB8}"/>
    <cellStyle name="Normal 3 3 3 3 3 2 4 2" xfId="3174" xr:uid="{24E40915-F63A-4197-B8D0-B666C1C37717}"/>
    <cellStyle name="Normal 3 3 3 3 3 2 4 3" xfId="3175" xr:uid="{7D7D6AD8-17ED-4F31-8E1F-DBB489737339}"/>
    <cellStyle name="Normal 3 3 3 3 3 2 5" xfId="3176" xr:uid="{B42AE722-C7E5-4068-BF9D-922FBA0A822F}"/>
    <cellStyle name="Normal 3 3 3 3 3 2 6" xfId="3177" xr:uid="{0E1F4930-6418-4C01-A636-AE5A7069527E}"/>
    <cellStyle name="Normal 3 3 3 3 3 3" xfId="981" xr:uid="{8C6D2D34-ABFF-4364-9806-B6967583788E}"/>
    <cellStyle name="Normal 3 3 3 3 3 3 2" xfId="982" xr:uid="{B8CF55C6-C935-436F-9B9B-50D5CBA1394C}"/>
    <cellStyle name="Normal 3 3 3 3 3 3 2 2" xfId="983" xr:uid="{2AB86A1B-586C-4BBB-AD25-2774A2490671}"/>
    <cellStyle name="Normal 3 3 3 3 3 3 2 2 2" xfId="3178" xr:uid="{371123A6-AF50-4121-90A5-BA1EE0CD0E73}"/>
    <cellStyle name="Normal 3 3 3 3 3 3 2 2 3" xfId="3179" xr:uid="{9932AA37-09C8-4EC8-8922-97E11EDFB45D}"/>
    <cellStyle name="Normal 3 3 3 3 3 3 2 3" xfId="3180" xr:uid="{726AD952-7D4C-4D6A-80B7-805EE0098EE1}"/>
    <cellStyle name="Normal 3 3 3 3 3 3 2 4" xfId="3181" xr:uid="{87FE6D23-2C58-4758-B7DE-507C729FF709}"/>
    <cellStyle name="Normal 3 3 3 3 3 3 3" xfId="984" xr:uid="{E12108B3-F0B0-4E70-9A5E-C3A34601E681}"/>
    <cellStyle name="Normal 3 3 3 3 3 3 3 2" xfId="985" xr:uid="{0B67B533-FA34-46B7-97A8-85189DE3E97D}"/>
    <cellStyle name="Normal 3 3 3 3 3 3 3 2 2" xfId="3182" xr:uid="{6C3065A4-357A-47EF-B63B-0C3FF7194ABC}"/>
    <cellStyle name="Normal 3 3 3 3 3 3 3 2 3" xfId="3183" xr:uid="{F11CE92D-FD7A-4CF4-8E6F-AC33973B9FDD}"/>
    <cellStyle name="Normal 3 3 3 3 3 3 3 3" xfId="3184" xr:uid="{E09D10E6-95DF-440E-A268-0915CDE3B5E9}"/>
    <cellStyle name="Normal 3 3 3 3 3 3 3 4" xfId="3185" xr:uid="{87E15BBA-965D-485C-B514-99B2A8820DB4}"/>
    <cellStyle name="Normal 3 3 3 3 3 3 4" xfId="986" xr:uid="{87134D67-E7F3-4904-99FE-B907E8AA4AE4}"/>
    <cellStyle name="Normal 3 3 3 3 3 3 4 2" xfId="3186" xr:uid="{57E1398B-F452-4CE8-AF0D-E68D9E98B8FF}"/>
    <cellStyle name="Normal 3 3 3 3 3 3 4 3" xfId="3187" xr:uid="{90EDDB1D-CB34-426D-9101-CF9536FD7150}"/>
    <cellStyle name="Normal 3 3 3 3 3 3 5" xfId="3188" xr:uid="{4518A72D-FC30-4E2D-AD48-86BC5C033695}"/>
    <cellStyle name="Normal 3 3 3 3 3 3 6" xfId="3189" xr:uid="{A394D987-AAC8-4381-BACA-92C87F3E9987}"/>
    <cellStyle name="Normal 3 3 3 3 3 4" xfId="987" xr:uid="{25A4C329-D887-4B90-9BE7-9BCB0CC31102}"/>
    <cellStyle name="Normal 3 3 3 3 3 4 2" xfId="988" xr:uid="{86E586EB-BCCE-45EF-8386-8E934A2F7B36}"/>
    <cellStyle name="Normal 3 3 3 3 3 4 2 2" xfId="3190" xr:uid="{D3CF8328-294D-4014-8DAB-273B3F8A720D}"/>
    <cellStyle name="Normal 3 3 3 3 3 4 2 3" xfId="3191" xr:uid="{72650254-340C-4D1F-8840-47A1A86C55E7}"/>
    <cellStyle name="Normal 3 3 3 3 3 4 3" xfId="3192" xr:uid="{C8AEAE61-FD8B-44B8-B7B6-19460AADEC5F}"/>
    <cellStyle name="Normal 3 3 3 3 3 4 4" xfId="3193" xr:uid="{8B3AA99D-9654-4B6F-972A-18DC5B3F579F}"/>
    <cellStyle name="Normal 3 3 3 3 3 5" xfId="989" xr:uid="{AA7B207E-9203-42AC-A592-195A1DDA7773}"/>
    <cellStyle name="Normal 3 3 3 3 3 5 2" xfId="990" xr:uid="{76431AE2-E961-42F0-8B6D-1A38ABC16069}"/>
    <cellStyle name="Normal 3 3 3 3 3 5 2 2" xfId="3194" xr:uid="{B8AB981B-7A90-4205-876A-383D60CB7F35}"/>
    <cellStyle name="Normal 3 3 3 3 3 5 2 3" xfId="3195" xr:uid="{07777633-E078-4B1A-8ED2-2548340FF65D}"/>
    <cellStyle name="Normal 3 3 3 3 3 5 3" xfId="3196" xr:uid="{DF21469D-EC14-4F9A-B935-30097C2E3F5C}"/>
    <cellStyle name="Normal 3 3 3 3 3 5 4" xfId="3197" xr:uid="{733C6029-4B96-4C09-BF8A-005A76232BA7}"/>
    <cellStyle name="Normal 3 3 3 3 3 6" xfId="991" xr:uid="{00B55DDA-5DF6-4FB8-AF2C-AD2971491E0C}"/>
    <cellStyle name="Normal 3 3 3 3 3 6 2" xfId="3198" xr:uid="{36A808EA-B8A8-408E-AEF9-A161815E4DCA}"/>
    <cellStyle name="Normal 3 3 3 3 3 6 3" xfId="3199" xr:uid="{4E617758-4C8C-4792-A02D-6FAB4CD61FE7}"/>
    <cellStyle name="Normal 3 3 3 3 3 7" xfId="3200" xr:uid="{709B4934-DA94-4CE5-B873-972EA2891CEA}"/>
    <cellStyle name="Normal 3 3 3 3 3 8" xfId="3201" xr:uid="{FAA6610D-DBC9-4C15-9DDF-20C764C22B28}"/>
    <cellStyle name="Normal 3 3 3 3 4" xfId="992" xr:uid="{B98B7073-1311-42E3-BFCF-994074149006}"/>
    <cellStyle name="Normal 3 3 3 3 4 2" xfId="993" xr:uid="{4BF1C378-2B34-4F7A-A751-B4F3DC87BBCB}"/>
    <cellStyle name="Normal 3 3 3 3 4 2 2" xfId="994" xr:uid="{1C0AB37F-8DA8-42A6-AE55-1B12CF0BBD40}"/>
    <cellStyle name="Normal 3 3 3 3 4 2 2 2" xfId="3202" xr:uid="{FF146D80-E7CB-4B8F-8B6B-689046D16FCD}"/>
    <cellStyle name="Normal 3 3 3 3 4 2 2 3" xfId="3203" xr:uid="{71DE5CC6-E168-45CD-BB77-8B68F4529352}"/>
    <cellStyle name="Normal 3 3 3 3 4 2 3" xfId="3204" xr:uid="{9F074A20-7659-4495-8D70-011BFD096C26}"/>
    <cellStyle name="Normal 3 3 3 3 4 2 4" xfId="3205" xr:uid="{9085A007-7C3F-459E-8180-ACD749B1B04F}"/>
    <cellStyle name="Normal 3 3 3 3 4 3" xfId="995" xr:uid="{6A385039-765D-4751-A3DA-8F82600E8F1A}"/>
    <cellStyle name="Normal 3 3 3 3 4 3 2" xfId="996" xr:uid="{22C3E530-007F-4190-939B-6DD58BE7A5AF}"/>
    <cellStyle name="Normal 3 3 3 3 4 3 2 2" xfId="3206" xr:uid="{17A551D5-D5BE-44BA-9700-F207443D79E2}"/>
    <cellStyle name="Normal 3 3 3 3 4 3 2 3" xfId="3207" xr:uid="{F5779562-5F3D-4673-BB0B-CB37C35259C4}"/>
    <cellStyle name="Normal 3 3 3 3 4 3 3" xfId="3208" xr:uid="{BE44FCE5-5DFA-4DD2-A349-BB4FEE600581}"/>
    <cellStyle name="Normal 3 3 3 3 4 3 4" xfId="3209" xr:uid="{02C9CB23-DFF9-4378-A9B4-41F4C89343E4}"/>
    <cellStyle name="Normal 3 3 3 3 4 4" xfId="997" xr:uid="{F46BE62D-FCB0-4EF1-8128-0C2DD24B5C28}"/>
    <cellStyle name="Normal 3 3 3 3 4 4 2" xfId="3210" xr:uid="{2BDD8485-FC6C-4E22-9541-96195939AA98}"/>
    <cellStyle name="Normal 3 3 3 3 4 4 3" xfId="3211" xr:uid="{B73B232F-00EA-47EA-B210-390EB3292F64}"/>
    <cellStyle name="Normal 3 3 3 3 4 5" xfId="3212" xr:uid="{B5D1D9F0-C972-4460-8004-88700FCA89AC}"/>
    <cellStyle name="Normal 3 3 3 3 4 6" xfId="3213" xr:uid="{B9C32A20-291E-471A-8174-622E05F476F3}"/>
    <cellStyle name="Normal 3 3 3 3 5" xfId="998" xr:uid="{2812BB99-7E93-4CEE-8318-75848C8C6B24}"/>
    <cellStyle name="Normal 3 3 3 3 5 2" xfId="999" xr:uid="{726CC270-58C2-44AD-962D-29E781B7089A}"/>
    <cellStyle name="Normal 3 3 3 3 5 2 2" xfId="1000" xr:uid="{A9BD35C5-CBD6-4094-8D1B-8C60A6D132E1}"/>
    <cellStyle name="Normal 3 3 3 3 5 2 2 2" xfId="3214" xr:uid="{FF3D9840-6A4A-4202-B59F-312981FC373E}"/>
    <cellStyle name="Normal 3 3 3 3 5 2 2 3" xfId="3215" xr:uid="{C7696F05-3061-4A63-9EFE-7604E8623788}"/>
    <cellStyle name="Normal 3 3 3 3 5 2 3" xfId="3216" xr:uid="{04C3BE03-5F97-4E95-98E6-AC2634EE094D}"/>
    <cellStyle name="Normal 3 3 3 3 5 2 4" xfId="3217" xr:uid="{F1C2F199-BEFF-469F-ABF1-F57FA4CCF123}"/>
    <cellStyle name="Normal 3 3 3 3 5 3" xfId="1001" xr:uid="{AA1A2893-E402-4DBF-A05B-AFC461F26584}"/>
    <cellStyle name="Normal 3 3 3 3 5 3 2" xfId="1002" xr:uid="{5B61352D-F0E1-4944-ACB7-5E009EAB30B3}"/>
    <cellStyle name="Normal 3 3 3 3 5 3 2 2" xfId="3218" xr:uid="{853BE627-32CF-4BB6-8187-14C31F00BD8E}"/>
    <cellStyle name="Normal 3 3 3 3 5 3 2 3" xfId="3219" xr:uid="{B58B3F70-F21F-4254-9C0C-A3F4C9F50CEF}"/>
    <cellStyle name="Normal 3 3 3 3 5 3 3" xfId="3220" xr:uid="{28ECB1A0-C61B-4E9C-B57B-E25A03212C57}"/>
    <cellStyle name="Normal 3 3 3 3 5 3 4" xfId="3221" xr:uid="{6923A52E-D2E5-4553-ACB5-9D8AA4A2D2CE}"/>
    <cellStyle name="Normal 3 3 3 3 5 4" xfId="1003" xr:uid="{2CA6DAF4-75A5-42B1-8C3C-CCB8AD3967D2}"/>
    <cellStyle name="Normal 3 3 3 3 5 4 2" xfId="3222" xr:uid="{B5520967-96C0-492C-A009-F97ABDDFA168}"/>
    <cellStyle name="Normal 3 3 3 3 5 4 3" xfId="3223" xr:uid="{0DAD9C86-C73F-4F81-977D-806FB456B6C0}"/>
    <cellStyle name="Normal 3 3 3 3 5 5" xfId="3224" xr:uid="{08D094D7-A21F-42FC-924C-ACF6F9EDDC7D}"/>
    <cellStyle name="Normal 3 3 3 3 5 6" xfId="3225" xr:uid="{7CBC8DB4-BA76-435A-9AC5-8A59FD028B12}"/>
    <cellStyle name="Normal 3 3 3 3 6" xfId="1004" xr:uid="{4F167CA3-7DC4-45A7-96E8-EC79005D7FF8}"/>
    <cellStyle name="Normal 3 3 3 3 6 2" xfId="1005" xr:uid="{6D3513CE-164A-4FDC-9420-1823188FBD5F}"/>
    <cellStyle name="Normal 3 3 3 3 6 2 2" xfId="3226" xr:uid="{3A73D5CD-874C-4D7E-AE7A-D17D5B805582}"/>
    <cellStyle name="Normal 3 3 3 3 6 2 3" xfId="3227" xr:uid="{BCFAB738-414F-41D6-B41E-C6BB6D2B4165}"/>
    <cellStyle name="Normal 3 3 3 3 6 3" xfId="3228" xr:uid="{17A28313-0C5C-4433-88E3-EA6DFD0F0C0A}"/>
    <cellStyle name="Normal 3 3 3 3 6 4" xfId="3229" xr:uid="{CA799082-C0BD-49A8-B2A4-0EDD7CA297FE}"/>
    <cellStyle name="Normal 3 3 3 3 7" xfId="1006" xr:uid="{9BF53B1E-C374-4D35-8CA6-BEC8EDA2176E}"/>
    <cellStyle name="Normal 3 3 3 3 7 2" xfId="1007" xr:uid="{2E9451AA-6104-4612-AC08-FE8CD7EA8677}"/>
    <cellStyle name="Normal 3 3 3 3 7 2 2" xfId="3230" xr:uid="{250507C9-4689-4822-BAEE-478CE663B315}"/>
    <cellStyle name="Normal 3 3 3 3 7 2 3" xfId="3231" xr:uid="{4E642F25-87AE-4D51-B694-3A23DB6AF8C9}"/>
    <cellStyle name="Normal 3 3 3 3 7 3" xfId="3232" xr:uid="{8EAB26AF-292C-44BB-8F89-DF559B64FED7}"/>
    <cellStyle name="Normal 3 3 3 3 7 4" xfId="3233" xr:uid="{B0EF3F81-0ACD-4C29-8F21-5409315A221A}"/>
    <cellStyle name="Normal 3 3 3 3 8" xfId="1008" xr:uid="{33D4B7FE-3C96-48A4-B76A-E2B5B3F369A1}"/>
    <cellStyle name="Normal 3 3 3 3 8 2" xfId="3234" xr:uid="{5F90B785-6C3C-4F00-8AA8-22D89F53A4E1}"/>
    <cellStyle name="Normal 3 3 3 3 8 3" xfId="3235" xr:uid="{EC9D0875-6FA7-4104-B702-A7DF4019725E}"/>
    <cellStyle name="Normal 3 3 3 3 9" xfId="3236" xr:uid="{0FEFE7D5-9589-4463-A646-62E9FF203F97}"/>
    <cellStyle name="Normal 3 3 3 4" xfId="202" xr:uid="{344C44A0-0062-415B-9560-606C301C0C19}"/>
    <cellStyle name="Normal 3 3 3 4 2" xfId="1009" xr:uid="{3BBB1A03-71F7-4D33-862A-C602D99C6FF8}"/>
    <cellStyle name="Normal 3 3 3 4 2 2" xfId="1010" xr:uid="{9B144BD9-4B5E-4E95-A6F6-FABA401FE0C7}"/>
    <cellStyle name="Normal 3 3 3 4 2 2 2" xfId="1011" xr:uid="{53670799-119E-4FB1-814D-149E876A46A5}"/>
    <cellStyle name="Normal 3 3 3 4 2 2 2 2" xfId="3237" xr:uid="{0C862EB1-AA86-4750-8DA7-2B032D40DBBD}"/>
    <cellStyle name="Normal 3 3 3 4 2 2 2 3" xfId="3238" xr:uid="{1B0B5F88-43F2-4582-935C-C3CEC19CC17F}"/>
    <cellStyle name="Normal 3 3 3 4 2 2 3" xfId="3239" xr:uid="{C3ECB64E-3590-48C8-B324-F49A36CF971E}"/>
    <cellStyle name="Normal 3 3 3 4 2 2 4" xfId="3240" xr:uid="{850B69E7-8678-4C2D-91A3-EFE5B0354365}"/>
    <cellStyle name="Normal 3 3 3 4 2 3" xfId="1012" xr:uid="{2452A0F6-F8BB-4473-83BF-70DB08D87964}"/>
    <cellStyle name="Normal 3 3 3 4 2 3 2" xfId="1013" xr:uid="{74F041EC-B804-4110-B6EC-75E726E5FEE3}"/>
    <cellStyle name="Normal 3 3 3 4 2 3 2 2" xfId="3241" xr:uid="{08179BBC-B38A-4400-9698-BD05BFDAC955}"/>
    <cellStyle name="Normal 3 3 3 4 2 3 2 3" xfId="3242" xr:uid="{3131AFC3-2579-4235-8040-B7A5AD021A75}"/>
    <cellStyle name="Normal 3 3 3 4 2 3 3" xfId="3243" xr:uid="{BC5A1D72-F8A9-45AA-A3FA-C41AAB0D4F25}"/>
    <cellStyle name="Normal 3 3 3 4 2 3 4" xfId="3244" xr:uid="{BCEF8A8E-F903-46E3-862B-8AE16C0A80F7}"/>
    <cellStyle name="Normal 3 3 3 4 2 4" xfId="1014" xr:uid="{E0947C1C-1958-47FF-B351-A645CD54B1BB}"/>
    <cellStyle name="Normal 3 3 3 4 2 4 2" xfId="3245" xr:uid="{C4436D74-EE03-4BE0-A08E-55142F630C63}"/>
    <cellStyle name="Normal 3 3 3 4 2 4 3" xfId="3246" xr:uid="{8E37F994-EEFC-4F3A-83E3-C80D8B7860C0}"/>
    <cellStyle name="Normal 3 3 3 4 2 5" xfId="3247" xr:uid="{70D09FC5-1D22-4066-A014-CF4B4A7DC17B}"/>
    <cellStyle name="Normal 3 3 3 4 2 6" xfId="3248" xr:uid="{0D57C60F-8FA6-45E5-8595-DF3DAA715249}"/>
    <cellStyle name="Normal 3 3 3 4 3" xfId="1015" xr:uid="{1174B83B-526C-4262-8AEB-CD58319F5F71}"/>
    <cellStyle name="Normal 3 3 3 4 3 2" xfId="1016" xr:uid="{0FF0ECB6-6840-486D-A474-9EA0D6F42A8A}"/>
    <cellStyle name="Normal 3 3 3 4 3 2 2" xfId="1017" xr:uid="{FD5E5AA0-3560-41DB-9C9E-2E29B6FCC66A}"/>
    <cellStyle name="Normal 3 3 3 4 3 2 2 2" xfId="3249" xr:uid="{F447A7AC-7A75-4886-AEB6-20304799565D}"/>
    <cellStyle name="Normal 3 3 3 4 3 2 2 3" xfId="3250" xr:uid="{C714F764-19CE-48A5-8910-084E6C8025E7}"/>
    <cellStyle name="Normal 3 3 3 4 3 2 3" xfId="3251" xr:uid="{366E672C-6B11-40F6-B58C-20914760CD07}"/>
    <cellStyle name="Normal 3 3 3 4 3 2 4" xfId="3252" xr:uid="{C724132A-FB7D-408A-8E0B-58ED41FDC360}"/>
    <cellStyle name="Normal 3 3 3 4 3 3" xfId="1018" xr:uid="{0C40FB84-23AD-41B6-9CA2-8ECD3B711B54}"/>
    <cellStyle name="Normal 3 3 3 4 3 3 2" xfId="1019" xr:uid="{AFC11E1B-6789-4175-856D-E29583E4266E}"/>
    <cellStyle name="Normal 3 3 3 4 3 3 2 2" xfId="3253" xr:uid="{8DC00BE7-2196-4D0F-AF6F-53ADC313AA76}"/>
    <cellStyle name="Normal 3 3 3 4 3 3 2 3" xfId="3254" xr:uid="{9D30F772-BDB2-414E-97C4-2B7C30DAF98F}"/>
    <cellStyle name="Normal 3 3 3 4 3 3 3" xfId="3255" xr:uid="{684F4D82-2FD6-4009-9128-4ECC45E416A1}"/>
    <cellStyle name="Normal 3 3 3 4 3 3 4" xfId="3256" xr:uid="{A0F89393-040A-4CD7-9963-D01F1EE159ED}"/>
    <cellStyle name="Normal 3 3 3 4 3 4" xfId="1020" xr:uid="{971D0A5E-80F8-4BE2-91B7-808871936237}"/>
    <cellStyle name="Normal 3 3 3 4 3 4 2" xfId="3257" xr:uid="{42B37208-95A0-4D65-BF00-FE0002C31614}"/>
    <cellStyle name="Normal 3 3 3 4 3 4 3" xfId="3258" xr:uid="{3BB4987F-8451-4F97-BEC0-20FE6FEDCF5C}"/>
    <cellStyle name="Normal 3 3 3 4 3 5" xfId="3259" xr:uid="{69AC8E34-9883-4E56-8F78-79C7B4E922B4}"/>
    <cellStyle name="Normal 3 3 3 4 3 6" xfId="3260" xr:uid="{0B2EE6B5-BE02-44C8-B640-8BD9062824E6}"/>
    <cellStyle name="Normal 3 3 3 4 4" xfId="1021" xr:uid="{F2745128-4429-465A-B1A3-87B33EA5A854}"/>
    <cellStyle name="Normal 3 3 3 4 4 2" xfId="1022" xr:uid="{492B6B4A-291B-4730-80CE-43C8B1A1AD93}"/>
    <cellStyle name="Normal 3 3 3 4 4 2 2" xfId="3261" xr:uid="{4E7BD048-96BE-45D0-B0F3-F6CAF356457C}"/>
    <cellStyle name="Normal 3 3 3 4 4 2 3" xfId="3262" xr:uid="{D3998C18-50CA-4F0B-8D43-4EFADC8648CE}"/>
    <cellStyle name="Normal 3 3 3 4 4 3" xfId="3263" xr:uid="{E5AC11BC-4354-4AC6-8628-462DFF072FAA}"/>
    <cellStyle name="Normal 3 3 3 4 4 4" xfId="3264" xr:uid="{F4FAE5FB-C48B-4D60-8A89-90B9E1D45B64}"/>
    <cellStyle name="Normal 3 3 3 4 5" xfId="1023" xr:uid="{D56B6274-F22B-4171-8AF8-D5D1B17ED443}"/>
    <cellStyle name="Normal 3 3 3 4 5 2" xfId="1024" xr:uid="{E19BCAB5-B546-4AAA-B97F-8FA90A76F7E1}"/>
    <cellStyle name="Normal 3 3 3 4 5 2 2" xfId="3265" xr:uid="{827C49B0-1475-430F-BA1B-7864129ABC30}"/>
    <cellStyle name="Normal 3 3 3 4 5 2 3" xfId="3266" xr:uid="{60F21A9A-14C0-42F7-A03A-338009A3CADC}"/>
    <cellStyle name="Normal 3 3 3 4 5 3" xfId="3267" xr:uid="{4A9EFC1B-04B1-43DD-B34D-FC6FD6BCBA70}"/>
    <cellStyle name="Normal 3 3 3 4 5 4" xfId="3268" xr:uid="{909A0579-9899-4778-9BAF-646B96DE6DDC}"/>
    <cellStyle name="Normal 3 3 3 4 6" xfId="1025" xr:uid="{9918F569-2F70-4672-807A-070EB604C9E8}"/>
    <cellStyle name="Normal 3 3 3 4 6 2" xfId="3269" xr:uid="{E6A301D1-DE74-4B13-81BC-6F477F809FBB}"/>
    <cellStyle name="Normal 3 3 3 4 6 3" xfId="3270" xr:uid="{9FB4E98A-77BD-4067-AED8-611827C34D59}"/>
    <cellStyle name="Normal 3 3 3 4 7" xfId="3271" xr:uid="{BF7C6AD8-DA75-4C39-A6CB-BF4AF9AFAF32}"/>
    <cellStyle name="Normal 3 3 3 4 8" xfId="3272" xr:uid="{DA5015FF-1666-47B1-BCCE-F5965908E7D2}"/>
    <cellStyle name="Normal 3 3 3 5" xfId="203" xr:uid="{AA97E632-D2AC-4F20-9E41-DBE14095A82F}"/>
    <cellStyle name="Normal 3 3 3 5 2" xfId="1026" xr:uid="{63BA1469-9CE6-44C1-A77D-8FCC126AA941}"/>
    <cellStyle name="Normal 3 3 3 5 2 2" xfId="1027" xr:uid="{49097ECA-8052-41DA-A8B8-D24E97EB9266}"/>
    <cellStyle name="Normal 3 3 3 5 2 2 2" xfId="1028" xr:uid="{1755E215-6F3B-451C-BF28-153DD6C6BAB4}"/>
    <cellStyle name="Normal 3 3 3 5 2 2 2 2" xfId="3273" xr:uid="{6E63827F-A365-46B0-B478-16EB4D876DE8}"/>
    <cellStyle name="Normal 3 3 3 5 2 2 2 3" xfId="3274" xr:uid="{2EA7E40C-7DA3-48AB-A6C4-21A02551CD2C}"/>
    <cellStyle name="Normal 3 3 3 5 2 2 3" xfId="3275" xr:uid="{7555B24D-1B62-42A8-A078-45763D9D2338}"/>
    <cellStyle name="Normal 3 3 3 5 2 2 4" xfId="3276" xr:uid="{235EDB84-097B-43F0-8282-CDD700DEE8EC}"/>
    <cellStyle name="Normal 3 3 3 5 2 3" xfId="1029" xr:uid="{D331D481-DE8B-4E71-ABBC-0FACD648EFD1}"/>
    <cellStyle name="Normal 3 3 3 5 2 3 2" xfId="1030" xr:uid="{114F0EC1-802B-49FA-A8BF-1843E8806477}"/>
    <cellStyle name="Normal 3 3 3 5 2 3 2 2" xfId="3277" xr:uid="{C5E44676-AACA-4AC2-B5C1-3503A596F288}"/>
    <cellStyle name="Normal 3 3 3 5 2 3 2 3" xfId="3278" xr:uid="{C9C53A42-ADFF-4F7D-A4CA-BF0BF3327553}"/>
    <cellStyle name="Normal 3 3 3 5 2 3 3" xfId="3279" xr:uid="{5BB081B4-4C40-435C-BA89-3CE966BF9B8F}"/>
    <cellStyle name="Normal 3 3 3 5 2 3 4" xfId="3280" xr:uid="{0BC98FF5-3FB1-43B9-B59D-847248B74B3E}"/>
    <cellStyle name="Normal 3 3 3 5 2 4" xfId="1031" xr:uid="{16A5D252-63D1-47D0-B71F-C7ABEE243FC0}"/>
    <cellStyle name="Normal 3 3 3 5 2 4 2" xfId="3281" xr:uid="{CEE7BD87-85D7-4357-8BC8-3A7AE0EE9916}"/>
    <cellStyle name="Normal 3 3 3 5 2 4 3" xfId="3282" xr:uid="{F0F92072-668B-42E4-93BF-C75A8456DD5F}"/>
    <cellStyle name="Normal 3 3 3 5 2 5" xfId="3283" xr:uid="{4ADA7D56-8E81-42EC-A3B1-973A40FF9203}"/>
    <cellStyle name="Normal 3 3 3 5 2 6" xfId="3284" xr:uid="{035345EC-54A8-45A5-8BBC-668EE6DC2585}"/>
    <cellStyle name="Normal 3 3 3 5 3" xfId="1032" xr:uid="{D7166B5B-6D77-41B7-984A-9F239A77C1B8}"/>
    <cellStyle name="Normal 3 3 3 5 3 2" xfId="1033" xr:uid="{FA77ADC0-426D-4319-A274-62BD23140785}"/>
    <cellStyle name="Normal 3 3 3 5 3 2 2" xfId="1034" xr:uid="{3744D8C1-0FFE-4175-B6D0-75D5CC5BA439}"/>
    <cellStyle name="Normal 3 3 3 5 3 2 2 2" xfId="3285" xr:uid="{9EC525A3-1071-4222-9336-477ED47EECC8}"/>
    <cellStyle name="Normal 3 3 3 5 3 2 2 3" xfId="3286" xr:uid="{4CF513D4-6B29-430D-A2B3-C3798EE8CB7A}"/>
    <cellStyle name="Normal 3 3 3 5 3 2 3" xfId="3287" xr:uid="{24FBF3FA-E4BE-4924-A9EC-7B2EF94C208D}"/>
    <cellStyle name="Normal 3 3 3 5 3 2 4" xfId="3288" xr:uid="{E8CC79CA-27C2-4965-A84F-1F2C52309FC3}"/>
    <cellStyle name="Normal 3 3 3 5 3 3" xfId="1035" xr:uid="{0E11DCD0-2D9E-40DC-A179-93E7EAEAA7C3}"/>
    <cellStyle name="Normal 3 3 3 5 3 3 2" xfId="1036" xr:uid="{048D1E6A-DE65-4128-A0CC-83AEAF4DB9D5}"/>
    <cellStyle name="Normal 3 3 3 5 3 3 2 2" xfId="3289" xr:uid="{732C6B0D-1375-42D9-9EE2-6C0657A0195A}"/>
    <cellStyle name="Normal 3 3 3 5 3 3 2 3" xfId="3290" xr:uid="{E81E0D24-750C-470F-B18C-F972A5A3AF1F}"/>
    <cellStyle name="Normal 3 3 3 5 3 3 3" xfId="3291" xr:uid="{BBF6449A-916D-4E7A-8516-B371CE426D4E}"/>
    <cellStyle name="Normal 3 3 3 5 3 3 4" xfId="3292" xr:uid="{D1C79E6B-23AF-4DA8-A700-D1D1FE3A1D38}"/>
    <cellStyle name="Normal 3 3 3 5 3 4" xfId="1037" xr:uid="{8C2A46FA-3FDE-45A3-9D4F-48158615A3E9}"/>
    <cellStyle name="Normal 3 3 3 5 3 4 2" xfId="3293" xr:uid="{4AA35EF8-D93A-4015-9EC0-70C434F1D179}"/>
    <cellStyle name="Normal 3 3 3 5 3 4 3" xfId="3294" xr:uid="{524DCA35-BA15-4523-8A07-4DAA6EB0001A}"/>
    <cellStyle name="Normal 3 3 3 5 3 5" xfId="3295" xr:uid="{8C8C1A01-1A09-4306-95C7-5FFAA1A66581}"/>
    <cellStyle name="Normal 3 3 3 5 3 6" xfId="3296" xr:uid="{C622880D-48AF-4CD1-97C5-1782CCFEFFE3}"/>
    <cellStyle name="Normal 3 3 3 5 4" xfId="1038" xr:uid="{9AA8E5A4-76B9-419F-AFA9-5E51065AF283}"/>
    <cellStyle name="Normal 3 3 3 5 4 2" xfId="1039" xr:uid="{9268303F-A8E0-489E-BE8E-6C99F8386E90}"/>
    <cellStyle name="Normal 3 3 3 5 4 2 2" xfId="3297" xr:uid="{B3227185-0430-4EBB-A4E6-0DDCB6B457A7}"/>
    <cellStyle name="Normal 3 3 3 5 4 2 3" xfId="3298" xr:uid="{E4BB43B9-534C-40BD-A1A8-EFFB25F14B50}"/>
    <cellStyle name="Normal 3 3 3 5 4 3" xfId="3299" xr:uid="{1764BDF1-EC2E-4C2C-9CC0-500D9E6F50E9}"/>
    <cellStyle name="Normal 3 3 3 5 4 4" xfId="3300" xr:uid="{DE319440-BA65-4275-BAA5-173D1F1C3A49}"/>
    <cellStyle name="Normal 3 3 3 5 5" xfId="1040" xr:uid="{5F729C5C-EE51-4F85-B0CA-471EC82E4B2F}"/>
    <cellStyle name="Normal 3 3 3 5 5 2" xfId="1041" xr:uid="{F483D035-2625-48F1-BC04-EA1AB9B6853D}"/>
    <cellStyle name="Normal 3 3 3 5 5 2 2" xfId="3301" xr:uid="{D1556BA6-82CC-4FBD-9B85-12A0DD7B473D}"/>
    <cellStyle name="Normal 3 3 3 5 5 2 3" xfId="3302" xr:uid="{913FAD17-3B79-4B99-B1E3-E18518C48765}"/>
    <cellStyle name="Normal 3 3 3 5 5 3" xfId="3303" xr:uid="{B4C17AC8-AEF0-4AB8-BCFE-A2E31D2815C6}"/>
    <cellStyle name="Normal 3 3 3 5 5 4" xfId="3304" xr:uid="{85DC3B31-A929-4683-8306-210474A0D89C}"/>
    <cellStyle name="Normal 3 3 3 5 6" xfId="1042" xr:uid="{CE0FFE66-6C51-4282-9BEA-3F1BC1FEF3F3}"/>
    <cellStyle name="Normal 3 3 3 5 6 2" xfId="3305" xr:uid="{785CF693-6311-4873-8483-7D82A3912D90}"/>
    <cellStyle name="Normal 3 3 3 5 6 3" xfId="3306" xr:uid="{76523112-14CF-4E8D-BFED-720296EA9EA5}"/>
    <cellStyle name="Normal 3 3 3 5 7" xfId="3307" xr:uid="{C0A09955-CD68-4025-BF8E-94433EF3CC6C}"/>
    <cellStyle name="Normal 3 3 3 5 8" xfId="3308" xr:uid="{330CEB8D-B2B8-4E0D-8035-EAE2A0CCCE4A}"/>
    <cellStyle name="Normal 3 3 3 6" xfId="1043" xr:uid="{DAEF39AB-25C4-4C6D-A3D1-DEEEAAD21028}"/>
    <cellStyle name="Normal 3 3 3 6 2" xfId="1044" xr:uid="{87FC7ABB-AF8F-4A35-BDD1-0DC9CF516A8E}"/>
    <cellStyle name="Normal 3 3 3 6 2 2" xfId="1045" xr:uid="{FD7BCDEE-DDC9-4A23-A6C8-C9C2B15FA1DB}"/>
    <cellStyle name="Normal 3 3 3 6 2 2 2" xfId="3309" xr:uid="{8553A1E3-60D2-4DD2-9E46-4210F44C8617}"/>
    <cellStyle name="Normal 3 3 3 6 2 2 3" xfId="3310" xr:uid="{3B7DDA9E-5C91-4325-9920-E95407B5EF61}"/>
    <cellStyle name="Normal 3 3 3 6 2 3" xfId="3311" xr:uid="{29EAF492-2739-41F2-95FF-3CE566E37C47}"/>
    <cellStyle name="Normal 3 3 3 6 2 4" xfId="3312" xr:uid="{68C9152E-DD4F-41DC-B185-9A8651A05EC5}"/>
    <cellStyle name="Normal 3 3 3 6 3" xfId="1046" xr:uid="{D6C10958-28AC-47BC-BD05-5180FB8316A2}"/>
    <cellStyle name="Normal 3 3 3 6 3 2" xfId="1047" xr:uid="{4605FCDA-5F78-4901-A7F9-518B3F7B877C}"/>
    <cellStyle name="Normal 3 3 3 6 3 2 2" xfId="3313" xr:uid="{333F3099-8483-4B65-8197-10E0F3B3F15B}"/>
    <cellStyle name="Normal 3 3 3 6 3 2 3" xfId="3314" xr:uid="{D2910207-62EF-4055-A39A-6D015A677601}"/>
    <cellStyle name="Normal 3 3 3 6 3 3" xfId="3315" xr:uid="{E89A8AE5-1C04-4C7E-B64C-23811D9ADDBD}"/>
    <cellStyle name="Normal 3 3 3 6 3 4" xfId="3316" xr:uid="{5C3E8B69-AA6A-4456-9AE9-1451C488119C}"/>
    <cellStyle name="Normal 3 3 3 6 4" xfId="1048" xr:uid="{5FCDC2A5-EB7C-40DB-8DDE-FA090D2270C5}"/>
    <cellStyle name="Normal 3 3 3 6 4 2" xfId="3317" xr:uid="{5BAF95D5-80C5-4E5F-BB18-C31223FC8495}"/>
    <cellStyle name="Normal 3 3 3 6 4 3" xfId="3318" xr:uid="{FFAB7293-0E96-4A68-9276-A668AC0B4259}"/>
    <cellStyle name="Normal 3 3 3 6 5" xfId="3319" xr:uid="{C2B9A32A-375A-4D57-8E98-B201C79D00E5}"/>
    <cellStyle name="Normal 3 3 3 6 6" xfId="3320" xr:uid="{C16C34B4-80EF-41AB-8DBC-98B21EA12F44}"/>
    <cellStyle name="Normal 3 3 3 7" xfId="1049" xr:uid="{76B758FF-4F69-4B70-B1E7-834E71AEDCEC}"/>
    <cellStyle name="Normal 3 3 3 7 2" xfId="1050" xr:uid="{8B11E736-7229-43EF-9983-1C2D14076C01}"/>
    <cellStyle name="Normal 3 3 3 7 2 2" xfId="1051" xr:uid="{3BDE30D5-22F2-4278-8BF1-30DBA9198767}"/>
    <cellStyle name="Normal 3 3 3 7 2 2 2" xfId="3321" xr:uid="{5981E281-21C1-41D3-A319-4EBFED55DD85}"/>
    <cellStyle name="Normal 3 3 3 7 2 2 3" xfId="3322" xr:uid="{5116E396-490E-4EF5-A99A-9D82D1653A69}"/>
    <cellStyle name="Normal 3 3 3 7 2 3" xfId="3323" xr:uid="{01BA3AF7-59D6-432C-BFD4-4FA4BE059A4B}"/>
    <cellStyle name="Normal 3 3 3 7 2 4" xfId="3324" xr:uid="{87C60885-A57F-4C10-A526-37C9969A7ACB}"/>
    <cellStyle name="Normal 3 3 3 7 3" xfId="1052" xr:uid="{06F72A1F-6D30-4D45-83D6-39232757FF1B}"/>
    <cellStyle name="Normal 3 3 3 7 3 2" xfId="1053" xr:uid="{52A65B11-15F4-4B1A-8595-DCE7278FD817}"/>
    <cellStyle name="Normal 3 3 3 7 3 2 2" xfId="3325" xr:uid="{31DD7CFE-EDD6-43B7-BE7D-C6DF1A081F0B}"/>
    <cellStyle name="Normal 3 3 3 7 3 2 3" xfId="3326" xr:uid="{C3B5C5DF-ACC4-438F-8823-8B00AA8DBF7D}"/>
    <cellStyle name="Normal 3 3 3 7 3 3" xfId="3327" xr:uid="{AE3B5232-31C0-42B1-A627-2457D8894919}"/>
    <cellStyle name="Normal 3 3 3 7 3 4" xfId="3328" xr:uid="{84FAC5F4-D59D-4BE8-B9AA-1D6BB5A9F470}"/>
    <cellStyle name="Normal 3 3 3 7 4" xfId="1054" xr:uid="{06E73180-8B40-4874-9647-0EB37D72BF60}"/>
    <cellStyle name="Normal 3 3 3 7 4 2" xfId="3329" xr:uid="{325D8FBE-845E-4932-8A42-3DBB1236F2DE}"/>
    <cellStyle name="Normal 3 3 3 7 4 3" xfId="3330" xr:uid="{E6204F68-0FD2-4E43-819D-0D02594ED9D0}"/>
    <cellStyle name="Normal 3 3 3 7 5" xfId="3331" xr:uid="{75295CF3-80EF-49F5-9714-109C1EB81045}"/>
    <cellStyle name="Normal 3 3 3 7 6" xfId="3332" xr:uid="{AB3146E8-8E88-43BF-8458-77B5CA3A603B}"/>
    <cellStyle name="Normal 3 3 3 8" xfId="1055" xr:uid="{886E0CF8-5604-43BE-9421-4C98202DF89A}"/>
    <cellStyle name="Normal 3 3 3 8 2" xfId="1056" xr:uid="{36207ABB-2517-4011-ABA1-0D2F085A56C6}"/>
    <cellStyle name="Normal 3 3 3 8 2 2" xfId="3333" xr:uid="{FB8CD849-C918-4EC7-8462-5B2F98B2F44C}"/>
    <cellStyle name="Normal 3 3 3 8 2 3" xfId="3334" xr:uid="{9AA00348-F5F4-4AF8-A594-2F6A017BEFC4}"/>
    <cellStyle name="Normal 3 3 3 8 3" xfId="3335" xr:uid="{7DAE73F3-BF7B-484C-820A-F77EEE96D345}"/>
    <cellStyle name="Normal 3 3 3 8 4" xfId="3336" xr:uid="{58EB8118-BEB4-4F87-A0E5-193662062A8E}"/>
    <cellStyle name="Normal 3 3 3 9" xfId="1057" xr:uid="{5DA20F09-93E4-4BA1-AF07-9A99F843D40B}"/>
    <cellStyle name="Normal 3 3 3 9 2" xfId="1058" xr:uid="{27897564-8599-4F92-817B-FD65791EBF08}"/>
    <cellStyle name="Normal 3 3 3 9 2 2" xfId="3337" xr:uid="{5495F792-ADF7-482E-8798-67EA44862A6D}"/>
    <cellStyle name="Normal 3 3 3 9 2 3" xfId="3338" xr:uid="{9A13A8C3-403F-43FE-A0D2-E1FD9EB6848A}"/>
    <cellStyle name="Normal 3 3 3 9 3" xfId="3339" xr:uid="{BDD4537E-78B0-417B-988E-A4ED91D924AD}"/>
    <cellStyle name="Normal 3 3 3 9 4" xfId="3340" xr:uid="{87C2D59B-9274-4285-B9E0-A8826634FA2F}"/>
    <cellStyle name="Normal 3 3 4" xfId="204" xr:uid="{9F3F0B04-7361-497C-BF75-C2D729874E9E}"/>
    <cellStyle name="Normal 3 3 4 10" xfId="3341" xr:uid="{F2F9EB1D-096C-4271-8174-4433806D0E6E}"/>
    <cellStyle name="Normal 3 3 4 2" xfId="205" xr:uid="{663F2CA7-5F21-419E-88A4-5FA6BDF73B39}"/>
    <cellStyle name="Normal 3 3 4 2 2" xfId="1059" xr:uid="{962E11D9-F251-4828-9FFE-ACF9BE9387DD}"/>
    <cellStyle name="Normal 3 3 4 2 2 2" xfId="1060" xr:uid="{89164517-9146-4833-A324-C676B72925EB}"/>
    <cellStyle name="Normal 3 3 4 2 2 2 2" xfId="1061" xr:uid="{E1DDF5CE-0024-49B1-B105-191E722430B1}"/>
    <cellStyle name="Normal 3 3 4 2 2 2 2 2" xfId="3342" xr:uid="{707BE10A-8EFB-4AEE-BDBB-C08260EDF4CF}"/>
    <cellStyle name="Normal 3 3 4 2 2 2 2 3" xfId="3343" xr:uid="{92D42433-0735-4569-BF83-42D015BC1B68}"/>
    <cellStyle name="Normal 3 3 4 2 2 2 3" xfId="3344" xr:uid="{E3B11EEE-0679-4DA6-865D-77E76E647DEF}"/>
    <cellStyle name="Normal 3 3 4 2 2 2 4" xfId="3345" xr:uid="{058B1105-7F66-499F-A99C-9BF4BE947A94}"/>
    <cellStyle name="Normal 3 3 4 2 2 3" xfId="1062" xr:uid="{06ACA5B2-B708-4FC1-91D1-0505300CE47B}"/>
    <cellStyle name="Normal 3 3 4 2 2 3 2" xfId="1063" xr:uid="{B27065B3-6886-4161-BEB7-CDE73039E313}"/>
    <cellStyle name="Normal 3 3 4 2 2 3 2 2" xfId="3346" xr:uid="{743B82B5-F594-46A9-8058-2DB26A83226A}"/>
    <cellStyle name="Normal 3 3 4 2 2 3 2 3" xfId="3347" xr:uid="{C317AA2A-D8B8-4A8F-874C-5155CE57A64D}"/>
    <cellStyle name="Normal 3 3 4 2 2 3 3" xfId="3348" xr:uid="{CA2FB8F1-5757-471D-90FB-1F5530DB9802}"/>
    <cellStyle name="Normal 3 3 4 2 2 3 4" xfId="3349" xr:uid="{43048B8D-8DCF-4EE5-80C8-EB9F30EE45B1}"/>
    <cellStyle name="Normal 3 3 4 2 2 4" xfId="1064" xr:uid="{E212681A-97D7-4CD9-A854-2A8B58760704}"/>
    <cellStyle name="Normal 3 3 4 2 2 4 2" xfId="3350" xr:uid="{17FD14A4-B322-474C-B85D-258F9E52F384}"/>
    <cellStyle name="Normal 3 3 4 2 2 4 3" xfId="3351" xr:uid="{0A5C92AC-3114-4798-A520-371DD8A9D140}"/>
    <cellStyle name="Normal 3 3 4 2 2 5" xfId="3352" xr:uid="{158273C9-207E-48AE-9FD7-1929F2DEDFCF}"/>
    <cellStyle name="Normal 3 3 4 2 2 6" xfId="3353" xr:uid="{F2DCF65F-88F6-4E95-8F7F-BF90D94B9BFD}"/>
    <cellStyle name="Normal 3 3 4 2 3" xfId="1065" xr:uid="{1E09CFB7-EF86-41D7-8DA3-A68B72C5DB27}"/>
    <cellStyle name="Normal 3 3 4 2 3 2" xfId="1066" xr:uid="{2662A867-17C1-4E8C-9488-69055BF8522F}"/>
    <cellStyle name="Normal 3 3 4 2 3 2 2" xfId="1067" xr:uid="{22A530E7-8C49-43DB-BE43-AD2134AEF3A6}"/>
    <cellStyle name="Normal 3 3 4 2 3 2 2 2" xfId="3354" xr:uid="{5FB98D07-6D35-4571-9D0B-0FB13E904E73}"/>
    <cellStyle name="Normal 3 3 4 2 3 2 2 3" xfId="3355" xr:uid="{8B08FE09-1D7E-4F24-8685-8C4203089CDB}"/>
    <cellStyle name="Normal 3 3 4 2 3 2 3" xfId="3356" xr:uid="{74A1F3E7-5D1A-4DA3-A952-3880E5A9ECC8}"/>
    <cellStyle name="Normal 3 3 4 2 3 2 4" xfId="3357" xr:uid="{3B00FFCB-D352-4232-A75C-9F14B30CB41C}"/>
    <cellStyle name="Normal 3 3 4 2 3 3" xfId="1068" xr:uid="{9ED7E5D2-2FBB-41BE-B9C2-DB69C27B3D98}"/>
    <cellStyle name="Normal 3 3 4 2 3 3 2" xfId="1069" xr:uid="{8E5CB3B4-42AE-4A12-B475-54A49B378364}"/>
    <cellStyle name="Normal 3 3 4 2 3 3 2 2" xfId="3358" xr:uid="{33020A5E-60F1-43C0-ADDB-036CF4B707CD}"/>
    <cellStyle name="Normal 3 3 4 2 3 3 2 3" xfId="3359" xr:uid="{61D41890-3838-458F-ABF7-E2FB2101B9DB}"/>
    <cellStyle name="Normal 3 3 4 2 3 3 3" xfId="3360" xr:uid="{968E2EBD-74D8-4924-94F4-0BA3078E3366}"/>
    <cellStyle name="Normal 3 3 4 2 3 3 4" xfId="3361" xr:uid="{3AD58570-34C6-4860-B7AA-E7AD2CCD14B1}"/>
    <cellStyle name="Normal 3 3 4 2 3 4" xfId="1070" xr:uid="{21C32354-A0E9-458F-BFE3-3AECB40AAE0D}"/>
    <cellStyle name="Normal 3 3 4 2 3 4 2" xfId="3362" xr:uid="{87193144-40CF-4E70-8EF1-012F6D05DD11}"/>
    <cellStyle name="Normal 3 3 4 2 3 4 3" xfId="3363" xr:uid="{39A862EC-F4F5-403A-B43D-48248DDF7915}"/>
    <cellStyle name="Normal 3 3 4 2 3 5" xfId="3364" xr:uid="{E786543E-850A-447F-B06C-20A9D6A4EBB4}"/>
    <cellStyle name="Normal 3 3 4 2 3 6" xfId="3365" xr:uid="{AA878480-F944-4DD2-A23D-0B1408609CE6}"/>
    <cellStyle name="Normal 3 3 4 2 4" xfId="1071" xr:uid="{07E45506-4404-4C31-9114-DBC74281DA36}"/>
    <cellStyle name="Normal 3 3 4 2 4 2" xfId="1072" xr:uid="{05B43BF2-0F6F-423A-8648-8852CA21D41E}"/>
    <cellStyle name="Normal 3 3 4 2 4 2 2" xfId="3366" xr:uid="{B58774D4-B2A6-4F72-9F03-BEB458A26840}"/>
    <cellStyle name="Normal 3 3 4 2 4 2 3" xfId="3367" xr:uid="{473DF2EB-A95D-4F82-973A-E663470589DA}"/>
    <cellStyle name="Normal 3 3 4 2 4 3" xfId="3368" xr:uid="{8765C3F3-2E37-4C98-809B-15A98382E804}"/>
    <cellStyle name="Normal 3 3 4 2 4 4" xfId="3369" xr:uid="{0BAD769F-84F4-473F-A9DF-9FB6D80ACDCB}"/>
    <cellStyle name="Normal 3 3 4 2 5" xfId="1073" xr:uid="{0A10C5BD-3890-433D-9062-D550E7A88FF7}"/>
    <cellStyle name="Normal 3 3 4 2 5 2" xfId="1074" xr:uid="{087E0071-DDC9-466C-BE72-C654B12BA299}"/>
    <cellStyle name="Normal 3 3 4 2 5 2 2" xfId="3370" xr:uid="{1864E348-CD35-4BDA-95FA-CFA4F9A836BA}"/>
    <cellStyle name="Normal 3 3 4 2 5 2 3" xfId="3371" xr:uid="{F3047F5E-163C-46F2-932A-1E25E5CF8528}"/>
    <cellStyle name="Normal 3 3 4 2 5 3" xfId="3372" xr:uid="{16BA5B39-1E41-476A-9486-E3ACC9B097F1}"/>
    <cellStyle name="Normal 3 3 4 2 5 4" xfId="3373" xr:uid="{AF2BD18C-007E-4313-8046-9A752E6AD6F9}"/>
    <cellStyle name="Normal 3 3 4 2 6" xfId="1075" xr:uid="{2DD025F7-8443-40DF-AB2A-F361B7FC69C9}"/>
    <cellStyle name="Normal 3 3 4 2 6 2" xfId="3374" xr:uid="{AE69B3A1-D7CE-4389-B0C9-E20704830532}"/>
    <cellStyle name="Normal 3 3 4 2 6 3" xfId="3375" xr:uid="{5E330B56-8C45-4765-982D-5915DB4B6E24}"/>
    <cellStyle name="Normal 3 3 4 2 7" xfId="3376" xr:uid="{6AE0F117-8330-488D-BB34-99AB3BFCDF38}"/>
    <cellStyle name="Normal 3 3 4 2 8" xfId="3377" xr:uid="{2AA28867-80DF-474B-BE3E-A09DF7C19129}"/>
    <cellStyle name="Normal 3 3 4 3" xfId="206" xr:uid="{443215A4-69C9-4ACE-8B56-9DE57611BEB4}"/>
    <cellStyle name="Normal 3 3 4 3 2" xfId="1076" xr:uid="{48F7F714-FFF2-4551-BD2D-3073FF48D7E8}"/>
    <cellStyle name="Normal 3 3 4 3 2 2" xfId="1077" xr:uid="{E1EA9874-41C0-4CCE-9A56-EF69859BD551}"/>
    <cellStyle name="Normal 3 3 4 3 2 2 2" xfId="1078" xr:uid="{CD6ADD65-BFC4-4009-8AEF-7C694A7B9A93}"/>
    <cellStyle name="Normal 3 3 4 3 2 2 2 2" xfId="3378" xr:uid="{0F288C40-AB64-4349-BD2C-81735B855334}"/>
    <cellStyle name="Normal 3 3 4 3 2 2 2 3" xfId="3379" xr:uid="{C8F71B7F-C5EB-410C-8C35-D969E27B0A5F}"/>
    <cellStyle name="Normal 3 3 4 3 2 2 3" xfId="3380" xr:uid="{7D652EE2-B962-4645-9A3D-B20C9524C72E}"/>
    <cellStyle name="Normal 3 3 4 3 2 2 4" xfId="3381" xr:uid="{C5963FFD-F862-47FD-9FD7-4C7BEB8898F5}"/>
    <cellStyle name="Normal 3 3 4 3 2 3" xfId="1079" xr:uid="{7DBF04DF-D82F-4A11-BC37-0CD375CD2791}"/>
    <cellStyle name="Normal 3 3 4 3 2 3 2" xfId="1080" xr:uid="{8CECA6A7-AECD-4869-819B-0A8B78B6B5B3}"/>
    <cellStyle name="Normal 3 3 4 3 2 3 2 2" xfId="3382" xr:uid="{660A55F9-E127-44D0-B60F-DC26633B86D7}"/>
    <cellStyle name="Normal 3 3 4 3 2 3 2 3" xfId="3383" xr:uid="{F2005444-B3C8-4FEC-B126-078846D4E7BC}"/>
    <cellStyle name="Normal 3 3 4 3 2 3 3" xfId="3384" xr:uid="{28A5F382-9F1F-4898-8254-6C8EF124A36F}"/>
    <cellStyle name="Normal 3 3 4 3 2 3 4" xfId="3385" xr:uid="{374C3A20-6FA0-46A6-81E4-3DA9721F52E6}"/>
    <cellStyle name="Normal 3 3 4 3 2 4" xfId="1081" xr:uid="{EC95C8F7-DC62-4779-85EC-883ABE4FB2B9}"/>
    <cellStyle name="Normal 3 3 4 3 2 4 2" xfId="3386" xr:uid="{F6A21858-4ECB-4F75-99C2-573A00F45CA4}"/>
    <cellStyle name="Normal 3 3 4 3 2 4 3" xfId="3387" xr:uid="{01247A95-7268-48A5-98A9-B6F4EFF96D1C}"/>
    <cellStyle name="Normal 3 3 4 3 2 5" xfId="3388" xr:uid="{D7AC8D4B-66AA-4BC4-8CF0-E6F06209FBDA}"/>
    <cellStyle name="Normal 3 3 4 3 2 6" xfId="3389" xr:uid="{5A6F0F69-007E-429C-9FA6-DE789918FBBB}"/>
    <cellStyle name="Normal 3 3 4 3 3" xfId="1082" xr:uid="{A3894799-DB98-48D7-BA27-22511C078A63}"/>
    <cellStyle name="Normal 3 3 4 3 3 2" xfId="1083" xr:uid="{9F3EA39E-256B-40BC-9BB8-1579F68B9379}"/>
    <cellStyle name="Normal 3 3 4 3 3 2 2" xfId="1084" xr:uid="{F0DB84F9-A98A-42A4-93D1-390CCDBCAB44}"/>
    <cellStyle name="Normal 3 3 4 3 3 2 2 2" xfId="3390" xr:uid="{9DF9DBC2-38C6-4415-A8B4-EA3408B97630}"/>
    <cellStyle name="Normal 3 3 4 3 3 2 2 3" xfId="3391" xr:uid="{48308426-BC05-4D8D-BF6D-E4AB582C4FE5}"/>
    <cellStyle name="Normal 3 3 4 3 3 2 3" xfId="3392" xr:uid="{206E9285-339D-444A-B148-3BFC5C7E61D2}"/>
    <cellStyle name="Normal 3 3 4 3 3 2 4" xfId="3393" xr:uid="{A4E93DDE-8F14-4F3E-89EB-B5FA596F6604}"/>
    <cellStyle name="Normal 3 3 4 3 3 3" xfId="1085" xr:uid="{A122F416-777A-4EB5-9A9A-7C657463BE3D}"/>
    <cellStyle name="Normal 3 3 4 3 3 3 2" xfId="1086" xr:uid="{A177BE57-4E08-478A-9E85-EB30359D14DF}"/>
    <cellStyle name="Normal 3 3 4 3 3 3 2 2" xfId="3394" xr:uid="{D5F1ECAC-395D-4E2A-8454-FB8C96AFC227}"/>
    <cellStyle name="Normal 3 3 4 3 3 3 2 3" xfId="3395" xr:uid="{924159B0-2C71-4354-9057-8D105963964E}"/>
    <cellStyle name="Normal 3 3 4 3 3 3 3" xfId="3396" xr:uid="{E39D080C-E414-4A7B-80B1-15691D22DB4C}"/>
    <cellStyle name="Normal 3 3 4 3 3 3 4" xfId="3397" xr:uid="{AFEF585D-81CB-4FF7-A33C-451527194095}"/>
    <cellStyle name="Normal 3 3 4 3 3 4" xfId="1087" xr:uid="{79FA65BF-7965-4F75-91A8-0204910D072F}"/>
    <cellStyle name="Normal 3 3 4 3 3 4 2" xfId="3398" xr:uid="{7C7210A0-EFD2-40F8-99AC-78268AE8C43D}"/>
    <cellStyle name="Normal 3 3 4 3 3 4 3" xfId="3399" xr:uid="{334F1A70-0DEC-4DD0-8CE9-BB931AE39CC3}"/>
    <cellStyle name="Normal 3 3 4 3 3 5" xfId="3400" xr:uid="{D84A27C0-1015-46BC-BA6E-A44DD3ED6BF1}"/>
    <cellStyle name="Normal 3 3 4 3 3 6" xfId="3401" xr:uid="{69A3CCB4-7DE6-4F43-9247-09201130E85B}"/>
    <cellStyle name="Normal 3 3 4 3 4" xfId="1088" xr:uid="{B4765099-4AE7-4F90-8933-97A2010826E0}"/>
    <cellStyle name="Normal 3 3 4 3 4 2" xfId="1089" xr:uid="{CBAB4C2B-B7EE-45F4-B07D-5D595319DFC1}"/>
    <cellStyle name="Normal 3 3 4 3 4 2 2" xfId="3402" xr:uid="{5F70F36E-0DEE-401A-89C6-F74F54A6562F}"/>
    <cellStyle name="Normal 3 3 4 3 4 2 3" xfId="3403" xr:uid="{78051F59-C548-4A21-A386-BD077CB4955D}"/>
    <cellStyle name="Normal 3 3 4 3 4 3" xfId="3404" xr:uid="{07408578-1268-4665-B43D-DBCF1A928E3B}"/>
    <cellStyle name="Normal 3 3 4 3 4 4" xfId="3405" xr:uid="{856061E6-E5E6-414C-ABA3-6E51BFA2BDF2}"/>
    <cellStyle name="Normal 3 3 4 3 5" xfId="1090" xr:uid="{6C02F4E7-0F09-408B-B4DB-43289B561F1F}"/>
    <cellStyle name="Normal 3 3 4 3 5 2" xfId="1091" xr:uid="{8CE12426-5118-40A6-9B73-DD266509744F}"/>
    <cellStyle name="Normal 3 3 4 3 5 2 2" xfId="3406" xr:uid="{520F1618-B82E-4485-A2B3-867EBF3FF53A}"/>
    <cellStyle name="Normal 3 3 4 3 5 2 3" xfId="3407" xr:uid="{66E74053-C472-402B-ABFD-3926AA8AB84C}"/>
    <cellStyle name="Normal 3 3 4 3 5 3" xfId="3408" xr:uid="{D3776E53-E823-463E-8810-84F2E5CFDD22}"/>
    <cellStyle name="Normal 3 3 4 3 5 4" xfId="3409" xr:uid="{8A892557-84A2-490C-A58A-EE2EAEF83FDF}"/>
    <cellStyle name="Normal 3 3 4 3 6" xfId="1092" xr:uid="{C439A03E-7FDB-46C8-8B8E-80FF353A703B}"/>
    <cellStyle name="Normal 3 3 4 3 6 2" xfId="3410" xr:uid="{30D07556-B7EF-4E4D-A173-007104173889}"/>
    <cellStyle name="Normal 3 3 4 3 6 3" xfId="3411" xr:uid="{5089D4F8-2B51-4C80-98DC-FF620F2B63DA}"/>
    <cellStyle name="Normal 3 3 4 3 7" xfId="3412" xr:uid="{511C6551-677A-4C5F-AA32-1A1A755DA053}"/>
    <cellStyle name="Normal 3 3 4 3 8" xfId="3413" xr:uid="{1E83C9A6-0F5F-4A40-99B1-4C84B507AB4A}"/>
    <cellStyle name="Normal 3 3 4 4" xfId="1093" xr:uid="{D1D8C1CA-C1A7-467F-8A61-DCA0C1CD6A09}"/>
    <cellStyle name="Normal 3 3 4 4 2" xfId="1094" xr:uid="{D6E88896-F4D0-4F8D-BBEC-DCB664CBFC1A}"/>
    <cellStyle name="Normal 3 3 4 4 2 2" xfId="1095" xr:uid="{48C00495-24F4-4878-BE9C-D24B72004F0A}"/>
    <cellStyle name="Normal 3 3 4 4 2 2 2" xfId="3414" xr:uid="{2176472C-ABD0-4E4B-96E9-E41B5B5E9B4C}"/>
    <cellStyle name="Normal 3 3 4 4 2 2 3" xfId="3415" xr:uid="{C729A91E-6E3E-491D-A4E4-46BE7E84BC3E}"/>
    <cellStyle name="Normal 3 3 4 4 2 3" xfId="3416" xr:uid="{BBB2636F-9E00-4028-9969-9AE3AB58568B}"/>
    <cellStyle name="Normal 3 3 4 4 2 4" xfId="3417" xr:uid="{A0535BA1-A9CD-4E01-84CD-6DACB04B0944}"/>
    <cellStyle name="Normal 3 3 4 4 3" xfId="1096" xr:uid="{7453563B-B4C9-45ED-AE42-C4B0B7189A4A}"/>
    <cellStyle name="Normal 3 3 4 4 3 2" xfId="1097" xr:uid="{A70B8857-72A3-436E-BC26-32AD91833133}"/>
    <cellStyle name="Normal 3 3 4 4 3 2 2" xfId="3418" xr:uid="{45C89BC5-809D-4DC3-9AC5-A899FFB7F9C4}"/>
    <cellStyle name="Normal 3 3 4 4 3 2 3" xfId="3419" xr:uid="{75D3D919-2844-4579-B1FF-4A2F972C242D}"/>
    <cellStyle name="Normal 3 3 4 4 3 3" xfId="3420" xr:uid="{9DFD3DAF-770A-4529-9C41-46370259F4A1}"/>
    <cellStyle name="Normal 3 3 4 4 3 4" xfId="3421" xr:uid="{F71D23F3-F532-4F1D-9901-ABB94E2B0171}"/>
    <cellStyle name="Normal 3 3 4 4 4" xfId="1098" xr:uid="{BF91FA81-7CD6-4857-B5E5-48E617D9D318}"/>
    <cellStyle name="Normal 3 3 4 4 4 2" xfId="3422" xr:uid="{D2836262-6F6F-4E7E-BFB9-B59992A9708A}"/>
    <cellStyle name="Normal 3 3 4 4 4 3" xfId="3423" xr:uid="{8C3744FA-9B84-4AA3-AD3F-A058C5667F4B}"/>
    <cellStyle name="Normal 3 3 4 4 5" xfId="3424" xr:uid="{3E91C6FB-35C1-4D30-BE3C-9282130B3A21}"/>
    <cellStyle name="Normal 3 3 4 4 6" xfId="3425" xr:uid="{B66BD90F-2FD0-4535-9513-8CC240946B65}"/>
    <cellStyle name="Normal 3 3 4 5" xfId="1099" xr:uid="{EB26694B-7D28-491B-BF1A-2E323185B401}"/>
    <cellStyle name="Normal 3 3 4 5 2" xfId="1100" xr:uid="{1C1E7F6E-DCB2-42BC-A91E-A08B6DA98D58}"/>
    <cellStyle name="Normal 3 3 4 5 2 2" xfId="1101" xr:uid="{E25A30C7-4E49-4196-BBD3-FBD60678A164}"/>
    <cellStyle name="Normal 3 3 4 5 2 2 2" xfId="3426" xr:uid="{4780CF17-1780-4F34-9B53-7FCF3C37B25B}"/>
    <cellStyle name="Normal 3 3 4 5 2 2 3" xfId="3427" xr:uid="{DD53A2EE-BD96-49A7-AC8A-B09A04A81EF9}"/>
    <cellStyle name="Normal 3 3 4 5 2 3" xfId="3428" xr:uid="{9493EC1D-3E70-4374-B718-1D3B2F83515D}"/>
    <cellStyle name="Normal 3 3 4 5 2 4" xfId="3429" xr:uid="{323C4267-6A2F-4870-A794-A953A5639FC8}"/>
    <cellStyle name="Normal 3 3 4 5 3" xfId="1102" xr:uid="{E2C6331B-D0C0-46D6-B587-BE862057080D}"/>
    <cellStyle name="Normal 3 3 4 5 3 2" xfId="1103" xr:uid="{EAC1FE0B-1F56-40C3-B8BA-4516640EE23F}"/>
    <cellStyle name="Normal 3 3 4 5 3 2 2" xfId="3430" xr:uid="{1B6F7342-F514-4843-B1D3-FFF7451C393C}"/>
    <cellStyle name="Normal 3 3 4 5 3 2 3" xfId="3431" xr:uid="{FFF4B38F-3C9E-4B07-B505-CA0B566CC38F}"/>
    <cellStyle name="Normal 3 3 4 5 3 3" xfId="3432" xr:uid="{29112729-1F72-480A-92E3-4FFA0CD53D59}"/>
    <cellStyle name="Normal 3 3 4 5 3 4" xfId="3433" xr:uid="{F03D778F-F050-474F-AAAC-41090B52A771}"/>
    <cellStyle name="Normal 3 3 4 5 4" xfId="1104" xr:uid="{F89706D8-6D6F-4887-98DB-7065DA4407A0}"/>
    <cellStyle name="Normal 3 3 4 5 4 2" xfId="3434" xr:uid="{0F7676F2-AABF-40C1-8700-92DD6E162232}"/>
    <cellStyle name="Normal 3 3 4 5 4 3" xfId="3435" xr:uid="{8001C210-C778-4394-A68B-E8D067073435}"/>
    <cellStyle name="Normal 3 3 4 5 5" xfId="3436" xr:uid="{3264E2CB-1D7B-4C0B-95FD-6529BC34EF1F}"/>
    <cellStyle name="Normal 3 3 4 5 6" xfId="3437" xr:uid="{BE026791-3959-4DCE-8DE0-40B80F9FB984}"/>
    <cellStyle name="Normal 3 3 4 6" xfId="1105" xr:uid="{E66ABF43-FF20-4731-A91F-66A397367217}"/>
    <cellStyle name="Normal 3 3 4 6 2" xfId="1106" xr:uid="{231A5AAA-53AC-4380-B7AF-468501097063}"/>
    <cellStyle name="Normal 3 3 4 6 2 2" xfId="3438" xr:uid="{820D5C2C-70CF-46B6-9BDD-61B01DE5A2B2}"/>
    <cellStyle name="Normal 3 3 4 6 2 3" xfId="3439" xr:uid="{156CA43F-FDF0-4408-A35D-E8BCE90E869A}"/>
    <cellStyle name="Normal 3 3 4 6 3" xfId="3440" xr:uid="{95E4EEAA-E7B2-4FCB-8AE0-BDA7012867EF}"/>
    <cellStyle name="Normal 3 3 4 6 4" xfId="3441" xr:uid="{6F582EA8-F815-42DD-A13A-53E46D9EC43E}"/>
    <cellStyle name="Normal 3 3 4 7" xfId="1107" xr:uid="{5AB1B680-F15D-494F-92EE-A9161CD1D3A2}"/>
    <cellStyle name="Normal 3 3 4 7 2" xfId="1108" xr:uid="{C938DDF8-30A1-4AAB-8241-0FD76E169850}"/>
    <cellStyle name="Normal 3 3 4 7 2 2" xfId="3442" xr:uid="{F0894C74-B173-4245-93E5-C1C57390C4D6}"/>
    <cellStyle name="Normal 3 3 4 7 2 3" xfId="3443" xr:uid="{FB19138D-4B5C-42EB-AC73-AB9E54E958AA}"/>
    <cellStyle name="Normal 3 3 4 7 3" xfId="3444" xr:uid="{83FCD749-FD7E-4921-A71C-99A2CB41870A}"/>
    <cellStyle name="Normal 3 3 4 7 4" xfId="3445" xr:uid="{33531CB3-3F6D-4CC0-81FC-F0ACA8E741D6}"/>
    <cellStyle name="Normal 3 3 4 8" xfId="1109" xr:uid="{B91C98A6-1372-497C-9F1F-55EE6B954078}"/>
    <cellStyle name="Normal 3 3 4 8 2" xfId="3446" xr:uid="{A4508C7D-34AA-4A2F-B7FD-890530152A12}"/>
    <cellStyle name="Normal 3 3 4 8 3" xfId="3447" xr:uid="{2A523A23-D53C-425D-9208-50B55682247D}"/>
    <cellStyle name="Normal 3 3 4 9" xfId="3448" xr:uid="{324B99BD-90BF-4CCB-928E-B51A6F1567BE}"/>
    <cellStyle name="Normal 3 3 5" xfId="207" xr:uid="{950F9FF3-D820-4C1C-914D-3AA795751094}"/>
    <cellStyle name="Normal 3 3 5 10" xfId="3449" xr:uid="{41163092-F818-490E-B72F-CFE4250DA736}"/>
    <cellStyle name="Normal 3 3 5 2" xfId="208" xr:uid="{8C5D7E63-E92E-41BA-9D43-C4CECEF8D8F7}"/>
    <cellStyle name="Normal 3 3 5 2 2" xfId="1110" xr:uid="{6344AD29-3DEF-45A8-9CA7-556EF02995E1}"/>
    <cellStyle name="Normal 3 3 5 2 2 2" xfId="1111" xr:uid="{5AFD93BF-A004-497B-8491-06025D45BA2F}"/>
    <cellStyle name="Normal 3 3 5 2 2 2 2" xfId="1112" xr:uid="{671604F9-99CE-4549-BED6-B068F7207D42}"/>
    <cellStyle name="Normal 3 3 5 2 2 2 2 2" xfId="3450" xr:uid="{E971737B-F79D-4BA5-98B9-C3B7337A673D}"/>
    <cellStyle name="Normal 3 3 5 2 2 2 2 3" xfId="3451" xr:uid="{AEA324DF-9421-40B7-AB50-6EAA1433F7CA}"/>
    <cellStyle name="Normal 3 3 5 2 2 2 3" xfId="3452" xr:uid="{54462451-9C54-40DC-A04C-577324E17048}"/>
    <cellStyle name="Normal 3 3 5 2 2 2 4" xfId="3453" xr:uid="{0B33F8D8-FC98-426A-94EE-EE55CAC8D699}"/>
    <cellStyle name="Normal 3 3 5 2 2 3" xfId="1113" xr:uid="{6E2683E3-269A-4DD1-A761-7E8368C88F1C}"/>
    <cellStyle name="Normal 3 3 5 2 2 3 2" xfId="1114" xr:uid="{C2932A99-B27C-4B9F-8257-E45F9A17282D}"/>
    <cellStyle name="Normal 3 3 5 2 2 3 2 2" xfId="3454" xr:uid="{BFB2066B-1594-4F5F-94FA-5A3DEAED10BE}"/>
    <cellStyle name="Normal 3 3 5 2 2 3 2 3" xfId="3455" xr:uid="{F10653D1-DC6B-4F24-A50C-ADB55E0D1B6E}"/>
    <cellStyle name="Normal 3 3 5 2 2 3 3" xfId="3456" xr:uid="{70DF0319-F4B5-4312-8D77-246E452F1478}"/>
    <cellStyle name="Normal 3 3 5 2 2 3 4" xfId="3457" xr:uid="{13985787-1E03-45F1-9885-2CE9E8E3E36D}"/>
    <cellStyle name="Normal 3 3 5 2 2 4" xfId="1115" xr:uid="{BE6DE7DA-D3D3-4FE3-958A-F0D8E1C01BA2}"/>
    <cellStyle name="Normal 3 3 5 2 2 4 2" xfId="3458" xr:uid="{AC3DF444-5269-4382-94CB-4161B3098092}"/>
    <cellStyle name="Normal 3 3 5 2 2 4 3" xfId="3459" xr:uid="{B982EC66-5AAC-47D7-A68F-F9CC9B356EC4}"/>
    <cellStyle name="Normal 3 3 5 2 2 5" xfId="3460" xr:uid="{905AFA94-CEF7-49E4-9733-C6D9733A4E53}"/>
    <cellStyle name="Normal 3 3 5 2 2 6" xfId="3461" xr:uid="{3440A5CF-A3E0-4BC9-974C-DCDC699AB614}"/>
    <cellStyle name="Normal 3 3 5 2 3" xfId="1116" xr:uid="{B5ABA079-C6DC-4CC8-A0AA-97168C14E688}"/>
    <cellStyle name="Normal 3 3 5 2 3 2" xfId="1117" xr:uid="{DF7285C4-F411-4C42-A3C6-AAE5DCB02480}"/>
    <cellStyle name="Normal 3 3 5 2 3 2 2" xfId="1118" xr:uid="{D9DFCD36-2491-4254-A262-C6A0241C867F}"/>
    <cellStyle name="Normal 3 3 5 2 3 2 2 2" xfId="3462" xr:uid="{D9574C42-2ED1-4DDC-9F0A-CA59F8175D05}"/>
    <cellStyle name="Normal 3 3 5 2 3 2 2 3" xfId="3463" xr:uid="{AA81B539-1004-41D7-8146-1006F3F26B77}"/>
    <cellStyle name="Normal 3 3 5 2 3 2 3" xfId="3464" xr:uid="{081CDFC0-7405-499E-BF20-5C347F1FC70D}"/>
    <cellStyle name="Normal 3 3 5 2 3 2 4" xfId="3465" xr:uid="{198440D4-90C7-4444-96D3-5BF75F9EAE0F}"/>
    <cellStyle name="Normal 3 3 5 2 3 3" xfId="1119" xr:uid="{4876E83D-0076-417A-9A71-8CF819BFE351}"/>
    <cellStyle name="Normal 3 3 5 2 3 3 2" xfId="1120" xr:uid="{88665A4C-E486-4CEB-BD12-AB34B61842F2}"/>
    <cellStyle name="Normal 3 3 5 2 3 3 2 2" xfId="3466" xr:uid="{78D201B9-0DEA-4411-AA0A-EFDDDC48B7A2}"/>
    <cellStyle name="Normal 3 3 5 2 3 3 2 3" xfId="3467" xr:uid="{F18F0024-1B4D-4E05-B193-59D2018AAD34}"/>
    <cellStyle name="Normal 3 3 5 2 3 3 3" xfId="3468" xr:uid="{78DB31A6-4B6A-4FB2-9913-145D57B6352C}"/>
    <cellStyle name="Normal 3 3 5 2 3 3 4" xfId="3469" xr:uid="{00FB24E1-561E-4985-B2DA-D0DAE1712656}"/>
    <cellStyle name="Normal 3 3 5 2 3 4" xfId="1121" xr:uid="{F807D57D-814B-4FCF-BEA2-03A693EABCA6}"/>
    <cellStyle name="Normal 3 3 5 2 3 4 2" xfId="3470" xr:uid="{FA6367F8-D298-468A-A45D-E77457E3AE8E}"/>
    <cellStyle name="Normal 3 3 5 2 3 4 3" xfId="3471" xr:uid="{AEF10A91-01AB-4565-ACF2-F9AD88CE0B95}"/>
    <cellStyle name="Normal 3 3 5 2 3 5" xfId="3472" xr:uid="{BDB43397-9982-4833-8FE7-1F69A199949C}"/>
    <cellStyle name="Normal 3 3 5 2 3 6" xfId="3473" xr:uid="{439A2E87-E2F0-4018-AE70-A741CE4AC825}"/>
    <cellStyle name="Normal 3 3 5 2 4" xfId="1122" xr:uid="{6FB67C6E-2E71-4D78-A400-0717C9FD61B5}"/>
    <cellStyle name="Normal 3 3 5 2 4 2" xfId="1123" xr:uid="{E1D66DC9-DEF4-426E-A447-F29729FDD601}"/>
    <cellStyle name="Normal 3 3 5 2 4 2 2" xfId="3474" xr:uid="{ABD0CC5C-96F8-4563-AF8E-0CAE63D7B8CF}"/>
    <cellStyle name="Normal 3 3 5 2 4 2 3" xfId="3475" xr:uid="{26F44CA0-BDB8-48C9-A1CD-61855EA66793}"/>
    <cellStyle name="Normal 3 3 5 2 4 3" xfId="3476" xr:uid="{DCE4C467-2537-4AEE-9B0F-3A940AB5503D}"/>
    <cellStyle name="Normal 3 3 5 2 4 4" xfId="3477" xr:uid="{BF31E184-0335-498B-97CA-F48DBB45A77C}"/>
    <cellStyle name="Normal 3 3 5 2 5" xfId="1124" xr:uid="{CC3AA8C0-E290-42E9-8D65-B0ACF5AF442D}"/>
    <cellStyle name="Normal 3 3 5 2 5 2" xfId="1125" xr:uid="{24CDFECB-B006-4306-A75B-E0CC60623375}"/>
    <cellStyle name="Normal 3 3 5 2 5 2 2" xfId="3478" xr:uid="{7DB446EB-5248-4A57-9B1B-B9C03AE21D79}"/>
    <cellStyle name="Normal 3 3 5 2 5 2 3" xfId="3479" xr:uid="{57D15F45-92FB-47C1-85AA-78B0664CAB67}"/>
    <cellStyle name="Normal 3 3 5 2 5 3" xfId="3480" xr:uid="{AE804248-86EF-49EC-8096-B6BB4EBB734A}"/>
    <cellStyle name="Normal 3 3 5 2 5 4" xfId="3481" xr:uid="{76E8159A-00BF-47C8-9D27-DA0DDBFF8DBE}"/>
    <cellStyle name="Normal 3 3 5 2 6" xfId="1126" xr:uid="{C40CAC9E-CFFF-4AB7-A805-DF6FC1E7B0D5}"/>
    <cellStyle name="Normal 3 3 5 2 6 2" xfId="3482" xr:uid="{616BFFFE-AB73-4B82-A066-E998E1025561}"/>
    <cellStyle name="Normal 3 3 5 2 6 3" xfId="3483" xr:uid="{86A114A5-9294-476F-B097-052F73889D1E}"/>
    <cellStyle name="Normal 3 3 5 2 7" xfId="3484" xr:uid="{B4244C8A-1F1A-45A6-8EC8-6BDF7F84D084}"/>
    <cellStyle name="Normal 3 3 5 2 8" xfId="3485" xr:uid="{FFEE9921-E1A6-42E2-BA31-408BDF12E8F0}"/>
    <cellStyle name="Normal 3 3 5 3" xfId="209" xr:uid="{F2AEB80F-80B4-410A-B612-BF401A6187F3}"/>
    <cellStyle name="Normal 3 3 5 3 2" xfId="1127" xr:uid="{2BE5B1A2-DCD0-4267-8F92-E750FF6ED1AE}"/>
    <cellStyle name="Normal 3 3 5 3 2 2" xfId="1128" xr:uid="{118813F2-EEFE-48D4-88A8-20A7253524D6}"/>
    <cellStyle name="Normal 3 3 5 3 2 2 2" xfId="1129" xr:uid="{D54ABB2B-599E-4D62-86B4-482848864F09}"/>
    <cellStyle name="Normal 3 3 5 3 2 2 2 2" xfId="3486" xr:uid="{919A60FC-D846-4745-8B2D-BA8EE57F5A4E}"/>
    <cellStyle name="Normal 3 3 5 3 2 2 2 3" xfId="3487" xr:uid="{AAF729E8-6011-4BF5-962E-5D7FBED17A79}"/>
    <cellStyle name="Normal 3 3 5 3 2 2 3" xfId="3488" xr:uid="{DD7A92D6-70D8-4E8A-BCBA-F8628C97C777}"/>
    <cellStyle name="Normal 3 3 5 3 2 2 4" xfId="3489" xr:uid="{D8F31EF3-729D-4E14-9C61-5A88B5B8DE20}"/>
    <cellStyle name="Normal 3 3 5 3 2 3" xfId="1130" xr:uid="{C1675C37-85AF-428E-AA94-251ED8CD71ED}"/>
    <cellStyle name="Normal 3 3 5 3 2 3 2" xfId="1131" xr:uid="{E3D5E49E-1C68-4D11-82F7-917C15E200A2}"/>
    <cellStyle name="Normal 3 3 5 3 2 3 2 2" xfId="3490" xr:uid="{37DCC81E-21D8-4CD6-AAC2-81B8FD09BC19}"/>
    <cellStyle name="Normal 3 3 5 3 2 3 2 3" xfId="3491" xr:uid="{67CE4491-0E09-4CF5-A487-8E609A454495}"/>
    <cellStyle name="Normal 3 3 5 3 2 3 3" xfId="3492" xr:uid="{EB4175BF-2844-4598-9AE7-6C46EA346097}"/>
    <cellStyle name="Normal 3 3 5 3 2 3 4" xfId="3493" xr:uid="{7B34ABAB-3F1A-4646-A115-2C06062154A5}"/>
    <cellStyle name="Normal 3 3 5 3 2 4" xfId="1132" xr:uid="{1E3C7F02-0910-44BB-A06A-91AC81DBF1FD}"/>
    <cellStyle name="Normal 3 3 5 3 2 4 2" xfId="3494" xr:uid="{6F1D7046-B998-44DD-9906-E2FF2E8CEE0D}"/>
    <cellStyle name="Normal 3 3 5 3 2 4 3" xfId="3495" xr:uid="{C64BC1DB-4D57-4E11-A2DA-EC21D76F777B}"/>
    <cellStyle name="Normal 3 3 5 3 2 5" xfId="3496" xr:uid="{A0C06DB6-9510-4846-93E9-9494468D7BC2}"/>
    <cellStyle name="Normal 3 3 5 3 2 6" xfId="3497" xr:uid="{2F9DDC8A-0557-4064-884E-E27F3C012B75}"/>
    <cellStyle name="Normal 3 3 5 3 3" xfId="1133" xr:uid="{059BBB3A-7870-47C1-B173-D56D0982D45B}"/>
    <cellStyle name="Normal 3 3 5 3 3 2" xfId="1134" xr:uid="{239CE8AE-4923-4E4A-850E-7EB36ED40B48}"/>
    <cellStyle name="Normal 3 3 5 3 3 2 2" xfId="1135" xr:uid="{8D8A7412-8C41-47FE-945C-716AE0C91761}"/>
    <cellStyle name="Normal 3 3 5 3 3 2 2 2" xfId="3498" xr:uid="{BD08D5E5-4266-401E-AF39-96BBF7F5E093}"/>
    <cellStyle name="Normal 3 3 5 3 3 2 2 3" xfId="3499" xr:uid="{C5C43733-9662-439B-A2C9-DE42CAC35CCC}"/>
    <cellStyle name="Normal 3 3 5 3 3 2 3" xfId="3500" xr:uid="{8EFDA0C5-ED1F-4C0F-A9F7-7DC00E272880}"/>
    <cellStyle name="Normal 3 3 5 3 3 2 4" xfId="3501" xr:uid="{B4011001-5C0E-499C-868C-E68569BF66F7}"/>
    <cellStyle name="Normal 3 3 5 3 3 3" xfId="1136" xr:uid="{5529FB05-AA7F-45E2-9094-B01CCCAC2623}"/>
    <cellStyle name="Normal 3 3 5 3 3 3 2" xfId="1137" xr:uid="{C6990E65-C89F-47D9-B7E2-7533875512E4}"/>
    <cellStyle name="Normal 3 3 5 3 3 3 2 2" xfId="3502" xr:uid="{D8C74306-9491-48A4-9D00-74B24497FB4E}"/>
    <cellStyle name="Normal 3 3 5 3 3 3 2 3" xfId="3503" xr:uid="{43986872-65E3-4B14-B177-B64B7799A26E}"/>
    <cellStyle name="Normal 3 3 5 3 3 3 3" xfId="3504" xr:uid="{BA4710B1-FB5D-47D0-BA72-E3C06D257DA2}"/>
    <cellStyle name="Normal 3 3 5 3 3 3 4" xfId="3505" xr:uid="{99E765F7-3CD1-4E4F-81BF-326815786020}"/>
    <cellStyle name="Normal 3 3 5 3 3 4" xfId="1138" xr:uid="{9F793996-F891-460D-A892-5655F8E948F0}"/>
    <cellStyle name="Normal 3 3 5 3 3 4 2" xfId="3506" xr:uid="{1885DE6B-975B-4CAE-A0E7-903D26F6E335}"/>
    <cellStyle name="Normal 3 3 5 3 3 4 3" xfId="3507" xr:uid="{8F080437-8D37-4835-B25C-5613D1D71A1F}"/>
    <cellStyle name="Normal 3 3 5 3 3 5" xfId="3508" xr:uid="{83297456-BFA4-447F-AA28-0565E35BF86B}"/>
    <cellStyle name="Normal 3 3 5 3 3 6" xfId="3509" xr:uid="{8243FDC0-3897-4761-B9B8-C81073446C83}"/>
    <cellStyle name="Normal 3 3 5 3 4" xfId="1139" xr:uid="{1466AD89-9DCC-4C7A-8E79-1879B82D629D}"/>
    <cellStyle name="Normal 3 3 5 3 4 2" xfId="1140" xr:uid="{CFC29B0B-9657-401A-888E-36A7E912839F}"/>
    <cellStyle name="Normal 3 3 5 3 4 2 2" xfId="3510" xr:uid="{B9275E89-DF91-4AFD-BCD6-1EC261A51DC0}"/>
    <cellStyle name="Normal 3 3 5 3 4 2 3" xfId="3511" xr:uid="{8CB149B9-E4FA-4884-B56A-DED79589CEEA}"/>
    <cellStyle name="Normal 3 3 5 3 4 3" xfId="3512" xr:uid="{FC075C3F-7F2C-4F5E-B44D-952AEDC233BE}"/>
    <cellStyle name="Normal 3 3 5 3 4 4" xfId="3513" xr:uid="{224A58C4-9A91-4BA1-92C8-C7B52651C60E}"/>
    <cellStyle name="Normal 3 3 5 3 5" xfId="1141" xr:uid="{E22AF016-3A21-4A4E-9394-BA5A1734F566}"/>
    <cellStyle name="Normal 3 3 5 3 5 2" xfId="1142" xr:uid="{399F114B-35C3-43CE-B179-9E1C49170F6B}"/>
    <cellStyle name="Normal 3 3 5 3 5 2 2" xfId="3514" xr:uid="{5FB94DCF-7B45-40C3-BC21-1219B3BCE1FE}"/>
    <cellStyle name="Normal 3 3 5 3 5 2 3" xfId="3515" xr:uid="{45066AA8-589D-4667-9788-05DDC64F761D}"/>
    <cellStyle name="Normal 3 3 5 3 5 3" xfId="3516" xr:uid="{CEF99BBD-DFE4-4E2B-A19C-F6AF40D3C84D}"/>
    <cellStyle name="Normal 3 3 5 3 5 4" xfId="3517" xr:uid="{D05E00CB-AECF-45A9-8173-B82F95ADE654}"/>
    <cellStyle name="Normal 3 3 5 3 6" xfId="1143" xr:uid="{0EF8A771-D3DD-44D0-831D-E8AADA22F68A}"/>
    <cellStyle name="Normal 3 3 5 3 6 2" xfId="3518" xr:uid="{7DE54077-1C12-4BBB-92F1-8EBCFF26F3F0}"/>
    <cellStyle name="Normal 3 3 5 3 6 3" xfId="3519" xr:uid="{7CD13166-898B-425B-A547-2AA6A5EB0944}"/>
    <cellStyle name="Normal 3 3 5 3 7" xfId="3520" xr:uid="{2E21BA6E-7AE5-466B-956D-9548A7376775}"/>
    <cellStyle name="Normal 3 3 5 3 8" xfId="3521" xr:uid="{B4FE2499-A3B0-4EE3-8C8F-D2DFF0C47AFD}"/>
    <cellStyle name="Normal 3 3 5 4" xfId="1144" xr:uid="{E321918C-0D46-4ED3-A272-787963AC1036}"/>
    <cellStyle name="Normal 3 3 5 4 2" xfId="1145" xr:uid="{C7B962E2-FB35-4BF2-8DD4-CA528FC792C0}"/>
    <cellStyle name="Normal 3 3 5 4 2 2" xfId="1146" xr:uid="{A398FDB3-CE97-483C-9717-F437D1201DB9}"/>
    <cellStyle name="Normal 3 3 5 4 2 2 2" xfId="3522" xr:uid="{6F860A01-04DB-4DF6-A6E0-90C30E2B5738}"/>
    <cellStyle name="Normal 3 3 5 4 2 2 3" xfId="3523" xr:uid="{DF350233-D23C-4F9C-B370-C8AEE9558C76}"/>
    <cellStyle name="Normal 3 3 5 4 2 3" xfId="3524" xr:uid="{3D4EE95B-69C8-404C-85B1-41B5D421D0E9}"/>
    <cellStyle name="Normal 3 3 5 4 2 4" xfId="3525" xr:uid="{94975DD3-22F0-48F6-9268-258CA23A8247}"/>
    <cellStyle name="Normal 3 3 5 4 3" xfId="1147" xr:uid="{A18756CC-8579-4CC1-82F8-E8BD987F48D9}"/>
    <cellStyle name="Normal 3 3 5 4 3 2" xfId="1148" xr:uid="{0CF69F0A-AD58-4EC6-A27B-975AB6FAD2A7}"/>
    <cellStyle name="Normal 3 3 5 4 3 2 2" xfId="3526" xr:uid="{D36042BF-3C67-469D-8864-F61A1D1E26A6}"/>
    <cellStyle name="Normal 3 3 5 4 3 2 3" xfId="3527" xr:uid="{AA455479-C431-4BF9-8484-98260555B382}"/>
    <cellStyle name="Normal 3 3 5 4 3 3" xfId="3528" xr:uid="{457C1F25-AA93-46C7-8151-323CDE8E765D}"/>
    <cellStyle name="Normal 3 3 5 4 3 4" xfId="3529" xr:uid="{0FA7427F-FC5D-43DF-A70C-598BEDF70723}"/>
    <cellStyle name="Normal 3 3 5 4 4" xfId="1149" xr:uid="{2C0AF8E6-330F-4E75-9A9F-522B59F03933}"/>
    <cellStyle name="Normal 3 3 5 4 4 2" xfId="3530" xr:uid="{0DA46093-28CC-4C47-AEC7-3E8AE9411E42}"/>
    <cellStyle name="Normal 3 3 5 4 4 3" xfId="3531" xr:uid="{85028CF8-8AA1-4F3A-B766-E58D0DC6F553}"/>
    <cellStyle name="Normal 3 3 5 4 5" xfId="3532" xr:uid="{A19D88F8-BBC0-4879-8775-ECB9500A1C68}"/>
    <cellStyle name="Normal 3 3 5 4 6" xfId="3533" xr:uid="{4190BD0D-6F82-4D14-AA18-8619309809A9}"/>
    <cellStyle name="Normal 3 3 5 5" xfId="1150" xr:uid="{77889CD9-7510-4D03-9582-A2D9D6ABF805}"/>
    <cellStyle name="Normal 3 3 5 5 2" xfId="1151" xr:uid="{A4825004-D92E-48D2-957B-3E16A6A91BB8}"/>
    <cellStyle name="Normal 3 3 5 5 2 2" xfId="1152" xr:uid="{4FB6D7FB-97D1-4136-A1D6-36629278F094}"/>
    <cellStyle name="Normal 3 3 5 5 2 2 2" xfId="3534" xr:uid="{5F8CA795-ECCB-46A4-B604-A603ADF92C92}"/>
    <cellStyle name="Normal 3 3 5 5 2 2 3" xfId="3535" xr:uid="{46B134CD-C59F-47E9-B406-3F235BC8937C}"/>
    <cellStyle name="Normal 3 3 5 5 2 3" xfId="3536" xr:uid="{A38151A7-2194-4590-911C-8061A5D874AC}"/>
    <cellStyle name="Normal 3 3 5 5 2 4" xfId="3537" xr:uid="{3CDB6A6A-5287-45EC-BD27-89028A6FBD2F}"/>
    <cellStyle name="Normal 3 3 5 5 3" xfId="1153" xr:uid="{B0AB26C7-353A-428E-BC5C-A2F18803FE12}"/>
    <cellStyle name="Normal 3 3 5 5 3 2" xfId="1154" xr:uid="{434C023C-F77A-4458-B138-44D146A952E8}"/>
    <cellStyle name="Normal 3 3 5 5 3 2 2" xfId="3538" xr:uid="{84010F4D-4DF3-42A4-AB9F-3856887A6475}"/>
    <cellStyle name="Normal 3 3 5 5 3 2 3" xfId="3539" xr:uid="{BDB4E779-2583-4F5E-A30D-1E95E2B9AF04}"/>
    <cellStyle name="Normal 3 3 5 5 3 3" xfId="3540" xr:uid="{69DA9E1C-132A-4D22-BF0F-DCDA5CC3217E}"/>
    <cellStyle name="Normal 3 3 5 5 3 4" xfId="3541" xr:uid="{3767AD64-BBFD-445F-9DDF-D76548EB1355}"/>
    <cellStyle name="Normal 3 3 5 5 4" xfId="1155" xr:uid="{78766FEA-8324-49EE-8DD6-D9A68B34105E}"/>
    <cellStyle name="Normal 3 3 5 5 4 2" xfId="3542" xr:uid="{E63329AA-75E6-40A2-B0E7-765D8E46A24A}"/>
    <cellStyle name="Normal 3 3 5 5 4 3" xfId="3543" xr:uid="{CE76FB0E-1A9D-47AD-8AFA-62BFE2374CB9}"/>
    <cellStyle name="Normal 3 3 5 5 5" xfId="3544" xr:uid="{64B8D405-B40F-4657-ABAC-8BEE47B05F23}"/>
    <cellStyle name="Normal 3 3 5 5 6" xfId="3545" xr:uid="{39F7C474-2752-49AB-985C-3E9C229A4412}"/>
    <cellStyle name="Normal 3 3 5 6" xfId="1156" xr:uid="{1D00C479-24E9-42A1-96A2-E4F02F603233}"/>
    <cellStyle name="Normal 3 3 5 6 2" xfId="1157" xr:uid="{6EDA1374-AF9B-40F0-BB49-8D157A9B4D0E}"/>
    <cellStyle name="Normal 3 3 5 6 2 2" xfId="3546" xr:uid="{1F2F8B3F-814D-4BC0-A1F4-489E5CEC54A7}"/>
    <cellStyle name="Normal 3 3 5 6 2 3" xfId="3547" xr:uid="{142844BE-2636-4AA5-AFDA-D73F190CCECD}"/>
    <cellStyle name="Normal 3 3 5 6 3" xfId="3548" xr:uid="{045A345B-0FAB-4EE4-A83F-BEA1AF4B33D6}"/>
    <cellStyle name="Normal 3 3 5 6 4" xfId="3549" xr:uid="{03406108-4659-4523-8995-C9A3A8C6CE24}"/>
    <cellStyle name="Normal 3 3 5 7" xfId="1158" xr:uid="{08D441A4-28FC-422C-A0C1-6D2961C51691}"/>
    <cellStyle name="Normal 3 3 5 7 2" xfId="1159" xr:uid="{1E5B1450-3E7D-421E-A92A-369338D166E6}"/>
    <cellStyle name="Normal 3 3 5 7 2 2" xfId="3550" xr:uid="{66502E3B-7286-43AB-A9F3-B00F7E822E2A}"/>
    <cellStyle name="Normal 3 3 5 7 2 3" xfId="3551" xr:uid="{3F85F841-76A5-4AFF-B54F-7AE30B5B35AB}"/>
    <cellStyle name="Normal 3 3 5 7 3" xfId="3552" xr:uid="{AF078AE5-83CB-4B3E-A84F-AB69A9CE6E8F}"/>
    <cellStyle name="Normal 3 3 5 7 4" xfId="3553" xr:uid="{D6F408A6-7A5B-48AD-AB7F-F9AAED14D9AB}"/>
    <cellStyle name="Normal 3 3 5 8" xfId="1160" xr:uid="{F7E9F15F-2632-4F45-AB88-E2C736988019}"/>
    <cellStyle name="Normal 3 3 5 8 2" xfId="3554" xr:uid="{4B7F4C9D-85B7-4248-A5ED-017AB360EB9F}"/>
    <cellStyle name="Normal 3 3 5 8 3" xfId="3555" xr:uid="{FA607E41-C140-4820-B454-C4207E44CC83}"/>
    <cellStyle name="Normal 3 3 5 9" xfId="3556" xr:uid="{2B954309-48FE-4598-A68A-A7AB631E97AC}"/>
    <cellStyle name="Normal 3 3 6" xfId="210" xr:uid="{22865672-AF31-487C-B48F-583980013D94}"/>
    <cellStyle name="Normal 3 3 6 2" xfId="1161" xr:uid="{7FEC3A04-3B2F-441C-A003-F246B0B9C0C0}"/>
    <cellStyle name="Normal 3 3 6 2 2" xfId="1162" xr:uid="{6D75A4C2-23B1-4C10-9E2A-F06107BDCD6A}"/>
    <cellStyle name="Normal 3 3 6 2 2 2" xfId="1163" xr:uid="{6C426AEF-1246-4647-B512-17D74CE86CD3}"/>
    <cellStyle name="Normal 3 3 6 2 2 2 2" xfId="3557" xr:uid="{EA8289D5-76D0-4BFB-B89F-0A0A657ABBD5}"/>
    <cellStyle name="Normal 3 3 6 2 2 2 3" xfId="3558" xr:uid="{CC1C4D6D-4F1C-468C-B21F-A0CC3D3724E0}"/>
    <cellStyle name="Normal 3 3 6 2 2 3" xfId="3559" xr:uid="{1387D2DB-D8FE-4483-B2AE-F76590A10329}"/>
    <cellStyle name="Normal 3 3 6 2 2 4" xfId="3560" xr:uid="{9B282C52-7462-4E99-BCE0-D549D4D3B9C1}"/>
    <cellStyle name="Normal 3 3 6 2 3" xfId="1164" xr:uid="{52C25D81-1423-456A-A34A-1F4199B7EB57}"/>
    <cellStyle name="Normal 3 3 6 2 3 2" xfId="1165" xr:uid="{9672D399-CA29-4DC9-9366-85BAE99FEAC9}"/>
    <cellStyle name="Normal 3 3 6 2 3 2 2" xfId="3561" xr:uid="{1306AA9D-B27A-40EE-92B9-01673B90A534}"/>
    <cellStyle name="Normal 3 3 6 2 3 2 3" xfId="3562" xr:uid="{9CB15F97-E66C-41F6-A6F5-4055B2877C88}"/>
    <cellStyle name="Normal 3 3 6 2 3 3" xfId="3563" xr:uid="{AAE6718E-CA15-48B1-AAF6-AA7EAF334F80}"/>
    <cellStyle name="Normal 3 3 6 2 3 4" xfId="3564" xr:uid="{18C7ECE2-E2C4-475C-95BD-CB5190B09379}"/>
    <cellStyle name="Normal 3 3 6 2 4" xfId="1166" xr:uid="{FD52AADB-BAD6-4968-B331-6CBDDB373F4D}"/>
    <cellStyle name="Normal 3 3 6 2 4 2" xfId="3565" xr:uid="{855BDA08-B68A-4DF9-9D35-ED3C186CBB59}"/>
    <cellStyle name="Normal 3 3 6 2 4 3" xfId="3566" xr:uid="{6916B0FA-F6CA-4EEB-A7E1-7E06CD3CCBF4}"/>
    <cellStyle name="Normal 3 3 6 2 5" xfId="3567" xr:uid="{8EAA8BE6-FD98-4096-91C3-5F165511A67B}"/>
    <cellStyle name="Normal 3 3 6 2 6" xfId="3568" xr:uid="{75DAD6B2-4692-4916-87EB-02BDE14ECBF0}"/>
    <cellStyle name="Normal 3 3 6 3" xfId="1167" xr:uid="{1935C384-9C98-4EA4-8BA3-EC1D4559982F}"/>
    <cellStyle name="Normal 3 3 6 3 2" xfId="1168" xr:uid="{134369C1-AF39-4EAC-A285-F18767BCE6EB}"/>
    <cellStyle name="Normal 3 3 6 3 2 2" xfId="1169" xr:uid="{06964932-C4B1-4175-B064-D2812ED29E7C}"/>
    <cellStyle name="Normal 3 3 6 3 2 2 2" xfId="3569" xr:uid="{242F793C-9480-470E-9D26-0AA01FC04FE2}"/>
    <cellStyle name="Normal 3 3 6 3 2 2 3" xfId="3570" xr:uid="{84B84F1A-FEC4-4B12-9B8D-9250EBF11E12}"/>
    <cellStyle name="Normal 3 3 6 3 2 3" xfId="3571" xr:uid="{155B376C-EBB3-42C6-8CB4-24574ABE7298}"/>
    <cellStyle name="Normal 3 3 6 3 2 4" xfId="3572" xr:uid="{3941A6D2-54C3-4FE3-8281-896FED6B46AC}"/>
    <cellStyle name="Normal 3 3 6 3 3" xfId="1170" xr:uid="{0868C058-3A89-49E9-B901-9A05B5C69A5A}"/>
    <cellStyle name="Normal 3 3 6 3 3 2" xfId="1171" xr:uid="{49187B4A-1C5B-464A-A73B-1454E2E8AFA8}"/>
    <cellStyle name="Normal 3 3 6 3 3 2 2" xfId="3573" xr:uid="{9CE927E4-EBE7-4839-A583-499F069F7152}"/>
    <cellStyle name="Normal 3 3 6 3 3 2 3" xfId="3574" xr:uid="{0D792EBA-64C2-4B13-9A65-71B017944B86}"/>
    <cellStyle name="Normal 3 3 6 3 3 3" xfId="3575" xr:uid="{0354A8FE-FDB8-4065-9190-7A91B16CB9D7}"/>
    <cellStyle name="Normal 3 3 6 3 3 4" xfId="3576" xr:uid="{9DC8A179-2128-4C50-A801-BAA0EE50FAC5}"/>
    <cellStyle name="Normal 3 3 6 3 4" xfId="1172" xr:uid="{8918E6A0-52E4-402F-96E8-58AEDF8F647E}"/>
    <cellStyle name="Normal 3 3 6 3 4 2" xfId="3577" xr:uid="{A3351D5A-3072-4A9A-9B54-2BD5EE01CB97}"/>
    <cellStyle name="Normal 3 3 6 3 4 3" xfId="3578" xr:uid="{B67A9E9C-CF04-427A-8496-D8B5F594C7FC}"/>
    <cellStyle name="Normal 3 3 6 3 5" xfId="3579" xr:uid="{FE799F5C-7CFC-4F41-BE34-E273F3E336CD}"/>
    <cellStyle name="Normal 3 3 6 3 6" xfId="3580" xr:uid="{F83012BA-6CCE-410A-825F-08BA29880B52}"/>
    <cellStyle name="Normal 3 3 6 4" xfId="1173" xr:uid="{5C1BD950-9F9D-4031-ABD6-368929D67F79}"/>
    <cellStyle name="Normal 3 3 6 4 2" xfId="1174" xr:uid="{D33EA3AD-0B9A-44F3-90B5-EA6027E2D500}"/>
    <cellStyle name="Normal 3 3 6 4 2 2" xfId="3581" xr:uid="{764E3DC8-2B41-4EB4-B574-50B3E261D003}"/>
    <cellStyle name="Normal 3 3 6 4 2 3" xfId="3582" xr:uid="{7ABE1CC4-5CAF-4FC2-A0F2-B5861B15F71F}"/>
    <cellStyle name="Normal 3 3 6 4 3" xfId="3583" xr:uid="{7FDECDB4-DD09-415B-8638-C6E2C3FB78F2}"/>
    <cellStyle name="Normal 3 3 6 4 4" xfId="3584" xr:uid="{B3B6BEF1-6575-4364-B75B-213CAF3B73C3}"/>
    <cellStyle name="Normal 3 3 6 5" xfId="1175" xr:uid="{6A55AFDD-F068-40F9-82B2-012EA5F0DB1F}"/>
    <cellStyle name="Normal 3 3 6 5 2" xfId="1176" xr:uid="{AEBA8E4A-E3F5-4C05-AAFB-552464931541}"/>
    <cellStyle name="Normal 3 3 6 5 2 2" xfId="3585" xr:uid="{E0B32E64-B938-4891-A597-A0BB6938A919}"/>
    <cellStyle name="Normal 3 3 6 5 2 3" xfId="3586" xr:uid="{DCCFCCAC-C2EB-4C05-BCD7-BEE5DC1F21D0}"/>
    <cellStyle name="Normal 3 3 6 5 3" xfId="3587" xr:uid="{1E9A9891-7793-480C-8F7E-370B956C4384}"/>
    <cellStyle name="Normal 3 3 6 5 4" xfId="3588" xr:uid="{83B8FC89-025C-4EB8-9A75-2BE1CF06A0F6}"/>
    <cellStyle name="Normal 3 3 6 6" xfId="1177" xr:uid="{2AE98B81-3B44-4E4B-971D-2BF88476AC88}"/>
    <cellStyle name="Normal 3 3 6 6 2" xfId="3589" xr:uid="{8EAE0900-BEE8-4B6F-831A-25FAC8190587}"/>
    <cellStyle name="Normal 3 3 6 6 3" xfId="3590" xr:uid="{08B8F5FA-BADC-4E7F-8FAE-61714547DC9E}"/>
    <cellStyle name="Normal 3 3 6 7" xfId="3591" xr:uid="{44F5D7D1-70AA-4977-A07F-0513DC86E811}"/>
    <cellStyle name="Normal 3 3 6 8" xfId="3592" xr:uid="{EE7AF66B-E974-490B-8F1F-36C27BAA06F2}"/>
    <cellStyle name="Normal 3 3 7" xfId="211" xr:uid="{E49E0759-5FBF-46F8-B1CE-809796ED8F69}"/>
    <cellStyle name="Normal 3 3 7 2" xfId="1178" xr:uid="{AE43AFD4-A09C-4EB8-AD1B-7A08EF406EB1}"/>
    <cellStyle name="Normal 3 3 7 2 2" xfId="1179" xr:uid="{D3118E59-D133-4CF7-A2FA-C0302BE83802}"/>
    <cellStyle name="Normal 3 3 7 2 2 2" xfId="1180" xr:uid="{3306DA81-FFBD-42AF-BF41-798EBCA153EA}"/>
    <cellStyle name="Normal 3 3 7 2 2 2 2" xfId="3593" xr:uid="{0CA4A2D6-F082-45C1-AEE3-E32E2882B099}"/>
    <cellStyle name="Normal 3 3 7 2 2 2 3" xfId="3594" xr:uid="{DF06B309-89B1-4884-868F-FEA7EE78CD62}"/>
    <cellStyle name="Normal 3 3 7 2 2 3" xfId="3595" xr:uid="{60616E9E-C812-41F8-AC3D-6E54E1C2A989}"/>
    <cellStyle name="Normal 3 3 7 2 2 4" xfId="3596" xr:uid="{6B2E9775-0640-4F46-B7B2-C7C5D763546B}"/>
    <cellStyle name="Normal 3 3 7 2 3" xfId="1181" xr:uid="{1819968C-5007-4B35-855C-5EA5A73FA4AA}"/>
    <cellStyle name="Normal 3 3 7 2 3 2" xfId="1182" xr:uid="{591B0229-FE45-479D-92D1-050EC47F45ED}"/>
    <cellStyle name="Normal 3 3 7 2 3 2 2" xfId="3597" xr:uid="{B17E57EF-C481-4FFD-B101-86E3FA60AA9D}"/>
    <cellStyle name="Normal 3 3 7 2 3 2 3" xfId="3598" xr:uid="{E9E1A972-065B-4C67-8AE9-8A2E885E1DE7}"/>
    <cellStyle name="Normal 3 3 7 2 3 3" xfId="3599" xr:uid="{6406B75B-0A5C-47C6-9688-A69DB99E1C97}"/>
    <cellStyle name="Normal 3 3 7 2 3 4" xfId="3600" xr:uid="{8613A5AC-0B4D-4478-90F4-866E4E5DC9DF}"/>
    <cellStyle name="Normal 3 3 7 2 4" xfId="1183" xr:uid="{9673BAD2-D5E6-4F33-9EDC-2A52DF5B3700}"/>
    <cellStyle name="Normal 3 3 7 2 4 2" xfId="3601" xr:uid="{87520608-9B8A-47F1-B1B4-FBB63BA3C763}"/>
    <cellStyle name="Normal 3 3 7 2 4 3" xfId="3602" xr:uid="{24D1BDC1-71A5-489A-87A6-AC6236885713}"/>
    <cellStyle name="Normal 3 3 7 2 5" xfId="3603" xr:uid="{2942E92E-C3DE-4786-B77D-BCDBE8224938}"/>
    <cellStyle name="Normal 3 3 7 2 6" xfId="3604" xr:uid="{94ECC8B6-ACBB-4031-9F21-4C48F89E8A89}"/>
    <cellStyle name="Normal 3 3 7 3" xfId="1184" xr:uid="{64D1CC06-57DC-4EF5-A4AF-F169296DEB34}"/>
    <cellStyle name="Normal 3 3 7 3 2" xfId="1185" xr:uid="{556D4419-30C6-4CD6-8DC7-EB7F77403714}"/>
    <cellStyle name="Normal 3 3 7 3 2 2" xfId="1186" xr:uid="{CC6FF217-2D46-47C1-B1CA-B31B9FB5C6A3}"/>
    <cellStyle name="Normal 3 3 7 3 2 2 2" xfId="3605" xr:uid="{24826B3A-7048-418A-B31A-F8373BAA07BC}"/>
    <cellStyle name="Normal 3 3 7 3 2 2 3" xfId="3606" xr:uid="{A78EBBB5-DD86-43E4-A245-48F82A8CBAC5}"/>
    <cellStyle name="Normal 3 3 7 3 2 3" xfId="3607" xr:uid="{09502BB3-E557-437E-90E1-2D8E87C99788}"/>
    <cellStyle name="Normal 3 3 7 3 2 4" xfId="3608" xr:uid="{F13740F8-A60D-44BD-A389-F34E75AC83B6}"/>
    <cellStyle name="Normal 3 3 7 3 3" xfId="1187" xr:uid="{8A7A05CA-C42E-4733-8811-5C739C91ECC3}"/>
    <cellStyle name="Normal 3 3 7 3 3 2" xfId="1188" xr:uid="{56DBDFB2-9A30-4844-8C78-783670028B06}"/>
    <cellStyle name="Normal 3 3 7 3 3 2 2" xfId="3609" xr:uid="{EBF190AA-70DA-43E5-A98C-FFB47A424205}"/>
    <cellStyle name="Normal 3 3 7 3 3 2 3" xfId="3610" xr:uid="{7AD28D7C-F7C8-48E3-96B9-705B9E6E9568}"/>
    <cellStyle name="Normal 3 3 7 3 3 3" xfId="3611" xr:uid="{3EF04388-4AFB-4553-912A-7D8A3152F8EB}"/>
    <cellStyle name="Normal 3 3 7 3 3 4" xfId="3612" xr:uid="{68DE2B73-90FD-40AF-B0B7-8B2E8A164FDE}"/>
    <cellStyle name="Normal 3 3 7 3 4" xfId="1189" xr:uid="{8A4F642E-30CB-4A00-8F2B-9E91C583761E}"/>
    <cellStyle name="Normal 3 3 7 3 4 2" xfId="3613" xr:uid="{3D995BFC-1025-40CD-BA15-7A3082A60622}"/>
    <cellStyle name="Normal 3 3 7 3 4 3" xfId="3614" xr:uid="{C3EE5333-7747-4403-9336-B1A978458AC0}"/>
    <cellStyle name="Normal 3 3 7 3 5" xfId="3615" xr:uid="{982EF523-43E1-4EE8-8ACB-DA22761CC8D0}"/>
    <cellStyle name="Normal 3 3 7 3 6" xfId="3616" xr:uid="{FBAE73D6-FDD7-43BB-8251-AF3EC5C5ED29}"/>
    <cellStyle name="Normal 3 3 7 4" xfId="1190" xr:uid="{0D3D0FE7-3B79-4F4D-883C-3A16274BC5BF}"/>
    <cellStyle name="Normal 3 3 7 4 2" xfId="1191" xr:uid="{C00D9269-0F2F-4B7D-BEB6-98D4C9962E2D}"/>
    <cellStyle name="Normal 3 3 7 4 2 2" xfId="3617" xr:uid="{E2A357A0-34FD-41AA-8FE3-78D91442A34A}"/>
    <cellStyle name="Normal 3 3 7 4 2 3" xfId="3618" xr:uid="{2A282248-69E5-441F-A3AF-9F3FBEF184CA}"/>
    <cellStyle name="Normal 3 3 7 4 3" xfId="3619" xr:uid="{A9B42CE3-E61C-4F91-A61D-0AB6C9FE9F28}"/>
    <cellStyle name="Normal 3 3 7 4 4" xfId="3620" xr:uid="{2A5F7590-FE73-4DD0-BD0C-7DFE6F3BB977}"/>
    <cellStyle name="Normal 3 3 7 5" xfId="1192" xr:uid="{6A7C08EF-D7E3-4860-933E-9C54B76AA9B1}"/>
    <cellStyle name="Normal 3 3 7 5 2" xfId="1193" xr:uid="{4D46318E-AC0D-4A82-8EEB-5ECB9191D134}"/>
    <cellStyle name="Normal 3 3 7 5 2 2" xfId="3621" xr:uid="{3F184B56-FC64-448F-A37C-BF800E8FC193}"/>
    <cellStyle name="Normal 3 3 7 5 2 3" xfId="3622" xr:uid="{34302BEC-77E3-4150-AC28-F4956E8F78F4}"/>
    <cellStyle name="Normal 3 3 7 5 3" xfId="3623" xr:uid="{6BAE5702-764C-428B-81E3-2E6757B47AB4}"/>
    <cellStyle name="Normal 3 3 7 5 4" xfId="3624" xr:uid="{CD24F4D1-2038-4E8E-A6FA-4FDCCBB4C6D4}"/>
    <cellStyle name="Normal 3 3 7 6" xfId="1194" xr:uid="{270DDC0A-A766-4B13-B03C-B91F07E6B38A}"/>
    <cellStyle name="Normal 3 3 7 6 2" xfId="3625" xr:uid="{F1C2072E-CA12-4B53-AEEC-347AEDDC9BC7}"/>
    <cellStyle name="Normal 3 3 7 6 3" xfId="3626" xr:uid="{9FC1E659-2D76-42E6-831D-1A729A2AEE52}"/>
    <cellStyle name="Normal 3 3 7 7" xfId="3627" xr:uid="{47B0EC01-992E-41D7-8D86-7570FF5ECCD6}"/>
    <cellStyle name="Normal 3 3 7 8" xfId="3628" xr:uid="{C45CAC72-EC4C-435A-A97D-6FF8DAE6B188}"/>
    <cellStyle name="Normal 3 3 8" xfId="1195" xr:uid="{DA0762CD-081B-4E89-A846-089EDE2BCAEA}"/>
    <cellStyle name="Normal 3 3 8 2" xfId="1196" xr:uid="{5D48975F-7218-4A44-BF6D-58EE38B3E333}"/>
    <cellStyle name="Normal 3 3 8 2 2" xfId="1197" xr:uid="{BA3FB7A6-5BE2-4E53-A151-94D5BC288CCA}"/>
    <cellStyle name="Normal 3 3 8 2 2 2" xfId="3629" xr:uid="{C715CC84-E032-4AB0-BCCB-DD003227C629}"/>
    <cellStyle name="Normal 3 3 8 2 2 3" xfId="3630" xr:uid="{FFE6078A-FBF6-4655-97FA-D4334B3A5888}"/>
    <cellStyle name="Normal 3 3 8 2 3" xfId="3631" xr:uid="{AA175850-1661-4A14-8AD7-2E4D12EA9999}"/>
    <cellStyle name="Normal 3 3 8 2 4" xfId="3632" xr:uid="{EB5F1440-7FA1-4D96-AA8E-B02AE5D4C968}"/>
    <cellStyle name="Normal 3 3 8 3" xfId="1198" xr:uid="{ED0A843E-1010-4CC6-8426-3C4D49497FCE}"/>
    <cellStyle name="Normal 3 3 8 3 2" xfId="1199" xr:uid="{879C369E-84DF-455C-810C-E2B688EF2D50}"/>
    <cellStyle name="Normal 3 3 8 3 2 2" xfId="3633" xr:uid="{6F9FA7AC-FA74-453A-83B9-4090B6F8292F}"/>
    <cellStyle name="Normal 3 3 8 3 2 3" xfId="3634" xr:uid="{5187B915-95B2-48AA-B507-50A12FCC543C}"/>
    <cellStyle name="Normal 3 3 8 3 3" xfId="3635" xr:uid="{6AFCE8DD-ABCF-4B5F-AF4C-CB1F2FB007B6}"/>
    <cellStyle name="Normal 3 3 8 3 4" xfId="3636" xr:uid="{F706CD9F-E31C-4FCA-950F-960A3AD1BE0C}"/>
    <cellStyle name="Normal 3 3 8 4" xfId="1200" xr:uid="{D0B3C93C-8EE1-49FD-B7FC-AB6DF51EFA65}"/>
    <cellStyle name="Normal 3 3 8 4 2" xfId="3637" xr:uid="{D9781EE0-8C44-4877-B2E9-2ED01E934E34}"/>
    <cellStyle name="Normal 3 3 8 4 3" xfId="3638" xr:uid="{3BE292E5-234D-4B9C-9583-636CE65319E0}"/>
    <cellStyle name="Normal 3 3 8 5" xfId="3639" xr:uid="{63C5E7D1-AAAC-4151-87F1-B1615C03C69D}"/>
    <cellStyle name="Normal 3 3 8 6" xfId="3640" xr:uid="{6A5038E2-401F-4A84-BA79-4F7787117160}"/>
    <cellStyle name="Normal 3 3 9" xfId="1201" xr:uid="{B63F8589-5A4C-40DC-952D-B1EB320561E4}"/>
    <cellStyle name="Normal 3 3 9 2" xfId="1202" xr:uid="{D34266A2-9F9C-4D8C-AB91-E0767B6E9CFF}"/>
    <cellStyle name="Normal 3 3 9 2 2" xfId="1203" xr:uid="{2E699FD6-F9F8-4F2D-8A56-94E1AD921C30}"/>
    <cellStyle name="Normal 3 3 9 2 2 2" xfId="3641" xr:uid="{630A9A6C-4A7F-41CE-815D-0DD6C477C1B6}"/>
    <cellStyle name="Normal 3 3 9 2 2 3" xfId="3642" xr:uid="{42F9C5EB-CDD9-4F29-9D79-9A72869793B8}"/>
    <cellStyle name="Normal 3 3 9 2 3" xfId="3643" xr:uid="{0C49D8A2-4299-43D5-8D88-8B024742C6CA}"/>
    <cellStyle name="Normal 3 3 9 2 4" xfId="3644" xr:uid="{34B1DF39-6B72-46E2-A910-E48FF4C13687}"/>
    <cellStyle name="Normal 3 3 9 3" xfId="1204" xr:uid="{C9705DC4-E3B8-4E53-8B06-C0695199B8A9}"/>
    <cellStyle name="Normal 3 3 9 3 2" xfId="1205" xr:uid="{3A4BC05C-4D1E-41EF-A624-BCE40EE21919}"/>
    <cellStyle name="Normal 3 3 9 3 2 2" xfId="3645" xr:uid="{E7F73E05-2E94-4A1B-A24A-05298D729F3F}"/>
    <cellStyle name="Normal 3 3 9 3 2 3" xfId="3646" xr:uid="{7C2C608C-D147-475C-9D2A-DB85E6D50087}"/>
    <cellStyle name="Normal 3 3 9 3 3" xfId="3647" xr:uid="{AE2509F4-FA09-453C-A6C9-B06B982680C0}"/>
    <cellStyle name="Normal 3 3 9 3 4" xfId="3648" xr:uid="{09B7E7E2-1CB5-4371-A151-138E64054C64}"/>
    <cellStyle name="Normal 3 3 9 4" xfId="1206" xr:uid="{1A8BE615-8524-4C50-B59D-88EAF00D011F}"/>
    <cellStyle name="Normal 3 3 9 4 2" xfId="3649" xr:uid="{7068C071-DD6E-4DE7-BF8B-A157D619BF67}"/>
    <cellStyle name="Normal 3 3 9 4 3" xfId="3650" xr:uid="{7D3D8942-C496-4C50-9260-282805FE7697}"/>
    <cellStyle name="Normal 3 3 9 5" xfId="3651" xr:uid="{D14EC181-5100-47EB-A629-BA35081A6099}"/>
    <cellStyle name="Normal 3 3 9 6" xfId="3652" xr:uid="{16E2DFE7-3DAF-41FD-9DBC-E033F2E977FC}"/>
    <cellStyle name="Normal 3 30" xfId="9385" xr:uid="{531E9452-DA60-40B7-8FCA-B24E6B26B087}"/>
    <cellStyle name="Normal 3 31" xfId="9386" xr:uid="{AA89C361-4BBF-4DEB-A6E5-78466E1C27DF}"/>
    <cellStyle name="Normal 3 32" xfId="9387" xr:uid="{DD4B3C00-0E2C-417B-A484-548337DAED08}"/>
    <cellStyle name="Normal 3 33" xfId="9388" xr:uid="{DB2BC1A4-817A-47C6-A41C-586A608C598E}"/>
    <cellStyle name="Normal 3 34" xfId="9389" xr:uid="{32070D9D-4AB9-4367-AFDE-E151F80337E1}"/>
    <cellStyle name="Normal 3 35" xfId="9390" xr:uid="{84ACC866-049D-4E0C-8FDB-A38899D348AF}"/>
    <cellStyle name="Normal 3 36" xfId="9391" xr:uid="{14571B09-DBDD-4AD3-904D-DC93A340BC07}"/>
    <cellStyle name="Normal 3 37" xfId="9392" xr:uid="{A6D0CB28-3DAC-416E-8499-E8884E49C4AB}"/>
    <cellStyle name="Normal 3 38" xfId="9393" xr:uid="{8AEF0A03-F81C-4A9B-8F3B-DA7C9D93F1B8}"/>
    <cellStyle name="Normal 3 39" xfId="9394" xr:uid="{C488CFB9-AB13-4582-8027-DB04246C4BEE}"/>
    <cellStyle name="Normal 3 4" xfId="212" xr:uid="{353C4964-B493-4C9C-ACF8-8A5797E35893}"/>
    <cellStyle name="Normal 3 4 10" xfId="1207" xr:uid="{0CD14D32-9B52-43C6-A0B5-004FA751E6CA}"/>
    <cellStyle name="Normal 3 4 10 2" xfId="3653" xr:uid="{9D1BA2E7-7D80-4038-B70A-68B281684E4E}"/>
    <cellStyle name="Normal 3 4 10 3" xfId="3654" xr:uid="{51513AAE-22B9-46BB-8C31-6BC476DF697B}"/>
    <cellStyle name="Normal 3 4 11" xfId="3655" xr:uid="{76519624-C939-4A7A-9B39-C8390A7F6FD7}"/>
    <cellStyle name="Normal 3 4 12" xfId="3656" xr:uid="{274C6681-49AF-498A-B523-375E5677393E}"/>
    <cellStyle name="Normal 3 4 13" xfId="10510" xr:uid="{512362EE-E767-4AF3-9127-63CA2ED118F4}"/>
    <cellStyle name="Normal 3 4 14" xfId="10580" xr:uid="{51F0B602-5F27-45CE-ACE0-BD4E55900E91}"/>
    <cellStyle name="Normal 3 4 14 2" xfId="14362" xr:uid="{260EC6A0-CA52-47CA-A844-D9FE4A23E5E5}"/>
    <cellStyle name="Normal 3 4 15" xfId="12902" xr:uid="{FC7903B0-4152-488F-B2E6-706679A6C8BE}"/>
    <cellStyle name="Normal 3 4 16" xfId="5210" xr:uid="{891493B6-C609-4CD9-A9AD-6D2A6B6F9428}"/>
    <cellStyle name="Normal 3 4 2" xfId="213" xr:uid="{1202326B-413E-4A84-ADA3-354D0833AE4D}"/>
    <cellStyle name="Normal 3 4 2 10" xfId="3657" xr:uid="{B47F9DC4-031F-4CA3-93D0-D5364DDA9CDC}"/>
    <cellStyle name="Normal 3 4 2 11" xfId="10494" xr:uid="{02EC2F41-BB1B-4847-8131-DFDA3EE7AE19}"/>
    <cellStyle name="Normal 3 4 2 12" xfId="10783" xr:uid="{301ABBAD-1C14-4F91-B93D-5827F2924121}"/>
    <cellStyle name="Normal 3 4 2 12 2" xfId="14565" xr:uid="{AA766DE1-C312-4D6C-8724-AB51E6649D7B}"/>
    <cellStyle name="Normal 3 4 2 13" xfId="13105" xr:uid="{2C857C05-E4CB-4ECF-95BB-711898377E60}"/>
    <cellStyle name="Normal 3 4 2 14" xfId="6379" xr:uid="{ECE193E8-002A-4729-8D69-301D9C752058}"/>
    <cellStyle name="Normal 3 4 2 2" xfId="214" xr:uid="{979FC77A-76AC-411E-B20F-7C6C33228D99}"/>
    <cellStyle name="Normal 3 4 2 2 2" xfId="1208" xr:uid="{DA3B889F-2ECB-414F-AC0C-36AA283C32E1}"/>
    <cellStyle name="Normal 3 4 2 2 2 2" xfId="1209" xr:uid="{975E4ACE-ADDD-4932-8479-03E770FAD89D}"/>
    <cellStyle name="Normal 3 4 2 2 2 2 2" xfId="1210" xr:uid="{8CF70B94-A9F9-4739-B170-3FAE0002F4B8}"/>
    <cellStyle name="Normal 3 4 2 2 2 2 2 2" xfId="3658" xr:uid="{C50330FC-B260-4FC5-B68D-A41CC165395F}"/>
    <cellStyle name="Normal 3 4 2 2 2 2 2 3" xfId="3659" xr:uid="{352DAD89-3BBA-4DCA-880C-2A996A3A5F5E}"/>
    <cellStyle name="Normal 3 4 2 2 2 2 3" xfId="3660" xr:uid="{07B5FB2F-2989-454F-91C2-5E31D4262775}"/>
    <cellStyle name="Normal 3 4 2 2 2 2 4" xfId="3661" xr:uid="{15B7F754-BF95-4A8F-88BF-E5B3C0A1F17E}"/>
    <cellStyle name="Normal 3 4 2 2 2 3" xfId="1211" xr:uid="{76EAC655-3F7B-4DC4-A207-EAC5B78C847D}"/>
    <cellStyle name="Normal 3 4 2 2 2 3 2" xfId="1212" xr:uid="{D1C0AC0B-2339-4DD4-B411-1D8C98DA282C}"/>
    <cellStyle name="Normal 3 4 2 2 2 3 2 2" xfId="3662" xr:uid="{4EFDEDCB-F6F6-419E-AC38-292256D1F9D2}"/>
    <cellStyle name="Normal 3 4 2 2 2 3 2 3" xfId="3663" xr:uid="{43C124D4-2A3E-4F07-B3A3-81680B1F0C0C}"/>
    <cellStyle name="Normal 3 4 2 2 2 3 3" xfId="3664" xr:uid="{43B7C853-DDCC-483B-B881-97461B30E997}"/>
    <cellStyle name="Normal 3 4 2 2 2 3 4" xfId="3665" xr:uid="{509C0717-CFF5-4890-8D76-43F7F8CAA257}"/>
    <cellStyle name="Normal 3 4 2 2 2 4" xfId="1213" xr:uid="{49FB5B2E-84BC-4A2E-AEC9-AB357AEA3498}"/>
    <cellStyle name="Normal 3 4 2 2 2 4 2" xfId="3666" xr:uid="{1B735F78-6DE9-4FBF-B8BE-6FDB2B6BC0E1}"/>
    <cellStyle name="Normal 3 4 2 2 2 4 3" xfId="3667" xr:uid="{4E7C556B-863C-4E62-8D09-8A506DDD916C}"/>
    <cellStyle name="Normal 3 4 2 2 2 5" xfId="3668" xr:uid="{67CB5423-4029-4DD3-9B0B-A446117D6667}"/>
    <cellStyle name="Normal 3 4 2 2 2 6" xfId="3669" xr:uid="{61D36712-7248-46BB-8FBB-0CA67310634A}"/>
    <cellStyle name="Normal 3 4 2 2 3" xfId="1214" xr:uid="{A1FBDBE5-A773-437F-8E37-656EEDF22DB1}"/>
    <cellStyle name="Normal 3 4 2 2 3 2" xfId="1215" xr:uid="{715980C9-97AE-46A6-B787-B1BB7BFF6D60}"/>
    <cellStyle name="Normal 3 4 2 2 3 2 2" xfId="1216" xr:uid="{83C8F009-6626-457D-B698-0D0A77B7BC02}"/>
    <cellStyle name="Normal 3 4 2 2 3 2 2 2" xfId="3670" xr:uid="{AFD9FB71-66AD-4531-A76B-6E2FDCD93BF8}"/>
    <cellStyle name="Normal 3 4 2 2 3 2 2 3" xfId="3671" xr:uid="{D916C1AD-C09B-42EC-8678-C822EEC4DC55}"/>
    <cellStyle name="Normal 3 4 2 2 3 2 3" xfId="3672" xr:uid="{B9CFE213-480E-4907-B88E-99FF6C17EB21}"/>
    <cellStyle name="Normal 3 4 2 2 3 2 4" xfId="3673" xr:uid="{6BD939D3-CE11-4C7F-8F4F-D99403F5B4E2}"/>
    <cellStyle name="Normal 3 4 2 2 3 3" xfId="1217" xr:uid="{11783619-CA30-49FA-B55B-C88C33CEDADF}"/>
    <cellStyle name="Normal 3 4 2 2 3 3 2" xfId="1218" xr:uid="{7F42C148-7082-4E7B-8B33-6F99526C6A24}"/>
    <cellStyle name="Normal 3 4 2 2 3 3 2 2" xfId="3674" xr:uid="{26BFA766-2A5A-4754-B7D8-BF0DF82F0710}"/>
    <cellStyle name="Normal 3 4 2 2 3 3 2 3" xfId="3675" xr:uid="{E4C464B1-618F-4822-855A-56A96EFF4774}"/>
    <cellStyle name="Normal 3 4 2 2 3 3 3" xfId="3676" xr:uid="{50EC5D78-E3D4-48F2-82C6-637C3E9D43BC}"/>
    <cellStyle name="Normal 3 4 2 2 3 3 4" xfId="3677" xr:uid="{668F8F07-88FE-49A0-8E8D-2DAE058159ED}"/>
    <cellStyle name="Normal 3 4 2 2 3 4" xfId="1219" xr:uid="{873B9C16-2B17-4A7B-977A-CC4ACFEF21C0}"/>
    <cellStyle name="Normal 3 4 2 2 3 4 2" xfId="3678" xr:uid="{764DEACC-8CB4-4D4E-ABBD-7662D7F801BC}"/>
    <cellStyle name="Normal 3 4 2 2 3 4 3" xfId="3679" xr:uid="{24B9B1EA-3595-4CB0-8B1A-9F6BCE64DFDE}"/>
    <cellStyle name="Normal 3 4 2 2 3 5" xfId="3680" xr:uid="{B2E90843-71AC-4125-A1DF-7D9D5E39D2E5}"/>
    <cellStyle name="Normal 3 4 2 2 3 6" xfId="3681" xr:uid="{64AAD20C-A194-4678-9D9B-755EC670C4A7}"/>
    <cellStyle name="Normal 3 4 2 2 4" xfId="1220" xr:uid="{5A92695C-781D-45D3-A216-35E82ECFB474}"/>
    <cellStyle name="Normal 3 4 2 2 4 2" xfId="1221" xr:uid="{2DDC3877-F445-4D41-B355-B7EDFB16CAE0}"/>
    <cellStyle name="Normal 3 4 2 2 4 2 2" xfId="3682" xr:uid="{C72A9EEC-F620-4EBB-9D49-A66D5187B25F}"/>
    <cellStyle name="Normal 3 4 2 2 4 2 3" xfId="3683" xr:uid="{CB49BF9F-E2DE-456E-A366-FA10E4992D53}"/>
    <cellStyle name="Normal 3 4 2 2 4 3" xfId="3684" xr:uid="{871FBF96-5FAA-4689-BCB4-DB95C5E22B89}"/>
    <cellStyle name="Normal 3 4 2 2 4 4" xfId="3685" xr:uid="{687CA4C8-4B04-4419-A286-B0B1F3903721}"/>
    <cellStyle name="Normal 3 4 2 2 5" xfId="1222" xr:uid="{85726CD8-1C9B-4B57-B599-AF62EF7B39A4}"/>
    <cellStyle name="Normal 3 4 2 2 5 2" xfId="1223" xr:uid="{EB41591F-5B4D-45D5-82EC-BEB65F3CA39E}"/>
    <cellStyle name="Normal 3 4 2 2 5 2 2" xfId="3686" xr:uid="{10EC586B-7D4F-4A6B-BCED-CA97854C3016}"/>
    <cellStyle name="Normal 3 4 2 2 5 2 3" xfId="3687" xr:uid="{FECEB136-CDC6-4005-B4C6-D810EA321C26}"/>
    <cellStyle name="Normal 3 4 2 2 5 3" xfId="3688" xr:uid="{762E0508-DEA6-4FFF-9122-1F55BBF0F238}"/>
    <cellStyle name="Normal 3 4 2 2 5 4" xfId="3689" xr:uid="{F6CCF25D-41FA-4A11-BFA2-31D80BD31311}"/>
    <cellStyle name="Normal 3 4 2 2 6" xfId="1224" xr:uid="{F08CB157-DAFC-4B0A-96D7-F92CEEC14F7A}"/>
    <cellStyle name="Normal 3 4 2 2 6 2" xfId="3690" xr:uid="{255907AF-C6C1-4EAE-AE05-A3E6C8613DAB}"/>
    <cellStyle name="Normal 3 4 2 2 6 3" xfId="3691" xr:uid="{3ED2BDBF-9167-4E52-95DC-FB23516520BB}"/>
    <cellStyle name="Normal 3 4 2 2 7" xfId="3692" xr:uid="{B9C184FF-EF7B-4919-961D-241E5A7C0ED1}"/>
    <cellStyle name="Normal 3 4 2 2 8" xfId="3693" xr:uid="{371AF76A-9AC3-43AF-8D18-7FD0256E1505}"/>
    <cellStyle name="Normal 3 4 2 3" xfId="215" xr:uid="{B0F1DDBB-6AE2-43A3-AF46-A9A0478AAA60}"/>
    <cellStyle name="Normal 3 4 2 3 2" xfId="1225" xr:uid="{AEEF9EAE-744A-40C5-A09E-6C33B408AD7D}"/>
    <cellStyle name="Normal 3 4 2 3 2 2" xfId="1226" xr:uid="{E300C2BD-6042-4C4E-9406-5F5949B29863}"/>
    <cellStyle name="Normal 3 4 2 3 2 2 2" xfId="1227" xr:uid="{C1E1EF22-B12D-4727-BE38-D77B41EBFC1C}"/>
    <cellStyle name="Normal 3 4 2 3 2 2 2 2" xfId="3694" xr:uid="{0C8B49DD-4852-468F-A1F6-8564214236AE}"/>
    <cellStyle name="Normal 3 4 2 3 2 2 2 3" xfId="3695" xr:uid="{FC4CDFDD-DD71-4CD8-9B7F-3E6E439B0E5E}"/>
    <cellStyle name="Normal 3 4 2 3 2 2 3" xfId="3696" xr:uid="{1F9213BE-F97A-435F-B9BD-F61C101DC590}"/>
    <cellStyle name="Normal 3 4 2 3 2 2 4" xfId="3697" xr:uid="{242DC8C7-CF26-4618-AC85-EF19DE283BBC}"/>
    <cellStyle name="Normal 3 4 2 3 2 3" xfId="1228" xr:uid="{58E43014-C976-4F83-8247-41F90DCF4091}"/>
    <cellStyle name="Normal 3 4 2 3 2 3 2" xfId="1229" xr:uid="{9F4453D3-4A45-4615-9114-282643803A96}"/>
    <cellStyle name="Normal 3 4 2 3 2 3 2 2" xfId="3698" xr:uid="{35AC8214-DDEC-4B4B-AA8E-F65E9CC1F1E2}"/>
    <cellStyle name="Normal 3 4 2 3 2 3 2 3" xfId="3699" xr:uid="{B75AF8BC-BCDF-429C-986F-7E884022F7C9}"/>
    <cellStyle name="Normal 3 4 2 3 2 3 3" xfId="3700" xr:uid="{04BC9826-EBA7-4AB0-8009-FA391233F8C1}"/>
    <cellStyle name="Normal 3 4 2 3 2 3 4" xfId="3701" xr:uid="{BE0AE22F-174D-4856-9E53-B0A19E6B7EC4}"/>
    <cellStyle name="Normal 3 4 2 3 2 4" xfId="1230" xr:uid="{15A11A3B-3F43-4AA4-9369-173A5DD390DD}"/>
    <cellStyle name="Normal 3 4 2 3 2 4 2" xfId="3702" xr:uid="{BB9F1616-1C3E-4472-99F4-86A1F1888CAB}"/>
    <cellStyle name="Normal 3 4 2 3 2 4 3" xfId="3703" xr:uid="{184DE0E7-5E67-41FC-9105-2B77B8F10183}"/>
    <cellStyle name="Normal 3 4 2 3 2 5" xfId="3704" xr:uid="{EA5B9090-4D91-454E-9A83-DC407496FEB5}"/>
    <cellStyle name="Normal 3 4 2 3 2 6" xfId="3705" xr:uid="{35782607-E4C6-4003-A016-8EDA7D914D1E}"/>
    <cellStyle name="Normal 3 4 2 3 3" xfId="1231" xr:uid="{CC0832AD-905D-4E2C-9A87-C279347FE4E6}"/>
    <cellStyle name="Normal 3 4 2 3 3 2" xfId="1232" xr:uid="{77081F6B-9D40-4528-8695-C6F1F4A44CCB}"/>
    <cellStyle name="Normal 3 4 2 3 3 2 2" xfId="1233" xr:uid="{84F07420-50FA-41D2-9887-D134E21A1CEA}"/>
    <cellStyle name="Normal 3 4 2 3 3 2 2 2" xfId="3706" xr:uid="{3B18B82C-E8F1-4A81-A694-5C65BDED3C75}"/>
    <cellStyle name="Normal 3 4 2 3 3 2 2 3" xfId="3707" xr:uid="{71CCE23F-67F0-43BA-80B4-1D109D595C85}"/>
    <cellStyle name="Normal 3 4 2 3 3 2 3" xfId="3708" xr:uid="{7647D686-A004-46C5-A92D-9D6E8DB6161F}"/>
    <cellStyle name="Normal 3 4 2 3 3 2 4" xfId="3709" xr:uid="{273A5189-2606-4EA9-AF18-144FEC3F8CCB}"/>
    <cellStyle name="Normal 3 4 2 3 3 3" xfId="1234" xr:uid="{565D1B6E-E113-4936-A1E4-45DAFE61981B}"/>
    <cellStyle name="Normal 3 4 2 3 3 3 2" xfId="1235" xr:uid="{4DACF77D-7FFD-4A1B-93F7-4F6FE9033896}"/>
    <cellStyle name="Normal 3 4 2 3 3 3 2 2" xfId="3710" xr:uid="{6FEF5B95-92BD-4464-8E6B-862438C4F90C}"/>
    <cellStyle name="Normal 3 4 2 3 3 3 2 3" xfId="3711" xr:uid="{43DCD05C-D21C-4F3A-8C8A-91A33B4D2262}"/>
    <cellStyle name="Normal 3 4 2 3 3 3 3" xfId="3712" xr:uid="{79026CDD-095D-410E-82F1-0F9B401B773D}"/>
    <cellStyle name="Normal 3 4 2 3 3 3 4" xfId="3713" xr:uid="{7CE3EC43-09E3-4F57-9570-B2CCE5B96D99}"/>
    <cellStyle name="Normal 3 4 2 3 3 4" xfId="1236" xr:uid="{532EAF82-47F0-4E14-862D-A76FA57C04DC}"/>
    <cellStyle name="Normal 3 4 2 3 3 4 2" xfId="3714" xr:uid="{C512ADD4-7901-4CC2-8651-A22AC442B40C}"/>
    <cellStyle name="Normal 3 4 2 3 3 4 3" xfId="3715" xr:uid="{BC79B09C-268E-494C-84DB-6E81C149F6D2}"/>
    <cellStyle name="Normal 3 4 2 3 3 5" xfId="3716" xr:uid="{4970F8C1-AB9E-4392-8C4C-7A2B24DF6CB9}"/>
    <cellStyle name="Normal 3 4 2 3 3 6" xfId="3717" xr:uid="{92C06F97-C0AE-48C0-B5E8-197FE094B6EA}"/>
    <cellStyle name="Normal 3 4 2 3 4" xfId="1237" xr:uid="{EF26056B-AF54-4DEA-A18B-AEC48509D04C}"/>
    <cellStyle name="Normal 3 4 2 3 4 2" xfId="1238" xr:uid="{BD4F4AAD-8188-478A-AD60-20B6D6898C7A}"/>
    <cellStyle name="Normal 3 4 2 3 4 2 2" xfId="3718" xr:uid="{6010A513-89BA-4C4F-B09D-7723D6AAE392}"/>
    <cellStyle name="Normal 3 4 2 3 4 2 3" xfId="3719" xr:uid="{EA7AF099-9B14-4843-817E-696EC7112D2B}"/>
    <cellStyle name="Normal 3 4 2 3 4 3" xfId="3720" xr:uid="{F46A5829-9AEF-4D69-9EBD-A1E206E1DFE6}"/>
    <cellStyle name="Normal 3 4 2 3 4 4" xfId="3721" xr:uid="{2E7AB64D-FC1A-4814-9057-81449F022EDE}"/>
    <cellStyle name="Normal 3 4 2 3 5" xfId="1239" xr:uid="{B820C7F7-A28D-489D-82A3-36D34D30B913}"/>
    <cellStyle name="Normal 3 4 2 3 5 2" xfId="1240" xr:uid="{E30CE7E3-76BC-40B1-8A55-8D48A3931C19}"/>
    <cellStyle name="Normal 3 4 2 3 5 2 2" xfId="3722" xr:uid="{4A4C82DA-81FB-4532-AF30-1C9062B8A3BA}"/>
    <cellStyle name="Normal 3 4 2 3 5 2 3" xfId="3723" xr:uid="{8B39667B-B9C0-4171-B803-40F9C513FA8C}"/>
    <cellStyle name="Normal 3 4 2 3 5 3" xfId="3724" xr:uid="{99AE2605-305C-4C07-B53D-9129AC3ECAAA}"/>
    <cellStyle name="Normal 3 4 2 3 5 4" xfId="3725" xr:uid="{5A011335-60C4-4C09-93FB-73D8D65C5512}"/>
    <cellStyle name="Normal 3 4 2 3 6" xfId="1241" xr:uid="{1810AB36-9883-43D5-B932-18A34994AEF1}"/>
    <cellStyle name="Normal 3 4 2 3 6 2" xfId="3726" xr:uid="{D2F8AE13-75BB-4500-9D2D-601286A80465}"/>
    <cellStyle name="Normal 3 4 2 3 6 3" xfId="3727" xr:uid="{DF0D5E84-8FC6-4E87-BFAE-EE871D42EDF5}"/>
    <cellStyle name="Normal 3 4 2 3 7" xfId="3728" xr:uid="{2240BF28-5590-4387-93F9-E64204A1E92B}"/>
    <cellStyle name="Normal 3 4 2 3 8" xfId="3729" xr:uid="{BCDEF24C-A47B-409D-B8AC-11EB0A5BD37F}"/>
    <cellStyle name="Normal 3 4 2 4" xfId="1242" xr:uid="{E15BB9C7-AA1A-4EE4-BC8A-4BFF0B621F83}"/>
    <cellStyle name="Normal 3 4 2 4 2" xfId="1243" xr:uid="{280D2627-9BD9-4337-A7BC-B89A168D8DC0}"/>
    <cellStyle name="Normal 3 4 2 4 2 2" xfId="1244" xr:uid="{E6BC2CE6-C199-45E6-8865-9CAB15478BDE}"/>
    <cellStyle name="Normal 3 4 2 4 2 2 2" xfId="3730" xr:uid="{ED8C2D43-D9D4-43A5-A05C-3B68E867D32A}"/>
    <cellStyle name="Normal 3 4 2 4 2 2 3" xfId="3731" xr:uid="{DA06C6E0-9845-4A11-98D0-1FB17AA355B8}"/>
    <cellStyle name="Normal 3 4 2 4 2 3" xfId="3732" xr:uid="{8294A7AB-097E-4ECF-9536-F0B4F00DCD72}"/>
    <cellStyle name="Normal 3 4 2 4 2 4" xfId="3733" xr:uid="{85735F32-B5F6-4219-9BAC-CF42FCAF206F}"/>
    <cellStyle name="Normal 3 4 2 4 3" xfId="1245" xr:uid="{445A89BB-9805-4BD7-99A0-777674F88DDA}"/>
    <cellStyle name="Normal 3 4 2 4 3 2" xfId="1246" xr:uid="{B3338B36-74D5-431D-80F1-10307F596706}"/>
    <cellStyle name="Normal 3 4 2 4 3 2 2" xfId="3734" xr:uid="{5FEDB436-50A7-4647-8084-DB95DA47905C}"/>
    <cellStyle name="Normal 3 4 2 4 3 2 3" xfId="3735" xr:uid="{5E793B9E-035B-4178-9F6F-5BA3102DF51D}"/>
    <cellStyle name="Normal 3 4 2 4 3 3" xfId="3736" xr:uid="{19F61577-5380-4AF1-A8A9-14389628FFAA}"/>
    <cellStyle name="Normal 3 4 2 4 3 4" xfId="3737" xr:uid="{0B289A2E-1B7B-4C0E-88E0-596E8BA11337}"/>
    <cellStyle name="Normal 3 4 2 4 4" xfId="1247" xr:uid="{A5676DBA-AFCC-40A9-8660-C9416EC0D071}"/>
    <cellStyle name="Normal 3 4 2 4 4 2" xfId="3738" xr:uid="{D823CD99-4028-4EE2-82F7-F99B89F35ADD}"/>
    <cellStyle name="Normal 3 4 2 4 4 3" xfId="3739" xr:uid="{C9922B30-B6B6-4506-84FA-C22AF143589A}"/>
    <cellStyle name="Normal 3 4 2 4 5" xfId="3740" xr:uid="{DAF127D5-DE6F-44C0-A6F1-50AE4D28FA4A}"/>
    <cellStyle name="Normal 3 4 2 4 6" xfId="3741" xr:uid="{54B4E8DB-41DC-45DA-BC22-32FF0ED3509B}"/>
    <cellStyle name="Normal 3 4 2 5" xfId="1248" xr:uid="{8D992C21-4620-4049-9F80-B3E93384035D}"/>
    <cellStyle name="Normal 3 4 2 5 2" xfId="1249" xr:uid="{48A012E4-37FA-4D03-AACD-F2E69E2B97AF}"/>
    <cellStyle name="Normal 3 4 2 5 2 2" xfId="1250" xr:uid="{2C8C4F61-243A-44F9-9407-9691D6C79020}"/>
    <cellStyle name="Normal 3 4 2 5 2 2 2" xfId="3742" xr:uid="{9C620AE9-5ABD-4A50-A253-35C100E8BA52}"/>
    <cellStyle name="Normal 3 4 2 5 2 2 3" xfId="3743" xr:uid="{BAF681CF-B7BD-42A4-B6E6-A3A1FF2F0905}"/>
    <cellStyle name="Normal 3 4 2 5 2 3" xfId="3744" xr:uid="{D53CD681-CF2E-497C-A310-29479052F425}"/>
    <cellStyle name="Normal 3 4 2 5 2 4" xfId="3745" xr:uid="{67BDCB5F-EAC9-4D59-BF70-F2715CB70C35}"/>
    <cellStyle name="Normal 3 4 2 5 3" xfId="1251" xr:uid="{BE7F2FEC-2601-488F-B79A-A59B0E5ECE0E}"/>
    <cellStyle name="Normal 3 4 2 5 3 2" xfId="1252" xr:uid="{686BF22A-7E62-473A-87B9-4640C16A922C}"/>
    <cellStyle name="Normal 3 4 2 5 3 2 2" xfId="3746" xr:uid="{EA397B20-1854-43A6-8EE4-4EE2A47FF156}"/>
    <cellStyle name="Normal 3 4 2 5 3 2 3" xfId="3747" xr:uid="{B4E5E5D5-126B-4816-83D7-7D9DD8607526}"/>
    <cellStyle name="Normal 3 4 2 5 3 3" xfId="3748" xr:uid="{D21F8E04-1AD0-44F0-ACFB-BFEFB5BA802D}"/>
    <cellStyle name="Normal 3 4 2 5 3 4" xfId="3749" xr:uid="{C7E3667F-AADB-48EA-9C02-665B09CF2E42}"/>
    <cellStyle name="Normal 3 4 2 5 4" xfId="1253" xr:uid="{F623D733-CD70-45D6-AF42-0E822968711D}"/>
    <cellStyle name="Normal 3 4 2 5 4 2" xfId="3750" xr:uid="{0135F888-EC42-4F88-BB98-5F9F5DE4DAD7}"/>
    <cellStyle name="Normal 3 4 2 5 4 3" xfId="3751" xr:uid="{7FF1BC7C-64D5-4A77-9CC7-61AA69A9A580}"/>
    <cellStyle name="Normal 3 4 2 5 5" xfId="3752" xr:uid="{F5925EAC-AD68-4C75-8A9E-D36E0ADD6A3A}"/>
    <cellStyle name="Normal 3 4 2 5 6" xfId="3753" xr:uid="{CAC996E9-66B0-4CAD-996C-0C099A8D1287}"/>
    <cellStyle name="Normal 3 4 2 6" xfId="1254" xr:uid="{93773886-463D-4216-911B-574EF664AFF6}"/>
    <cellStyle name="Normal 3 4 2 6 2" xfId="1255" xr:uid="{43F801D7-167F-4065-8E1A-AB2B2E0B5D65}"/>
    <cellStyle name="Normal 3 4 2 6 2 2" xfId="3754" xr:uid="{29B67594-6500-4500-BD15-9D150E6F9CA5}"/>
    <cellStyle name="Normal 3 4 2 6 2 3" xfId="3755" xr:uid="{F33E3FE3-358C-47A2-9334-E7917788A6EF}"/>
    <cellStyle name="Normal 3 4 2 6 3" xfId="3756" xr:uid="{1A6697F6-002F-4067-BA2D-89298D21C999}"/>
    <cellStyle name="Normal 3 4 2 6 4" xfId="3757" xr:uid="{648BDB6B-8D51-4DD4-B11F-F777FCFD95A3}"/>
    <cellStyle name="Normal 3 4 2 7" xfId="1256" xr:uid="{43F65E79-04BB-4018-AF49-2296543FB66B}"/>
    <cellStyle name="Normal 3 4 2 7 2" xfId="1257" xr:uid="{12AD8B46-9487-410A-8223-A9D9106A533C}"/>
    <cellStyle name="Normal 3 4 2 7 2 2" xfId="3758" xr:uid="{F038F0FB-CF61-4964-803B-E1ED3685554E}"/>
    <cellStyle name="Normal 3 4 2 7 2 3" xfId="3759" xr:uid="{4A8BB969-B7AC-4DEC-AB52-6597CCF73CB8}"/>
    <cellStyle name="Normal 3 4 2 7 3" xfId="3760" xr:uid="{71CFE831-A8BF-486F-8673-FB857A9D2D93}"/>
    <cellStyle name="Normal 3 4 2 7 4" xfId="3761" xr:uid="{8E8F4E28-7778-4D96-A9C8-7E4E09E8EAE8}"/>
    <cellStyle name="Normal 3 4 2 8" xfId="1258" xr:uid="{AF6999A8-AD24-4D5C-B618-1DCF9A729583}"/>
    <cellStyle name="Normal 3 4 2 8 2" xfId="3762" xr:uid="{6A2B544A-E1E9-4893-89C8-1198818C4EC0}"/>
    <cellStyle name="Normal 3 4 2 8 3" xfId="3763" xr:uid="{423C80C9-DCF7-45D4-A491-D4D5A37EF832}"/>
    <cellStyle name="Normal 3 4 2 9" xfId="3764" xr:uid="{F9A15246-EA1B-43C0-B8EF-710025AD5E5E}"/>
    <cellStyle name="Normal 3 4 3" xfId="216" xr:uid="{A555E3A4-3D68-4415-9E90-3F7F28C1594C}"/>
    <cellStyle name="Normal 3 4 3 10" xfId="3765" xr:uid="{FC37D524-0804-4876-B41D-00BE25062133}"/>
    <cellStyle name="Normal 3 4 3 2" xfId="217" xr:uid="{2F2D2F8D-7D80-46EB-989B-1C13BD88B087}"/>
    <cellStyle name="Normal 3 4 3 2 2" xfId="1259" xr:uid="{90C34098-8934-4D0E-93E3-0CDA0C856D9B}"/>
    <cellStyle name="Normal 3 4 3 2 2 2" xfId="1260" xr:uid="{B01FFFDE-AB9A-449C-AADD-22E07095C7E9}"/>
    <cellStyle name="Normal 3 4 3 2 2 2 2" xfId="1261" xr:uid="{FD0CCBBC-756D-4730-B5A1-34EE9AC0AE1F}"/>
    <cellStyle name="Normal 3 4 3 2 2 2 2 2" xfId="3766" xr:uid="{BBCDFCEC-AC12-4DAA-8462-8B1D5EBA8EEB}"/>
    <cellStyle name="Normal 3 4 3 2 2 2 2 3" xfId="3767" xr:uid="{60D1DDE4-837E-4F8F-B6B2-E89633DF0162}"/>
    <cellStyle name="Normal 3 4 3 2 2 2 3" xfId="3768" xr:uid="{51375A2E-235D-4BA0-AB56-0AD5D5BE7E67}"/>
    <cellStyle name="Normal 3 4 3 2 2 2 4" xfId="3769" xr:uid="{AE155C3E-F064-478B-BA18-83C6DF0CE96F}"/>
    <cellStyle name="Normal 3 4 3 2 2 3" xfId="1262" xr:uid="{DADCAC7D-FE28-429A-989F-31F31E5BD4A5}"/>
    <cellStyle name="Normal 3 4 3 2 2 3 2" xfId="1263" xr:uid="{6F90BD8B-DA73-4510-90B3-F13C942F0183}"/>
    <cellStyle name="Normal 3 4 3 2 2 3 2 2" xfId="3770" xr:uid="{0B4BB257-C2A4-4CEC-93F2-BD4EB081A0F0}"/>
    <cellStyle name="Normal 3 4 3 2 2 3 2 3" xfId="3771" xr:uid="{2D6E574E-5D73-435C-9DC8-66173F0600C9}"/>
    <cellStyle name="Normal 3 4 3 2 2 3 3" xfId="3772" xr:uid="{DE38B428-1555-4404-B194-8678DFA679EB}"/>
    <cellStyle name="Normal 3 4 3 2 2 3 4" xfId="3773" xr:uid="{049FD87F-0444-4A38-9D1D-F69A361E25F9}"/>
    <cellStyle name="Normal 3 4 3 2 2 4" xfId="1264" xr:uid="{9526F02D-98B2-41B6-AD22-9BD2B7715BAE}"/>
    <cellStyle name="Normal 3 4 3 2 2 4 2" xfId="3774" xr:uid="{CAEC2CC2-69C1-4B6B-A536-6638E998F041}"/>
    <cellStyle name="Normal 3 4 3 2 2 4 3" xfId="3775" xr:uid="{BF7C973E-798D-4D2B-AA5F-C856B9D7BC78}"/>
    <cellStyle name="Normal 3 4 3 2 2 5" xfId="3776" xr:uid="{092B3020-45A8-4F15-B30D-F2041983AEA6}"/>
    <cellStyle name="Normal 3 4 3 2 2 6" xfId="3777" xr:uid="{1A2EE639-2986-4C1C-98B5-A9E1DC1A8E3F}"/>
    <cellStyle name="Normal 3 4 3 2 3" xfId="1265" xr:uid="{506EA124-2055-4A8B-B53F-DE22765AE960}"/>
    <cellStyle name="Normal 3 4 3 2 3 2" xfId="1266" xr:uid="{E35EEDFC-AE90-4F87-8017-84E8C441FBE9}"/>
    <cellStyle name="Normal 3 4 3 2 3 2 2" xfId="1267" xr:uid="{9803D4FE-6DB3-47EE-A3CD-27690E462310}"/>
    <cellStyle name="Normal 3 4 3 2 3 2 2 2" xfId="3778" xr:uid="{87194348-9092-4172-B1F0-72736B797810}"/>
    <cellStyle name="Normal 3 4 3 2 3 2 2 3" xfId="3779" xr:uid="{E66C19E7-A7EF-4B09-BC45-18DD11C576A7}"/>
    <cellStyle name="Normal 3 4 3 2 3 2 3" xfId="3780" xr:uid="{A4907246-31DD-4FF8-B367-35579894489C}"/>
    <cellStyle name="Normal 3 4 3 2 3 2 4" xfId="3781" xr:uid="{9B0D6B21-CCAD-46E6-80FE-B113787998EB}"/>
    <cellStyle name="Normal 3 4 3 2 3 3" xfId="1268" xr:uid="{1BE98206-945F-4615-BD45-E9D9F474566E}"/>
    <cellStyle name="Normal 3 4 3 2 3 3 2" xfId="1269" xr:uid="{54A7820E-6744-488F-92C2-6CCEAA01FA63}"/>
    <cellStyle name="Normal 3 4 3 2 3 3 2 2" xfId="3782" xr:uid="{F2FCDF4C-382E-48EA-BF79-21CCD7CE7B9B}"/>
    <cellStyle name="Normal 3 4 3 2 3 3 2 3" xfId="3783" xr:uid="{2B5D9A62-0D8D-4672-9D54-79C08F36C35C}"/>
    <cellStyle name="Normal 3 4 3 2 3 3 3" xfId="3784" xr:uid="{87B8B851-1CD2-4C64-B3A8-EA304F2DB8E5}"/>
    <cellStyle name="Normal 3 4 3 2 3 3 4" xfId="3785" xr:uid="{6D5A1DBE-C3B2-4795-94D6-F69F3034815B}"/>
    <cellStyle name="Normal 3 4 3 2 3 4" xfId="1270" xr:uid="{8EF2A921-467C-49AC-BEFD-9EB2A56953A6}"/>
    <cellStyle name="Normal 3 4 3 2 3 4 2" xfId="3786" xr:uid="{28ABDA3D-8B94-4CD6-B280-60F58520ED47}"/>
    <cellStyle name="Normal 3 4 3 2 3 4 3" xfId="3787" xr:uid="{2DFDA1A1-7A72-41CE-9240-25D84FA26DBA}"/>
    <cellStyle name="Normal 3 4 3 2 3 5" xfId="3788" xr:uid="{1457DC52-480B-4C51-88D5-F7CA08637C5E}"/>
    <cellStyle name="Normal 3 4 3 2 3 6" xfId="3789" xr:uid="{37E4EA55-CEBD-4556-9471-4B7A78CE6D8F}"/>
    <cellStyle name="Normal 3 4 3 2 4" xfId="1271" xr:uid="{A65120E9-3924-40D3-BF65-67534E3B5E76}"/>
    <cellStyle name="Normal 3 4 3 2 4 2" xfId="1272" xr:uid="{3FCB93E0-2F05-4DA0-9EFC-9A15999B4ECC}"/>
    <cellStyle name="Normal 3 4 3 2 4 2 2" xfId="3790" xr:uid="{974A27D6-5AF0-4783-A515-C71D58371A7B}"/>
    <cellStyle name="Normal 3 4 3 2 4 2 3" xfId="3791" xr:uid="{02C47E51-7838-43DB-8FC8-BAF9E72209D9}"/>
    <cellStyle name="Normal 3 4 3 2 4 3" xfId="3792" xr:uid="{613BC8D2-E76C-48BB-A185-4FBA417A0D5E}"/>
    <cellStyle name="Normal 3 4 3 2 4 4" xfId="3793" xr:uid="{904460A6-F921-483A-AA74-32FEF17FAD0F}"/>
    <cellStyle name="Normal 3 4 3 2 5" xfId="1273" xr:uid="{85B2CF59-4B0A-46DB-B1AB-9F50E58608AF}"/>
    <cellStyle name="Normal 3 4 3 2 5 2" xfId="1274" xr:uid="{6B4319A6-0715-4B25-805F-B2CED3BDAB07}"/>
    <cellStyle name="Normal 3 4 3 2 5 2 2" xfId="3794" xr:uid="{6036EBB9-D790-4BDD-AA7E-04D7449C8C7E}"/>
    <cellStyle name="Normal 3 4 3 2 5 2 3" xfId="3795" xr:uid="{51430C89-0F26-42DF-9986-079A28FE3900}"/>
    <cellStyle name="Normal 3 4 3 2 5 3" xfId="3796" xr:uid="{1E534A68-4DE0-4992-BBCE-88EA0CE8408A}"/>
    <cellStyle name="Normal 3 4 3 2 5 4" xfId="3797" xr:uid="{1563C738-F473-4782-9FEC-B9A5F8666E4D}"/>
    <cellStyle name="Normal 3 4 3 2 6" xfId="1275" xr:uid="{4540E37E-F723-4345-B639-F87DA6897CE8}"/>
    <cellStyle name="Normal 3 4 3 2 6 2" xfId="3798" xr:uid="{FC683BA7-73D4-406B-8234-030E858B2F17}"/>
    <cellStyle name="Normal 3 4 3 2 6 3" xfId="3799" xr:uid="{04CDBF34-3DDF-4D76-8F10-66C6560E06E7}"/>
    <cellStyle name="Normal 3 4 3 2 7" xfId="3800" xr:uid="{CE08F6F3-CCDC-4CAA-A9B8-01688FC6A43A}"/>
    <cellStyle name="Normal 3 4 3 2 8" xfId="3801" xr:uid="{1AE0AE67-A40B-486B-859A-228835B93C5A}"/>
    <cellStyle name="Normal 3 4 3 3" xfId="218" xr:uid="{12993237-0E6E-4A5C-A9DF-1F451A654000}"/>
    <cellStyle name="Normal 3 4 3 3 2" xfId="1276" xr:uid="{213B0885-1BBE-42C1-9A34-8B3CD96BF0BE}"/>
    <cellStyle name="Normal 3 4 3 3 2 2" xfId="1277" xr:uid="{322A64CC-DFB6-4E18-8A25-5B6068ECC1A7}"/>
    <cellStyle name="Normal 3 4 3 3 2 2 2" xfId="1278" xr:uid="{1ED2CFF8-322D-4397-9EB2-CB3421C5A955}"/>
    <cellStyle name="Normal 3 4 3 3 2 2 2 2" xfId="3802" xr:uid="{856EE09B-0E74-4A9F-BDEB-6193BBE2CECF}"/>
    <cellStyle name="Normal 3 4 3 3 2 2 2 3" xfId="3803" xr:uid="{E8E03DA8-D003-49A0-9093-36A09E7AE13C}"/>
    <cellStyle name="Normal 3 4 3 3 2 2 3" xfId="3804" xr:uid="{5766922A-1971-4894-BB3A-6A27C0466060}"/>
    <cellStyle name="Normal 3 4 3 3 2 2 4" xfId="3805" xr:uid="{907FA20F-C4BD-4ACF-8FBC-9309A99EC224}"/>
    <cellStyle name="Normal 3 4 3 3 2 3" xfId="1279" xr:uid="{443FB0B5-80CA-46A5-AF7F-14A3D2AE939D}"/>
    <cellStyle name="Normal 3 4 3 3 2 3 2" xfId="1280" xr:uid="{9352E76D-2895-402E-AF41-428C8D4FC02E}"/>
    <cellStyle name="Normal 3 4 3 3 2 3 2 2" xfId="3806" xr:uid="{44D283E8-4665-4C40-B123-3A58200067BF}"/>
    <cellStyle name="Normal 3 4 3 3 2 3 2 3" xfId="3807" xr:uid="{C0AAEB29-18A9-464D-A690-C651CEFB342D}"/>
    <cellStyle name="Normal 3 4 3 3 2 3 3" xfId="3808" xr:uid="{990A1515-536D-4929-B4AA-284D8D9A8F6E}"/>
    <cellStyle name="Normal 3 4 3 3 2 3 4" xfId="3809" xr:uid="{39AC406B-BBD9-4109-9545-05C5A38E69FC}"/>
    <cellStyle name="Normal 3 4 3 3 2 4" xfId="1281" xr:uid="{B8AD12BA-2B38-4111-901B-9261510BDCAF}"/>
    <cellStyle name="Normal 3 4 3 3 2 4 2" xfId="3810" xr:uid="{E72DEF09-A264-4087-AF6E-16A99652072B}"/>
    <cellStyle name="Normal 3 4 3 3 2 4 3" xfId="3811" xr:uid="{9AB8F756-2383-4BC2-B601-EBBF70C67E35}"/>
    <cellStyle name="Normal 3 4 3 3 2 5" xfId="3812" xr:uid="{E85D7E1B-B41C-47E2-BDCA-4E1B66AD1BD3}"/>
    <cellStyle name="Normal 3 4 3 3 2 6" xfId="3813" xr:uid="{3AD69BC3-457D-4CF0-89D3-B1D0D6868D7C}"/>
    <cellStyle name="Normal 3 4 3 3 3" xfId="1282" xr:uid="{960B6AD4-041B-48A3-BD06-E559CCA887DE}"/>
    <cellStyle name="Normal 3 4 3 3 3 2" xfId="1283" xr:uid="{722D09B7-4DA3-4C89-8762-1056EA20FE39}"/>
    <cellStyle name="Normal 3 4 3 3 3 2 2" xfId="1284" xr:uid="{DF9939E1-A6E3-499C-AECD-18A6DC3FE198}"/>
    <cellStyle name="Normal 3 4 3 3 3 2 2 2" xfId="3814" xr:uid="{A28E5C81-E162-4B7D-B24C-F43E592281FE}"/>
    <cellStyle name="Normal 3 4 3 3 3 2 2 3" xfId="3815" xr:uid="{FAF532DC-7229-4BC7-AD18-466B6B27DA45}"/>
    <cellStyle name="Normal 3 4 3 3 3 2 3" xfId="3816" xr:uid="{7991CC3A-AB90-4409-A1E2-229E461C0E20}"/>
    <cellStyle name="Normal 3 4 3 3 3 2 4" xfId="3817" xr:uid="{4B09A445-77DD-491A-AE5D-E703C5CE20E7}"/>
    <cellStyle name="Normal 3 4 3 3 3 3" xfId="1285" xr:uid="{7B7618DF-58CE-45FE-8C14-C188B16C4DDA}"/>
    <cellStyle name="Normal 3 4 3 3 3 3 2" xfId="1286" xr:uid="{B4DCEFC7-BF1F-4B8C-9C15-C3452BA980B6}"/>
    <cellStyle name="Normal 3 4 3 3 3 3 2 2" xfId="3818" xr:uid="{00847632-0C10-41E8-AD16-E8BC282201C2}"/>
    <cellStyle name="Normal 3 4 3 3 3 3 2 3" xfId="3819" xr:uid="{D501260B-DF19-4EC9-8CC0-4035EFF87D3A}"/>
    <cellStyle name="Normal 3 4 3 3 3 3 3" xfId="3820" xr:uid="{2D6474F6-52CE-47DC-9C3B-F6FB64995EB8}"/>
    <cellStyle name="Normal 3 4 3 3 3 3 4" xfId="3821" xr:uid="{6F7394B5-F7A5-417D-9DF4-02900FFD41E0}"/>
    <cellStyle name="Normal 3 4 3 3 3 4" xfId="1287" xr:uid="{C71610E6-1309-44F4-ACCD-6EB1364D6E90}"/>
    <cellStyle name="Normal 3 4 3 3 3 4 2" xfId="3822" xr:uid="{AC2DA2C4-E344-4A9D-9428-19B3972C0C04}"/>
    <cellStyle name="Normal 3 4 3 3 3 4 3" xfId="3823" xr:uid="{8E8FDC93-FC83-42B6-A6ED-6F47A01893D1}"/>
    <cellStyle name="Normal 3 4 3 3 3 5" xfId="3824" xr:uid="{2C3ACD33-ED2D-41E2-BBE5-34D3D908A590}"/>
    <cellStyle name="Normal 3 4 3 3 3 6" xfId="3825" xr:uid="{BFA0961B-8F52-40AD-9CFA-0CF8357A1D15}"/>
    <cellStyle name="Normal 3 4 3 3 4" xfId="1288" xr:uid="{EDFD3751-811F-4CD8-8951-1214E3363FE0}"/>
    <cellStyle name="Normal 3 4 3 3 4 2" xfId="1289" xr:uid="{8024F773-23E8-4205-A326-1721BDCC4CAE}"/>
    <cellStyle name="Normal 3 4 3 3 4 2 2" xfId="3826" xr:uid="{D62CC89A-345E-46A7-9116-A777879737F7}"/>
    <cellStyle name="Normal 3 4 3 3 4 2 3" xfId="3827" xr:uid="{A162B52D-A4DF-4AB1-BD83-837504645E05}"/>
    <cellStyle name="Normal 3 4 3 3 4 3" xfId="3828" xr:uid="{0D204AB1-68BD-41BE-9836-B89C05FE0F3E}"/>
    <cellStyle name="Normal 3 4 3 3 4 4" xfId="3829" xr:uid="{0B4A87DD-99F7-4895-AFF2-CF0ECD7690B2}"/>
    <cellStyle name="Normal 3 4 3 3 5" xfId="1290" xr:uid="{DE3BFE4C-2D79-4B2C-8196-BD0CBD3C5268}"/>
    <cellStyle name="Normal 3 4 3 3 5 2" xfId="1291" xr:uid="{153D3EA8-D476-4C45-BA29-4DD1A80E52E4}"/>
    <cellStyle name="Normal 3 4 3 3 5 2 2" xfId="3830" xr:uid="{79BEB9E0-D048-4DD6-81E4-37CFD3AD04D7}"/>
    <cellStyle name="Normal 3 4 3 3 5 2 3" xfId="3831" xr:uid="{A4481389-7DCB-491B-A73D-87FE5A0FC34F}"/>
    <cellStyle name="Normal 3 4 3 3 5 3" xfId="3832" xr:uid="{BE83B23D-9F77-479A-892A-13BBB8E55DFB}"/>
    <cellStyle name="Normal 3 4 3 3 5 4" xfId="3833" xr:uid="{392D27A7-D1E0-455E-BB20-7805B40F10EA}"/>
    <cellStyle name="Normal 3 4 3 3 6" xfId="1292" xr:uid="{85213651-FD57-4AA8-98D7-20805AD5D078}"/>
    <cellStyle name="Normal 3 4 3 3 6 2" xfId="3834" xr:uid="{232ED1B6-2BD7-4329-B3E4-2F36AD1098C9}"/>
    <cellStyle name="Normal 3 4 3 3 6 3" xfId="3835" xr:uid="{861A16B9-23F1-4AA9-839D-3AE6BECF1E69}"/>
    <cellStyle name="Normal 3 4 3 3 7" xfId="3836" xr:uid="{77FEECF4-BD2B-437B-9F68-A1DADE30A583}"/>
    <cellStyle name="Normal 3 4 3 3 8" xfId="3837" xr:uid="{CB09AE72-B2A5-4EC7-A653-18DCEF9ED1D6}"/>
    <cellStyle name="Normal 3 4 3 4" xfId="1293" xr:uid="{C4CCA70C-D358-420A-A5AF-8FB6D1F401C2}"/>
    <cellStyle name="Normal 3 4 3 4 2" xfId="1294" xr:uid="{F08C91D6-EC69-4E0E-BB97-EC2B5B670F56}"/>
    <cellStyle name="Normal 3 4 3 4 2 2" xfId="1295" xr:uid="{053B088D-D8FE-4EAE-AA34-D79A07A7C7CE}"/>
    <cellStyle name="Normal 3 4 3 4 2 2 2" xfId="3838" xr:uid="{33EFE86E-E234-4DE0-A1A3-3F6AAA81992D}"/>
    <cellStyle name="Normal 3 4 3 4 2 2 3" xfId="3839" xr:uid="{604FD6A1-93AE-4F10-AF1E-8623EF082B1D}"/>
    <cellStyle name="Normal 3 4 3 4 2 3" xfId="3840" xr:uid="{E82F6B2D-69B4-42FB-BA17-0B35F3C0D703}"/>
    <cellStyle name="Normal 3 4 3 4 2 4" xfId="3841" xr:uid="{3E56AA08-7667-4E92-A48D-846C1535D57C}"/>
    <cellStyle name="Normal 3 4 3 4 3" xfId="1296" xr:uid="{CACE03BA-6359-47A8-B771-3D3A30F0B685}"/>
    <cellStyle name="Normal 3 4 3 4 3 2" xfId="1297" xr:uid="{DCA7EE2F-436C-4DC2-8899-DF5779943D7C}"/>
    <cellStyle name="Normal 3 4 3 4 3 2 2" xfId="3842" xr:uid="{141763BF-6A5D-4F62-9B3D-DA0CA445CECB}"/>
    <cellStyle name="Normal 3 4 3 4 3 2 3" xfId="3843" xr:uid="{89656DEA-EFDB-4328-A5BC-52FA4451AFF4}"/>
    <cellStyle name="Normal 3 4 3 4 3 3" xfId="3844" xr:uid="{DA8D61E3-DA88-4392-AB7E-DD872F814B67}"/>
    <cellStyle name="Normal 3 4 3 4 3 4" xfId="3845" xr:uid="{2C5490C4-F0AF-46A0-9243-2B734040FD6E}"/>
    <cellStyle name="Normal 3 4 3 4 4" xfId="1298" xr:uid="{211DE947-02F3-44FC-8A23-72CD61A0A26D}"/>
    <cellStyle name="Normal 3 4 3 4 4 2" xfId="3846" xr:uid="{0C8BE972-C66E-4530-A805-41F38B41EEE5}"/>
    <cellStyle name="Normal 3 4 3 4 4 3" xfId="3847" xr:uid="{781691B2-BB8F-4232-AA61-7407195E3A6D}"/>
    <cellStyle name="Normal 3 4 3 4 5" xfId="3848" xr:uid="{5DA37F41-D93E-41F5-9AAA-DD63F2CFB294}"/>
    <cellStyle name="Normal 3 4 3 4 6" xfId="3849" xr:uid="{39B9BFB9-E3CF-4F88-ABEB-C1C80BEDB3EF}"/>
    <cellStyle name="Normal 3 4 3 5" xfId="1299" xr:uid="{24D8FCDD-114F-4E44-AF4A-2AA56F6662F8}"/>
    <cellStyle name="Normal 3 4 3 5 2" xfId="1300" xr:uid="{1BF070C7-86A9-471D-8113-6880C54A877D}"/>
    <cellStyle name="Normal 3 4 3 5 2 2" xfId="1301" xr:uid="{10F92EB0-5AF1-4A58-A051-81B7CD9842A3}"/>
    <cellStyle name="Normal 3 4 3 5 2 2 2" xfId="3850" xr:uid="{2B872A52-BB26-4E0B-BEA7-C7F539530787}"/>
    <cellStyle name="Normal 3 4 3 5 2 2 3" xfId="3851" xr:uid="{1DCC4897-8412-4639-9E29-6A546F6C8CC2}"/>
    <cellStyle name="Normal 3 4 3 5 2 3" xfId="3852" xr:uid="{78E36330-E53E-4C47-BC4B-C20E19D7397B}"/>
    <cellStyle name="Normal 3 4 3 5 2 4" xfId="3853" xr:uid="{0BA3F415-C4DA-42FE-A575-9006DBECFB01}"/>
    <cellStyle name="Normal 3 4 3 5 3" xfId="1302" xr:uid="{D34B5FA6-9443-4461-A401-E5779A46EDC0}"/>
    <cellStyle name="Normal 3 4 3 5 3 2" xfId="1303" xr:uid="{DE0FF774-C7B0-4620-A142-64E24B9BE34C}"/>
    <cellStyle name="Normal 3 4 3 5 3 2 2" xfId="3854" xr:uid="{FE896CC9-A553-4BA8-A184-E7729A81EBF9}"/>
    <cellStyle name="Normal 3 4 3 5 3 2 3" xfId="3855" xr:uid="{7A7B80E2-6A8B-47D0-9761-91DB73EB7BBB}"/>
    <cellStyle name="Normal 3 4 3 5 3 3" xfId="3856" xr:uid="{843FA48B-9500-4422-BDF6-CC3B2741D243}"/>
    <cellStyle name="Normal 3 4 3 5 3 4" xfId="3857" xr:uid="{759BC81E-7ABB-4BC7-AE7B-61D277DEF0B0}"/>
    <cellStyle name="Normal 3 4 3 5 4" xfId="1304" xr:uid="{E32596BE-61F1-40BF-90C7-0EB80860AAD7}"/>
    <cellStyle name="Normal 3 4 3 5 4 2" xfId="3858" xr:uid="{E5D9095A-344C-47D2-A9B4-DEE278FE65FE}"/>
    <cellStyle name="Normal 3 4 3 5 4 3" xfId="3859" xr:uid="{D29971AA-8D0C-4F94-B2F4-A1C07858C5F3}"/>
    <cellStyle name="Normal 3 4 3 5 5" xfId="3860" xr:uid="{F580CC46-643C-4271-8399-E1B265AAB5D4}"/>
    <cellStyle name="Normal 3 4 3 5 6" xfId="3861" xr:uid="{52D87DA3-EF09-4C8E-B7FF-49B174FD1E34}"/>
    <cellStyle name="Normal 3 4 3 6" xfId="1305" xr:uid="{D0E56C3C-CAA4-4D15-B4DC-370505F38A04}"/>
    <cellStyle name="Normal 3 4 3 6 2" xfId="1306" xr:uid="{977A8BC4-7D39-4C72-9EE9-B1BF1E080134}"/>
    <cellStyle name="Normal 3 4 3 6 2 2" xfId="3862" xr:uid="{20DCCE53-BB9D-4F40-9D37-20607412565A}"/>
    <cellStyle name="Normal 3 4 3 6 2 3" xfId="3863" xr:uid="{D298D7CB-851D-4F18-913A-620D915CB524}"/>
    <cellStyle name="Normal 3 4 3 6 3" xfId="3864" xr:uid="{D6287D0E-81A3-40FD-9A9F-8A42F10A4BCE}"/>
    <cellStyle name="Normal 3 4 3 6 4" xfId="3865" xr:uid="{87FDF1E3-369E-49C5-968B-7B6569C80BB0}"/>
    <cellStyle name="Normal 3 4 3 7" xfId="1307" xr:uid="{6B63FD8A-0AD8-4569-A9BA-8AECD85D3513}"/>
    <cellStyle name="Normal 3 4 3 7 2" xfId="1308" xr:uid="{EA2DCD3A-4C42-4E25-B0C2-18D95D9CA5E2}"/>
    <cellStyle name="Normal 3 4 3 7 2 2" xfId="3866" xr:uid="{877F7172-D71E-4821-AFFF-8F82F2AA60C7}"/>
    <cellStyle name="Normal 3 4 3 7 2 3" xfId="3867" xr:uid="{3ED9BC4B-BBDE-4435-A561-2FA8BF98B4F4}"/>
    <cellStyle name="Normal 3 4 3 7 3" xfId="3868" xr:uid="{B11B5756-7255-4A6D-BF6A-926B51385185}"/>
    <cellStyle name="Normal 3 4 3 7 4" xfId="3869" xr:uid="{05527A72-320B-4C69-9283-928BF00C1805}"/>
    <cellStyle name="Normal 3 4 3 8" xfId="1309" xr:uid="{8F612F65-00AF-462D-9F90-51899D86E1D8}"/>
    <cellStyle name="Normal 3 4 3 8 2" xfId="3870" xr:uid="{580BB0C0-50F7-4AAE-8E06-9E3E86C6A237}"/>
    <cellStyle name="Normal 3 4 3 8 3" xfId="3871" xr:uid="{7C8D9879-233F-4C91-9948-2601E1C4149C}"/>
    <cellStyle name="Normal 3 4 3 9" xfId="3872" xr:uid="{527AD049-8137-4207-9F0D-88C6CC1D0115}"/>
    <cellStyle name="Normal 3 4 4" xfId="219" xr:uid="{38FADE07-368A-4BEC-9A63-2128CF57929B}"/>
    <cellStyle name="Normal 3 4 4 2" xfId="1310" xr:uid="{8F8D6220-6BCE-4EF6-8532-9E9A294BBEF9}"/>
    <cellStyle name="Normal 3 4 4 2 2" xfId="1311" xr:uid="{28B736B0-63C7-4F6B-9431-6C9679AF381E}"/>
    <cellStyle name="Normal 3 4 4 2 2 2" xfId="1312" xr:uid="{4206431C-0BDE-45F7-A671-6E9974EDE3CA}"/>
    <cellStyle name="Normal 3 4 4 2 2 2 2" xfId="3873" xr:uid="{D714DCF3-1D50-40C1-9912-6E59E161B9A5}"/>
    <cellStyle name="Normal 3 4 4 2 2 2 3" xfId="3874" xr:uid="{DBC64D07-7442-4107-9EA6-F2298BE216F7}"/>
    <cellStyle name="Normal 3 4 4 2 2 3" xfId="3875" xr:uid="{296B0F53-8CEA-45B2-A268-D5B8B87101CA}"/>
    <cellStyle name="Normal 3 4 4 2 2 4" xfId="3876" xr:uid="{D29862D9-6323-452E-9ADD-2B9164F133E5}"/>
    <cellStyle name="Normal 3 4 4 2 3" xfId="1313" xr:uid="{AE6CAB61-68FA-4DB5-81B6-09CDBAE62A6F}"/>
    <cellStyle name="Normal 3 4 4 2 3 2" xfId="1314" xr:uid="{8A744A4C-C54B-40F7-9EA8-8CCCDB88C402}"/>
    <cellStyle name="Normal 3 4 4 2 3 2 2" xfId="3877" xr:uid="{E199922F-6F36-4D71-A562-16FC214D0365}"/>
    <cellStyle name="Normal 3 4 4 2 3 2 3" xfId="3878" xr:uid="{579C628D-002E-4D0C-AEE9-AE552801D29F}"/>
    <cellStyle name="Normal 3 4 4 2 3 3" xfId="3879" xr:uid="{4D53BA8B-AB4D-483B-A339-024888390418}"/>
    <cellStyle name="Normal 3 4 4 2 3 4" xfId="3880" xr:uid="{31B05B51-3626-4F78-9E23-52FC705A688E}"/>
    <cellStyle name="Normal 3 4 4 2 4" xfId="1315" xr:uid="{DD312B7D-C097-43DB-A260-2E2738B1D6B4}"/>
    <cellStyle name="Normal 3 4 4 2 4 2" xfId="3881" xr:uid="{E9B0C1F2-5895-4F4D-9F26-278F722A1D0E}"/>
    <cellStyle name="Normal 3 4 4 2 4 3" xfId="3882" xr:uid="{9F79CD1E-5C84-49B3-BCDD-97C13C366804}"/>
    <cellStyle name="Normal 3 4 4 2 5" xfId="3883" xr:uid="{CAD25289-6FD9-41FF-A3E5-7707954CCAF6}"/>
    <cellStyle name="Normal 3 4 4 2 6" xfId="3884" xr:uid="{CE52227F-95B3-40E6-A1E1-CDC98E048A62}"/>
    <cellStyle name="Normal 3 4 4 3" xfId="1316" xr:uid="{CB3B2009-C582-4A02-AE37-7959040B6085}"/>
    <cellStyle name="Normal 3 4 4 3 2" xfId="1317" xr:uid="{0B9A9253-D1D0-49D8-BE88-83E2C73D46B4}"/>
    <cellStyle name="Normal 3 4 4 3 2 2" xfId="1318" xr:uid="{32B99BF4-B41E-42B1-9C4F-2E43E12696EF}"/>
    <cellStyle name="Normal 3 4 4 3 2 2 2" xfId="3885" xr:uid="{01C8C0BC-E3D2-42ED-9B52-828EE6E5210B}"/>
    <cellStyle name="Normal 3 4 4 3 2 2 3" xfId="3886" xr:uid="{2CBA8D92-2B51-4361-A857-ADD65F8C0CBB}"/>
    <cellStyle name="Normal 3 4 4 3 2 3" xfId="3887" xr:uid="{2976964C-A586-41FA-9C45-B9E2621848B1}"/>
    <cellStyle name="Normal 3 4 4 3 2 4" xfId="3888" xr:uid="{EEA1AA78-A990-4A58-888F-ACDA16FEEF36}"/>
    <cellStyle name="Normal 3 4 4 3 3" xfId="1319" xr:uid="{A70D8565-0039-40F5-A4F6-739CE279C954}"/>
    <cellStyle name="Normal 3 4 4 3 3 2" xfId="1320" xr:uid="{FFA5134C-47D7-49D0-BF08-E1D524BEB5D7}"/>
    <cellStyle name="Normal 3 4 4 3 3 2 2" xfId="3889" xr:uid="{67721202-F2F2-4A36-9F21-6885E36D6DC4}"/>
    <cellStyle name="Normal 3 4 4 3 3 2 3" xfId="3890" xr:uid="{90AF474B-CE2A-4D73-9363-A2F65BAFB087}"/>
    <cellStyle name="Normal 3 4 4 3 3 3" xfId="3891" xr:uid="{8B796563-4022-4E43-A74C-D5D014D04518}"/>
    <cellStyle name="Normal 3 4 4 3 3 4" xfId="3892" xr:uid="{E4F0A8F2-57BC-4384-969D-A3E99FED330C}"/>
    <cellStyle name="Normal 3 4 4 3 4" xfId="1321" xr:uid="{C37BA876-83EE-4B58-8DE1-461854C422F3}"/>
    <cellStyle name="Normal 3 4 4 3 4 2" xfId="3893" xr:uid="{F96F11B0-8B0B-4D51-A93A-CAA4B46C1796}"/>
    <cellStyle name="Normal 3 4 4 3 4 3" xfId="3894" xr:uid="{2C220C59-B291-44F3-ABA5-8EE9526E3A54}"/>
    <cellStyle name="Normal 3 4 4 3 5" xfId="3895" xr:uid="{71922502-6A6A-431E-AD2A-E5A47A150EFF}"/>
    <cellStyle name="Normal 3 4 4 3 6" xfId="3896" xr:uid="{E2EB6E6A-9314-4129-8171-4AF601C81342}"/>
    <cellStyle name="Normal 3 4 4 4" xfId="1322" xr:uid="{6963988E-7238-433F-9201-CE7235C2C9C7}"/>
    <cellStyle name="Normal 3 4 4 4 2" xfId="1323" xr:uid="{7999B485-149E-4D81-AAE2-0188CF42FBB5}"/>
    <cellStyle name="Normal 3 4 4 4 2 2" xfId="3897" xr:uid="{55F0D13E-B21E-4B3B-8ACB-19C95FADFBFF}"/>
    <cellStyle name="Normal 3 4 4 4 2 3" xfId="3898" xr:uid="{37538819-C61E-4515-9233-592FC64164F0}"/>
    <cellStyle name="Normal 3 4 4 4 3" xfId="3899" xr:uid="{2DE94C1D-E4E4-4301-B1D2-A3C79E788437}"/>
    <cellStyle name="Normal 3 4 4 4 4" xfId="3900" xr:uid="{79EBD585-9B43-4298-BCC4-70C787B7A29D}"/>
    <cellStyle name="Normal 3 4 4 5" xfId="1324" xr:uid="{C6EC47FE-10F3-4753-96FF-361CDD3F8A9B}"/>
    <cellStyle name="Normal 3 4 4 5 2" xfId="1325" xr:uid="{9E744E8F-1586-4223-B5C2-1D8EA3036A84}"/>
    <cellStyle name="Normal 3 4 4 5 2 2" xfId="3901" xr:uid="{02022158-CEEC-4F55-B4E4-E15CEB6A6EF0}"/>
    <cellStyle name="Normal 3 4 4 5 2 3" xfId="3902" xr:uid="{20373B96-3978-4CB0-B17E-C3225089357A}"/>
    <cellStyle name="Normal 3 4 4 5 3" xfId="3903" xr:uid="{2BC08FC6-1C4C-4DAB-B86C-00B55A492FA2}"/>
    <cellStyle name="Normal 3 4 4 5 4" xfId="3904" xr:uid="{37D0A1B5-22E0-406E-AF6C-EC0053A24304}"/>
    <cellStyle name="Normal 3 4 4 6" xfId="1326" xr:uid="{1DB7DEF7-1A19-4539-BB60-787EA45BF753}"/>
    <cellStyle name="Normal 3 4 4 6 2" xfId="3905" xr:uid="{C9D11E47-62D9-427F-B21F-24759C345491}"/>
    <cellStyle name="Normal 3 4 4 6 3" xfId="3906" xr:uid="{69FA82DE-E775-4289-A3F4-B5A959AA8B96}"/>
    <cellStyle name="Normal 3 4 4 7" xfId="3907" xr:uid="{41A0667E-7F66-47B9-8662-2A6C02E588F7}"/>
    <cellStyle name="Normal 3 4 4 8" xfId="3908" xr:uid="{7F3E73C5-7FEE-43C8-B873-77204E35719B}"/>
    <cellStyle name="Normal 3 4 5" xfId="220" xr:uid="{26C9F2DC-20C3-4A2C-ABFA-6EDF2A0B769E}"/>
    <cellStyle name="Normal 3 4 5 2" xfId="1327" xr:uid="{0408D181-9194-480A-9FDB-ECD852907D4D}"/>
    <cellStyle name="Normal 3 4 5 2 2" xfId="1328" xr:uid="{9AC4824A-EEE7-4E2F-81E2-1D020C336238}"/>
    <cellStyle name="Normal 3 4 5 2 2 2" xfId="1329" xr:uid="{13A5F053-5523-455A-A2B1-F6C6668035CF}"/>
    <cellStyle name="Normal 3 4 5 2 2 2 2" xfId="3909" xr:uid="{5FB26EDA-2025-4EEE-9050-18354A8C44E9}"/>
    <cellStyle name="Normal 3 4 5 2 2 2 3" xfId="3910" xr:uid="{07944DCA-CBF3-4C4D-BC2D-11AFE49FC6BF}"/>
    <cellStyle name="Normal 3 4 5 2 2 3" xfId="3911" xr:uid="{8D271A07-8823-44B8-A1AE-01B167E17A62}"/>
    <cellStyle name="Normal 3 4 5 2 2 4" xfId="3912" xr:uid="{A5012E77-D003-424C-A26B-CC7472075C6F}"/>
    <cellStyle name="Normal 3 4 5 2 3" xfId="1330" xr:uid="{E6264B8E-0EF5-4244-B504-A6A2C73AADD6}"/>
    <cellStyle name="Normal 3 4 5 2 3 2" xfId="1331" xr:uid="{EF5FEBB4-E2A0-4503-9AD6-20D37CA65847}"/>
    <cellStyle name="Normal 3 4 5 2 3 2 2" xfId="3913" xr:uid="{4CA347C5-A80F-45AA-84E9-C9522F480D04}"/>
    <cellStyle name="Normal 3 4 5 2 3 2 3" xfId="3914" xr:uid="{7A1E3C61-C28B-4231-9155-F0F89FAB3A39}"/>
    <cellStyle name="Normal 3 4 5 2 3 3" xfId="3915" xr:uid="{22D50E7A-1DCF-49F4-B1C5-34436A449235}"/>
    <cellStyle name="Normal 3 4 5 2 3 4" xfId="3916" xr:uid="{F2F36B89-1DF0-4BE0-835F-C29AF674FF4A}"/>
    <cellStyle name="Normal 3 4 5 2 4" xfId="1332" xr:uid="{412FDC88-D266-4535-9C65-5EE0A9B24617}"/>
    <cellStyle name="Normal 3 4 5 2 4 2" xfId="3917" xr:uid="{615F0E52-4C31-4C36-A675-3921C91075EC}"/>
    <cellStyle name="Normal 3 4 5 2 4 3" xfId="3918" xr:uid="{85C07A79-E2DD-450D-8770-8DB6A3528A28}"/>
    <cellStyle name="Normal 3 4 5 2 5" xfId="3919" xr:uid="{0EC5584A-B4C6-4BEB-8608-95FDC0443A19}"/>
    <cellStyle name="Normal 3 4 5 2 6" xfId="3920" xr:uid="{DB0E3493-65EC-491B-B633-E87695657D8D}"/>
    <cellStyle name="Normal 3 4 5 3" xfId="1333" xr:uid="{8417DB43-7037-4A2F-BAC5-C1A97B6759BF}"/>
    <cellStyle name="Normal 3 4 5 3 2" xfId="1334" xr:uid="{9CF9F03E-D571-4411-B62D-1C169A9EA5CF}"/>
    <cellStyle name="Normal 3 4 5 3 2 2" xfId="1335" xr:uid="{7631CF45-5062-43D9-BBE4-4BABF8612589}"/>
    <cellStyle name="Normal 3 4 5 3 2 2 2" xfId="3921" xr:uid="{5BF7667D-DD30-4381-BACD-ECD34BC56169}"/>
    <cellStyle name="Normal 3 4 5 3 2 2 3" xfId="3922" xr:uid="{71611F1A-7B19-454F-9FCF-38CBF05ECC1D}"/>
    <cellStyle name="Normal 3 4 5 3 2 3" xfId="3923" xr:uid="{7917D5F6-A1A0-4CE6-A2E5-8AA1459A4C9E}"/>
    <cellStyle name="Normal 3 4 5 3 2 4" xfId="3924" xr:uid="{0E330797-AAA8-43DD-9B95-B4F039C9C664}"/>
    <cellStyle name="Normal 3 4 5 3 3" xfId="1336" xr:uid="{48F29F4C-254B-4601-AF15-38BB048EF2B6}"/>
    <cellStyle name="Normal 3 4 5 3 3 2" xfId="1337" xr:uid="{E687D145-8968-4501-903F-E12563E347A2}"/>
    <cellStyle name="Normal 3 4 5 3 3 2 2" xfId="3925" xr:uid="{A5F6A062-90C7-4B23-875D-FA2381FA452A}"/>
    <cellStyle name="Normal 3 4 5 3 3 2 3" xfId="3926" xr:uid="{D2A74ADB-2CA7-4AAC-83DB-0F0C4E7712C8}"/>
    <cellStyle name="Normal 3 4 5 3 3 3" xfId="3927" xr:uid="{66350304-FDCA-4E8F-9027-5E69066A3FEE}"/>
    <cellStyle name="Normal 3 4 5 3 3 4" xfId="3928" xr:uid="{414ACBB4-6DA5-4183-B8A8-E64BBDAB1E0F}"/>
    <cellStyle name="Normal 3 4 5 3 4" xfId="1338" xr:uid="{F6D1DF85-AAFA-40F6-94B7-1C9964BDF62A}"/>
    <cellStyle name="Normal 3 4 5 3 4 2" xfId="3929" xr:uid="{D1F0E82F-1B8E-49CE-AAB1-621A40339670}"/>
    <cellStyle name="Normal 3 4 5 3 4 3" xfId="3930" xr:uid="{42B94417-28B1-43E3-A779-C73D84E32AE9}"/>
    <cellStyle name="Normal 3 4 5 3 5" xfId="3931" xr:uid="{57CF4D9E-A8BE-4623-870A-6CE2409D62AD}"/>
    <cellStyle name="Normal 3 4 5 3 6" xfId="3932" xr:uid="{77B90391-A66E-4E14-82CB-BF09BD23278F}"/>
    <cellStyle name="Normal 3 4 5 4" xfId="1339" xr:uid="{E54BD4A2-334A-459F-9B8E-9F8C5D7CDF06}"/>
    <cellStyle name="Normal 3 4 5 4 2" xfId="1340" xr:uid="{552DFC34-6087-4253-8E71-1BD21CFBE4B8}"/>
    <cellStyle name="Normal 3 4 5 4 2 2" xfId="3933" xr:uid="{1891CB9F-1203-420D-B762-78C9F41DB5B0}"/>
    <cellStyle name="Normal 3 4 5 4 2 3" xfId="3934" xr:uid="{1CA0ABD3-7599-40CA-86AD-616E4030E54C}"/>
    <cellStyle name="Normal 3 4 5 4 3" xfId="3935" xr:uid="{05D9E3BB-FFB3-47AA-AD1D-A42C7FBC9901}"/>
    <cellStyle name="Normal 3 4 5 4 4" xfId="3936" xr:uid="{2EF5D066-BDC1-4EAC-95C6-909A42A7287B}"/>
    <cellStyle name="Normal 3 4 5 5" xfId="1341" xr:uid="{32553AA4-4854-4215-A0F7-C276EECED4A6}"/>
    <cellStyle name="Normal 3 4 5 5 2" xfId="1342" xr:uid="{CBC463DD-187C-461E-8EF0-678CF585BC75}"/>
    <cellStyle name="Normal 3 4 5 5 2 2" xfId="3937" xr:uid="{034DB86D-6990-4B35-84A0-5F9B2B1E446F}"/>
    <cellStyle name="Normal 3 4 5 5 2 3" xfId="3938" xr:uid="{D678DA7A-45B3-42D5-AB03-464503ACCC24}"/>
    <cellStyle name="Normal 3 4 5 5 3" xfId="3939" xr:uid="{82CC7FA9-62B1-49DE-9B7E-F3D8B8A4C604}"/>
    <cellStyle name="Normal 3 4 5 5 4" xfId="3940" xr:uid="{A94F3558-5C41-4C48-8549-2DF4CCC129A1}"/>
    <cellStyle name="Normal 3 4 5 6" xfId="1343" xr:uid="{8C626F4B-F101-4C1B-B775-57CEC53920CC}"/>
    <cellStyle name="Normal 3 4 5 6 2" xfId="3941" xr:uid="{9B792291-09AF-42CF-829E-27ADB40829B8}"/>
    <cellStyle name="Normal 3 4 5 6 3" xfId="3942" xr:uid="{58552F69-1A52-4EDC-8F05-360765116540}"/>
    <cellStyle name="Normal 3 4 5 7" xfId="3943" xr:uid="{9A0CAEF1-84DB-4974-AD68-ABBC5191FA53}"/>
    <cellStyle name="Normal 3 4 5 8" xfId="3944" xr:uid="{D92BA34B-9745-439A-8D00-A4C7FF71FFD2}"/>
    <cellStyle name="Normal 3 4 6" xfId="1344" xr:uid="{2F45CC09-93C7-4030-A615-1CB0CE48A4A6}"/>
    <cellStyle name="Normal 3 4 6 2" xfId="1345" xr:uid="{0BC20B76-7CE8-464A-8D5C-08DC2CD4DAA3}"/>
    <cellStyle name="Normal 3 4 6 2 2" xfId="1346" xr:uid="{CDA34DC7-63AF-485E-A929-8358DA52B01C}"/>
    <cellStyle name="Normal 3 4 6 2 2 2" xfId="3945" xr:uid="{6C3719DD-B398-4A66-A920-C5C00EC0649B}"/>
    <cellStyle name="Normal 3 4 6 2 2 3" xfId="3946" xr:uid="{5B078D99-C3E3-46E1-8BC4-3FF4BA2CBE62}"/>
    <cellStyle name="Normal 3 4 6 2 3" xfId="3947" xr:uid="{C1317BF7-2643-49C2-90F6-D40469072A22}"/>
    <cellStyle name="Normal 3 4 6 2 4" xfId="3948" xr:uid="{A22B8834-E0EE-42B1-9EFC-FAF92B7DF609}"/>
    <cellStyle name="Normal 3 4 6 3" xfId="1347" xr:uid="{0420B07C-0CFB-475B-AF73-30C1B33590EF}"/>
    <cellStyle name="Normal 3 4 6 3 2" xfId="1348" xr:uid="{DAFFB8C8-6D56-4DBE-A152-756E1ABA6E81}"/>
    <cellStyle name="Normal 3 4 6 3 2 2" xfId="3949" xr:uid="{D7406ED3-5703-4F29-8D34-58D7503255B8}"/>
    <cellStyle name="Normal 3 4 6 3 2 3" xfId="3950" xr:uid="{5E5CDC83-DC18-4883-A0D2-6617F468A6D5}"/>
    <cellStyle name="Normal 3 4 6 3 3" xfId="3951" xr:uid="{E8C0AA2C-0861-4FE1-B405-A57C6403BC0A}"/>
    <cellStyle name="Normal 3 4 6 3 4" xfId="3952" xr:uid="{7BECACB7-E591-46BD-BFC3-E0FCC6F7D246}"/>
    <cellStyle name="Normal 3 4 6 4" xfId="1349" xr:uid="{5580AB78-916F-400A-BAE7-74CF47936542}"/>
    <cellStyle name="Normal 3 4 6 4 2" xfId="3953" xr:uid="{77670933-7228-423F-87BA-521E6DACABF2}"/>
    <cellStyle name="Normal 3 4 6 4 3" xfId="3954" xr:uid="{F4E0372F-A276-459F-8B24-D426E9FBCA3B}"/>
    <cellStyle name="Normal 3 4 6 5" xfId="3955" xr:uid="{2FF69031-714D-4283-88A3-E36647204398}"/>
    <cellStyle name="Normal 3 4 6 6" xfId="3956" xr:uid="{40E4D87A-8E2D-4138-BFBC-849DEF91F91F}"/>
    <cellStyle name="Normal 3 4 7" xfId="1350" xr:uid="{6E277598-79B4-4188-849B-154F7C4F5575}"/>
    <cellStyle name="Normal 3 4 7 2" xfId="1351" xr:uid="{A19198F3-E840-4164-AFDD-3F0AE992F402}"/>
    <cellStyle name="Normal 3 4 7 2 2" xfId="1352" xr:uid="{063218F3-0B56-486F-B999-B1214D86065E}"/>
    <cellStyle name="Normal 3 4 7 2 2 2" xfId="3957" xr:uid="{217F0B2F-304A-4924-BDAB-A5AB7B072962}"/>
    <cellStyle name="Normal 3 4 7 2 2 3" xfId="3958" xr:uid="{AF86E164-69CE-47CE-9037-E47A1E822430}"/>
    <cellStyle name="Normal 3 4 7 2 3" xfId="3959" xr:uid="{3A1FBEB6-F48A-49FD-BEA9-5C29B695BD50}"/>
    <cellStyle name="Normal 3 4 7 2 4" xfId="3960" xr:uid="{5A361475-84D5-4251-85B7-3A068F7FAEE3}"/>
    <cellStyle name="Normal 3 4 7 3" xfId="1353" xr:uid="{83CE0794-D592-4047-9E84-2C4C541D4DA3}"/>
    <cellStyle name="Normal 3 4 7 3 2" xfId="1354" xr:uid="{C8BD64B4-E7FE-480F-A7E3-8F68591A2E9A}"/>
    <cellStyle name="Normal 3 4 7 3 2 2" xfId="3961" xr:uid="{71077A34-77E8-4596-8716-FD025E35C46F}"/>
    <cellStyle name="Normal 3 4 7 3 2 3" xfId="3962" xr:uid="{BE1B8E2D-B3EC-4E2A-94FB-C51B13CD3FA2}"/>
    <cellStyle name="Normal 3 4 7 3 3" xfId="3963" xr:uid="{C877FF9B-8D39-43AA-B01B-864A32D85B35}"/>
    <cellStyle name="Normal 3 4 7 3 4" xfId="3964" xr:uid="{F96ACFE9-9B1E-473C-8932-E8C636ECE373}"/>
    <cellStyle name="Normal 3 4 7 4" xfId="1355" xr:uid="{8AF9F9EE-7341-4E68-B151-97EADBF40974}"/>
    <cellStyle name="Normal 3 4 7 4 2" xfId="3965" xr:uid="{FAF1CA61-B000-4EEA-B55E-2D56DA99A00D}"/>
    <cellStyle name="Normal 3 4 7 4 3" xfId="3966" xr:uid="{E6151D2F-A734-4E26-A56F-4545EC54FD4A}"/>
    <cellStyle name="Normal 3 4 7 5" xfId="3967" xr:uid="{481EF905-6FE3-441F-AC19-3BEA0B6E6E54}"/>
    <cellStyle name="Normal 3 4 7 6" xfId="3968" xr:uid="{16152E12-7262-4060-B73A-80A73252FF07}"/>
    <cellStyle name="Normal 3 4 8" xfId="1356" xr:uid="{D39265A2-C182-47B3-B52C-32C6016273ED}"/>
    <cellStyle name="Normal 3 4 8 2" xfId="1357" xr:uid="{A29AB506-7A62-4E93-B598-DF7B1C1FF750}"/>
    <cellStyle name="Normal 3 4 8 2 2" xfId="3969" xr:uid="{EC38853C-0BFE-4F2D-840B-4A45FE8348F6}"/>
    <cellStyle name="Normal 3 4 8 2 3" xfId="3970" xr:uid="{FA713BCA-7A9B-4969-8024-CCC6E0155F22}"/>
    <cellStyle name="Normal 3 4 8 3" xfId="3971" xr:uid="{B00256FD-92FD-466A-AC35-11A8D43C7E7E}"/>
    <cellStyle name="Normal 3 4 8 4" xfId="3972" xr:uid="{4605470B-DCF8-4E10-A856-D183CFD2BEE3}"/>
    <cellStyle name="Normal 3 4 9" xfId="1358" xr:uid="{81FC616A-231F-4616-81B1-4AC36B05EC0C}"/>
    <cellStyle name="Normal 3 4 9 2" xfId="1359" xr:uid="{C5C76BE3-C9D6-4386-9242-6BE00B28B6F2}"/>
    <cellStyle name="Normal 3 4 9 2 2" xfId="3973" xr:uid="{CC482AB7-53BD-4085-9D6B-2AEEA13DAAF1}"/>
    <cellStyle name="Normal 3 4 9 2 3" xfId="3974" xr:uid="{CB710386-4D75-4D73-9969-B3C287049A21}"/>
    <cellStyle name="Normal 3 4 9 3" xfId="3975" xr:uid="{756F9E78-520C-4C9E-B990-CEF53730133D}"/>
    <cellStyle name="Normal 3 4 9 4" xfId="3976" xr:uid="{3CEBACD9-C6EA-4BEF-9594-986648DF2720}"/>
    <cellStyle name="Normal 3 40" xfId="9395" xr:uid="{F38E5216-5AB7-4E08-BD27-CDFA80319EDA}"/>
    <cellStyle name="Normal 3 41" xfId="9396" xr:uid="{01908D56-2027-49D0-B0DE-8FC10180676F}"/>
    <cellStyle name="Normal 3 42" xfId="9397" xr:uid="{A9632F3E-65EE-4288-8C52-D0B42889E8C0}"/>
    <cellStyle name="Normal 3 43" xfId="9398" xr:uid="{E9DDA1ED-3BA0-4C09-809B-431031F56E8A}"/>
    <cellStyle name="Normal 3 44" xfId="9399" xr:uid="{038C98B6-2844-4502-BE5D-7C72A7FCB4EF}"/>
    <cellStyle name="Normal 3 45" xfId="9400" xr:uid="{72A1E5B8-5B27-4799-8720-BC4430FA7FC8}"/>
    <cellStyle name="Normal 3 46" xfId="9401" xr:uid="{BDB4F364-4707-4E13-BFD1-2D9996DEAFCB}"/>
    <cellStyle name="Normal 3 47" xfId="9402" xr:uid="{858D0E0B-C157-4BF7-91EF-F2CBE76B953B}"/>
    <cellStyle name="Normal 3 48" xfId="9403" xr:uid="{78850ADC-52B1-4928-9BFC-8E77DD7B7954}"/>
    <cellStyle name="Normal 3 49" xfId="5207" xr:uid="{0C6D9886-D657-4065-8ED6-EEDF95FBAF76}"/>
    <cellStyle name="Normal 3 5" xfId="221" xr:uid="{AC10495F-F14B-4EC4-82BD-FF3B3B9B3035}"/>
    <cellStyle name="Normal 3 5 10" xfId="1360" xr:uid="{486F12A9-93F6-4E1B-A0FF-5449B9277BFD}"/>
    <cellStyle name="Normal 3 5 10 2" xfId="3977" xr:uid="{0606E91D-D6C3-4BAA-93D9-5B1E80835A2F}"/>
    <cellStyle name="Normal 3 5 10 3" xfId="3978" xr:uid="{5AA9C7C3-64B7-4DEB-9219-4EA0110E92C6}"/>
    <cellStyle name="Normal 3 5 11" xfId="3979" xr:uid="{CAC6946C-273F-41D9-9E47-993C4F3A67FD}"/>
    <cellStyle name="Normal 3 5 12" xfId="3980" xr:uid="{C9945BF5-DAE4-4A34-9EC2-06394423C634}"/>
    <cellStyle name="Normal 3 5 13" xfId="10493" xr:uid="{87A7FF3A-0B04-4728-89AE-8BBE7C8A4975}"/>
    <cellStyle name="Normal 3 5 14" xfId="5211" xr:uid="{4CE4955F-2772-4C67-8BAC-84D8DD6D36D0}"/>
    <cellStyle name="Normal 3 5 2" xfId="222" xr:uid="{C3026B25-463F-419F-94FC-F8A963278677}"/>
    <cellStyle name="Normal 3 5 2 10" xfId="3981" xr:uid="{56DD98AB-9149-48D5-BFFE-920A8122055C}"/>
    <cellStyle name="Normal 3 5 2 11" xfId="10491" xr:uid="{6C39E843-2244-4760-BA95-B84BD43FD894}"/>
    <cellStyle name="Normal 3 5 2 12" xfId="9404" xr:uid="{ED425AAB-6169-4B9B-9C48-E6DFA66E3E41}"/>
    <cellStyle name="Normal 3 5 2 2" xfId="223" xr:uid="{7D23093D-3627-47EC-A87D-FB1FB9765855}"/>
    <cellStyle name="Normal 3 5 2 2 2" xfId="1361" xr:uid="{6B6726EB-8A87-4E47-978B-A9239B8BC395}"/>
    <cellStyle name="Normal 3 5 2 2 2 2" xfId="1362" xr:uid="{311C4E5F-C9CC-4126-A489-6FB41E79BDEC}"/>
    <cellStyle name="Normal 3 5 2 2 2 2 2" xfId="1363" xr:uid="{32EE47A5-389C-43DF-9F4D-0B4B288758AF}"/>
    <cellStyle name="Normal 3 5 2 2 2 2 2 2" xfId="3982" xr:uid="{05CF43DD-FD9E-4442-B820-392B91CA8471}"/>
    <cellStyle name="Normal 3 5 2 2 2 2 2 3" xfId="3983" xr:uid="{1B9583AC-D8BD-4D2B-9197-8DBA4AD3610E}"/>
    <cellStyle name="Normal 3 5 2 2 2 2 3" xfId="3984" xr:uid="{48989202-139F-4E28-8EAD-7EE992657BD4}"/>
    <cellStyle name="Normal 3 5 2 2 2 2 4" xfId="3985" xr:uid="{DEF6CE90-FC2D-421D-BEC7-67797095D717}"/>
    <cellStyle name="Normal 3 5 2 2 2 3" xfId="1364" xr:uid="{F7392DCB-CAB8-47A3-91E7-DD11DBCEDD54}"/>
    <cellStyle name="Normal 3 5 2 2 2 3 2" xfId="1365" xr:uid="{EBE26FFF-B8D2-423D-971C-298F3EDA8A7B}"/>
    <cellStyle name="Normal 3 5 2 2 2 3 2 2" xfId="3986" xr:uid="{2196AF97-2BEB-444F-86F1-A7A30E171E7A}"/>
    <cellStyle name="Normal 3 5 2 2 2 3 2 3" xfId="3987" xr:uid="{A17D13D6-7C74-46B3-B724-67F36CA2AEB4}"/>
    <cellStyle name="Normal 3 5 2 2 2 3 3" xfId="3988" xr:uid="{DD08E205-D46D-479F-A04E-24955443625A}"/>
    <cellStyle name="Normal 3 5 2 2 2 3 4" xfId="3989" xr:uid="{0ED0BD49-C47A-422B-9D8D-79269CDFA663}"/>
    <cellStyle name="Normal 3 5 2 2 2 4" xfId="1366" xr:uid="{800DB362-6DC8-4EA0-9589-5379D4EA2431}"/>
    <cellStyle name="Normal 3 5 2 2 2 4 2" xfId="3990" xr:uid="{E9CD7FFB-A642-40A1-AE99-67158B2795A0}"/>
    <cellStyle name="Normal 3 5 2 2 2 4 3" xfId="3991" xr:uid="{068E7910-9EF3-49A9-A406-6B1AF1350308}"/>
    <cellStyle name="Normal 3 5 2 2 2 5" xfId="3992" xr:uid="{E17AE2EA-CFCE-4574-B8FA-CD793C903546}"/>
    <cellStyle name="Normal 3 5 2 2 2 6" xfId="3993" xr:uid="{E65373BC-F0D2-4A9A-9EAF-2EC316E491E0}"/>
    <cellStyle name="Normal 3 5 2 2 3" xfId="1367" xr:uid="{021C19F6-09A0-41CB-ACBE-F5D298214CA7}"/>
    <cellStyle name="Normal 3 5 2 2 3 2" xfId="1368" xr:uid="{D2D783EB-5EDA-4700-887C-85A1C1633EAB}"/>
    <cellStyle name="Normal 3 5 2 2 3 2 2" xfId="1369" xr:uid="{48004C8F-00E4-47F3-B98F-40C04E0BDF90}"/>
    <cellStyle name="Normal 3 5 2 2 3 2 2 2" xfId="3994" xr:uid="{854BE87E-B9A7-4667-9E92-6753012B9632}"/>
    <cellStyle name="Normal 3 5 2 2 3 2 2 3" xfId="3995" xr:uid="{0246DBE8-7944-4E27-8DB5-34D8928FA59D}"/>
    <cellStyle name="Normal 3 5 2 2 3 2 3" xfId="3996" xr:uid="{04AD1FA0-97EA-4119-932B-96CB78EE0170}"/>
    <cellStyle name="Normal 3 5 2 2 3 2 4" xfId="3997" xr:uid="{F91DF44B-13C4-4E0C-A91C-5C85B7A37CDF}"/>
    <cellStyle name="Normal 3 5 2 2 3 3" xfId="1370" xr:uid="{A069FD4B-E238-437C-BC88-72B8987390F8}"/>
    <cellStyle name="Normal 3 5 2 2 3 3 2" xfId="1371" xr:uid="{4928FD5B-D8D1-4AA8-91DC-37E4F667D81E}"/>
    <cellStyle name="Normal 3 5 2 2 3 3 2 2" xfId="3998" xr:uid="{F7843E67-F644-4E53-8B05-4475AD75DFB9}"/>
    <cellStyle name="Normal 3 5 2 2 3 3 2 3" xfId="3999" xr:uid="{2F6BD6CF-E8E3-4449-9F76-6851FB96D0E7}"/>
    <cellStyle name="Normal 3 5 2 2 3 3 3" xfId="4000" xr:uid="{A4B99CAF-B50A-4826-A147-27859C474CF4}"/>
    <cellStyle name="Normal 3 5 2 2 3 3 4" xfId="4001" xr:uid="{99613AC2-4E4B-4A70-B1D4-DACDEDDE5E7C}"/>
    <cellStyle name="Normal 3 5 2 2 3 4" xfId="1372" xr:uid="{8F52C0E3-EF2C-4B94-A1B1-85269B5C7C38}"/>
    <cellStyle name="Normal 3 5 2 2 3 4 2" xfId="4002" xr:uid="{53A4EEBB-9760-492F-ACB9-83DE4F260D35}"/>
    <cellStyle name="Normal 3 5 2 2 3 4 3" xfId="4003" xr:uid="{5BF38F2D-3D26-4DD7-A7C6-E7CDBA94D5C5}"/>
    <cellStyle name="Normal 3 5 2 2 3 5" xfId="4004" xr:uid="{83798F0B-5F32-4A3E-8F54-CF6B3CAEC970}"/>
    <cellStyle name="Normal 3 5 2 2 3 6" xfId="4005" xr:uid="{6A1FF489-E60C-46EB-8153-209104A5B7DE}"/>
    <cellStyle name="Normal 3 5 2 2 4" xfId="1373" xr:uid="{EFF189DC-4A92-4B59-A33C-09E36CEE334F}"/>
    <cellStyle name="Normal 3 5 2 2 4 2" xfId="1374" xr:uid="{DC15E0D4-27CA-4652-B7B8-A48B3DF217D4}"/>
    <cellStyle name="Normal 3 5 2 2 4 2 2" xfId="4006" xr:uid="{0BAFFA5F-413B-4852-A215-18EAE9CBE4B6}"/>
    <cellStyle name="Normal 3 5 2 2 4 2 3" xfId="4007" xr:uid="{C39C08F9-B481-460B-BB4C-8D94CBCE6947}"/>
    <cellStyle name="Normal 3 5 2 2 4 3" xfId="4008" xr:uid="{1DCF6F79-B457-44BC-A4E7-55CAF94EC4DE}"/>
    <cellStyle name="Normal 3 5 2 2 4 4" xfId="4009" xr:uid="{16397F59-1C56-4053-9349-87080FE2F37B}"/>
    <cellStyle name="Normal 3 5 2 2 5" xfId="1375" xr:uid="{3392FC49-F710-4F28-B806-53C0977D2450}"/>
    <cellStyle name="Normal 3 5 2 2 5 2" xfId="1376" xr:uid="{12F80A61-BF78-488F-A821-239EA52B3A7D}"/>
    <cellStyle name="Normal 3 5 2 2 5 2 2" xfId="4010" xr:uid="{869C9F8E-A963-40E9-89EE-A29642F5146F}"/>
    <cellStyle name="Normal 3 5 2 2 5 2 3" xfId="4011" xr:uid="{D235DCA3-97CC-4661-B377-2CDC80C6003B}"/>
    <cellStyle name="Normal 3 5 2 2 5 3" xfId="4012" xr:uid="{670E82C5-1593-4DD7-AE66-87D323230C44}"/>
    <cellStyle name="Normal 3 5 2 2 5 4" xfId="4013" xr:uid="{16E5E790-EB35-4ACA-A4FB-D6F49FF587F0}"/>
    <cellStyle name="Normal 3 5 2 2 6" xfId="1377" xr:uid="{B0C64DB2-B3FC-4DA0-86AD-1FF441D0C265}"/>
    <cellStyle name="Normal 3 5 2 2 6 2" xfId="4014" xr:uid="{5A32CF98-C7B6-48EF-9B87-F5D3297653E5}"/>
    <cellStyle name="Normal 3 5 2 2 6 3" xfId="4015" xr:uid="{1FD14AE1-4478-41B8-A538-0909BA23F279}"/>
    <cellStyle name="Normal 3 5 2 2 7" xfId="4016" xr:uid="{5C560D77-AB76-4F68-B58B-DAD07292DEF5}"/>
    <cellStyle name="Normal 3 5 2 2 8" xfId="4017" xr:uid="{391AFC35-1515-4E08-91DF-5C184E8E32FA}"/>
    <cellStyle name="Normal 3 5 2 3" xfId="224" xr:uid="{03966685-4DF3-4001-8D3D-16851D50EBD7}"/>
    <cellStyle name="Normal 3 5 2 3 2" xfId="1378" xr:uid="{92097CC0-8B5A-4CD4-9078-0CD4D416FC95}"/>
    <cellStyle name="Normal 3 5 2 3 2 2" xfId="1379" xr:uid="{B23A5BDD-E4F4-4389-B7B6-790C5F2CAA93}"/>
    <cellStyle name="Normal 3 5 2 3 2 2 2" xfId="1380" xr:uid="{9A15953A-DD02-44DE-9227-367CF105EA4A}"/>
    <cellStyle name="Normal 3 5 2 3 2 2 2 2" xfId="4018" xr:uid="{B878CD2B-5547-4DB2-958C-738381DAD1A3}"/>
    <cellStyle name="Normal 3 5 2 3 2 2 2 3" xfId="4019" xr:uid="{A08B05D8-D3A7-480F-9248-4CD6AEC0E955}"/>
    <cellStyle name="Normal 3 5 2 3 2 2 3" xfId="4020" xr:uid="{76CEAF89-5A3F-4A11-B320-3FA57C97348E}"/>
    <cellStyle name="Normal 3 5 2 3 2 2 4" xfId="4021" xr:uid="{F3005D02-358C-4453-9EBD-E5162B4E67B3}"/>
    <cellStyle name="Normal 3 5 2 3 2 3" xfId="1381" xr:uid="{23AB76CC-EE7C-4483-9B1F-A8C0B6D8A276}"/>
    <cellStyle name="Normal 3 5 2 3 2 3 2" xfId="1382" xr:uid="{111AA62E-A296-44E7-9601-C2778C8089FE}"/>
    <cellStyle name="Normal 3 5 2 3 2 3 2 2" xfId="4022" xr:uid="{06BF4390-F97C-4B72-93DB-D3F43B27ECC3}"/>
    <cellStyle name="Normal 3 5 2 3 2 3 2 3" xfId="4023" xr:uid="{6E26322E-2FB2-42BF-BD78-7C0230E2605A}"/>
    <cellStyle name="Normal 3 5 2 3 2 3 3" xfId="4024" xr:uid="{285DCD81-AFE7-4937-A7A1-EB1E4922ED4F}"/>
    <cellStyle name="Normal 3 5 2 3 2 3 4" xfId="4025" xr:uid="{59FCE7DD-0809-4C88-A161-E9460EF1D15C}"/>
    <cellStyle name="Normal 3 5 2 3 2 4" xfId="1383" xr:uid="{4CBFD427-D043-48D0-AC2E-7D820BD86ECA}"/>
    <cellStyle name="Normal 3 5 2 3 2 4 2" xfId="4026" xr:uid="{85A8D191-C74A-446E-8915-B939E2C29452}"/>
    <cellStyle name="Normal 3 5 2 3 2 4 3" xfId="4027" xr:uid="{ADF31BFE-BA08-49FE-A33C-8527FF4BF9E3}"/>
    <cellStyle name="Normal 3 5 2 3 2 5" xfId="4028" xr:uid="{35FC42A1-2DD0-43DB-AFC6-E458806B44B3}"/>
    <cellStyle name="Normal 3 5 2 3 2 6" xfId="4029" xr:uid="{6D6CCA5E-449D-4CB7-BEF4-5C1DDF40F1FF}"/>
    <cellStyle name="Normal 3 5 2 3 3" xfId="1384" xr:uid="{418E0998-FE24-4DD8-84DB-405B1B054E72}"/>
    <cellStyle name="Normal 3 5 2 3 3 2" xfId="1385" xr:uid="{270553FA-8B3D-4C9A-B36D-302C5262CF33}"/>
    <cellStyle name="Normal 3 5 2 3 3 2 2" xfId="1386" xr:uid="{88C00056-92FD-4673-8F3E-F231F45814D8}"/>
    <cellStyle name="Normal 3 5 2 3 3 2 2 2" xfId="4030" xr:uid="{92238DB8-47C3-4B6E-91AB-17CCE259BB1D}"/>
    <cellStyle name="Normal 3 5 2 3 3 2 2 3" xfId="4031" xr:uid="{9260329E-1EBF-4AB7-BF7B-0E70CD8F8148}"/>
    <cellStyle name="Normal 3 5 2 3 3 2 3" xfId="4032" xr:uid="{61B06E86-D1E4-4B1D-9680-D11EBBF432A5}"/>
    <cellStyle name="Normal 3 5 2 3 3 2 4" xfId="4033" xr:uid="{E92CCA79-3691-4FF4-9AEC-B89A516FCDF2}"/>
    <cellStyle name="Normal 3 5 2 3 3 3" xfId="1387" xr:uid="{6836D1CD-4F4A-4336-97C0-816E89A74365}"/>
    <cellStyle name="Normal 3 5 2 3 3 3 2" xfId="1388" xr:uid="{4C60EB67-9D61-4F03-B4AC-7B174A0080B6}"/>
    <cellStyle name="Normal 3 5 2 3 3 3 2 2" xfId="4034" xr:uid="{3ED59135-8906-4B67-B046-B6A8377D63BA}"/>
    <cellStyle name="Normal 3 5 2 3 3 3 2 3" xfId="4035" xr:uid="{09A592FC-2E5D-481E-8035-94EC6C01E191}"/>
    <cellStyle name="Normal 3 5 2 3 3 3 3" xfId="4036" xr:uid="{C4A7397C-9546-4955-AD94-6C69CA5773FB}"/>
    <cellStyle name="Normal 3 5 2 3 3 3 4" xfId="4037" xr:uid="{7BA7520D-942C-4EDC-894A-DA849EB29146}"/>
    <cellStyle name="Normal 3 5 2 3 3 4" xfId="1389" xr:uid="{BFB82269-25BA-40A8-A5D6-D2BBCDACEBF5}"/>
    <cellStyle name="Normal 3 5 2 3 3 4 2" xfId="4038" xr:uid="{E92A2438-AFE5-4A90-B462-D3E5623E39DC}"/>
    <cellStyle name="Normal 3 5 2 3 3 4 3" xfId="4039" xr:uid="{82CC2F9A-8B02-4536-B262-4B8869BF02A8}"/>
    <cellStyle name="Normal 3 5 2 3 3 5" xfId="4040" xr:uid="{7D6CE7FF-2C68-4E12-8558-43CFECEF353E}"/>
    <cellStyle name="Normal 3 5 2 3 3 6" xfId="4041" xr:uid="{0F94F873-24A0-4445-A21F-1A72879E9182}"/>
    <cellStyle name="Normal 3 5 2 3 4" xfId="1390" xr:uid="{E8CDE5F1-78C5-40CE-A579-5B2BBFAE536D}"/>
    <cellStyle name="Normal 3 5 2 3 4 2" xfId="1391" xr:uid="{301298F3-BF9D-4445-BD35-0DCAF7DCE290}"/>
    <cellStyle name="Normal 3 5 2 3 4 2 2" xfId="4042" xr:uid="{37A26BF2-F31A-4153-AC59-A85F14F0F6FC}"/>
    <cellStyle name="Normal 3 5 2 3 4 2 3" xfId="4043" xr:uid="{0D6D1583-EBDA-419E-A068-759E3EFDF771}"/>
    <cellStyle name="Normal 3 5 2 3 4 3" xfId="4044" xr:uid="{198E7AD6-1F78-471F-A770-84662D4FF9F2}"/>
    <cellStyle name="Normal 3 5 2 3 4 4" xfId="4045" xr:uid="{446A2D36-D6FB-46EB-A29C-665F57BE69E4}"/>
    <cellStyle name="Normal 3 5 2 3 5" xfId="1392" xr:uid="{4A51EC93-867B-4978-84EA-2F6F764D2639}"/>
    <cellStyle name="Normal 3 5 2 3 5 2" xfId="1393" xr:uid="{42E3E29E-1393-440B-BBD6-930FF89DF232}"/>
    <cellStyle name="Normal 3 5 2 3 5 2 2" xfId="4046" xr:uid="{93673D97-FAF1-4BD4-901C-808CFE880FCA}"/>
    <cellStyle name="Normal 3 5 2 3 5 2 3" xfId="4047" xr:uid="{04FCD6DB-3A42-45E7-9901-390580D852E1}"/>
    <cellStyle name="Normal 3 5 2 3 5 3" xfId="4048" xr:uid="{98E41EDA-1EA0-4CE0-A663-427E057B65BA}"/>
    <cellStyle name="Normal 3 5 2 3 5 4" xfId="4049" xr:uid="{B1540951-2966-43F3-8381-6D30B591C3BC}"/>
    <cellStyle name="Normal 3 5 2 3 6" xfId="1394" xr:uid="{B028C6F4-F169-40EB-A4A0-D75DEB6EA289}"/>
    <cellStyle name="Normal 3 5 2 3 6 2" xfId="4050" xr:uid="{FB152572-4708-4618-B92F-5AD2E2E2BD05}"/>
    <cellStyle name="Normal 3 5 2 3 6 3" xfId="4051" xr:uid="{AC89038B-A8C6-4723-BEA6-6DD36C39A3AA}"/>
    <cellStyle name="Normal 3 5 2 3 7" xfId="4052" xr:uid="{8B96047F-B6EA-41F5-A496-546AC6D7FDEF}"/>
    <cellStyle name="Normal 3 5 2 3 8" xfId="4053" xr:uid="{EED46D0A-AB6E-4B6B-9AF2-C06A2AC4A22D}"/>
    <cellStyle name="Normal 3 5 2 4" xfId="1395" xr:uid="{23905810-F77B-4BFF-B1AB-9488F31E9E1B}"/>
    <cellStyle name="Normal 3 5 2 4 2" xfId="1396" xr:uid="{B8C84563-60C3-482E-8D79-E2674052EEF3}"/>
    <cellStyle name="Normal 3 5 2 4 2 2" xfId="1397" xr:uid="{28444C46-92E2-45E1-B172-C1D966EAB992}"/>
    <cellStyle name="Normal 3 5 2 4 2 2 2" xfId="4054" xr:uid="{7AF1BCDC-44D1-4BF7-8638-9A632D78F9E9}"/>
    <cellStyle name="Normal 3 5 2 4 2 2 3" xfId="4055" xr:uid="{0393B5A0-6C51-4CC5-91DB-2CA8C6077A3B}"/>
    <cellStyle name="Normal 3 5 2 4 2 3" xfId="4056" xr:uid="{A3D79D79-8811-444D-A23E-E61435569321}"/>
    <cellStyle name="Normal 3 5 2 4 2 4" xfId="4057" xr:uid="{8855C272-74D1-4F7A-8C27-95527FBB83A7}"/>
    <cellStyle name="Normal 3 5 2 4 3" xfId="1398" xr:uid="{8A0C9016-72A9-4FAC-9CC8-6F00B9544782}"/>
    <cellStyle name="Normal 3 5 2 4 3 2" xfId="1399" xr:uid="{AF59A7B4-C9E3-4CAE-B4BA-E9796447B320}"/>
    <cellStyle name="Normal 3 5 2 4 3 2 2" xfId="4058" xr:uid="{91174752-350E-49F4-9AC3-4735194670EB}"/>
    <cellStyle name="Normal 3 5 2 4 3 2 3" xfId="4059" xr:uid="{27889D63-00D6-4643-883D-40EBAE144785}"/>
    <cellStyle name="Normal 3 5 2 4 3 3" xfId="4060" xr:uid="{7B14B62F-BA60-476D-8258-5168E2ABBE0F}"/>
    <cellStyle name="Normal 3 5 2 4 3 4" xfId="4061" xr:uid="{95B0AB16-A3AB-4FD6-826F-FD71D460309B}"/>
    <cellStyle name="Normal 3 5 2 4 4" xfId="1400" xr:uid="{91E5EE2E-A6D4-47BD-BBCE-71C0517B761D}"/>
    <cellStyle name="Normal 3 5 2 4 4 2" xfId="4062" xr:uid="{9D3BB447-A49F-454E-B52F-7349F6367F04}"/>
    <cellStyle name="Normal 3 5 2 4 4 3" xfId="4063" xr:uid="{0EFC6B71-14B5-4057-B3C7-F56BC0895F56}"/>
    <cellStyle name="Normal 3 5 2 4 5" xfId="4064" xr:uid="{81FABEA7-DD58-4556-97AA-4617591E2A98}"/>
    <cellStyle name="Normal 3 5 2 4 6" xfId="4065" xr:uid="{B0931F63-0A71-43F4-B0E2-768F39CE6B5C}"/>
    <cellStyle name="Normal 3 5 2 5" xfId="1401" xr:uid="{705B4878-947F-4005-BA2B-A001909749B4}"/>
    <cellStyle name="Normal 3 5 2 5 2" xfId="1402" xr:uid="{E44CB7BD-FDE5-4C14-A500-86F63A939B04}"/>
    <cellStyle name="Normal 3 5 2 5 2 2" xfId="1403" xr:uid="{669EAAC2-9BB0-4C2C-9C92-35E32BC8AD46}"/>
    <cellStyle name="Normal 3 5 2 5 2 2 2" xfId="4066" xr:uid="{B8F2EE46-5C56-4E67-BCEA-C409A91C4402}"/>
    <cellStyle name="Normal 3 5 2 5 2 2 3" xfId="4067" xr:uid="{D7CEFB6F-8258-4C63-AB8E-B215536E045F}"/>
    <cellStyle name="Normal 3 5 2 5 2 3" xfId="4068" xr:uid="{C70060F3-4768-4340-97F9-3BE3136E3305}"/>
    <cellStyle name="Normal 3 5 2 5 2 4" xfId="4069" xr:uid="{E36FE026-4521-427B-93F8-FEDD1A63E6C9}"/>
    <cellStyle name="Normal 3 5 2 5 3" xfId="1404" xr:uid="{9E14B1F0-F51A-41A4-9FA9-116B5129911B}"/>
    <cellStyle name="Normal 3 5 2 5 3 2" xfId="1405" xr:uid="{F8F4D01C-D50D-42F1-A6F7-564B5FC7E445}"/>
    <cellStyle name="Normal 3 5 2 5 3 2 2" xfId="4070" xr:uid="{EB996C15-0E22-4DA1-99E2-7E19C2E099D3}"/>
    <cellStyle name="Normal 3 5 2 5 3 2 3" xfId="4071" xr:uid="{E1E43F33-C717-4744-8C4E-21A0E1C84E08}"/>
    <cellStyle name="Normal 3 5 2 5 3 3" xfId="4072" xr:uid="{C4374B10-5882-456E-A81D-4E3EAB14894A}"/>
    <cellStyle name="Normal 3 5 2 5 3 4" xfId="4073" xr:uid="{49D31662-CFEB-4E7A-96E0-418B79DE56CE}"/>
    <cellStyle name="Normal 3 5 2 5 4" xfId="1406" xr:uid="{0B738330-9B5F-483B-8DAC-70E41A26BC45}"/>
    <cellStyle name="Normal 3 5 2 5 4 2" xfId="4074" xr:uid="{0837E2BE-BB29-4E6B-96E2-4496C7BCBD69}"/>
    <cellStyle name="Normal 3 5 2 5 4 3" xfId="4075" xr:uid="{06BAF14A-759F-4491-9E7D-53235A283AF0}"/>
    <cellStyle name="Normal 3 5 2 5 5" xfId="4076" xr:uid="{3319F6C6-DA2D-4600-A979-2968FDDFDC33}"/>
    <cellStyle name="Normal 3 5 2 5 6" xfId="4077" xr:uid="{66289F5E-97CE-483E-8BD5-24C21090CA4F}"/>
    <cellStyle name="Normal 3 5 2 6" xfId="1407" xr:uid="{E8DD4729-BCE9-4076-96AB-0F816F59158D}"/>
    <cellStyle name="Normal 3 5 2 6 2" xfId="1408" xr:uid="{BF87813F-43E0-4958-AA6F-5C31FD8861B6}"/>
    <cellStyle name="Normal 3 5 2 6 2 2" xfId="4078" xr:uid="{CFBCFB51-37E7-4B74-9AB2-964D30F5A5F4}"/>
    <cellStyle name="Normal 3 5 2 6 2 3" xfId="4079" xr:uid="{37840B6C-5B42-4CA7-9D30-F118AEEBDB9B}"/>
    <cellStyle name="Normal 3 5 2 6 3" xfId="4080" xr:uid="{B587F0DF-738C-4A64-960F-8DCB1D3484DF}"/>
    <cellStyle name="Normal 3 5 2 6 4" xfId="4081" xr:uid="{4B7BE4E3-8FD0-4E33-BFD0-23341AA6F725}"/>
    <cellStyle name="Normal 3 5 2 7" xfId="1409" xr:uid="{27FFE517-DF7A-4411-8604-C71119A2BFDC}"/>
    <cellStyle name="Normal 3 5 2 7 2" xfId="1410" xr:uid="{C6FDC077-0B61-4224-A5AC-00E6AB2F4ECD}"/>
    <cellStyle name="Normal 3 5 2 7 2 2" xfId="4082" xr:uid="{6BA6754B-67D6-4D2F-B5FC-96391D510B07}"/>
    <cellStyle name="Normal 3 5 2 7 2 3" xfId="4083" xr:uid="{EF11AC78-777D-419D-AF48-0C93AB56A364}"/>
    <cellStyle name="Normal 3 5 2 7 3" xfId="4084" xr:uid="{5CDB4245-C1EA-4388-A2AD-56A31A52F296}"/>
    <cellStyle name="Normal 3 5 2 7 4" xfId="4085" xr:uid="{21056E50-B9F5-4C68-9269-223F06DBAD0E}"/>
    <cellStyle name="Normal 3 5 2 8" xfId="1411" xr:uid="{E5FE546F-7014-48A1-B6E6-93BA7D9062D8}"/>
    <cellStyle name="Normal 3 5 2 8 2" xfId="4086" xr:uid="{F98B1D36-5A1D-4D67-BC85-1B01D36B7920}"/>
    <cellStyle name="Normal 3 5 2 8 3" xfId="4087" xr:uid="{882A95BF-09E9-4464-9ACE-C998A6A353F1}"/>
    <cellStyle name="Normal 3 5 2 9" xfId="4088" xr:uid="{4F1B174E-98E3-471B-BCC4-C9C59C28412C}"/>
    <cellStyle name="Normal 3 5 3" xfId="225" xr:uid="{B6851DD1-53FD-4549-825E-5769F4322F3D}"/>
    <cellStyle name="Normal 3 5 3 10" xfId="4089" xr:uid="{B6CD5EFB-BA66-4458-B4CA-7BA09A48F211}"/>
    <cellStyle name="Normal 3 5 3 2" xfId="226" xr:uid="{89AB8445-1C65-4ED7-A668-D8B7810F9776}"/>
    <cellStyle name="Normal 3 5 3 2 2" xfId="1412" xr:uid="{E12F3C97-5150-4708-87DD-F3F877C57EA8}"/>
    <cellStyle name="Normal 3 5 3 2 2 2" xfId="1413" xr:uid="{2ABD1987-17E2-4156-8879-87FA4E905236}"/>
    <cellStyle name="Normal 3 5 3 2 2 2 2" xfId="1414" xr:uid="{E0CE15C6-98BE-4E28-8D90-891E74C6E2B6}"/>
    <cellStyle name="Normal 3 5 3 2 2 2 2 2" xfId="4090" xr:uid="{4783D1D0-BC4B-411B-85D8-46CF5B4778AE}"/>
    <cellStyle name="Normal 3 5 3 2 2 2 2 3" xfId="4091" xr:uid="{82E9C922-10D3-42B3-B139-8FE44689E017}"/>
    <cellStyle name="Normal 3 5 3 2 2 2 3" xfId="4092" xr:uid="{EBA326B9-AF65-4A93-94C5-470AFC768349}"/>
    <cellStyle name="Normal 3 5 3 2 2 2 4" xfId="4093" xr:uid="{16A8BE46-5FE6-434E-B7FA-B0B64BC544E5}"/>
    <cellStyle name="Normal 3 5 3 2 2 3" xfId="1415" xr:uid="{EB0F9418-3A22-4B16-BE00-39D18089AEC2}"/>
    <cellStyle name="Normal 3 5 3 2 2 3 2" xfId="1416" xr:uid="{231F2107-7BA6-4A3E-B431-F09B6AA1AE4C}"/>
    <cellStyle name="Normal 3 5 3 2 2 3 2 2" xfId="4094" xr:uid="{0DEC0B21-39EC-424B-8D07-527373DA13C7}"/>
    <cellStyle name="Normal 3 5 3 2 2 3 2 3" xfId="4095" xr:uid="{A7501BE6-058D-49BA-9FDF-2EAEFFC6179F}"/>
    <cellStyle name="Normal 3 5 3 2 2 3 3" xfId="4096" xr:uid="{CD53B8F7-1B8E-41BB-A6B9-A50C7BC8825F}"/>
    <cellStyle name="Normal 3 5 3 2 2 3 4" xfId="4097" xr:uid="{36596010-A46E-41BE-972F-D8BEF20B35C2}"/>
    <cellStyle name="Normal 3 5 3 2 2 4" xfId="1417" xr:uid="{046615DB-ED3F-4BC2-B0FF-9CBFC40D9818}"/>
    <cellStyle name="Normal 3 5 3 2 2 4 2" xfId="4098" xr:uid="{C7832191-2D07-439C-A4CC-EE398EBED5D3}"/>
    <cellStyle name="Normal 3 5 3 2 2 4 3" xfId="4099" xr:uid="{D5F64355-0179-4563-B2B6-31708F57AA5B}"/>
    <cellStyle name="Normal 3 5 3 2 2 5" xfId="4100" xr:uid="{229DB29D-B311-4788-B900-3C0D8F7CE4BE}"/>
    <cellStyle name="Normal 3 5 3 2 2 6" xfId="4101" xr:uid="{E0EAEE13-57D5-4DA9-B60D-2D3B35F241D4}"/>
    <cellStyle name="Normal 3 5 3 2 3" xfId="1418" xr:uid="{6154840C-F850-4F5E-AD27-5403C9241305}"/>
    <cellStyle name="Normal 3 5 3 2 3 2" xfId="1419" xr:uid="{CA79A5DB-C624-4659-92D7-0002E3952EFA}"/>
    <cellStyle name="Normal 3 5 3 2 3 2 2" xfId="1420" xr:uid="{5B292C1D-320D-4C28-86A7-BB30FE149771}"/>
    <cellStyle name="Normal 3 5 3 2 3 2 2 2" xfId="4102" xr:uid="{C81E475B-09B7-4DAF-A4EB-F8628C482EBE}"/>
    <cellStyle name="Normal 3 5 3 2 3 2 2 3" xfId="4103" xr:uid="{A5BC28B2-17B3-41AD-9BC0-44578B265CD5}"/>
    <cellStyle name="Normal 3 5 3 2 3 2 3" xfId="4104" xr:uid="{79547548-5C61-4029-985B-BDECD3BCF9E3}"/>
    <cellStyle name="Normal 3 5 3 2 3 2 4" xfId="4105" xr:uid="{6C86E2B9-F844-49E1-8BDB-29657C57A5CE}"/>
    <cellStyle name="Normal 3 5 3 2 3 3" xfId="1421" xr:uid="{F9DEAB5E-7B30-4220-8F0F-88FDF608046C}"/>
    <cellStyle name="Normal 3 5 3 2 3 3 2" xfId="1422" xr:uid="{E636ACE0-CC8A-4C0D-BE85-209A9F78719E}"/>
    <cellStyle name="Normal 3 5 3 2 3 3 2 2" xfId="4106" xr:uid="{5F7323B0-0371-41F0-BF3E-A39039DCBFA4}"/>
    <cellStyle name="Normal 3 5 3 2 3 3 2 3" xfId="4107" xr:uid="{A6AE0CB5-E72B-4406-8623-A6C42F7A490E}"/>
    <cellStyle name="Normal 3 5 3 2 3 3 3" xfId="4108" xr:uid="{EAAE7B59-1745-4F46-9EFA-D5FD18BE1E5B}"/>
    <cellStyle name="Normal 3 5 3 2 3 3 4" xfId="4109" xr:uid="{9C22FFC0-8163-4B43-A030-2CF32C5B8257}"/>
    <cellStyle name="Normal 3 5 3 2 3 4" xfId="1423" xr:uid="{4EAAE9C8-2006-42F5-8086-B36D1CF44ECE}"/>
    <cellStyle name="Normal 3 5 3 2 3 4 2" xfId="4110" xr:uid="{49FDE535-525D-4C1D-9A09-7B60FB38A64F}"/>
    <cellStyle name="Normal 3 5 3 2 3 4 3" xfId="4111" xr:uid="{8617F10E-780B-4332-AA75-DA5405CC82C7}"/>
    <cellStyle name="Normal 3 5 3 2 3 5" xfId="4112" xr:uid="{A3A76CA7-7358-48DE-940B-8B3F8F86F892}"/>
    <cellStyle name="Normal 3 5 3 2 3 6" xfId="4113" xr:uid="{48EB61AB-272A-4CE3-94A1-EFF5029D9C99}"/>
    <cellStyle name="Normal 3 5 3 2 4" xfId="1424" xr:uid="{7456DF59-DDCF-498D-8863-C03701984055}"/>
    <cellStyle name="Normal 3 5 3 2 4 2" xfId="1425" xr:uid="{04085A80-6743-4530-9A69-4A22C6CC5183}"/>
    <cellStyle name="Normal 3 5 3 2 4 2 2" xfId="4114" xr:uid="{265E452D-4473-4F23-8285-77F46D5D0881}"/>
    <cellStyle name="Normal 3 5 3 2 4 2 3" xfId="4115" xr:uid="{B837E161-FD26-4845-BA08-65D85400927D}"/>
    <cellStyle name="Normal 3 5 3 2 4 3" xfId="4116" xr:uid="{4ECE9DC2-8717-4559-B6CE-8E4A5A049494}"/>
    <cellStyle name="Normal 3 5 3 2 4 4" xfId="4117" xr:uid="{2387CDA6-8455-4BBC-BBA4-D3DE29873AE9}"/>
    <cellStyle name="Normal 3 5 3 2 5" xfId="1426" xr:uid="{F28B3221-E4EE-4C33-A964-C5927D65BB67}"/>
    <cellStyle name="Normal 3 5 3 2 5 2" xfId="1427" xr:uid="{269AD381-CC65-4D8B-950A-DF472060C3E4}"/>
    <cellStyle name="Normal 3 5 3 2 5 2 2" xfId="4118" xr:uid="{8485349E-D885-490F-B55B-F600CEF95999}"/>
    <cellStyle name="Normal 3 5 3 2 5 2 3" xfId="4119" xr:uid="{5F1E15A0-4F6F-474E-A411-4A3F31E079C9}"/>
    <cellStyle name="Normal 3 5 3 2 5 3" xfId="4120" xr:uid="{5E4B245C-A4B7-48EE-AA6B-0ED96072312E}"/>
    <cellStyle name="Normal 3 5 3 2 5 4" xfId="4121" xr:uid="{0BFE3AE9-BE3C-4CC7-9194-EFA5EF251E1D}"/>
    <cellStyle name="Normal 3 5 3 2 6" xfId="1428" xr:uid="{810D7830-D285-4D75-8D77-1CA233E09299}"/>
    <cellStyle name="Normal 3 5 3 2 6 2" xfId="4122" xr:uid="{A24A2DF6-1FF2-45C5-B22F-2CE76CD8670D}"/>
    <cellStyle name="Normal 3 5 3 2 6 3" xfId="4123" xr:uid="{E23A1332-6A53-480C-AF4F-9D3A46507F77}"/>
    <cellStyle name="Normal 3 5 3 2 7" xfId="4124" xr:uid="{449D1C9C-20E6-4B04-BF76-5591F54804C6}"/>
    <cellStyle name="Normal 3 5 3 2 8" xfId="4125" xr:uid="{F4A7DE20-33C2-405F-9A90-C41CA182B978}"/>
    <cellStyle name="Normal 3 5 3 3" xfId="227" xr:uid="{604F7EF2-338A-4BAF-88EC-5636DC6628A8}"/>
    <cellStyle name="Normal 3 5 3 3 2" xfId="1429" xr:uid="{3201322C-1DEB-41F6-AA6A-EE7ECB9D08C8}"/>
    <cellStyle name="Normal 3 5 3 3 2 2" xfId="1430" xr:uid="{2E9E8F51-DAC7-4BC3-81A1-979B44A6C89E}"/>
    <cellStyle name="Normal 3 5 3 3 2 2 2" xfId="1431" xr:uid="{75C453D3-00AF-4437-A882-A023A7B38881}"/>
    <cellStyle name="Normal 3 5 3 3 2 2 2 2" xfId="4126" xr:uid="{B165C0DB-3DED-44CA-912B-09FA3E7B9C62}"/>
    <cellStyle name="Normal 3 5 3 3 2 2 2 3" xfId="4127" xr:uid="{E0BCEF0E-BA04-4AC8-8C99-68E61A57E510}"/>
    <cellStyle name="Normal 3 5 3 3 2 2 3" xfId="4128" xr:uid="{DF271F71-9A33-4D29-A006-CE0E873266C2}"/>
    <cellStyle name="Normal 3 5 3 3 2 2 4" xfId="4129" xr:uid="{459D0598-37C8-4112-8561-2B0F86FEE765}"/>
    <cellStyle name="Normal 3 5 3 3 2 3" xfId="1432" xr:uid="{3D28F879-4A61-48D9-9238-A47C3B86AD97}"/>
    <cellStyle name="Normal 3 5 3 3 2 3 2" xfId="1433" xr:uid="{FC1671DB-F4E5-4057-B751-1D9346A440C9}"/>
    <cellStyle name="Normal 3 5 3 3 2 3 2 2" xfId="4130" xr:uid="{FF0C0CEC-973F-408A-9D8A-5A8617616003}"/>
    <cellStyle name="Normal 3 5 3 3 2 3 2 3" xfId="4131" xr:uid="{F9F93F93-BD9C-40BF-AE5B-7CF4F1A17C54}"/>
    <cellStyle name="Normal 3 5 3 3 2 3 3" xfId="4132" xr:uid="{076C0713-21EA-4BE1-99C9-4BA1240AD386}"/>
    <cellStyle name="Normal 3 5 3 3 2 3 4" xfId="4133" xr:uid="{8D3BB3D4-6305-4700-9F5B-7603658D4606}"/>
    <cellStyle name="Normal 3 5 3 3 2 4" xfId="1434" xr:uid="{62226792-2A14-448F-AD6A-C2E352285455}"/>
    <cellStyle name="Normal 3 5 3 3 2 4 2" xfId="4134" xr:uid="{AA2E2CB2-F137-45AB-B691-9DBBC48BA03C}"/>
    <cellStyle name="Normal 3 5 3 3 2 4 3" xfId="4135" xr:uid="{04384E72-FEFA-41FF-B2A3-635FC3A103CE}"/>
    <cellStyle name="Normal 3 5 3 3 2 5" xfId="4136" xr:uid="{29EBDCD8-BAB1-46B9-947A-2F3AC9183203}"/>
    <cellStyle name="Normal 3 5 3 3 2 6" xfId="4137" xr:uid="{35A7791A-E346-42CA-85A8-075F77F394AC}"/>
    <cellStyle name="Normal 3 5 3 3 3" xfId="1435" xr:uid="{1EC769B9-6ED5-4FDC-A124-3E9BAD09C898}"/>
    <cellStyle name="Normal 3 5 3 3 3 2" xfId="1436" xr:uid="{DE82978C-7950-4A74-9956-7109E949D872}"/>
    <cellStyle name="Normal 3 5 3 3 3 2 2" xfId="1437" xr:uid="{713B33B2-047B-4E8E-92B0-05E4EF732413}"/>
    <cellStyle name="Normal 3 5 3 3 3 2 2 2" xfId="4138" xr:uid="{C62FFF04-9732-4432-B458-0B4CC6B6BF6A}"/>
    <cellStyle name="Normal 3 5 3 3 3 2 2 3" xfId="4139" xr:uid="{668A0E54-97C3-4FD9-98A6-239F4E31D43F}"/>
    <cellStyle name="Normal 3 5 3 3 3 2 3" xfId="4140" xr:uid="{57686103-7E7E-40B9-AC32-11E5CE98DE32}"/>
    <cellStyle name="Normal 3 5 3 3 3 2 4" xfId="4141" xr:uid="{B4BB26C2-DBC5-4931-A3CC-587394883EE7}"/>
    <cellStyle name="Normal 3 5 3 3 3 3" xfId="1438" xr:uid="{3DE076EA-2876-46A4-B0FA-16523CEF9ECD}"/>
    <cellStyle name="Normal 3 5 3 3 3 3 2" xfId="1439" xr:uid="{E0009A86-11C9-404F-A170-821105BD833C}"/>
    <cellStyle name="Normal 3 5 3 3 3 3 2 2" xfId="4142" xr:uid="{700A30AB-3F4E-4BFF-824C-6096D9DC8F55}"/>
    <cellStyle name="Normal 3 5 3 3 3 3 2 3" xfId="4143" xr:uid="{DA248740-175E-4246-BA57-39C75CAE603D}"/>
    <cellStyle name="Normal 3 5 3 3 3 3 3" xfId="4144" xr:uid="{06B6F0C3-8AE3-4850-A229-EE69EDD54275}"/>
    <cellStyle name="Normal 3 5 3 3 3 3 4" xfId="4145" xr:uid="{74623C99-A47A-41F7-978F-E5CF9A627B66}"/>
    <cellStyle name="Normal 3 5 3 3 3 4" xfId="1440" xr:uid="{789EB21F-4B5B-4C7E-9A9C-6D97747664E9}"/>
    <cellStyle name="Normal 3 5 3 3 3 4 2" xfId="4146" xr:uid="{B0ECCF86-110B-471D-BF67-C9C7F50994C7}"/>
    <cellStyle name="Normal 3 5 3 3 3 4 3" xfId="4147" xr:uid="{82171A78-63C5-4A4B-991E-627A8DA8F214}"/>
    <cellStyle name="Normal 3 5 3 3 3 5" xfId="4148" xr:uid="{57715C2D-25FA-477A-BF67-9434E4CDBA4F}"/>
    <cellStyle name="Normal 3 5 3 3 3 6" xfId="4149" xr:uid="{3483CC17-B9B6-4BC7-842C-14C14EFE7F0F}"/>
    <cellStyle name="Normal 3 5 3 3 4" xfId="1441" xr:uid="{4F7B3CC8-4DED-451D-BBD5-D90D06C023E5}"/>
    <cellStyle name="Normal 3 5 3 3 4 2" xfId="1442" xr:uid="{31162F38-45EC-4B02-8260-C6488A5A0674}"/>
    <cellStyle name="Normal 3 5 3 3 4 2 2" xfId="4150" xr:uid="{4F59BC14-22B9-4042-96ED-B525EB68CA0C}"/>
    <cellStyle name="Normal 3 5 3 3 4 2 3" xfId="4151" xr:uid="{FE1D8409-5D7C-46A9-A556-3AE8543F2359}"/>
    <cellStyle name="Normal 3 5 3 3 4 3" xfId="4152" xr:uid="{15955339-4EEC-422F-A21B-5B95629281E4}"/>
    <cellStyle name="Normal 3 5 3 3 4 4" xfId="4153" xr:uid="{5EF0217F-994E-4875-A858-F79357AAEE02}"/>
    <cellStyle name="Normal 3 5 3 3 5" xfId="1443" xr:uid="{9BD77775-29BC-4FF7-A5BE-C7C7C1716081}"/>
    <cellStyle name="Normal 3 5 3 3 5 2" xfId="1444" xr:uid="{C885FE5B-12DF-4BDA-84C2-5B9C819C49CF}"/>
    <cellStyle name="Normal 3 5 3 3 5 2 2" xfId="4154" xr:uid="{ACB69B0F-B0AF-424B-A7AE-A75C93B53A32}"/>
    <cellStyle name="Normal 3 5 3 3 5 2 3" xfId="4155" xr:uid="{D91D37E8-5083-4A1B-BD89-2FB427003DB8}"/>
    <cellStyle name="Normal 3 5 3 3 5 3" xfId="4156" xr:uid="{53956EC0-2927-45BD-9D29-8E2A14BE5B4D}"/>
    <cellStyle name="Normal 3 5 3 3 5 4" xfId="4157" xr:uid="{44996889-1F6C-424F-8500-E3EA65C39352}"/>
    <cellStyle name="Normal 3 5 3 3 6" xfId="1445" xr:uid="{B1424794-649B-40C8-BB00-D626B4E1064B}"/>
    <cellStyle name="Normal 3 5 3 3 6 2" xfId="4158" xr:uid="{3B8C7E49-2556-4C96-8441-A0ACF816007B}"/>
    <cellStyle name="Normal 3 5 3 3 6 3" xfId="4159" xr:uid="{0E3CAC8C-46C6-4D34-8E36-E320380453C4}"/>
    <cellStyle name="Normal 3 5 3 3 7" xfId="4160" xr:uid="{B9C7B191-5EDD-4CA4-8E6B-C9C28D87AF5B}"/>
    <cellStyle name="Normal 3 5 3 3 8" xfId="4161" xr:uid="{B6351E7D-AAA6-495F-B62D-E2FF26BC92F8}"/>
    <cellStyle name="Normal 3 5 3 4" xfId="1446" xr:uid="{298EEDEC-02C5-4D42-BD3A-F02C2B0E818C}"/>
    <cellStyle name="Normal 3 5 3 4 2" xfId="1447" xr:uid="{49D1F389-6828-4D62-BF21-74FCEE4E8F96}"/>
    <cellStyle name="Normal 3 5 3 4 2 2" xfId="1448" xr:uid="{B6E7E4F7-BE2E-403D-A326-44197AE24443}"/>
    <cellStyle name="Normal 3 5 3 4 2 2 2" xfId="4162" xr:uid="{0A168ABE-5A54-4FD5-8911-E353D1F426B4}"/>
    <cellStyle name="Normal 3 5 3 4 2 2 3" xfId="4163" xr:uid="{F80FAEC8-F2AA-4D89-831E-51B6DF2035B7}"/>
    <cellStyle name="Normal 3 5 3 4 2 3" xfId="4164" xr:uid="{49DE94F5-D3C8-4164-B963-1E76543F1F93}"/>
    <cellStyle name="Normal 3 5 3 4 2 4" xfId="4165" xr:uid="{A7492486-A4AE-4E93-B141-125B58F5A25E}"/>
    <cellStyle name="Normal 3 5 3 4 3" xfId="1449" xr:uid="{28F40F3E-96FF-4CE5-A9EF-C1922577D738}"/>
    <cellStyle name="Normal 3 5 3 4 3 2" xfId="1450" xr:uid="{C900EEDD-CDA3-469A-B8F0-8156B21A08EF}"/>
    <cellStyle name="Normal 3 5 3 4 3 2 2" xfId="4166" xr:uid="{5078B77F-B662-4875-A7A5-2D5637E9DC0F}"/>
    <cellStyle name="Normal 3 5 3 4 3 2 3" xfId="4167" xr:uid="{5033E360-7FE7-4415-BCA9-142246965152}"/>
    <cellStyle name="Normal 3 5 3 4 3 3" xfId="4168" xr:uid="{1ABAA59A-7DE7-402C-B202-4837788BECB4}"/>
    <cellStyle name="Normal 3 5 3 4 3 4" xfId="4169" xr:uid="{4C9590A2-42E0-4F72-AE98-F032117382AD}"/>
    <cellStyle name="Normal 3 5 3 4 4" xfId="1451" xr:uid="{B83AF683-71F0-41F0-AC3C-6A9CC22E94F6}"/>
    <cellStyle name="Normal 3 5 3 4 4 2" xfId="4170" xr:uid="{5490C39C-1514-4CF2-9E43-5B502F4A861B}"/>
    <cellStyle name="Normal 3 5 3 4 4 3" xfId="4171" xr:uid="{82EA5C39-6A63-402F-97FD-117FDB0D9F1F}"/>
    <cellStyle name="Normal 3 5 3 4 5" xfId="4172" xr:uid="{2ECDE7FE-3F8E-4901-9866-2C52D5DDEE05}"/>
    <cellStyle name="Normal 3 5 3 4 6" xfId="4173" xr:uid="{4E0C3C10-9F89-4FB9-BD9A-296D92A6E1C4}"/>
    <cellStyle name="Normal 3 5 3 5" xfId="1452" xr:uid="{2F694AD5-AD95-438D-A8BC-057F2EB3CCB8}"/>
    <cellStyle name="Normal 3 5 3 5 2" xfId="1453" xr:uid="{90F9DB9A-C748-4D68-8ABE-28888BEF612F}"/>
    <cellStyle name="Normal 3 5 3 5 2 2" xfId="1454" xr:uid="{2B4818F2-C5E0-4FF4-AE85-8A295F450254}"/>
    <cellStyle name="Normal 3 5 3 5 2 2 2" xfId="4174" xr:uid="{AC0FD353-7578-4B08-8D18-F31A192D26E1}"/>
    <cellStyle name="Normal 3 5 3 5 2 2 3" xfId="4175" xr:uid="{14510420-A25A-495D-BF27-A8977C5F0E7C}"/>
    <cellStyle name="Normal 3 5 3 5 2 3" xfId="4176" xr:uid="{754161A9-7393-445F-8A4B-C2C135744632}"/>
    <cellStyle name="Normal 3 5 3 5 2 4" xfId="4177" xr:uid="{1BBDA898-16AD-49B0-9FD9-3E6BF436FF0A}"/>
    <cellStyle name="Normal 3 5 3 5 3" xfId="1455" xr:uid="{8192C975-7A98-4BB2-ABFB-C220A7E5F5BA}"/>
    <cellStyle name="Normal 3 5 3 5 3 2" xfId="1456" xr:uid="{5C321473-6F03-40AB-AA7C-B253C16F6408}"/>
    <cellStyle name="Normal 3 5 3 5 3 2 2" xfId="4178" xr:uid="{D00FE9C5-6428-4BAA-B2FB-81350667E5D0}"/>
    <cellStyle name="Normal 3 5 3 5 3 2 3" xfId="4179" xr:uid="{D5173396-1C6F-4E8A-87B5-2F8689A583B9}"/>
    <cellStyle name="Normal 3 5 3 5 3 3" xfId="4180" xr:uid="{A682C742-19D6-4A37-A34B-651878BFA685}"/>
    <cellStyle name="Normal 3 5 3 5 3 4" xfId="4181" xr:uid="{FA52717D-375B-4027-BD49-34A58AC5F738}"/>
    <cellStyle name="Normal 3 5 3 5 4" xfId="1457" xr:uid="{42735F09-CC3B-4DA1-B95F-2E1629F80803}"/>
    <cellStyle name="Normal 3 5 3 5 4 2" xfId="4182" xr:uid="{454775EA-CAF7-497F-AC50-D3784C8C5044}"/>
    <cellStyle name="Normal 3 5 3 5 4 3" xfId="4183" xr:uid="{5D04C3A8-A180-414C-9984-287B559813C7}"/>
    <cellStyle name="Normal 3 5 3 5 5" xfId="4184" xr:uid="{C501D81B-23A4-430F-A6AC-BCB8CA3FB107}"/>
    <cellStyle name="Normal 3 5 3 5 6" xfId="4185" xr:uid="{0163E883-D8D7-4512-9987-01D734E31740}"/>
    <cellStyle name="Normal 3 5 3 6" xfId="1458" xr:uid="{D1383047-9235-4389-9360-D0E01E074F36}"/>
    <cellStyle name="Normal 3 5 3 6 2" xfId="1459" xr:uid="{DEB74544-E052-4C88-B4FA-FD1A1C66B34C}"/>
    <cellStyle name="Normal 3 5 3 6 2 2" xfId="4186" xr:uid="{444B7ED9-9FF8-44A1-A3E6-169B567686B1}"/>
    <cellStyle name="Normal 3 5 3 6 2 3" xfId="4187" xr:uid="{64233E26-BDB2-450D-996D-ABA2D82255DA}"/>
    <cellStyle name="Normal 3 5 3 6 3" xfId="4188" xr:uid="{7B5FAC16-C40B-45F6-AF02-811C0F7DB3B7}"/>
    <cellStyle name="Normal 3 5 3 6 4" xfId="4189" xr:uid="{1E09E806-2193-4658-B2EA-AC2D21B688D9}"/>
    <cellStyle name="Normal 3 5 3 7" xfId="1460" xr:uid="{65AD97EA-F34D-48C6-A731-C96DDF3DEBDD}"/>
    <cellStyle name="Normal 3 5 3 7 2" xfId="1461" xr:uid="{5B571D07-DE67-4208-864F-FA7776ACD3DC}"/>
    <cellStyle name="Normal 3 5 3 7 2 2" xfId="4190" xr:uid="{9D02087A-3E97-400E-A3F3-9BDF1E0B64DD}"/>
    <cellStyle name="Normal 3 5 3 7 2 3" xfId="4191" xr:uid="{5652CC52-F5B8-449D-84F7-F642A11D7061}"/>
    <cellStyle name="Normal 3 5 3 7 3" xfId="4192" xr:uid="{24EA473B-B328-4575-8F74-DE805A1A6F73}"/>
    <cellStyle name="Normal 3 5 3 7 4" xfId="4193" xr:uid="{B38FC68A-6874-4D70-8CA8-8FDF4765C00D}"/>
    <cellStyle name="Normal 3 5 3 8" xfId="1462" xr:uid="{DB80F5F4-1C35-4712-9AEA-5AD6B37E2615}"/>
    <cellStyle name="Normal 3 5 3 8 2" xfId="4194" xr:uid="{251CA8EA-E85D-4CC8-8CB7-D33F7F6868A1}"/>
    <cellStyle name="Normal 3 5 3 8 3" xfId="4195" xr:uid="{7C5C9E1F-C1A4-494D-9728-D011F9DE2C9C}"/>
    <cellStyle name="Normal 3 5 3 9" xfId="4196" xr:uid="{24AEEC9A-3506-4C0E-8EB6-16491DCEEC54}"/>
    <cellStyle name="Normal 3 5 4" xfId="228" xr:uid="{6CA7FD05-CA67-4D1D-B0CA-28D840C01199}"/>
    <cellStyle name="Normal 3 5 4 2" xfId="1463" xr:uid="{70AAAB58-F52B-49AD-B5D6-6058345EAE27}"/>
    <cellStyle name="Normal 3 5 4 2 2" xfId="1464" xr:uid="{CEAFF384-723C-4861-9D29-17BF16F33943}"/>
    <cellStyle name="Normal 3 5 4 2 2 2" xfId="1465" xr:uid="{082E88E3-99FE-4606-BECE-C61F37B14435}"/>
    <cellStyle name="Normal 3 5 4 2 2 2 2" xfId="4197" xr:uid="{F652EE6D-B044-4408-AC12-3D8CE2230D96}"/>
    <cellStyle name="Normal 3 5 4 2 2 2 3" xfId="4198" xr:uid="{D8FAD3B6-117A-4B24-B8DE-EBE4DB95C09B}"/>
    <cellStyle name="Normal 3 5 4 2 2 3" xfId="4199" xr:uid="{F2A8CC7C-6E64-43AB-A019-6CED130A2F3F}"/>
    <cellStyle name="Normal 3 5 4 2 2 4" xfId="4200" xr:uid="{E662D0B8-4CAA-4577-934A-FEE6CEABBAA0}"/>
    <cellStyle name="Normal 3 5 4 2 3" xfId="1466" xr:uid="{D1796665-A563-4452-B15F-ED2587316763}"/>
    <cellStyle name="Normal 3 5 4 2 3 2" xfId="1467" xr:uid="{BD23058A-F251-4155-B711-1B67ED5E024D}"/>
    <cellStyle name="Normal 3 5 4 2 3 2 2" xfId="4201" xr:uid="{87482555-7F21-4DA9-A1D8-CE2E5391DF39}"/>
    <cellStyle name="Normal 3 5 4 2 3 2 3" xfId="4202" xr:uid="{471BD0CD-034D-468A-A85D-8E8DF65ABC64}"/>
    <cellStyle name="Normal 3 5 4 2 3 3" xfId="4203" xr:uid="{C60878EB-6E1D-4532-A6A8-731CD48799B4}"/>
    <cellStyle name="Normal 3 5 4 2 3 4" xfId="4204" xr:uid="{B105208C-1A28-4FAB-A35D-6796AD3FDB45}"/>
    <cellStyle name="Normal 3 5 4 2 4" xfId="1468" xr:uid="{DA76F5AD-432A-4FD9-B4A9-DE4C16B4CBBA}"/>
    <cellStyle name="Normal 3 5 4 2 4 2" xfId="4205" xr:uid="{E3140395-B87E-4543-A1D9-0B5190D81840}"/>
    <cellStyle name="Normal 3 5 4 2 4 3" xfId="4206" xr:uid="{9E5166F8-4695-46A1-9F1F-3CDB92DEEB94}"/>
    <cellStyle name="Normal 3 5 4 2 5" xfId="4207" xr:uid="{547CCF9C-05BF-4C54-BAB7-3F7F2EBB25DA}"/>
    <cellStyle name="Normal 3 5 4 2 6" xfId="4208" xr:uid="{F780F8CF-514C-45D3-8795-59D508FD27A7}"/>
    <cellStyle name="Normal 3 5 4 3" xfId="1469" xr:uid="{2E47911C-F6E3-42AA-9713-35BA724F8D57}"/>
    <cellStyle name="Normal 3 5 4 3 2" xfId="1470" xr:uid="{7D7D8985-2464-4A34-8B47-1A45440C63E9}"/>
    <cellStyle name="Normal 3 5 4 3 2 2" xfId="1471" xr:uid="{CAA7C6CB-B81F-4E6F-B100-0FFBDAF7591E}"/>
    <cellStyle name="Normal 3 5 4 3 2 2 2" xfId="4209" xr:uid="{9D8CFEE1-4C0A-470E-A6D8-82C2B55FE835}"/>
    <cellStyle name="Normal 3 5 4 3 2 2 3" xfId="4210" xr:uid="{8C15C025-7691-45DF-8C94-8566AC2915A9}"/>
    <cellStyle name="Normal 3 5 4 3 2 3" xfId="4211" xr:uid="{72331AF6-AE72-4E67-885C-7203DC291550}"/>
    <cellStyle name="Normal 3 5 4 3 2 4" xfId="4212" xr:uid="{718CFB2F-E482-4FCF-A19E-32CF8E4FD5B5}"/>
    <cellStyle name="Normal 3 5 4 3 3" xfId="1472" xr:uid="{5AD07555-D0CC-40A7-B660-312DC3A06ABE}"/>
    <cellStyle name="Normal 3 5 4 3 3 2" xfId="1473" xr:uid="{9D80B942-7B13-47FC-A78D-1743820855B7}"/>
    <cellStyle name="Normal 3 5 4 3 3 2 2" xfId="4213" xr:uid="{E66AFA39-EFAC-493B-9AEB-5A5CB66B01A4}"/>
    <cellStyle name="Normal 3 5 4 3 3 2 3" xfId="4214" xr:uid="{3487C319-EC23-4536-9639-5E6C065283BB}"/>
    <cellStyle name="Normal 3 5 4 3 3 3" xfId="4215" xr:uid="{E2F29148-2478-4626-B145-42E22549906B}"/>
    <cellStyle name="Normal 3 5 4 3 3 4" xfId="4216" xr:uid="{76FFE073-AABD-46BF-94E2-F3CD93B32694}"/>
    <cellStyle name="Normal 3 5 4 3 4" xfId="1474" xr:uid="{4DEF19E7-0EAF-44B8-A150-ABA34E6E29B8}"/>
    <cellStyle name="Normal 3 5 4 3 4 2" xfId="4217" xr:uid="{D43F795C-AF7B-43BE-A023-00C1F0BE415B}"/>
    <cellStyle name="Normal 3 5 4 3 4 3" xfId="4218" xr:uid="{84E5712F-50FB-4D45-BCB3-FC701DEF3A35}"/>
    <cellStyle name="Normal 3 5 4 3 5" xfId="4219" xr:uid="{B6190266-444E-4CE6-8121-F4128C57352E}"/>
    <cellStyle name="Normal 3 5 4 3 6" xfId="4220" xr:uid="{2A9F76C9-6B5A-4707-A491-671168742EF8}"/>
    <cellStyle name="Normal 3 5 4 4" xfId="1475" xr:uid="{8AA64085-88BD-4A15-9EEC-DA4131A0A90F}"/>
    <cellStyle name="Normal 3 5 4 4 2" xfId="1476" xr:uid="{72272F6F-16D5-41CB-A198-DF5B73FBF1E1}"/>
    <cellStyle name="Normal 3 5 4 4 2 2" xfId="4221" xr:uid="{B543C2FB-CDA7-42F6-8F69-118739760758}"/>
    <cellStyle name="Normal 3 5 4 4 2 3" xfId="4222" xr:uid="{27F82176-599A-48B7-A3D3-83EEB567BA13}"/>
    <cellStyle name="Normal 3 5 4 4 3" xfId="4223" xr:uid="{4CB94655-4210-480A-926F-5BD7BF50FA3F}"/>
    <cellStyle name="Normal 3 5 4 4 4" xfId="4224" xr:uid="{63C7AE37-CBE1-4D48-821F-0791F63F2EF8}"/>
    <cellStyle name="Normal 3 5 4 5" xfId="1477" xr:uid="{89FDE774-7748-46AA-A4C7-2F9A407B9915}"/>
    <cellStyle name="Normal 3 5 4 5 2" xfId="1478" xr:uid="{771688B0-579A-4E50-9996-ADE740EAE47B}"/>
    <cellStyle name="Normal 3 5 4 5 2 2" xfId="4225" xr:uid="{D5567FCA-79EF-4272-9EE9-24598A81623C}"/>
    <cellStyle name="Normal 3 5 4 5 2 3" xfId="4226" xr:uid="{A0DE1A23-CC2B-4622-940F-302F7201D729}"/>
    <cellStyle name="Normal 3 5 4 5 3" xfId="4227" xr:uid="{0EEC1F73-7726-4C4B-A879-FF9659A58A3A}"/>
    <cellStyle name="Normal 3 5 4 5 4" xfId="4228" xr:uid="{0AE8EE86-5DFB-4C05-BB3D-80BE9734605D}"/>
    <cellStyle name="Normal 3 5 4 6" xfId="1479" xr:uid="{0BADE131-FBAD-470D-873A-CF26C29CD952}"/>
    <cellStyle name="Normal 3 5 4 6 2" xfId="4229" xr:uid="{FE5B7B19-B3E0-4E6A-8B18-86C381176305}"/>
    <cellStyle name="Normal 3 5 4 6 3" xfId="4230" xr:uid="{3A78F565-DA4C-4365-A48A-2123E9135F8B}"/>
    <cellStyle name="Normal 3 5 4 7" xfId="4231" xr:uid="{3E3D26AE-585C-4EF5-B046-DF9656ED7124}"/>
    <cellStyle name="Normal 3 5 4 8" xfId="4232" xr:uid="{63FAF187-047D-4329-B573-6F2E504103DE}"/>
    <cellStyle name="Normal 3 5 5" xfId="229" xr:uid="{B3818E67-E61B-4967-8E7D-D8B617EDD3F0}"/>
    <cellStyle name="Normal 3 5 5 2" xfId="1480" xr:uid="{D82A592B-4F6E-4ACD-A207-3C3A7FA4E77D}"/>
    <cellStyle name="Normal 3 5 5 2 2" xfId="1481" xr:uid="{958EC609-CFDF-4365-9954-7EEB9BC970CD}"/>
    <cellStyle name="Normal 3 5 5 2 2 2" xfId="1482" xr:uid="{3C2FED51-5073-4A93-9A2E-8D769858F3B5}"/>
    <cellStyle name="Normal 3 5 5 2 2 2 2" xfId="4233" xr:uid="{792B30D0-AE89-4B09-ADFE-3605707F5B03}"/>
    <cellStyle name="Normal 3 5 5 2 2 2 3" xfId="4234" xr:uid="{8A2D6B7A-D9B5-4F93-B273-135886A1464D}"/>
    <cellStyle name="Normal 3 5 5 2 2 3" xfId="4235" xr:uid="{0CFECACC-F032-49F4-B78F-1503221D5FBB}"/>
    <cellStyle name="Normal 3 5 5 2 2 4" xfId="4236" xr:uid="{90E01E65-0E54-4C8C-81A9-9C13EF635EF0}"/>
    <cellStyle name="Normal 3 5 5 2 3" xfId="1483" xr:uid="{2BA9E8B4-3DFB-4492-8EE9-D5243F48FA9C}"/>
    <cellStyle name="Normal 3 5 5 2 3 2" xfId="1484" xr:uid="{91A367FB-D336-4351-9D65-0EECD44521E9}"/>
    <cellStyle name="Normal 3 5 5 2 3 2 2" xfId="4237" xr:uid="{7F39E270-FEE3-457E-B163-844580E542F8}"/>
    <cellStyle name="Normal 3 5 5 2 3 2 3" xfId="4238" xr:uid="{A11B8B37-E1E9-42D4-BFA5-56070459D70D}"/>
    <cellStyle name="Normal 3 5 5 2 3 3" xfId="4239" xr:uid="{DF42CD50-055A-4680-BFD1-E9ACC64A1CC1}"/>
    <cellStyle name="Normal 3 5 5 2 3 4" xfId="4240" xr:uid="{8126DA97-A137-48BF-8634-09C7CC8D982F}"/>
    <cellStyle name="Normal 3 5 5 2 4" xfId="1485" xr:uid="{4C22C4AF-EFEE-4C32-8432-B0D715F26D0E}"/>
    <cellStyle name="Normal 3 5 5 2 4 2" xfId="4241" xr:uid="{8F4EABA8-B102-4C9D-868C-48BCDEE38079}"/>
    <cellStyle name="Normal 3 5 5 2 4 3" xfId="4242" xr:uid="{D296C7F0-3A9B-4A01-AFD7-E198C530F4BC}"/>
    <cellStyle name="Normal 3 5 5 2 5" xfId="4243" xr:uid="{932BE7FA-9C5D-470C-8EC7-79275C352902}"/>
    <cellStyle name="Normal 3 5 5 2 6" xfId="4244" xr:uid="{DDA34850-3469-441F-861B-EBFC97566F82}"/>
    <cellStyle name="Normal 3 5 5 3" xfId="1486" xr:uid="{DD33CEF1-2CCC-4A58-B92A-9B7C25E82E52}"/>
    <cellStyle name="Normal 3 5 5 3 2" xfId="1487" xr:uid="{6250EAFE-F5C2-49AF-98C8-7BF3501545D6}"/>
    <cellStyle name="Normal 3 5 5 3 2 2" xfId="1488" xr:uid="{47D4AEA3-461E-4C89-AB87-7CBE1B6D1146}"/>
    <cellStyle name="Normal 3 5 5 3 2 2 2" xfId="4245" xr:uid="{5378FA59-14A8-4066-9151-B6A3588CB30C}"/>
    <cellStyle name="Normal 3 5 5 3 2 2 3" xfId="4246" xr:uid="{5A24DE2F-DA82-4816-9995-F68A249796BE}"/>
    <cellStyle name="Normal 3 5 5 3 2 3" xfId="4247" xr:uid="{B0C08C6C-27FC-4704-B13C-136E3B599E9D}"/>
    <cellStyle name="Normal 3 5 5 3 2 4" xfId="4248" xr:uid="{611024D3-332E-4131-884C-2A8D8EBB31E7}"/>
    <cellStyle name="Normal 3 5 5 3 3" xfId="1489" xr:uid="{373CCE63-566F-4BAD-8D8B-675CA7C6E56F}"/>
    <cellStyle name="Normal 3 5 5 3 3 2" xfId="1490" xr:uid="{DF90D92D-97FB-4B87-945C-29282BD02726}"/>
    <cellStyle name="Normal 3 5 5 3 3 2 2" xfId="4249" xr:uid="{6B6A1F05-E3F5-4B9D-8162-89AD798F5A65}"/>
    <cellStyle name="Normal 3 5 5 3 3 2 3" xfId="4250" xr:uid="{39EEFBC4-71B0-423D-BFEE-C155E0501438}"/>
    <cellStyle name="Normal 3 5 5 3 3 3" xfId="4251" xr:uid="{B4BE48E4-331F-4C4D-824D-2EF144064DF8}"/>
    <cellStyle name="Normal 3 5 5 3 3 4" xfId="4252" xr:uid="{D2DB6537-8B2E-4C9F-8066-9C36C6335D5B}"/>
    <cellStyle name="Normal 3 5 5 3 4" xfId="1491" xr:uid="{15B0DA00-B466-4A65-AF73-1A43CEE69AED}"/>
    <cellStyle name="Normal 3 5 5 3 4 2" xfId="4253" xr:uid="{E437EA21-8208-44AB-A73E-381602E6C704}"/>
    <cellStyle name="Normal 3 5 5 3 4 3" xfId="4254" xr:uid="{B32046D9-25BA-43B1-A655-58F4A7703999}"/>
    <cellStyle name="Normal 3 5 5 3 5" xfId="4255" xr:uid="{D3F8F656-87C3-4611-9A3E-410F745E12A4}"/>
    <cellStyle name="Normal 3 5 5 3 6" xfId="4256" xr:uid="{22F10106-62F1-41CC-BAED-B3BF242AEBE8}"/>
    <cellStyle name="Normal 3 5 5 4" xfId="1492" xr:uid="{4522F7E1-53B3-44F6-B7DC-7F6BFDF530FD}"/>
    <cellStyle name="Normal 3 5 5 4 2" xfId="1493" xr:uid="{AA8DEBDB-C754-42E2-ADA1-84792DF9B399}"/>
    <cellStyle name="Normal 3 5 5 4 2 2" xfId="4257" xr:uid="{7BF22CC2-8758-408E-BD67-86E002804D3D}"/>
    <cellStyle name="Normal 3 5 5 4 2 3" xfId="4258" xr:uid="{BDC6F40D-202B-419A-ACA5-215F165AD701}"/>
    <cellStyle name="Normal 3 5 5 4 3" xfId="4259" xr:uid="{0CB02C2A-154D-4CD2-881E-0B67456734F0}"/>
    <cellStyle name="Normal 3 5 5 4 4" xfId="4260" xr:uid="{09C9EDE6-EBD5-45D0-BFE1-39533BBD920E}"/>
    <cellStyle name="Normal 3 5 5 5" xfId="1494" xr:uid="{66705DAC-2F78-44F1-9757-A685460CB45A}"/>
    <cellStyle name="Normal 3 5 5 5 2" xfId="1495" xr:uid="{E170D544-A197-42DB-B1C4-8F7B1821C34D}"/>
    <cellStyle name="Normal 3 5 5 5 2 2" xfId="4261" xr:uid="{E56D572B-502C-469F-A6A8-2093C8FF7D02}"/>
    <cellStyle name="Normal 3 5 5 5 2 3" xfId="4262" xr:uid="{BA5DEC7F-F082-41ED-8DC2-438CB8196A36}"/>
    <cellStyle name="Normal 3 5 5 5 3" xfId="4263" xr:uid="{27C43FB1-5886-4BD5-8B1F-010D33ED8A59}"/>
    <cellStyle name="Normal 3 5 5 5 4" xfId="4264" xr:uid="{C2783851-6384-4B90-9C03-6653C5F4FEB5}"/>
    <cellStyle name="Normal 3 5 5 6" xfId="1496" xr:uid="{5172832D-4605-4ED2-B284-524C2B6F3ACC}"/>
    <cellStyle name="Normal 3 5 5 6 2" xfId="4265" xr:uid="{C4E7596E-F2EF-4735-98C5-F0261D3A4267}"/>
    <cellStyle name="Normal 3 5 5 6 3" xfId="4266" xr:uid="{97F9AFF4-2342-4C84-8734-3B3412ABFFA6}"/>
    <cellStyle name="Normal 3 5 5 7" xfId="4267" xr:uid="{4D916D5E-5509-4E05-9F7A-E3387DC6DFD9}"/>
    <cellStyle name="Normal 3 5 5 8" xfId="4268" xr:uid="{A00ABD49-B51C-4FC0-B8AF-F2F9A2130FF6}"/>
    <cellStyle name="Normal 3 5 6" xfId="1497" xr:uid="{D61DD8F7-98DD-4936-9166-E5D9A2AEDA82}"/>
    <cellStyle name="Normal 3 5 6 2" xfId="1498" xr:uid="{D8542053-AD59-4B4E-8970-E7DF2D69C4D3}"/>
    <cellStyle name="Normal 3 5 6 2 2" xfId="1499" xr:uid="{98EB3395-722A-4F71-B9FB-CA09DD342838}"/>
    <cellStyle name="Normal 3 5 6 2 2 2" xfId="4269" xr:uid="{8CB29ECD-9E4C-43FC-939C-C5F8E69BFE46}"/>
    <cellStyle name="Normal 3 5 6 2 2 3" xfId="4270" xr:uid="{7C9F151E-C2D1-441E-82A9-2BEF0080E300}"/>
    <cellStyle name="Normal 3 5 6 2 3" xfId="4271" xr:uid="{016CC086-9B50-4B78-925D-C2DFC8850C1C}"/>
    <cellStyle name="Normal 3 5 6 2 4" xfId="4272" xr:uid="{09F657B9-5D19-4EF1-98F1-9D05FFDEB3D5}"/>
    <cellStyle name="Normal 3 5 6 3" xfId="1500" xr:uid="{3B743452-F3A8-4238-8545-3D27C8F5C3D4}"/>
    <cellStyle name="Normal 3 5 6 3 2" xfId="1501" xr:uid="{6D93DD14-FDFD-49A1-AFD5-EF9CAE2333C8}"/>
    <cellStyle name="Normal 3 5 6 3 2 2" xfId="4273" xr:uid="{15C73944-F8D2-47F7-B4B4-DF7981419E2D}"/>
    <cellStyle name="Normal 3 5 6 3 2 3" xfId="4274" xr:uid="{6D8CC3D9-4534-49ED-8AFC-1D81A41B4459}"/>
    <cellStyle name="Normal 3 5 6 3 3" xfId="4275" xr:uid="{EF003C82-0FB2-4664-B999-B9DB465D9145}"/>
    <cellStyle name="Normal 3 5 6 3 4" xfId="4276" xr:uid="{A5E9773C-9569-44D3-906A-18D1FFC14146}"/>
    <cellStyle name="Normal 3 5 6 4" xfId="1502" xr:uid="{07F92F29-713D-4479-A001-6B9ABFD87808}"/>
    <cellStyle name="Normal 3 5 6 4 2" xfId="4277" xr:uid="{A46C2000-8AB9-403A-ACF7-CC958A3E8BED}"/>
    <cellStyle name="Normal 3 5 6 4 3" xfId="4278" xr:uid="{F79EF262-1B8F-41C9-B6C2-E42D0EA31272}"/>
    <cellStyle name="Normal 3 5 6 5" xfId="4279" xr:uid="{F0C93B86-6D52-4C8F-BECE-ECFCC2006FBB}"/>
    <cellStyle name="Normal 3 5 6 6" xfId="4280" xr:uid="{B918A075-E722-45C3-8040-C34655A3B66A}"/>
    <cellStyle name="Normal 3 5 7" xfId="1503" xr:uid="{F75D9D80-7772-4D35-8540-3969E106E297}"/>
    <cellStyle name="Normal 3 5 7 2" xfId="1504" xr:uid="{0ED0B31C-5B54-438A-B773-68D106E21EDF}"/>
    <cellStyle name="Normal 3 5 7 2 2" xfId="1505" xr:uid="{AF993C81-13E1-4E5F-A78A-092E48C743A0}"/>
    <cellStyle name="Normal 3 5 7 2 2 2" xfId="4281" xr:uid="{66785CA4-86F2-451B-9EFF-AAB1444709AB}"/>
    <cellStyle name="Normal 3 5 7 2 2 3" xfId="4282" xr:uid="{CB17B678-6AD4-4999-B84D-D848DA26C236}"/>
    <cellStyle name="Normal 3 5 7 2 3" xfId="4283" xr:uid="{C1FA08B8-83B1-4539-80E9-A330D4CF6C42}"/>
    <cellStyle name="Normal 3 5 7 2 4" xfId="4284" xr:uid="{89A8F465-55FF-4B4C-B535-DFAA29B37EE8}"/>
    <cellStyle name="Normal 3 5 7 3" xfId="1506" xr:uid="{19BE0154-4BF2-4D48-9EF0-9605437301F0}"/>
    <cellStyle name="Normal 3 5 7 3 2" xfId="1507" xr:uid="{EAC9357F-3437-4A29-BEF9-F5D06BDD4AC5}"/>
    <cellStyle name="Normal 3 5 7 3 2 2" xfId="4285" xr:uid="{DFF96FBF-7736-4A8D-AADC-4C59D7E90903}"/>
    <cellStyle name="Normal 3 5 7 3 2 3" xfId="4286" xr:uid="{04B1345D-02C0-48CD-A349-34103FB064D7}"/>
    <cellStyle name="Normal 3 5 7 3 3" xfId="4287" xr:uid="{B1E9C9D6-EE3A-4111-BA50-4BD25C34AC3E}"/>
    <cellStyle name="Normal 3 5 7 3 4" xfId="4288" xr:uid="{547238DD-29C1-42B9-91A0-C1CF9825C3AD}"/>
    <cellStyle name="Normal 3 5 7 4" xfId="1508" xr:uid="{EF27643F-47A5-4F58-8C6E-0867250A3C28}"/>
    <cellStyle name="Normal 3 5 7 4 2" xfId="4289" xr:uid="{229E973E-B828-450A-9E8F-4DF5CED5A94A}"/>
    <cellStyle name="Normal 3 5 7 4 3" xfId="4290" xr:uid="{D63220CB-CE19-4D80-A8FD-A4F028B2235D}"/>
    <cellStyle name="Normal 3 5 7 5" xfId="4291" xr:uid="{490514A5-E73F-4EA5-8DED-DF615BF89F41}"/>
    <cellStyle name="Normal 3 5 7 6" xfId="4292" xr:uid="{120E1B5B-2E2F-401D-B6D8-A498AE2BFA64}"/>
    <cellStyle name="Normal 3 5 8" xfId="1509" xr:uid="{F8C3C69A-11D0-492C-B7BC-0AFA7350F6A9}"/>
    <cellStyle name="Normal 3 5 8 2" xfId="1510" xr:uid="{6EDA72E9-5F07-42EE-B25E-A88ECFC18604}"/>
    <cellStyle name="Normal 3 5 8 2 2" xfId="4293" xr:uid="{0470869B-0528-4E3E-910A-02A1B1693C0A}"/>
    <cellStyle name="Normal 3 5 8 2 3" xfId="4294" xr:uid="{5040B7A8-15E2-43D2-958D-C207672CAAE1}"/>
    <cellStyle name="Normal 3 5 8 3" xfId="4295" xr:uid="{2530DE3D-53C7-438F-9571-2442C0F69F84}"/>
    <cellStyle name="Normal 3 5 8 4" xfId="4296" xr:uid="{E549A392-A7EF-49A1-937C-4B76C8182D64}"/>
    <cellStyle name="Normal 3 5 9" xfId="1511" xr:uid="{BF06B084-58D8-4D9D-B3B9-175E5B9D2F2A}"/>
    <cellStyle name="Normal 3 5 9 2" xfId="1512" xr:uid="{6A828FEB-7210-40A6-8EB6-124D6425A13C}"/>
    <cellStyle name="Normal 3 5 9 2 2" xfId="4297" xr:uid="{D4A17C51-9DDE-45DB-B1DA-B11906210EF1}"/>
    <cellStyle name="Normal 3 5 9 2 3" xfId="4298" xr:uid="{42C9ADDD-B7B5-42C7-9E4D-FA609930CA06}"/>
    <cellStyle name="Normal 3 5 9 3" xfId="4299" xr:uid="{9543C9EE-0DC5-46D1-A356-4C3A47B8512D}"/>
    <cellStyle name="Normal 3 5 9 4" xfId="4300" xr:uid="{24705B93-E484-42CD-8460-370C209E5341}"/>
    <cellStyle name="Normal 3 50" xfId="156" xr:uid="{28DFF43F-81EA-48C7-BFA7-BFDB47AEF68D}"/>
    <cellStyle name="Normal 3 6" xfId="230" xr:uid="{38E1699A-3575-40E2-8041-3CF9B5E0B98A}"/>
    <cellStyle name="Normal 3 6 2" xfId="9405" xr:uid="{3D50097C-03F0-45CB-9A72-291101B381B8}"/>
    <cellStyle name="Normal 3 6 2 2" xfId="12426" xr:uid="{B48DE56E-78D1-4BE4-AA9F-0377BA724B49}"/>
    <cellStyle name="Normal 3 6 2 2 2" xfId="15313" xr:uid="{900A705F-156E-498F-AE30-8847FEB1A9A5}"/>
    <cellStyle name="Normal 3 6 2 3" xfId="13877" xr:uid="{A8921C89-F493-474B-9C81-34C71D4E3D4A}"/>
    <cellStyle name="Normal 3 6 3" xfId="10513" xr:uid="{C2893480-FF7C-4FEA-9999-E5DEE15E0773}"/>
    <cellStyle name="Normal 3 6 4" xfId="5212" xr:uid="{E6B6E8A6-3F9E-49AB-9792-D7C44AE99065}"/>
    <cellStyle name="Normal 3 7" xfId="231" xr:uid="{008B8106-3A72-4C6D-A29D-5C02DA85450D}"/>
    <cellStyle name="Normal 3 7 10" xfId="4301" xr:uid="{F6C8A007-2276-4250-A4F6-A856C6C5C73D}"/>
    <cellStyle name="Normal 3 7 11" xfId="6380" xr:uid="{767C108A-9A61-4D7E-8273-31C8F7DB3808}"/>
    <cellStyle name="Normal 3 7 2" xfId="232" xr:uid="{31F297A4-E0EC-4D55-B9CE-2A3247E45E1D}"/>
    <cellStyle name="Normal 3 7 2 2" xfId="1513" xr:uid="{46092584-A8D8-4BD6-B11E-797D42A9C7BA}"/>
    <cellStyle name="Normal 3 7 2 2 10" xfId="9406" xr:uid="{98066C15-2A27-48FC-A2C3-A74ABE6335EB}"/>
    <cellStyle name="Normal 3 7 2 2 2" xfId="1514" xr:uid="{393AE7D9-C0BD-44F5-B9C2-FF69C058C833}"/>
    <cellStyle name="Normal 3 7 2 2 2 2" xfId="1515" xr:uid="{BCB89667-2EF3-469F-ACB6-A9E4B9EFCB40}"/>
    <cellStyle name="Normal 3 7 2 2 2 2 2" xfId="4302" xr:uid="{51C47B69-BA79-4601-A332-18EB6545ADA2}"/>
    <cellStyle name="Normal 3 7 2 2 2 2 3" xfId="4303" xr:uid="{565FAE72-6D1C-4B94-BF64-34C43BBEBBD0}"/>
    <cellStyle name="Normal 3 7 2 2 2 3" xfId="4304" xr:uid="{A7A62897-4818-4CB7-9A9B-8C762A178CBB}"/>
    <cellStyle name="Normal 3 7 2 2 2 4" xfId="4305" xr:uid="{D9B8244D-9148-4302-BF3D-7F9B715AF350}"/>
    <cellStyle name="Normal 3 7 2 2 3" xfId="1516" xr:uid="{16883832-72D4-446D-AB1D-3D987E086A70}"/>
    <cellStyle name="Normal 3 7 2 2 3 2" xfId="1517" xr:uid="{1EDBF53C-97E1-4139-B19C-8BE84D6BFF28}"/>
    <cellStyle name="Normal 3 7 2 2 3 2 2" xfId="4306" xr:uid="{A96AADCA-3B92-4FE4-BB61-666F8838538C}"/>
    <cellStyle name="Normal 3 7 2 2 3 2 3" xfId="4307" xr:uid="{44BD7DA3-B9C0-4523-8BF2-F62652B9432C}"/>
    <cellStyle name="Normal 3 7 2 2 3 3" xfId="4308" xr:uid="{FF218CE0-89A8-43A6-8B4B-C7FF013030D1}"/>
    <cellStyle name="Normal 3 7 2 2 3 4" xfId="4309" xr:uid="{0B5267E5-DAF5-4D47-AFBB-937DF9174B88}"/>
    <cellStyle name="Normal 3 7 2 2 4" xfId="1518" xr:uid="{E0A5E9D8-618E-47A5-ACDD-CCC8488A0FD0}"/>
    <cellStyle name="Normal 3 7 2 2 4 2" xfId="4310" xr:uid="{B2ACEEB8-F8A1-4D0D-AC49-8C988A2BD473}"/>
    <cellStyle name="Normal 3 7 2 2 4 3" xfId="4311" xr:uid="{6602A961-CFC4-426A-B3ED-DF44BC82B6B3}"/>
    <cellStyle name="Normal 3 7 2 2 5" xfId="4312" xr:uid="{11F6BB13-E0B5-443F-9A60-0785F1FBFECB}"/>
    <cellStyle name="Normal 3 7 2 2 6" xfId="4313" xr:uid="{25A522C5-8809-43D7-90C3-EA262ADA40BB}"/>
    <cellStyle name="Normal 3 7 2 2 7" xfId="10520" xr:uid="{98E68870-B8D8-476D-A01D-A324D2526B1C}"/>
    <cellStyle name="Normal 3 7 2 2 8" xfId="12427" xr:uid="{BA944C78-04CA-419C-8480-A993FBC72C0F}"/>
    <cellStyle name="Normal 3 7 2 2 8 2" xfId="15314" xr:uid="{E325A28D-8A4D-4492-8E7E-0D6739ABBDAD}"/>
    <cellStyle name="Normal 3 7 2 2 9" xfId="13878" xr:uid="{92C49031-46E2-4C1A-80BC-BA132A132073}"/>
    <cellStyle name="Normal 3 7 2 3" xfId="1519" xr:uid="{B02A2C92-41E1-401C-9FFD-A21F9FFF3E07}"/>
    <cellStyle name="Normal 3 7 2 3 2" xfId="1520" xr:uid="{D53E6045-DC16-46DB-94D9-90EABD0DCE7D}"/>
    <cellStyle name="Normal 3 7 2 3 2 2" xfId="1521" xr:uid="{62629560-1CF6-4F18-ABE4-1E534182E835}"/>
    <cellStyle name="Normal 3 7 2 3 2 2 2" xfId="4314" xr:uid="{4C578EB9-CE08-44A9-8DD5-913B8F2B091B}"/>
    <cellStyle name="Normal 3 7 2 3 2 2 3" xfId="4315" xr:uid="{9CDFFD91-DFB2-4F63-97DF-BC5459E1B3F6}"/>
    <cellStyle name="Normal 3 7 2 3 2 3" xfId="4316" xr:uid="{3DED7AF8-CCAE-45A8-A784-A06185423681}"/>
    <cellStyle name="Normal 3 7 2 3 2 4" xfId="4317" xr:uid="{4AF2AC51-DD2A-4A10-A720-E901DB2074D1}"/>
    <cellStyle name="Normal 3 7 2 3 3" xfId="1522" xr:uid="{758B8588-748F-4A40-B926-EC04AC76E16F}"/>
    <cellStyle name="Normal 3 7 2 3 3 2" xfId="1523" xr:uid="{BC737916-3D25-44D3-83A4-3D9070CB2344}"/>
    <cellStyle name="Normal 3 7 2 3 3 2 2" xfId="4318" xr:uid="{17D815BF-D02B-4584-9AF1-2258E80EAEEA}"/>
    <cellStyle name="Normal 3 7 2 3 3 2 3" xfId="4319" xr:uid="{BBC54391-5836-4A8B-A856-ED1543DF070E}"/>
    <cellStyle name="Normal 3 7 2 3 3 3" xfId="4320" xr:uid="{83AECB7E-95CD-496E-967C-5473E7F0DE94}"/>
    <cellStyle name="Normal 3 7 2 3 3 4" xfId="4321" xr:uid="{2F6AD820-D90C-4385-A3CF-F8852B8A4BFD}"/>
    <cellStyle name="Normal 3 7 2 3 4" xfId="1524" xr:uid="{77BCFA81-78BA-4135-8888-B7B9C07B00B6}"/>
    <cellStyle name="Normal 3 7 2 3 4 2" xfId="4322" xr:uid="{56978646-4D07-475E-9243-8B520DE7BABB}"/>
    <cellStyle name="Normal 3 7 2 3 4 3" xfId="4323" xr:uid="{DDBEDFED-4754-4B69-8B65-6F614DFE8D91}"/>
    <cellStyle name="Normal 3 7 2 3 5" xfId="4324" xr:uid="{126AF7FC-F22C-4254-9E94-BC9312D0C9FE}"/>
    <cellStyle name="Normal 3 7 2 3 6" xfId="4325" xr:uid="{39ADB4B9-4AAB-4956-85C9-54834DE2C24E}"/>
    <cellStyle name="Normal 3 7 2 4" xfId="1525" xr:uid="{60E21FB8-AFDD-4A4A-BE64-8BDC3AF5C8ED}"/>
    <cellStyle name="Normal 3 7 2 4 2" xfId="1526" xr:uid="{D2503945-6DA7-4360-AA60-3DBA6B7E79B1}"/>
    <cellStyle name="Normal 3 7 2 4 2 2" xfId="4326" xr:uid="{D9FA29EA-7D9B-42C4-80A5-1EA176CD33A1}"/>
    <cellStyle name="Normal 3 7 2 4 2 3" xfId="4327" xr:uid="{725CBC70-192D-4700-BCE4-29D641150606}"/>
    <cellStyle name="Normal 3 7 2 4 3" xfId="4328" xr:uid="{46490FCD-7D46-4BDE-8EDB-B32F2249942D}"/>
    <cellStyle name="Normal 3 7 2 4 4" xfId="4329" xr:uid="{5E46C2EB-789D-4214-8C73-D87144E1028F}"/>
    <cellStyle name="Normal 3 7 2 5" xfId="1527" xr:uid="{493ED631-4465-4E2A-AAC3-2EF011807E2E}"/>
    <cellStyle name="Normal 3 7 2 5 2" xfId="1528" xr:uid="{623FC921-D191-42F5-8862-B42548F54FC3}"/>
    <cellStyle name="Normal 3 7 2 5 2 2" xfId="4330" xr:uid="{33A1B98A-0AE1-4CD5-8CC4-B577A6893ED5}"/>
    <cellStyle name="Normal 3 7 2 5 2 3" xfId="4331" xr:uid="{32695CEF-06BF-449F-93CE-5EEA5A7B18BC}"/>
    <cellStyle name="Normal 3 7 2 5 3" xfId="4332" xr:uid="{640AF7C9-5B4A-46CE-A642-39044C3F7964}"/>
    <cellStyle name="Normal 3 7 2 5 4" xfId="4333" xr:uid="{B4EA364C-7EAA-4126-AA5E-D595817CC7BE}"/>
    <cellStyle name="Normal 3 7 2 6" xfId="1529" xr:uid="{6A53A02B-E102-4F39-99E7-62487EDA5D36}"/>
    <cellStyle name="Normal 3 7 2 6 2" xfId="4334" xr:uid="{13394BAD-FF0C-4B86-9CE5-04C9EDCB2A99}"/>
    <cellStyle name="Normal 3 7 2 6 3" xfId="4335" xr:uid="{EA40957F-E433-4C50-B4FD-A6764BC2BC2F}"/>
    <cellStyle name="Normal 3 7 2 7" xfId="4336" xr:uid="{62882F1F-8DE0-4E79-A8BD-AAB36D538802}"/>
    <cellStyle name="Normal 3 7 2 8" xfId="4337" xr:uid="{4FD32940-74E8-42F4-8476-D2E418760123}"/>
    <cellStyle name="Normal 3 7 3" xfId="233" xr:uid="{73A291EC-2F1C-4F79-8206-E9002D43DD3E}"/>
    <cellStyle name="Normal 3 7 3 10" xfId="9407" xr:uid="{EAF897C7-E05E-464E-8B12-CCCE7DAD8862}"/>
    <cellStyle name="Normal 3 7 3 2" xfId="1530" xr:uid="{B36FB00F-9E3B-464C-93E5-9531D7A4C5A9}"/>
    <cellStyle name="Normal 3 7 3 2 2" xfId="1531" xr:uid="{7BC7EADA-6546-4E0D-8223-03B1583D5702}"/>
    <cellStyle name="Normal 3 7 3 2 2 2" xfId="1532" xr:uid="{12CE6E26-AE49-4284-97E8-C8E29EE2CB54}"/>
    <cellStyle name="Normal 3 7 3 2 2 2 2" xfId="4338" xr:uid="{8707B94D-F893-4E70-878A-EB3CEB34D15F}"/>
    <cellStyle name="Normal 3 7 3 2 2 2 3" xfId="4339" xr:uid="{FA3FFF2F-4BF8-4A13-9D51-A2112959BB63}"/>
    <cellStyle name="Normal 3 7 3 2 2 3" xfId="4340" xr:uid="{B901CB08-59A2-4126-8889-C3C69985F670}"/>
    <cellStyle name="Normal 3 7 3 2 2 4" xfId="4341" xr:uid="{5AFB0235-77AC-4C53-9BC2-ABA02FF57AFB}"/>
    <cellStyle name="Normal 3 7 3 2 3" xfId="1533" xr:uid="{49081445-F1B5-4ACF-A259-8CDA2B7DCB9C}"/>
    <cellStyle name="Normal 3 7 3 2 3 2" xfId="1534" xr:uid="{3662D4CD-E52C-4DDD-B2D7-CA8E63D71F08}"/>
    <cellStyle name="Normal 3 7 3 2 3 2 2" xfId="4342" xr:uid="{F99EF1AC-9FBE-4C2B-A997-064141123CB8}"/>
    <cellStyle name="Normal 3 7 3 2 3 2 3" xfId="4343" xr:uid="{FFBF42A8-70FB-46A5-A62A-41FF74131677}"/>
    <cellStyle name="Normal 3 7 3 2 3 3" xfId="4344" xr:uid="{628A20F5-F635-4ADC-B594-E6232C62B390}"/>
    <cellStyle name="Normal 3 7 3 2 3 4" xfId="4345" xr:uid="{A3A6AFBC-72A2-44D5-8D6A-E066940F1E69}"/>
    <cellStyle name="Normal 3 7 3 2 4" xfId="1535" xr:uid="{4DDCC3AD-49D2-4A6C-B60A-6DC4BF627C88}"/>
    <cellStyle name="Normal 3 7 3 2 4 2" xfId="4346" xr:uid="{9C951CDF-3A4E-4880-89E4-A0B17744BC62}"/>
    <cellStyle name="Normal 3 7 3 2 4 3" xfId="4347" xr:uid="{EEF546D0-43AE-4142-B656-C652C6BD46CD}"/>
    <cellStyle name="Normal 3 7 3 2 5" xfId="4348" xr:uid="{9068DB74-FF37-41F8-AEB9-A5FE1C07FB73}"/>
    <cellStyle name="Normal 3 7 3 2 6" xfId="4349" xr:uid="{F5F3B061-675D-4E98-B3EF-CC4BB4487E40}"/>
    <cellStyle name="Normal 3 7 3 3" xfId="1536" xr:uid="{9AA76D8F-1999-4FAA-ACFC-F9ED49FA9643}"/>
    <cellStyle name="Normal 3 7 3 3 2" xfId="1537" xr:uid="{4A142D79-95CA-4EC2-8D11-D5AD65A252CB}"/>
    <cellStyle name="Normal 3 7 3 3 2 2" xfId="1538" xr:uid="{9586E961-1BDB-40B8-80F5-B1A2AF3C868F}"/>
    <cellStyle name="Normal 3 7 3 3 2 2 2" xfId="4350" xr:uid="{C92F92B4-8C6E-4BC4-A837-7CD1E337DD4C}"/>
    <cellStyle name="Normal 3 7 3 3 2 2 3" xfId="4351" xr:uid="{68F3BE2A-9144-4C0C-865B-4083AC623692}"/>
    <cellStyle name="Normal 3 7 3 3 2 3" xfId="4352" xr:uid="{18DB56DD-06B4-468E-A094-5CC78EF70B32}"/>
    <cellStyle name="Normal 3 7 3 3 2 4" xfId="4353" xr:uid="{C1BA2DC6-3536-4D2A-85F4-0CA61DAC086E}"/>
    <cellStyle name="Normal 3 7 3 3 3" xfId="1539" xr:uid="{0D597D37-05AA-44ED-9E09-E0485B63BDD5}"/>
    <cellStyle name="Normal 3 7 3 3 3 2" xfId="1540" xr:uid="{CAEB07F6-FCC3-49D2-9A5F-AB737845914B}"/>
    <cellStyle name="Normal 3 7 3 3 3 2 2" xfId="4354" xr:uid="{6CB823CE-243A-4244-A786-72383559B3D3}"/>
    <cellStyle name="Normal 3 7 3 3 3 2 3" xfId="4355" xr:uid="{4093B3E9-8676-42BC-B166-E30A3FE55570}"/>
    <cellStyle name="Normal 3 7 3 3 3 3" xfId="4356" xr:uid="{D481C55A-524B-4078-9B9F-D98C37D8E310}"/>
    <cellStyle name="Normal 3 7 3 3 3 4" xfId="4357" xr:uid="{BB93AE55-B111-4956-995A-F4C8B7DA0BBC}"/>
    <cellStyle name="Normal 3 7 3 3 4" xfId="1541" xr:uid="{D6F6F416-D64E-4720-883F-221235507255}"/>
    <cellStyle name="Normal 3 7 3 3 4 2" xfId="4358" xr:uid="{26F2EC89-07B9-480F-8866-B3AD548C7AB4}"/>
    <cellStyle name="Normal 3 7 3 3 4 3" xfId="4359" xr:uid="{D3638D66-E340-429F-8718-BA382B0BD140}"/>
    <cellStyle name="Normal 3 7 3 3 5" xfId="4360" xr:uid="{C0164418-580B-4BC0-A5E3-BA23EE28E180}"/>
    <cellStyle name="Normal 3 7 3 3 6" xfId="4361" xr:uid="{DA570DB8-342A-4C44-AF84-4A6B6A29E5D3}"/>
    <cellStyle name="Normal 3 7 3 4" xfId="1542" xr:uid="{72866943-EDFA-4ACA-9A75-94D85F300B19}"/>
    <cellStyle name="Normal 3 7 3 4 2" xfId="1543" xr:uid="{F7087A6A-6464-4E7F-A903-91CB8BBCAA8B}"/>
    <cellStyle name="Normal 3 7 3 4 2 2" xfId="4362" xr:uid="{457F4344-80D2-4543-A8F2-1D8A4CF98952}"/>
    <cellStyle name="Normal 3 7 3 4 2 3" xfId="4363" xr:uid="{2AE06566-D5CE-44E2-B85B-079EA3210197}"/>
    <cellStyle name="Normal 3 7 3 4 3" xfId="4364" xr:uid="{A83BDA3F-3695-4359-AAB4-F36B0FFBB966}"/>
    <cellStyle name="Normal 3 7 3 4 4" xfId="4365" xr:uid="{801A357A-DF19-4886-B7E0-926980E112D1}"/>
    <cellStyle name="Normal 3 7 3 5" xfId="1544" xr:uid="{99FF8D33-E080-4006-9595-E9AF68311415}"/>
    <cellStyle name="Normal 3 7 3 5 2" xfId="1545" xr:uid="{05114777-E0C3-4A33-A46E-2F9EE25980AA}"/>
    <cellStyle name="Normal 3 7 3 5 2 2" xfId="4366" xr:uid="{A017108A-6661-4E82-9F77-5C2174BF5D05}"/>
    <cellStyle name="Normal 3 7 3 5 2 3" xfId="4367" xr:uid="{1C267EBC-0F9A-4DBB-8703-E7AB72F93CF9}"/>
    <cellStyle name="Normal 3 7 3 5 3" xfId="4368" xr:uid="{F95E12A5-9A90-4D86-A317-E98E4BC676F1}"/>
    <cellStyle name="Normal 3 7 3 5 4" xfId="4369" xr:uid="{81EA51F1-75FA-4C51-BF34-CBB76CA6144E}"/>
    <cellStyle name="Normal 3 7 3 6" xfId="1546" xr:uid="{BAD8F846-943B-4726-B8EC-1EE3738C367C}"/>
    <cellStyle name="Normal 3 7 3 6 2" xfId="4370" xr:uid="{D7AA140D-301A-41D7-84CF-7C285317868D}"/>
    <cellStyle name="Normal 3 7 3 6 3" xfId="4371" xr:uid="{C665D848-CDDF-459D-8A4F-28F4937F98DA}"/>
    <cellStyle name="Normal 3 7 3 7" xfId="4372" xr:uid="{5538153C-CDAB-4DE9-A143-9CC6ADA647CC}"/>
    <cellStyle name="Normal 3 7 3 8" xfId="4373" xr:uid="{0112FD8D-610C-4DCD-97F7-0A2DF34CCEE1}"/>
    <cellStyle name="Normal 3 7 3 9" xfId="10489" xr:uid="{16EA826E-2B9D-4F44-B8D2-818933273EB7}"/>
    <cellStyle name="Normal 3 7 4" xfId="1547" xr:uid="{4311ADDF-162A-4EBF-BE8F-DA0F29621C83}"/>
    <cellStyle name="Normal 3 7 4 2" xfId="1548" xr:uid="{C587713E-D7B6-494F-AB22-4BCD12FC33D1}"/>
    <cellStyle name="Normal 3 7 4 2 2" xfId="1549" xr:uid="{4A3AFDEA-F86E-4699-94D5-B6A86F127459}"/>
    <cellStyle name="Normal 3 7 4 2 2 2" xfId="4374" xr:uid="{C72A6C5C-9C54-48E1-A372-FD6D2DB4F93C}"/>
    <cellStyle name="Normal 3 7 4 2 2 3" xfId="4375" xr:uid="{1A072D48-2B12-46CB-A98C-649521736860}"/>
    <cellStyle name="Normal 3 7 4 2 3" xfId="4376" xr:uid="{E8D2267B-4222-4C22-9A31-83E21B344FC6}"/>
    <cellStyle name="Normal 3 7 4 2 4" xfId="4377" xr:uid="{9EF7A532-CF29-403F-814A-C0858027BA46}"/>
    <cellStyle name="Normal 3 7 4 3" xfId="1550" xr:uid="{815E784C-8E61-44E4-A01D-5F7B1F0FCEC2}"/>
    <cellStyle name="Normal 3 7 4 3 2" xfId="1551" xr:uid="{04958B81-8C21-423D-8D7D-8A0F8C7B382D}"/>
    <cellStyle name="Normal 3 7 4 3 2 2" xfId="4378" xr:uid="{A8200EFF-CDC9-4DAA-84BD-6129AED65F30}"/>
    <cellStyle name="Normal 3 7 4 3 2 3" xfId="4379" xr:uid="{1D68C6AE-9B2E-4DF7-BD32-BC8C0572122D}"/>
    <cellStyle name="Normal 3 7 4 3 3" xfId="4380" xr:uid="{319250AA-800F-47E4-8964-7531D59BFF3F}"/>
    <cellStyle name="Normal 3 7 4 3 4" xfId="4381" xr:uid="{E3FCC3B3-7499-459C-B796-E807CCC91A2D}"/>
    <cellStyle name="Normal 3 7 4 4" xfId="1552" xr:uid="{ED393E4D-D589-4F75-97C8-FAED67FE393D}"/>
    <cellStyle name="Normal 3 7 4 4 2" xfId="4382" xr:uid="{2250E767-38DA-4211-BEB9-8972947735BB}"/>
    <cellStyle name="Normal 3 7 4 4 3" xfId="4383" xr:uid="{5F05718A-A131-4BFA-9E9A-AB3C9ACB77DB}"/>
    <cellStyle name="Normal 3 7 4 5" xfId="4384" xr:uid="{2FC85342-7E8B-4D8A-AB9B-699DF06AE37A}"/>
    <cellStyle name="Normal 3 7 4 6" xfId="4385" xr:uid="{93EA7E31-AB64-44C6-A6D2-143634D534B8}"/>
    <cellStyle name="Normal 3 7 5" xfId="1553" xr:uid="{CF7B0AE2-346E-461E-B0D1-48912C09C5BA}"/>
    <cellStyle name="Normal 3 7 5 2" xfId="1554" xr:uid="{0376B137-C0EC-4CC3-B36B-45AAA401953C}"/>
    <cellStyle name="Normal 3 7 5 2 2" xfId="1555" xr:uid="{C1378C3C-8614-4059-B7FD-DCE5EF74EA90}"/>
    <cellStyle name="Normal 3 7 5 2 2 2" xfId="4386" xr:uid="{1A3C7D65-75BE-4F8D-AB17-5EA34BF51C04}"/>
    <cellStyle name="Normal 3 7 5 2 2 3" xfId="4387" xr:uid="{2003E1A1-5CCE-484E-AD74-730182177BE6}"/>
    <cellStyle name="Normal 3 7 5 2 3" xfId="4388" xr:uid="{ED4A53F3-DF89-41DA-BBC8-78BDFE920853}"/>
    <cellStyle name="Normal 3 7 5 2 4" xfId="4389" xr:uid="{902D0B10-FDDC-4F7B-AC8F-6C85EE97FC2A}"/>
    <cellStyle name="Normal 3 7 5 3" xfId="1556" xr:uid="{F5041F0C-440B-4E32-9115-3EAE21112BAA}"/>
    <cellStyle name="Normal 3 7 5 3 2" xfId="1557" xr:uid="{624CC00A-527D-41AE-9022-7BDBE031EA5D}"/>
    <cellStyle name="Normal 3 7 5 3 2 2" xfId="4390" xr:uid="{717D80FF-C91C-4373-AD91-4F4767F9B32F}"/>
    <cellStyle name="Normal 3 7 5 3 2 3" xfId="4391" xr:uid="{F33B9B35-92D4-4D85-9BC1-98C9AA546665}"/>
    <cellStyle name="Normal 3 7 5 3 3" xfId="4392" xr:uid="{80DACE6C-97B6-4488-8F72-D853D6DF1707}"/>
    <cellStyle name="Normal 3 7 5 3 4" xfId="4393" xr:uid="{73219137-498E-42DE-AA6F-02F0B6529843}"/>
    <cellStyle name="Normal 3 7 5 4" xfId="1558" xr:uid="{5F1F6C18-21D8-4552-ADEA-1EEB9B9866D7}"/>
    <cellStyle name="Normal 3 7 5 4 2" xfId="4394" xr:uid="{72D6B0E7-D3C3-4A3F-BB5B-022C0A56D215}"/>
    <cellStyle name="Normal 3 7 5 4 3" xfId="4395" xr:uid="{D03367C2-E1AD-4C3C-9813-297CCD6A092E}"/>
    <cellStyle name="Normal 3 7 5 5" xfId="4396" xr:uid="{AD6573EF-3C6D-492F-BAE6-76F3E6D2C4C1}"/>
    <cellStyle name="Normal 3 7 5 6" xfId="4397" xr:uid="{C4DBFB69-9E18-4D8B-8729-92A5C4B5D154}"/>
    <cellStyle name="Normal 3 7 6" xfId="1559" xr:uid="{AAF87A96-DE54-42B3-BCB3-95B22937E45B}"/>
    <cellStyle name="Normal 3 7 6 2" xfId="1560" xr:uid="{979698B6-CEC4-43D9-AF6B-ECFECE1CEDEA}"/>
    <cellStyle name="Normal 3 7 6 2 2" xfId="4398" xr:uid="{6B231F66-BA94-4433-8C1D-F750C4683172}"/>
    <cellStyle name="Normal 3 7 6 2 3" xfId="4399" xr:uid="{BB78C90B-C91B-4301-A39D-06E331764378}"/>
    <cellStyle name="Normal 3 7 6 3" xfId="4400" xr:uid="{1B58931B-E432-4EB6-A4FE-7654808A67E3}"/>
    <cellStyle name="Normal 3 7 6 4" xfId="4401" xr:uid="{816B5F55-6BFD-4AAE-A9E8-EDC0CA7CA3A8}"/>
    <cellStyle name="Normal 3 7 7" xfId="1561" xr:uid="{57B87594-0F9C-4901-9F76-2C50D219C8FD}"/>
    <cellStyle name="Normal 3 7 7 2" xfId="1562" xr:uid="{58E1BEA9-15E0-4554-9C45-244A9EFC5BB9}"/>
    <cellStyle name="Normal 3 7 7 2 2" xfId="4402" xr:uid="{AD12BB06-1BFE-4E1C-9D03-B3D481BA064D}"/>
    <cellStyle name="Normal 3 7 7 2 3" xfId="4403" xr:uid="{F9EF985F-CC91-4769-B23F-34014D37529A}"/>
    <cellStyle name="Normal 3 7 7 3" xfId="4404" xr:uid="{F5FA165D-A8FE-4C81-B3CB-6A0F23921AA8}"/>
    <cellStyle name="Normal 3 7 7 4" xfId="4405" xr:uid="{BC26A743-1675-4C9E-AA31-C3CDFBD8C6C4}"/>
    <cellStyle name="Normal 3 7 8" xfId="1563" xr:uid="{3C70CE9B-7022-4CEB-8049-3F52D6415E96}"/>
    <cellStyle name="Normal 3 7 8 2" xfId="4406" xr:uid="{6C424BD8-269A-49DA-B67B-3CE82801D52D}"/>
    <cellStyle name="Normal 3 7 8 3" xfId="4407" xr:uid="{FCE58D8A-4CDC-4217-9243-66C457DE0B01}"/>
    <cellStyle name="Normal 3 7 9" xfId="4408" xr:uid="{E9E7D4B8-521F-4AB3-819A-BC79C9BA31F7}"/>
    <cellStyle name="Normal 3 8" xfId="234" xr:uid="{20A06142-D21E-4602-B08E-C142F560215A}"/>
    <cellStyle name="Normal 3 8 10" xfId="4409" xr:uid="{DD6BCE78-DB7C-47D3-BFC7-8A56E2379FFB}"/>
    <cellStyle name="Normal 3 8 2" xfId="235" xr:uid="{B09837CB-7F7F-44E1-ADD7-4A2854EAC1F4}"/>
    <cellStyle name="Normal 3 8 2 2" xfId="1564" xr:uid="{1576CB93-8FDB-4D8A-83A9-6967938F6633}"/>
    <cellStyle name="Normal 3 8 2 2 2" xfId="1565" xr:uid="{CC5E0E1B-5F2B-4F12-80A2-F7DB4A068DE5}"/>
    <cellStyle name="Normal 3 8 2 2 2 2" xfId="1566" xr:uid="{932F2888-A909-4AB5-8CA8-5473C794258B}"/>
    <cellStyle name="Normal 3 8 2 2 2 2 2" xfId="4410" xr:uid="{1731CAC8-B31B-43B5-A9FC-71969C24CB7E}"/>
    <cellStyle name="Normal 3 8 2 2 2 2 3" xfId="4411" xr:uid="{E8D0C83D-386C-47AA-88CF-09878853438C}"/>
    <cellStyle name="Normal 3 8 2 2 2 3" xfId="4412" xr:uid="{4740263F-284F-451A-85BB-01F68B332F35}"/>
    <cellStyle name="Normal 3 8 2 2 2 4" xfId="4413" xr:uid="{39B637E0-ABA8-46DE-B9F9-33223A7B6783}"/>
    <cellStyle name="Normal 3 8 2 2 3" xfId="1567" xr:uid="{5AC48EF8-F8D3-47B0-9836-B364EE3B8EB9}"/>
    <cellStyle name="Normal 3 8 2 2 3 2" xfId="1568" xr:uid="{BC8A8184-E244-4A53-95F0-9FA70CDE30E6}"/>
    <cellStyle name="Normal 3 8 2 2 3 2 2" xfId="4414" xr:uid="{43A1C6F7-8CD0-4A0A-B627-107ACB07BADF}"/>
    <cellStyle name="Normal 3 8 2 2 3 2 3" xfId="4415" xr:uid="{5CBBCA0D-FB0F-48E3-AC69-3B2A68891F33}"/>
    <cellStyle name="Normal 3 8 2 2 3 3" xfId="4416" xr:uid="{1E9D9CC3-4E22-43A2-B26D-1F7AA756A071}"/>
    <cellStyle name="Normal 3 8 2 2 3 4" xfId="4417" xr:uid="{16A65C8B-2793-4C9F-BD3C-F217439B514C}"/>
    <cellStyle name="Normal 3 8 2 2 4" xfId="1569" xr:uid="{4D26D9EC-616E-4A45-9AEE-40316E71CF85}"/>
    <cellStyle name="Normal 3 8 2 2 4 2" xfId="4418" xr:uid="{565E8728-4300-4EEA-9C0B-642A4DDE4DDB}"/>
    <cellStyle name="Normal 3 8 2 2 4 3" xfId="4419" xr:uid="{62F37B07-8F61-4CF3-AE37-DD7CF2985324}"/>
    <cellStyle name="Normal 3 8 2 2 5" xfId="4420" xr:uid="{E522508A-2D24-4B6A-BA85-03A22A211904}"/>
    <cellStyle name="Normal 3 8 2 2 6" xfId="4421" xr:uid="{E76C039D-B1BE-497B-ADF8-02F7B913F59F}"/>
    <cellStyle name="Normal 3 8 2 3" xfId="1570" xr:uid="{65DA4B06-DBCD-480F-B442-D0F46CFB6175}"/>
    <cellStyle name="Normal 3 8 2 3 2" xfId="1571" xr:uid="{58198FB5-5995-4A5C-A473-9EA1AE6B798A}"/>
    <cellStyle name="Normal 3 8 2 3 2 2" xfId="1572" xr:uid="{AB6E63FF-036E-4189-9448-9B63045E394A}"/>
    <cellStyle name="Normal 3 8 2 3 2 2 2" xfId="4422" xr:uid="{FBBBC3AD-0D94-4569-9A84-C94C8CAFEA55}"/>
    <cellStyle name="Normal 3 8 2 3 2 2 3" xfId="4423" xr:uid="{CC324F4D-1DD7-458E-8B6C-8FB36D5B7D33}"/>
    <cellStyle name="Normal 3 8 2 3 2 3" xfId="4424" xr:uid="{AEFA007B-02A1-4EA1-99EF-A282B616DA42}"/>
    <cellStyle name="Normal 3 8 2 3 2 4" xfId="4425" xr:uid="{91872E7F-A4D0-4F77-85F6-B099F4BD5800}"/>
    <cellStyle name="Normal 3 8 2 3 3" xfId="1573" xr:uid="{967F9A8D-5AA4-4805-9EC5-1CF3DC822691}"/>
    <cellStyle name="Normal 3 8 2 3 3 2" xfId="1574" xr:uid="{E0A073C9-8A42-4043-AD93-380C0AC94A66}"/>
    <cellStyle name="Normal 3 8 2 3 3 2 2" xfId="4426" xr:uid="{2E477DA7-B2F4-4F4D-A817-73F531198915}"/>
    <cellStyle name="Normal 3 8 2 3 3 2 3" xfId="4427" xr:uid="{7F9C0344-1AD2-4095-B52B-5AA134530402}"/>
    <cellStyle name="Normal 3 8 2 3 3 3" xfId="4428" xr:uid="{FB773D72-AA75-4509-B559-C90D296FA4E8}"/>
    <cellStyle name="Normal 3 8 2 3 3 4" xfId="4429" xr:uid="{9CEC3D6C-98A9-4551-A4EB-070BCD8607B3}"/>
    <cellStyle name="Normal 3 8 2 3 4" xfId="1575" xr:uid="{2883C327-8EEE-492D-916B-F00A965EC3E8}"/>
    <cellStyle name="Normal 3 8 2 3 4 2" xfId="4430" xr:uid="{66D81C2D-BA64-4DA4-A15A-D7B6446E2012}"/>
    <cellStyle name="Normal 3 8 2 3 4 3" xfId="4431" xr:uid="{828B4AB9-D3BE-4DA3-B7A6-D633342C4F75}"/>
    <cellStyle name="Normal 3 8 2 3 5" xfId="4432" xr:uid="{A45900E0-BF78-4D8F-95FC-C8EB1881139C}"/>
    <cellStyle name="Normal 3 8 2 3 6" xfId="4433" xr:uid="{8C087CF6-2AC0-4D95-99C7-690CF97E6800}"/>
    <cellStyle name="Normal 3 8 2 4" xfId="1576" xr:uid="{49CCFA1B-2F26-4C2D-9769-D7E1EB3BF372}"/>
    <cellStyle name="Normal 3 8 2 4 2" xfId="1577" xr:uid="{F20CAD83-E784-4117-989D-E646734B4A35}"/>
    <cellStyle name="Normal 3 8 2 4 2 2" xfId="4434" xr:uid="{DAE62D8C-4F69-4F61-BD3F-50CF93FEE5F3}"/>
    <cellStyle name="Normal 3 8 2 4 2 3" xfId="4435" xr:uid="{6A009556-90FA-4AC4-A8DC-8ADCEC843F88}"/>
    <cellStyle name="Normal 3 8 2 4 3" xfId="4436" xr:uid="{BFA1B9D0-833A-44A3-8B81-07143A979CCA}"/>
    <cellStyle name="Normal 3 8 2 4 4" xfId="4437" xr:uid="{FDCA85F6-58B0-42C4-B5AE-ADE20BD7EDC8}"/>
    <cellStyle name="Normal 3 8 2 5" xfId="1578" xr:uid="{3408C33E-6326-4259-A1AA-858F92AFAE8F}"/>
    <cellStyle name="Normal 3 8 2 5 2" xfId="1579" xr:uid="{4CAA9C7C-0A30-41A3-AA85-A2C2325189A6}"/>
    <cellStyle name="Normal 3 8 2 5 2 2" xfId="4438" xr:uid="{B020D2EA-1E78-440F-99F0-1BA9E64C7BBB}"/>
    <cellStyle name="Normal 3 8 2 5 2 3" xfId="4439" xr:uid="{A0F2CF4B-6B9D-4F1F-AA20-4518E0957A7E}"/>
    <cellStyle name="Normal 3 8 2 5 3" xfId="4440" xr:uid="{10BE7DBC-B1FF-4C53-83C4-075FDD6DBD8A}"/>
    <cellStyle name="Normal 3 8 2 5 4" xfId="4441" xr:uid="{9C69DDB1-F166-446E-9C1F-699C56968A2F}"/>
    <cellStyle name="Normal 3 8 2 6" xfId="1580" xr:uid="{34E0604E-11CA-4399-8822-9F91BF8CED57}"/>
    <cellStyle name="Normal 3 8 2 6 2" xfId="4442" xr:uid="{0C4FDC8D-8B64-4293-95EA-4FC7EBA00B7A}"/>
    <cellStyle name="Normal 3 8 2 6 3" xfId="4443" xr:uid="{503903BD-6398-4AC0-B56C-4D4223E28202}"/>
    <cellStyle name="Normal 3 8 2 7" xfId="4444" xr:uid="{7D7E8F06-E638-4604-9035-220A232B47B9}"/>
    <cellStyle name="Normal 3 8 2 8" xfId="4445" xr:uid="{1CD533BF-9CB4-46FD-96C7-D9F22FD0B4DA}"/>
    <cellStyle name="Normal 3 8 3" xfId="236" xr:uid="{2E3DC477-FD77-4FA5-93B5-8C86CB0DE6A9}"/>
    <cellStyle name="Normal 3 8 3 2" xfId="1581" xr:uid="{39588824-CACB-417E-8334-234FD10FCB3C}"/>
    <cellStyle name="Normal 3 8 3 2 2" xfId="1582" xr:uid="{4C6032B3-E350-4D44-B147-9FFAAE8A0DB7}"/>
    <cellStyle name="Normal 3 8 3 2 2 2" xfId="1583" xr:uid="{E5862E44-4947-455B-AA08-27FAD2FAAF9E}"/>
    <cellStyle name="Normal 3 8 3 2 2 2 2" xfId="4446" xr:uid="{2B8A36D9-DE68-4DC0-88B1-91E3F9B62096}"/>
    <cellStyle name="Normal 3 8 3 2 2 2 3" xfId="4447" xr:uid="{9E5336B9-66F6-4F90-979C-3B1E0A1324BF}"/>
    <cellStyle name="Normal 3 8 3 2 2 3" xfId="4448" xr:uid="{228D348B-E1D2-4608-AF17-287F3251BFC0}"/>
    <cellStyle name="Normal 3 8 3 2 2 4" xfId="4449" xr:uid="{69D56D48-5FA9-4962-A4C2-C970481274D9}"/>
    <cellStyle name="Normal 3 8 3 2 3" xfId="1584" xr:uid="{B29069C3-432E-40C4-BFE0-5A5CCC4E02E9}"/>
    <cellStyle name="Normal 3 8 3 2 3 2" xfId="1585" xr:uid="{97E4E8D3-7672-4B5D-BB26-833356F3CBDB}"/>
    <cellStyle name="Normal 3 8 3 2 3 2 2" xfId="4450" xr:uid="{E3E3212F-64D7-4D67-8392-F528C7D49B7E}"/>
    <cellStyle name="Normal 3 8 3 2 3 2 3" xfId="4451" xr:uid="{11707D62-80E0-401C-B285-3AFA7B04165F}"/>
    <cellStyle name="Normal 3 8 3 2 3 3" xfId="4452" xr:uid="{0C300B7D-D4A4-41CE-BDF6-764D6F3A16E7}"/>
    <cellStyle name="Normal 3 8 3 2 3 4" xfId="4453" xr:uid="{A6651C78-E754-412B-B642-CD89C7385182}"/>
    <cellStyle name="Normal 3 8 3 2 4" xfId="1586" xr:uid="{563523F3-5C83-42D1-9CF0-BA17C5771AC6}"/>
    <cellStyle name="Normal 3 8 3 2 4 2" xfId="4454" xr:uid="{901C5510-759D-413B-8F20-26A3263F22C0}"/>
    <cellStyle name="Normal 3 8 3 2 4 3" xfId="4455" xr:uid="{8F17E925-D38B-4BE1-A1D0-0DC94C059F78}"/>
    <cellStyle name="Normal 3 8 3 2 5" xfId="4456" xr:uid="{A440F484-4FEE-47E0-9C6A-0D2A9B7E91EC}"/>
    <cellStyle name="Normal 3 8 3 2 6" xfId="4457" xr:uid="{C8452EBD-AA63-4966-A596-B9B0383B0535}"/>
    <cellStyle name="Normal 3 8 3 3" xfId="1587" xr:uid="{ADF632DA-42B4-44B2-83E3-63BBC7839C82}"/>
    <cellStyle name="Normal 3 8 3 3 2" xfId="1588" xr:uid="{D5D27DEF-4E90-481F-82DD-75804B702F16}"/>
    <cellStyle name="Normal 3 8 3 3 2 2" xfId="1589" xr:uid="{3243C514-8C92-4A35-8A7B-E11F11F495FC}"/>
    <cellStyle name="Normal 3 8 3 3 2 2 2" xfId="4458" xr:uid="{CE6C8624-2F32-4854-93C1-F28E84113E51}"/>
    <cellStyle name="Normal 3 8 3 3 2 2 3" xfId="4459" xr:uid="{CC47F466-8213-4BB0-B121-BB55FF316DD2}"/>
    <cellStyle name="Normal 3 8 3 3 2 3" xfId="4460" xr:uid="{6AD1EEDD-CC97-4C23-B879-AAB2E8F9F76C}"/>
    <cellStyle name="Normal 3 8 3 3 2 4" xfId="4461" xr:uid="{3A2C9DF1-A4DC-4190-8E17-9C312776BE84}"/>
    <cellStyle name="Normal 3 8 3 3 3" xfId="1590" xr:uid="{40B818F2-98BB-4AA0-A58C-09295172E46B}"/>
    <cellStyle name="Normal 3 8 3 3 3 2" xfId="1591" xr:uid="{A0A95B41-0D51-466B-8CF1-AA9C20F8D22C}"/>
    <cellStyle name="Normal 3 8 3 3 3 2 2" xfId="4462" xr:uid="{66C2E2A4-6218-46A6-993F-A965D0CFE5CF}"/>
    <cellStyle name="Normal 3 8 3 3 3 2 3" xfId="4463" xr:uid="{84B40BD6-F4D0-4410-BD8D-941BF37C0FEC}"/>
    <cellStyle name="Normal 3 8 3 3 3 3" xfId="4464" xr:uid="{84CFC4EE-2387-46E1-B698-E1924DE67B98}"/>
    <cellStyle name="Normal 3 8 3 3 3 4" xfId="4465" xr:uid="{F4DABDCC-C31D-478A-BBF2-8C6441963410}"/>
    <cellStyle name="Normal 3 8 3 3 4" xfId="1592" xr:uid="{C4814D95-B647-4BDE-964B-CE7CB87B35B6}"/>
    <cellStyle name="Normal 3 8 3 3 4 2" xfId="4466" xr:uid="{276B3762-A044-4D36-B8E5-6090C141B51A}"/>
    <cellStyle name="Normal 3 8 3 3 4 3" xfId="4467" xr:uid="{D151FF7F-5C1E-452A-B489-6F084F5FA55E}"/>
    <cellStyle name="Normal 3 8 3 3 5" xfId="4468" xr:uid="{FCDDE526-A1BC-4852-9E48-E32B11BC57CA}"/>
    <cellStyle name="Normal 3 8 3 3 6" xfId="4469" xr:uid="{7E923B8B-4C67-4080-9DF5-2694D7121FCC}"/>
    <cellStyle name="Normal 3 8 3 4" xfId="1593" xr:uid="{E0327DDA-35A0-49F3-B9E7-1E0477C24150}"/>
    <cellStyle name="Normal 3 8 3 4 2" xfId="1594" xr:uid="{A0E5F200-5E1F-4B23-BA96-F5AC3D5EC917}"/>
    <cellStyle name="Normal 3 8 3 4 2 2" xfId="4470" xr:uid="{37D0BA16-B45B-4265-99F3-151DA463A12C}"/>
    <cellStyle name="Normal 3 8 3 4 2 3" xfId="4471" xr:uid="{70A682E5-7928-4C85-BCC9-FE1F4F1CF447}"/>
    <cellStyle name="Normal 3 8 3 4 3" xfId="4472" xr:uid="{34DFF5F7-3329-4E32-A732-A64CBF911E5A}"/>
    <cellStyle name="Normal 3 8 3 4 4" xfId="4473" xr:uid="{18B8926C-CB1B-4FA4-B38C-6F25C74BD776}"/>
    <cellStyle name="Normal 3 8 3 5" xfId="1595" xr:uid="{12FC8F49-4F18-426F-95F8-33D4B65D27EB}"/>
    <cellStyle name="Normal 3 8 3 5 2" xfId="1596" xr:uid="{5402763D-272A-4C29-98DD-23377F246900}"/>
    <cellStyle name="Normal 3 8 3 5 2 2" xfId="4474" xr:uid="{34598424-57CE-475C-A2EF-4F7041B6B30D}"/>
    <cellStyle name="Normal 3 8 3 5 2 3" xfId="4475" xr:uid="{4043F01B-329B-4D3B-9D5F-ADE3D3515044}"/>
    <cellStyle name="Normal 3 8 3 5 3" xfId="4476" xr:uid="{5F5392F9-CF82-462E-90EF-F93F908A9B4E}"/>
    <cellStyle name="Normal 3 8 3 5 4" xfId="4477" xr:uid="{6DA6B83D-62FE-4DF4-A7FC-104FCD9F34DD}"/>
    <cellStyle name="Normal 3 8 3 6" xfId="1597" xr:uid="{46D158AA-017D-4873-BDDF-4E0B738BC9FE}"/>
    <cellStyle name="Normal 3 8 3 6 2" xfId="4478" xr:uid="{035399D8-FE63-4845-A44A-4837CDB1E441}"/>
    <cellStyle name="Normal 3 8 3 6 3" xfId="4479" xr:uid="{3C243524-41BD-423A-B325-7AD212A45927}"/>
    <cellStyle name="Normal 3 8 3 7" xfId="4480" xr:uid="{62C47703-5096-430D-8668-B752AC60B270}"/>
    <cellStyle name="Normal 3 8 3 8" xfId="4481" xr:uid="{EB40D5E4-319C-4232-B784-E8C5780834CD}"/>
    <cellStyle name="Normal 3 8 4" xfId="1598" xr:uid="{868EC58B-9B69-4CC3-A248-F6D65DE56BA3}"/>
    <cellStyle name="Normal 3 8 4 2" xfId="1599" xr:uid="{2BBD5514-D633-472B-840A-92FDC6F5E3B7}"/>
    <cellStyle name="Normal 3 8 4 2 2" xfId="1600" xr:uid="{1B6F22AA-89A5-4EC4-9521-69C74F2B176D}"/>
    <cellStyle name="Normal 3 8 4 2 2 2" xfId="4482" xr:uid="{0AA28042-1457-4BC7-9BB6-C4EE4067496F}"/>
    <cellStyle name="Normal 3 8 4 2 2 3" xfId="4483" xr:uid="{6A6F045A-38E7-4C3B-B40F-B6C66A8EE498}"/>
    <cellStyle name="Normal 3 8 4 2 3" xfId="4484" xr:uid="{57614BDB-C486-4B8A-A99D-9B389284BE18}"/>
    <cellStyle name="Normal 3 8 4 2 4" xfId="4485" xr:uid="{384A0B4B-7C01-4F27-922A-F7E8157599E9}"/>
    <cellStyle name="Normal 3 8 4 3" xfId="1601" xr:uid="{CC8D954B-23CF-40A1-BABB-F6B702E28546}"/>
    <cellStyle name="Normal 3 8 4 3 2" xfId="1602" xr:uid="{2AB963EF-F468-49B9-87EE-F6094C39C2DA}"/>
    <cellStyle name="Normal 3 8 4 3 2 2" xfId="4486" xr:uid="{206D9B43-F65A-4CE7-ACF5-B8F518B37738}"/>
    <cellStyle name="Normal 3 8 4 3 2 3" xfId="4487" xr:uid="{1DE0C53A-950A-4878-A769-18BDD5728F01}"/>
    <cellStyle name="Normal 3 8 4 3 3" xfId="4488" xr:uid="{3561F90E-0692-4F9B-B621-8B8EF48BE591}"/>
    <cellStyle name="Normal 3 8 4 3 4" xfId="4489" xr:uid="{99A14197-92E5-47C8-8111-5F81D1272075}"/>
    <cellStyle name="Normal 3 8 4 4" xfId="1603" xr:uid="{9CB5D385-2DA0-47B5-B3D9-B341E6F285CB}"/>
    <cellStyle name="Normal 3 8 4 4 2" xfId="4490" xr:uid="{8F77289B-E2F3-41E7-8A70-432C9ED4E09F}"/>
    <cellStyle name="Normal 3 8 4 4 3" xfId="4491" xr:uid="{8CEC5616-D395-4D0E-918C-44EC4A40EC60}"/>
    <cellStyle name="Normal 3 8 4 5" xfId="4492" xr:uid="{3671CA21-7BEE-476F-A792-6AC415FB0E6D}"/>
    <cellStyle name="Normal 3 8 4 6" xfId="4493" xr:uid="{CD96D96F-93F8-48B4-8A19-3924F1108391}"/>
    <cellStyle name="Normal 3 8 5" xfId="1604" xr:uid="{C6A2E2E5-2A8F-4E9F-B2F1-8844FADB5919}"/>
    <cellStyle name="Normal 3 8 5 2" xfId="1605" xr:uid="{C0C78B11-6667-4939-AB9B-7DF98AA42B79}"/>
    <cellStyle name="Normal 3 8 5 2 2" xfId="1606" xr:uid="{89F5321B-0005-464F-91B1-3B38AB211BF4}"/>
    <cellStyle name="Normal 3 8 5 2 2 2" xfId="4494" xr:uid="{2D3ADC7B-AA37-467A-B802-9418B3F40596}"/>
    <cellStyle name="Normal 3 8 5 2 2 3" xfId="4495" xr:uid="{E5AF6137-4041-4ACE-878F-38ADAB3FFE99}"/>
    <cellStyle name="Normal 3 8 5 2 3" xfId="4496" xr:uid="{C710D4CC-7C30-405B-866E-338959B6E945}"/>
    <cellStyle name="Normal 3 8 5 2 4" xfId="4497" xr:uid="{2BF1ED07-A358-40DB-81DD-7DBE21310B39}"/>
    <cellStyle name="Normal 3 8 5 3" xfId="1607" xr:uid="{BBA54461-5A1D-44A9-8EE7-25A7DCE63D83}"/>
    <cellStyle name="Normal 3 8 5 3 2" xfId="1608" xr:uid="{2947B2BF-F9EA-4AB9-B114-7D5210D147D7}"/>
    <cellStyle name="Normal 3 8 5 3 2 2" xfId="4498" xr:uid="{11FAC9DE-D259-4FCB-B30A-CE47CE57F50B}"/>
    <cellStyle name="Normal 3 8 5 3 2 3" xfId="4499" xr:uid="{76D871D1-5CF5-4193-B518-092F61AE0EC5}"/>
    <cellStyle name="Normal 3 8 5 3 3" xfId="4500" xr:uid="{DC7AAB2F-B5BA-42DF-A22B-2EBA39FD813C}"/>
    <cellStyle name="Normal 3 8 5 3 4" xfId="4501" xr:uid="{F4C208C1-D1EC-4BD5-90F1-51F2C5A4773C}"/>
    <cellStyle name="Normal 3 8 5 4" xfId="1609" xr:uid="{327C466D-D83B-49C8-9EB3-E172653DF63C}"/>
    <cellStyle name="Normal 3 8 5 4 2" xfId="4502" xr:uid="{FBCF6C97-44F7-449A-93E4-B973FF27E269}"/>
    <cellStyle name="Normal 3 8 5 4 3" xfId="4503" xr:uid="{1DD78B1B-639F-44FC-AF36-4581CA76BFE5}"/>
    <cellStyle name="Normal 3 8 5 5" xfId="4504" xr:uid="{3177E840-9A25-420A-8D73-1BE48025CA56}"/>
    <cellStyle name="Normal 3 8 5 6" xfId="4505" xr:uid="{B95F550C-BA60-428B-AD4A-01644C33A287}"/>
    <cellStyle name="Normal 3 8 6" xfId="1610" xr:uid="{3AD14B82-5E04-4847-8E1D-3E7CA3A33A3D}"/>
    <cellStyle name="Normal 3 8 6 2" xfId="1611" xr:uid="{7BEB0046-475F-4FBD-9F04-19074F875C88}"/>
    <cellStyle name="Normal 3 8 6 2 2" xfId="4506" xr:uid="{11330F75-5EF9-4E5D-8201-ECAD3F92F2DF}"/>
    <cellStyle name="Normal 3 8 6 2 3" xfId="4507" xr:uid="{6D068EF5-C95B-43C8-89DE-263AB2762A69}"/>
    <cellStyle name="Normal 3 8 6 3" xfId="4508" xr:uid="{8765DFC7-BBCC-449E-8B93-93F80D57E545}"/>
    <cellStyle name="Normal 3 8 6 4" xfId="4509" xr:uid="{8B723A38-6751-4026-AFC5-B7B54353ACC5}"/>
    <cellStyle name="Normal 3 8 7" xfId="1612" xr:uid="{99734660-8DA8-4D50-BE9E-9E2B1BFF6DB8}"/>
    <cellStyle name="Normal 3 8 7 2" xfId="1613" xr:uid="{9E6CEC3D-3FF9-421D-8F4B-04B3ADE7CC1C}"/>
    <cellStyle name="Normal 3 8 7 2 2" xfId="4510" xr:uid="{CC52F66D-4A74-4D53-A70F-E4FF3202EDF1}"/>
    <cellStyle name="Normal 3 8 7 2 3" xfId="4511" xr:uid="{363A51FB-02DE-4928-A7E4-48A942154379}"/>
    <cellStyle name="Normal 3 8 7 3" xfId="4512" xr:uid="{76CE6028-5B26-4577-8F15-088CCE40E3E1}"/>
    <cellStyle name="Normal 3 8 7 4" xfId="4513" xr:uid="{E0D0E683-925A-4D5F-B440-5394BB3D3C3D}"/>
    <cellStyle name="Normal 3 8 8" xfId="1614" xr:uid="{D92E3A9A-09F4-4418-8E48-0945107D18E5}"/>
    <cellStyle name="Normal 3 8 8 2" xfId="4514" xr:uid="{E3BD2DCE-EB4F-48D6-9735-D3F0244B9466}"/>
    <cellStyle name="Normal 3 8 8 3" xfId="4515" xr:uid="{AAD9E760-A92F-4A1E-ACBC-1154C40FF125}"/>
    <cellStyle name="Normal 3 8 9" xfId="4516" xr:uid="{D56EAC69-D554-42ED-81B1-8C50F159F9E9}"/>
    <cellStyle name="Normal 3 9" xfId="237" xr:uid="{726CC4B9-9E6C-47A4-AB25-8419F47CE2A8}"/>
    <cellStyle name="Normal 3 9 10" xfId="9408" xr:uid="{ABF633DD-A0EB-4F31-9814-EF9B8D675F83}"/>
    <cellStyle name="Normal 3 9 2" xfId="1615" xr:uid="{D0791C77-EE6F-4407-99B8-1C9164A92C59}"/>
    <cellStyle name="Normal 3 9 2 2" xfId="1616" xr:uid="{5F03016F-92A0-489B-BCB2-F62F12B3544E}"/>
    <cellStyle name="Normal 3 9 2 2 2" xfId="1617" xr:uid="{87E03DB9-21B1-438D-9613-EF8B954F2A91}"/>
    <cellStyle name="Normal 3 9 2 2 2 2" xfId="4517" xr:uid="{CDFB442B-D88A-4D5C-A4E1-56BA91DD0E1E}"/>
    <cellStyle name="Normal 3 9 2 2 2 3" xfId="4518" xr:uid="{7CEEA58E-711E-4ED6-8ADC-36C0A86A56CB}"/>
    <cellStyle name="Normal 3 9 2 2 3" xfId="4519" xr:uid="{75ABD2CF-7E21-4B25-9C63-FEEC2B57D573}"/>
    <cellStyle name="Normal 3 9 2 2 4" xfId="4520" xr:uid="{A0965814-185D-4109-B059-88909038D764}"/>
    <cellStyle name="Normal 3 9 2 3" xfId="1618" xr:uid="{266A7EE0-CE91-46CF-8588-457DBF17EE92}"/>
    <cellStyle name="Normal 3 9 2 3 2" xfId="1619" xr:uid="{D8D51F51-74D2-4A9A-B7F3-00124DF6CFF1}"/>
    <cellStyle name="Normal 3 9 2 3 2 2" xfId="4521" xr:uid="{5DCB4291-C72E-4B74-90F1-EF9285E527B6}"/>
    <cellStyle name="Normal 3 9 2 3 2 3" xfId="4522" xr:uid="{36FC6B03-C780-438C-807F-F6FD21C9C34D}"/>
    <cellStyle name="Normal 3 9 2 3 3" xfId="4523" xr:uid="{1E19A902-BFB1-45D0-99A0-DE03A00A35CD}"/>
    <cellStyle name="Normal 3 9 2 3 4" xfId="4524" xr:uid="{921ADE61-C26E-4DAC-83A0-FA0F201DAE6D}"/>
    <cellStyle name="Normal 3 9 2 4" xfId="1620" xr:uid="{2BF1C234-1073-4588-8407-0AAFFA32D7E6}"/>
    <cellStyle name="Normal 3 9 2 4 2" xfId="4525" xr:uid="{F97CBDB3-1B34-4448-A9D5-DA4E2EB67065}"/>
    <cellStyle name="Normal 3 9 2 4 3" xfId="4526" xr:uid="{03F62361-51FD-4263-B729-780D8BE3D455}"/>
    <cellStyle name="Normal 3 9 2 5" xfId="4527" xr:uid="{D1EE245A-5161-4789-9B73-64CF9A4CC91C}"/>
    <cellStyle name="Normal 3 9 2 6" xfId="4528" xr:uid="{78040B53-0B1C-40C0-A3F1-DF88ADC7EBFB}"/>
    <cellStyle name="Normal 3 9 3" xfId="1621" xr:uid="{38C153C5-A288-4552-8D07-F45CD4396DB6}"/>
    <cellStyle name="Normal 3 9 3 2" xfId="1622" xr:uid="{A0AB7502-65FC-4B2A-9BBF-E205CA8619C2}"/>
    <cellStyle name="Normal 3 9 3 2 2" xfId="1623" xr:uid="{5D1FC614-AAA1-4C82-89E9-20C871ACE431}"/>
    <cellStyle name="Normal 3 9 3 2 2 2" xfId="4529" xr:uid="{62AF1CA3-0324-471F-B42A-B48DBAF1A343}"/>
    <cellStyle name="Normal 3 9 3 2 2 3" xfId="4530" xr:uid="{3739E69D-6068-406C-8840-30FA712F1599}"/>
    <cellStyle name="Normal 3 9 3 2 3" xfId="4531" xr:uid="{654746AE-E5EB-4AE1-B72C-6784638D098A}"/>
    <cellStyle name="Normal 3 9 3 2 4" xfId="4532" xr:uid="{8AA7634D-9BBF-4546-953E-67F848398DA7}"/>
    <cellStyle name="Normal 3 9 3 3" xfId="1624" xr:uid="{4D844A17-0E06-486D-A0AE-BB6097725752}"/>
    <cellStyle name="Normal 3 9 3 3 2" xfId="1625" xr:uid="{4AB154CD-B213-4582-855D-D031BAAD33C2}"/>
    <cellStyle name="Normal 3 9 3 3 2 2" xfId="4533" xr:uid="{403DF373-1018-48FB-B375-F2945E930FB9}"/>
    <cellStyle name="Normal 3 9 3 3 2 3" xfId="4534" xr:uid="{69381519-362A-4AD4-96E0-1ECB1B51BF2E}"/>
    <cellStyle name="Normal 3 9 3 3 3" xfId="4535" xr:uid="{0C6128A3-7BFF-43B3-85C9-50BD053D8152}"/>
    <cellStyle name="Normal 3 9 3 3 4" xfId="4536" xr:uid="{0B0060C9-8888-4A0A-B5A0-02830DC18278}"/>
    <cellStyle name="Normal 3 9 3 4" xfId="1626" xr:uid="{F3EAB221-0AD0-4D76-A554-EE0C661196DD}"/>
    <cellStyle name="Normal 3 9 3 4 2" xfId="4537" xr:uid="{9E4CAD7A-D59C-41B1-BB82-DAA0CD224EFF}"/>
    <cellStyle name="Normal 3 9 3 4 3" xfId="4538" xr:uid="{70B1EE6D-7EF1-4C2E-8505-74A211CC6FD0}"/>
    <cellStyle name="Normal 3 9 3 5" xfId="4539" xr:uid="{259B6B18-3BB1-4268-8CB1-DA0DCBA8BF06}"/>
    <cellStyle name="Normal 3 9 3 6" xfId="4540" xr:uid="{F127D62A-B4BD-4DE0-A375-5CAF8B19A421}"/>
    <cellStyle name="Normal 3 9 4" xfId="1627" xr:uid="{E3B89DBA-8ACF-40CE-92D2-EB1989883294}"/>
    <cellStyle name="Normal 3 9 4 2" xfId="1628" xr:uid="{621DE745-EB6B-4357-9736-7D6CCE529546}"/>
    <cellStyle name="Normal 3 9 4 2 2" xfId="4541" xr:uid="{55DD07BD-AF82-4FBD-8F1C-DB63B4C6F3B9}"/>
    <cellStyle name="Normal 3 9 4 2 3" xfId="4542" xr:uid="{2902DAC3-4B2E-421B-A72E-728B56B0C2D0}"/>
    <cellStyle name="Normal 3 9 4 3" xfId="4543" xr:uid="{B099557D-79CB-46EA-84DD-89C80E2B4C43}"/>
    <cellStyle name="Normal 3 9 4 4" xfId="4544" xr:uid="{9C19D6B6-860C-49B6-A2C8-875819B126F2}"/>
    <cellStyle name="Normal 3 9 5" xfId="1629" xr:uid="{C666730F-E8C1-4190-B792-650C97D23035}"/>
    <cellStyle name="Normal 3 9 5 2" xfId="1630" xr:uid="{08E91F0D-5699-4D29-A306-DA33E21016E8}"/>
    <cellStyle name="Normal 3 9 5 2 2" xfId="4545" xr:uid="{108DFBEB-CB58-4BC1-AD31-AD3B526B9558}"/>
    <cellStyle name="Normal 3 9 5 2 3" xfId="4546" xr:uid="{1D47D5D6-BD1B-4BB9-9EC8-2B278E579CA9}"/>
    <cellStyle name="Normal 3 9 5 3" xfId="4547" xr:uid="{25F74B32-6798-4B05-8D75-BCCDA0CF9A88}"/>
    <cellStyle name="Normal 3 9 5 4" xfId="4548" xr:uid="{1DFBBF14-A9FA-4622-B639-43D708E37157}"/>
    <cellStyle name="Normal 3 9 6" xfId="1631" xr:uid="{63ABD153-8B98-47C5-8080-F5A5EA9CBEBE}"/>
    <cellStyle name="Normal 3 9 6 2" xfId="4549" xr:uid="{3BC72034-40D2-4A3F-A907-8443ACFA8F62}"/>
    <cellStyle name="Normal 3 9 6 3" xfId="4550" xr:uid="{074D63F7-2D53-45E0-B3C3-F8B90392D2A2}"/>
    <cellStyle name="Normal 3 9 7" xfId="4551" xr:uid="{656F377A-C4A3-4BBC-9ADF-A3D4916EFE69}"/>
    <cellStyle name="Normal 3 9 8" xfId="4552" xr:uid="{43825F30-53DA-4C8F-BCAD-A51F53286D16}"/>
    <cellStyle name="Normal 3 9 9" xfId="10519" xr:uid="{F3A4B8EC-6D33-4673-9839-CBBCED84705B}"/>
    <cellStyle name="Normal 3_CZ" xfId="9409" xr:uid="{73B84AEA-80EB-4F05-AAA6-C32936B05FCC}"/>
    <cellStyle name="Normal 30" xfId="5213" xr:uid="{33A8422B-CBE5-4B6A-9C78-C5792CCCAD22}"/>
    <cellStyle name="Normal 30 2" xfId="6381" xr:uid="{B1E48C68-04A4-4779-A80B-1FB2CADE1418}"/>
    <cellStyle name="Normal 30 2 2" xfId="9410" xr:uid="{AFD87F3C-669D-4586-B13B-D20552732111}"/>
    <cellStyle name="Normal 30 2 3" xfId="10784" xr:uid="{C5936FC8-D353-420D-927D-AA6DFCD136F5}"/>
    <cellStyle name="Normal 30 2 3 2" xfId="14566" xr:uid="{50B2751A-E366-4382-A0DB-D3B4EDC62058}"/>
    <cellStyle name="Normal 30 2 4" xfId="13106" xr:uid="{2C4D6568-2460-464D-8312-D663F79ECD64}"/>
    <cellStyle name="Normal 30 3" xfId="9411" xr:uid="{EF4237EC-139C-489E-B243-ECF3D05FE7B1}"/>
    <cellStyle name="Normal 30 3 2" xfId="9412" xr:uid="{AE0BAD87-F217-4272-8BE6-CB82E30D4F24}"/>
    <cellStyle name="Normal 30 3 3" xfId="12428" xr:uid="{6556C526-392B-41F7-AD91-7EBB61F512F9}"/>
    <cellStyle name="Normal 30 3 3 2" xfId="15315" xr:uid="{8D902131-A171-40CA-913F-5D0DAC132ADA}"/>
    <cellStyle name="Normal 30 3 4" xfId="13879" xr:uid="{35030A62-A4EC-401C-8794-2C947CD722E9}"/>
    <cellStyle name="Normal 30 4" xfId="9413" xr:uid="{9CE24FC0-3BD1-4434-B69F-8DD875186000}"/>
    <cellStyle name="Normal 30 5" xfId="9414" xr:uid="{0DDD778E-0952-4E7A-96B2-D34348780E55}"/>
    <cellStyle name="Normal 30 5 2" xfId="12429" xr:uid="{4D60809A-E06F-40AB-8E1B-7E1CE43445BC}"/>
    <cellStyle name="Normal 30 5 2 2" xfId="15316" xr:uid="{9993013B-1B5B-4078-8984-7FE50EA516AD}"/>
    <cellStyle name="Normal 30 5 3" xfId="13880" xr:uid="{9F2DF33C-60F8-4CA8-BD81-8CA3CDF5277A}"/>
    <cellStyle name="Normal 30 6" xfId="10581" xr:uid="{C38F2F82-1F95-4C54-9BE3-CC1AA384A67C}"/>
    <cellStyle name="Normal 30 6 2" xfId="14363" xr:uid="{D323A89F-BB04-499D-A1C1-2973B92BDAF2}"/>
    <cellStyle name="Normal 30 7" xfId="12903" xr:uid="{10865AB7-CFC5-4D0A-A05D-2974568A4BA2}"/>
    <cellStyle name="Normal 31" xfId="5214" xr:uid="{F60C52D1-1C56-4818-9693-32B59A2C64C6}"/>
    <cellStyle name="Normal 31 2" xfId="5215" xr:uid="{CD3EA8AB-5337-4369-AD98-336923D03ECB}"/>
    <cellStyle name="Normal 31 2 2" xfId="9415" xr:uid="{66D1AA21-BC47-46EB-A67D-8B17C267E7A3}"/>
    <cellStyle name="Normal 31 3" xfId="9416" xr:uid="{8884977B-1166-44FD-AEC9-AAE767FA672E}"/>
    <cellStyle name="Normal 31 4" xfId="9417" xr:uid="{817BFCAE-CFCB-429B-9302-F2BD7A73A679}"/>
    <cellStyle name="Normal 31 4 2" xfId="12430" xr:uid="{94E5A186-7364-463F-B982-FFE43AD29449}"/>
    <cellStyle name="Normal 31 4 2 2" xfId="15317" xr:uid="{712E8417-792C-4E72-977D-E954693666A6}"/>
    <cellStyle name="Normal 31 4 3" xfId="13881" xr:uid="{5A264D74-6DB4-4338-AD58-3068568E03E2}"/>
    <cellStyle name="Normal 32" xfId="5216" xr:uid="{CF87698C-9035-4DE5-8900-63D935B60A8B}"/>
    <cellStyle name="Normal 32 2" xfId="5217" xr:uid="{8E66B44B-FC5E-4CD5-813C-5EE1AC2FD566}"/>
    <cellStyle name="Normal 32 2 2" xfId="9418" xr:uid="{F80D744F-B69C-443E-97A4-B5ED0379CEED}"/>
    <cellStyle name="Normal 32 3" xfId="9419" xr:uid="{41A3BF2E-D497-4878-9C58-008ED5889F85}"/>
    <cellStyle name="Normal 32 4" xfId="9420" xr:uid="{701CC53A-56AB-4F54-8DC6-1EDB97EB06EE}"/>
    <cellStyle name="Normal 32 5" xfId="9421" xr:uid="{D49624BF-67EC-4EFE-BD05-079DE17E7420}"/>
    <cellStyle name="Normal 32 5 2" xfId="12431" xr:uid="{DD19D4E8-DE76-4245-8CE8-F03C0B74B18C}"/>
    <cellStyle name="Normal 32 5 2 2" xfId="15318" xr:uid="{2806D1CC-5B71-4E09-BC97-252CD5A6E77D}"/>
    <cellStyle name="Normal 32 5 3" xfId="13882" xr:uid="{E2C673A4-8681-41B0-BDDD-C34E35E5D036}"/>
    <cellStyle name="Normal 33" xfId="5218" xr:uid="{AAA1EC12-9A81-48C2-AC60-3CB96D6FD0DB}"/>
    <cellStyle name="Normal 33 2" xfId="5219" xr:uid="{DD16D8C5-9B2D-4C85-BC2F-8E53FE497FBC}"/>
    <cellStyle name="Normal 33 2 2" xfId="9422" xr:uid="{DEADA33C-8A4C-4637-8BD7-300D2D38E19E}"/>
    <cellStyle name="Normal 33 3" xfId="9423" xr:uid="{1EDCA1FF-4A83-41EC-8EF7-BCFAE82B23A3}"/>
    <cellStyle name="Normal 33 4" xfId="9424" xr:uid="{33EE38EB-1409-4FA9-BC0E-C12F2942CF4C}"/>
    <cellStyle name="Normal 33 5" xfId="9425" xr:uid="{4DE5CBDC-1142-4072-9F8E-CDE4C2F3A1B7}"/>
    <cellStyle name="Normal 33 5 2" xfId="12432" xr:uid="{5CC74CB1-A46C-4ADF-88AA-0C9524C810FA}"/>
    <cellStyle name="Normal 33 5 2 2" xfId="15319" xr:uid="{0F524DFE-5416-4375-BEBC-DDF6F212F511}"/>
    <cellStyle name="Normal 33 5 3" xfId="13883" xr:uid="{C3DD5188-541A-4297-8E4F-2522DA02A081}"/>
    <cellStyle name="Normal 34" xfId="5220" xr:uid="{3AB4CB70-0EB6-4B70-981F-C811D6165434}"/>
    <cellStyle name="Normal 34 2" xfId="5221" xr:uid="{597FBD72-E084-4D12-8BBC-8635EDAE5A57}"/>
    <cellStyle name="Normal 34 2 2" xfId="9426" xr:uid="{DEF19239-BA2F-446D-BB64-CADD1F3A41C4}"/>
    <cellStyle name="Normal 34 3" xfId="9427" xr:uid="{DEEB7F55-4B31-426B-8E35-B055FD2FE629}"/>
    <cellStyle name="Normal 34 4" xfId="9428" xr:uid="{5D3223D3-5F17-4474-A9EB-C348488F1966}"/>
    <cellStyle name="Normal 34 5" xfId="9429" xr:uid="{ED95DC59-6C75-4CF6-B0CB-181CAE19C823}"/>
    <cellStyle name="Normal 34 5 2" xfId="12433" xr:uid="{081A11ED-237A-4008-8B9A-AF0F6EF1AA57}"/>
    <cellStyle name="Normal 34 5 2 2" xfId="15320" xr:uid="{AF6EE378-25DA-442D-87D9-C026261B7A8E}"/>
    <cellStyle name="Normal 34 5 3" xfId="13884" xr:uid="{3D5B576B-AC36-4255-92CE-17DC12A84C96}"/>
    <cellStyle name="Normal 35" xfId="5222" xr:uid="{A51ABD01-6A21-4ADB-BCC5-62AE6C191A4F}"/>
    <cellStyle name="Normal 35 2" xfId="5223" xr:uid="{6025B50F-C35F-4974-AE96-D14CAD6A4456}"/>
    <cellStyle name="Normal 35 2 2" xfId="9430" xr:uid="{CAE6A2BE-0D00-4FEF-A88D-6F28BD1B6E08}"/>
    <cellStyle name="Normal 35 3" xfId="9431" xr:uid="{C818CDCD-5323-4272-BD14-D44DE39AB3C2}"/>
    <cellStyle name="Normal 35 4" xfId="9432" xr:uid="{91D13B5E-05CE-4D6F-B7D1-36B9FA7236C6}"/>
    <cellStyle name="Normal 35 5" xfId="9433" xr:uid="{36B7A946-D74A-4B6E-B2BF-4321CB6AF5AA}"/>
    <cellStyle name="Normal 35 5 2" xfId="12434" xr:uid="{32142473-FE57-4BD4-B4C7-4F11FA6F3F8F}"/>
    <cellStyle name="Normal 35 5 2 2" xfId="15321" xr:uid="{61382040-E921-4DE0-B688-44BDED47BE70}"/>
    <cellStyle name="Normal 35 5 3" xfId="13885" xr:uid="{7768DEB0-30C0-400D-AD80-90896BD6682D}"/>
    <cellStyle name="Normal 36" xfId="5224" xr:uid="{06302F2F-62FD-45FE-B994-9265D71C849E}"/>
    <cellStyle name="Normal 36 2" xfId="5225" xr:uid="{5DC71C19-2F9F-45DA-887C-4517AE40F6E8}"/>
    <cellStyle name="Normal 36 2 2" xfId="9434" xr:uid="{D5F8CE84-A194-4AAC-B387-4C5C871B64E4}"/>
    <cellStyle name="Normal 36 3" xfId="9435" xr:uid="{920190FD-9222-45FB-A2F4-00F8735D23FD}"/>
    <cellStyle name="Normal 36 4" xfId="9436" xr:uid="{6630457B-C599-451B-89AA-3901AA9BED29}"/>
    <cellStyle name="Normal 36 5" xfId="9437" xr:uid="{F6ABCCB8-4C2F-4C7B-927C-6E65CF5F2664}"/>
    <cellStyle name="Normal 36 5 2" xfId="12435" xr:uid="{56363832-BD99-4AFF-8D68-E1A75F67EDEB}"/>
    <cellStyle name="Normal 36 5 2 2" xfId="15322" xr:uid="{86913B27-6CBE-408F-98D9-BBF5FBA118B0}"/>
    <cellStyle name="Normal 36 5 3" xfId="13886" xr:uid="{92131DD5-9920-4D94-92C4-74A9819E490D}"/>
    <cellStyle name="Normal 37" xfId="5226" xr:uid="{543B9F57-E702-405F-80C8-245EF94E96C9}"/>
    <cellStyle name="Normal 37 2" xfId="5227" xr:uid="{BD28C0E9-7023-410B-8998-42F4E70CE486}"/>
    <cellStyle name="Normal 37 2 2" xfId="6382" xr:uid="{E455F18C-DF38-4CDB-85F0-A959C62E9258}"/>
    <cellStyle name="Normal 37 2 2 2" xfId="10785" xr:uid="{81ED1EB7-88A3-47F9-9807-1AEF9533F7C3}"/>
    <cellStyle name="Normal 37 2 2 2 2" xfId="14567" xr:uid="{199D65D0-8E76-4251-8324-1DB6FC9206F0}"/>
    <cellStyle name="Normal 37 2 2 3" xfId="13107" xr:uid="{11B1A10D-34A1-43D5-AE33-466FC064D353}"/>
    <cellStyle name="Normal 37 2 3" xfId="10582" xr:uid="{15722F1D-0F09-4098-8636-8097C01787FE}"/>
    <cellStyle name="Normal 37 2 3 2" xfId="14364" xr:uid="{B019FADD-48C2-4B5A-AD98-C573CC61BEEE}"/>
    <cellStyle name="Normal 37 2 4" xfId="12904" xr:uid="{728C9202-A93F-44D4-A7FD-B57E655B416B}"/>
    <cellStyle name="Normal 37 3" xfId="5228" xr:uid="{0FC4D40F-CD27-47AF-B3D9-F90124EF1E9E}"/>
    <cellStyle name="Normal 37 3 2" xfId="9438" xr:uid="{AD85D435-E605-48F8-A96A-2A5F872AF69D}"/>
    <cellStyle name="Normal 37 4" xfId="9439" xr:uid="{B25049CC-7FEB-40EA-AF09-1670E5FC03B5}"/>
    <cellStyle name="Normal 37 5" xfId="9440" xr:uid="{52341111-D8D4-41C4-AE1C-135DF13533AC}"/>
    <cellStyle name="Normal 37 5 2" xfId="12436" xr:uid="{304CC201-49AB-4096-98E7-9EEECF62B31B}"/>
    <cellStyle name="Normal 37 5 2 2" xfId="15323" xr:uid="{59FCE325-1A02-4BBB-8448-219BE8B8A903}"/>
    <cellStyle name="Normal 37 5 3" xfId="13887" xr:uid="{F6F09EF9-849C-478F-9CAC-062EB536EFDD}"/>
    <cellStyle name="Normal 38" xfId="5229" xr:uid="{240BBB3F-CBD0-43A3-9A40-39C67A4A044D}"/>
    <cellStyle name="Normal 38 2" xfId="5230" xr:uid="{7D9EFF3C-0560-4FA7-AAA4-4A24D5488C00}"/>
    <cellStyle name="Normal 38 2 2" xfId="9441" xr:uid="{EF9C0DBE-D993-473A-AB82-1F00181392C7}"/>
    <cellStyle name="Normal 38 3" xfId="9442" xr:uid="{FF48FC45-59D3-442F-9B04-288FAD5257B4}"/>
    <cellStyle name="Normal 38 4" xfId="9443" xr:uid="{B310BA6F-3B9A-4CA5-9416-A572EE1C0C42}"/>
    <cellStyle name="Normal 38 5" xfId="9444" xr:uid="{FABEB68E-2417-4212-B4CB-41EE56633E23}"/>
    <cellStyle name="Normal 38 5 2" xfId="12437" xr:uid="{5D246C4D-24E5-47C6-A95F-5E554A3A5A59}"/>
    <cellStyle name="Normal 38 5 2 2" xfId="15324" xr:uid="{0056C5C9-348A-4EB1-BE6A-43C9F335CCE3}"/>
    <cellStyle name="Normal 38 5 3" xfId="13888" xr:uid="{2C6642B7-99E4-4E10-A150-D400CCDFD4D0}"/>
    <cellStyle name="Normal 39" xfId="5231" xr:uid="{39FCA80E-7C74-41E7-BC78-9DA8BEC72E5C}"/>
    <cellStyle name="Normal 39 2" xfId="5232" xr:uid="{11F85102-2EFB-4E89-912D-F0887EEE69D7}"/>
    <cellStyle name="Normal 39 2 2" xfId="9445" xr:uid="{137EC805-2576-4FDF-AF62-094BE0BBE73E}"/>
    <cellStyle name="Normal 39 3" xfId="9446" xr:uid="{E89C9A93-3B39-4948-B69F-33BAE1B80423}"/>
    <cellStyle name="Normal 39 4" xfId="9447" xr:uid="{9B64DFEA-9C93-4D4D-B493-06C57A955263}"/>
    <cellStyle name="Normal 39 5" xfId="9448" xr:uid="{81A0415C-7F1F-4D85-8C70-CFC8B6BAA34A}"/>
    <cellStyle name="Normal 39 5 2" xfId="12438" xr:uid="{3E0B74A7-269A-4162-8535-62F49527B0B9}"/>
    <cellStyle name="Normal 39 5 2 2" xfId="15325" xr:uid="{EB097AC1-A215-427B-A43C-968D7C1C7984}"/>
    <cellStyle name="Normal 39 5 3" xfId="13889" xr:uid="{6858F448-6AC2-4C94-A53F-CE3BCB659CDA}"/>
    <cellStyle name="Normal 4" xfId="17" xr:uid="{66CEC3F2-F642-4013-8C6B-C77F9CA392BE}"/>
    <cellStyle name="Normal 4 10" xfId="9449" xr:uid="{DC848A73-6FDC-4860-B531-4C652C264263}"/>
    <cellStyle name="Normal 4 10 2" xfId="9450" xr:uid="{E4FA509C-47DD-44BB-B1BA-626B59A9F412}"/>
    <cellStyle name="Normal 4 10 2 2" xfId="12439" xr:uid="{CA564775-251B-44C0-98DC-456E8BE9A871}"/>
    <cellStyle name="Normal 4 10 2 2 2" xfId="15326" xr:uid="{1F82EE29-F181-4784-B6DC-B0F8182F6B65}"/>
    <cellStyle name="Normal 4 10 2 3" xfId="13890" xr:uid="{3FD65B10-C58B-4EDA-AAB3-B3A202EFB510}"/>
    <cellStyle name="Normal 4 11" xfId="9451" xr:uid="{532D8174-8313-4660-854F-A067952249BC}"/>
    <cellStyle name="Normal 4 11 2" xfId="9452" xr:uid="{CC4B750D-D370-484B-9482-57F8516E0C0F}"/>
    <cellStyle name="Normal 4 12" xfId="9453" xr:uid="{941EF4FA-4E55-45DE-8E3D-140B3ADE7333}"/>
    <cellStyle name="Normal 4 12 2" xfId="9454" xr:uid="{948B9B03-48AE-43AB-827B-C10F4624EB48}"/>
    <cellStyle name="Normal 4 12 2 2" xfId="12441" xr:uid="{E0FE84A1-2D0D-4CBC-96B5-295064EF084C}"/>
    <cellStyle name="Normal 4 12 2 2 2" xfId="15328" xr:uid="{A5061617-ED9E-4FE3-B18B-2EB8B01F4D7F}"/>
    <cellStyle name="Normal 4 12 2 3" xfId="13891" xr:uid="{B60A57F7-75BA-4A2F-9D55-575DCC38FD18}"/>
    <cellStyle name="Normal 4 13" xfId="9455" xr:uid="{1541F524-D100-45F1-B9EA-1627743F4559}"/>
    <cellStyle name="Normal 4 13 2" xfId="9456" xr:uid="{8EB2449F-EB48-42DC-BD18-ACF988E62236}"/>
    <cellStyle name="Normal 4 14" xfId="9457" xr:uid="{DD652597-85FE-41ED-9CD5-3CBAFD762D2C}"/>
    <cellStyle name="Normal 4 14 2" xfId="9458" xr:uid="{D458079A-D69D-45EF-9360-C53C9246334C}"/>
    <cellStyle name="Normal 4 15" xfId="9459" xr:uid="{A705B133-F9C9-4089-A650-D8D0DD94C899}"/>
    <cellStyle name="Normal 4 16" xfId="9460" xr:uid="{1A02871C-7234-4282-821A-A93AADF204BD}"/>
    <cellStyle name="Normal 4 17" xfId="9461" xr:uid="{DFEA29F0-86BE-4FC7-9796-14EDFDA11A2E}"/>
    <cellStyle name="Normal 4 18" xfId="9462" xr:uid="{69BBD466-049D-4F51-AC46-19533DC9F64E}"/>
    <cellStyle name="Normal 4 19" xfId="9463" xr:uid="{D6360FF0-717E-4913-AA4A-3B1D94270E56}"/>
    <cellStyle name="Normal 4 2" xfId="238" xr:uid="{BBD70EBC-EA9A-4CE9-976B-27491B7F8665}"/>
    <cellStyle name="Normal 4 2 10" xfId="9464" xr:uid="{06D2A56C-C897-481A-91F4-E2F4327B53E1}"/>
    <cellStyle name="Normal 4 2 11" xfId="9465" xr:uid="{C15CA798-6ED8-4F81-8BE1-800EFA495987}"/>
    <cellStyle name="Normal 4 2 12" xfId="9466" xr:uid="{8C5CD660-9A49-4239-8E2A-2A59F9D700E7}"/>
    <cellStyle name="Normal 4 2 13" xfId="10490" xr:uid="{C7B9003C-1D55-4A2D-94F6-F18B06C52C7A}"/>
    <cellStyle name="Normal 4 2 14" xfId="10584" xr:uid="{B2803C4C-DC53-48BD-B815-9E587A339E9A}"/>
    <cellStyle name="Normal 4 2 14 2" xfId="14366" xr:uid="{A11496C9-A996-4946-B734-0E4B6B666DC1}"/>
    <cellStyle name="Normal 4 2 15" xfId="12906" xr:uid="{66CD23DB-04C9-4D68-84C0-4BCE24F33B8E}"/>
    <cellStyle name="Normal 4 2 16" xfId="5234" xr:uid="{ED674C23-F51C-45CF-85D0-359EBDFE89B4}"/>
    <cellStyle name="Normal 4 2 2" xfId="6016" xr:uid="{FA133876-407B-4E19-A6A3-397E86B7A223}"/>
    <cellStyle name="Normal 4 2 2 10" xfId="9467" xr:uid="{675261B4-BBB9-427E-A5B4-01EAF00704A4}"/>
    <cellStyle name="Normal 4 2 2 11" xfId="10609" xr:uid="{E8005F9A-6DF2-40E8-BE83-3462FE4C03E0}"/>
    <cellStyle name="Normal 4 2 2 11 2" xfId="14391" xr:uid="{A2EB85C3-94B0-414C-89FD-C3BC5CC672EC}"/>
    <cellStyle name="Normal 4 2 2 12" xfId="12931" xr:uid="{591FF2D8-4A45-49E9-B75C-8D6857C5A776}"/>
    <cellStyle name="Normal 4 2 2 2" xfId="6383" xr:uid="{93D10FE8-738E-4E87-906A-A375B6EEFBE5}"/>
    <cellStyle name="Normal 4 2 2 2 2" xfId="9468" xr:uid="{FCE9C1FE-BB84-4188-8FA8-359CB99EDFE3}"/>
    <cellStyle name="Normal 4 2 2 2 2 2" xfId="9469" xr:uid="{FBFA5777-1AB5-4237-A358-A5B46F94C1FA}"/>
    <cellStyle name="Normal 4 2 2 2 2 2 2" xfId="9470" xr:uid="{E338BD4A-4FCC-4706-9EB7-D5FB3B9C9221}"/>
    <cellStyle name="Normal 4 2 2 2 2 2 2 2" xfId="12445" xr:uid="{F976336F-F7AB-46E4-8465-49DACC3D55C9}"/>
    <cellStyle name="Normal 4 2 2 2 2 2 2 2 2" xfId="15332" xr:uid="{F5F11688-17A0-4809-98B2-43BE9E95E853}"/>
    <cellStyle name="Normal 4 2 2 2 2 2 2 3" xfId="13894" xr:uid="{11CC3839-A87E-45D8-8E76-0B8B442C9131}"/>
    <cellStyle name="Normal 4 2 2 2 2 2 3" xfId="12444" xr:uid="{372EA555-D372-438F-B0FB-00B5CF1B32E8}"/>
    <cellStyle name="Normal 4 2 2 2 2 2 3 2" xfId="15331" xr:uid="{C96B1B54-A1AA-4101-8B2A-C946FBF5AEE8}"/>
    <cellStyle name="Normal 4 2 2 2 2 2 4" xfId="13893" xr:uid="{BADF0723-392E-472F-803F-A698109C36EC}"/>
    <cellStyle name="Normal 4 2 2 2 2 2_NM" xfId="9471" xr:uid="{E7EBB916-4727-45CB-A8F0-3217EB5017A2}"/>
    <cellStyle name="Normal 4 2 2 2 2 3" xfId="9472" xr:uid="{0FF9A263-DFD4-4CD6-A0C4-108A4564E75B}"/>
    <cellStyle name="Normal 4 2 2 2 2 3 2" xfId="12446" xr:uid="{07361C79-4BF4-48F4-9B52-B112FEDE5E65}"/>
    <cellStyle name="Normal 4 2 2 2 2 3 2 2" xfId="15333" xr:uid="{049AB280-DD2D-4481-8E7B-E4B36FCF229A}"/>
    <cellStyle name="Normal 4 2 2 2 2 3 3" xfId="13895" xr:uid="{D7EBF8ED-14E1-40FD-8945-D2E6528E2AAF}"/>
    <cellStyle name="Normal 4 2 2 2 2 4" xfId="12443" xr:uid="{3E0D010D-02DA-4F66-9820-B2EB3FEAB78D}"/>
    <cellStyle name="Normal 4 2 2 2 2 4 2" xfId="15330" xr:uid="{C18D969B-FEA6-441F-9340-79AFAC579AFD}"/>
    <cellStyle name="Normal 4 2 2 2 2 5" xfId="13892" xr:uid="{42ADB4A7-6716-45FE-9803-25380AFC92B4}"/>
    <cellStyle name="Normal 4 2 2 2 2_NM" xfId="9473" xr:uid="{0D441C35-49D6-499F-8D5B-99B43330ADDD}"/>
    <cellStyle name="Normal 4 2 2 2 3" xfId="9474" xr:uid="{411001A3-16A6-4B67-A400-7C5E2B6C257B}"/>
    <cellStyle name="Normal 4 2 2 2 3 2" xfId="9475" xr:uid="{FB0DE983-7698-4351-A79E-65DE447A84DC}"/>
    <cellStyle name="Normal 4 2 2 2 3 2 2" xfId="12448" xr:uid="{49B9B444-7470-419A-97F7-A83C8374C8A0}"/>
    <cellStyle name="Normal 4 2 2 2 3 2 2 2" xfId="15335" xr:uid="{1319C128-942C-402E-ADB2-23385319C0F3}"/>
    <cellStyle name="Normal 4 2 2 2 3 2 3" xfId="13897" xr:uid="{70E3FD06-3ECC-487B-9902-772269ABD0C4}"/>
    <cellStyle name="Normal 4 2 2 2 3 3" xfId="12447" xr:uid="{7C1FCA45-95A6-4477-88A2-FC9B46EE722E}"/>
    <cellStyle name="Normal 4 2 2 2 3 3 2" xfId="15334" xr:uid="{CFAD8D45-944A-4FD5-B562-F4DE45E01FA2}"/>
    <cellStyle name="Normal 4 2 2 2 3 4" xfId="13896" xr:uid="{78F985A7-22DF-4DBE-8DE5-9CCD9218F08A}"/>
    <cellStyle name="Normal 4 2 2 2 3_NM" xfId="9476" xr:uid="{C6C602EE-99DA-4ADD-B7E6-A0FE2B9217CD}"/>
    <cellStyle name="Normal 4 2 2 2 4" xfId="9477" xr:uid="{23F33C12-55F1-4C40-B0B5-FFB4FB297996}"/>
    <cellStyle name="Normal 4 2 2 2 4 2" xfId="12449" xr:uid="{9418418E-D941-45DE-B352-DB9318CEB83D}"/>
    <cellStyle name="Normal 4 2 2 2 4 2 2" xfId="15336" xr:uid="{EE25428E-A94D-4943-ADF7-0DDE71C32B98}"/>
    <cellStyle name="Normal 4 2 2 2 4 3" xfId="13898" xr:uid="{DCF61F9F-6AB9-4149-97DE-26EDC0095FFA}"/>
    <cellStyle name="Normal 4 2 2 2 5" xfId="9478" xr:uid="{34C7C626-AE44-4089-861D-DA26A887E37C}"/>
    <cellStyle name="Normal 4 2 2 2 5 2" xfId="12450" xr:uid="{698AFAEB-526F-4A0C-BA56-23F2E2314E83}"/>
    <cellStyle name="Normal 4 2 2 2 5 2 2" xfId="15337" xr:uid="{59EE18CB-55E5-459E-95C7-56E42E6AEB08}"/>
    <cellStyle name="Normal 4 2 2 2 5 3" xfId="13899" xr:uid="{078424CC-DCDD-41E7-B138-32A163B9B859}"/>
    <cellStyle name="Normal 4 2 2 2 6" xfId="10786" xr:uid="{D0E8250E-D925-4CEC-ADA0-8DF3AD45A865}"/>
    <cellStyle name="Normal 4 2 2 2 6 2" xfId="14568" xr:uid="{7E2E5BE3-53E2-4118-B79C-4D747B9B6912}"/>
    <cellStyle name="Normal 4 2 2 2 7" xfId="13108" xr:uid="{A611C059-DE38-4E95-AD71-8BF43531D6CE}"/>
    <cellStyle name="Normal 4 2 2 2_NM" xfId="9479" xr:uid="{4365175A-F384-467B-8ACD-50F70E547CCF}"/>
    <cellStyle name="Normal 4 2 2 3" xfId="9480" xr:uid="{FD5A89C1-76BC-45B0-A4BF-95BB88BF2C13}"/>
    <cellStyle name="Normal 4 2 2 3 2" xfId="9481" xr:uid="{69E5009F-B739-4712-B8D7-74A924C845C8}"/>
    <cellStyle name="Normal 4 2 2 3 2 2" xfId="9482" xr:uid="{37BA9D52-909D-4EAD-ADAB-1E36DA546AC1}"/>
    <cellStyle name="Normal 4 2 2 3 2 2 2" xfId="9483" xr:uid="{BC754648-788F-4CFB-8757-DBE8E5F1AF87}"/>
    <cellStyle name="Normal 4 2 2 3 2 2 2 2" xfId="12455" xr:uid="{52E2B450-2C51-4D70-9F11-3ADFBA29F7BB}"/>
    <cellStyle name="Normal 4 2 2 3 2 2 2 2 2" xfId="15342" xr:uid="{78A56E0B-E544-46C3-8B1B-AD1C87DF4681}"/>
    <cellStyle name="Normal 4 2 2 3 2 2 2 3" xfId="13903" xr:uid="{65C180DF-472A-4FCE-9246-310E54E497D3}"/>
    <cellStyle name="Normal 4 2 2 3 2 2 3" xfId="12454" xr:uid="{F301465E-9C17-46BA-9C98-E14A51DF583D}"/>
    <cellStyle name="Normal 4 2 2 3 2 2 3 2" xfId="15341" xr:uid="{92FD8A2B-B0AA-4BC3-9B26-3DA836CFF259}"/>
    <cellStyle name="Normal 4 2 2 3 2 2 4" xfId="13902" xr:uid="{84FB30C6-4BCE-4F61-BAAA-C8E347292C2F}"/>
    <cellStyle name="Normal 4 2 2 3 2 2_NM" xfId="9484" xr:uid="{15B46541-1B16-4539-BA6F-1D831E4FB8E3}"/>
    <cellStyle name="Normal 4 2 2 3 2 3" xfId="9485" xr:uid="{F5AA80FE-0BCF-469B-BDA7-EACFA386E206}"/>
    <cellStyle name="Normal 4 2 2 3 2 3 2" xfId="12457" xr:uid="{6B13DA30-596D-40A6-B394-EBEB1459F77C}"/>
    <cellStyle name="Normal 4 2 2 3 2 3 2 2" xfId="15344" xr:uid="{AB25F222-D391-4192-852F-4836B5A54CAF}"/>
    <cellStyle name="Normal 4 2 2 3 2 3 3" xfId="13904" xr:uid="{B35F6D54-E3B5-4C92-8F2D-51751CE6CF28}"/>
    <cellStyle name="Normal 4 2 2 3 2 4" xfId="12453" xr:uid="{F3CFE8A0-5470-45CD-8DD4-01057801C75C}"/>
    <cellStyle name="Normal 4 2 2 3 2 4 2" xfId="15340" xr:uid="{0E4497D1-91DC-4B0F-B33B-5C1800C049FF}"/>
    <cellStyle name="Normal 4 2 2 3 2 5" xfId="13901" xr:uid="{004F5F9B-9E3E-4801-88A8-4D88559C23C6}"/>
    <cellStyle name="Normal 4 2 2 3 2_NM" xfId="9486" xr:uid="{47224177-EF78-4728-9116-F241FD5A8410}"/>
    <cellStyle name="Normal 4 2 2 3 3" xfId="9487" xr:uid="{3D286876-9F21-4F1F-8340-34E004A0B7BD}"/>
    <cellStyle name="Normal 4 2 2 3 3 2" xfId="9488" xr:uid="{FAF160D5-2849-4498-A486-9C18D799A08D}"/>
    <cellStyle name="Normal 4 2 2 3 3 2 2" xfId="12459" xr:uid="{905E9DF8-3E2D-416F-860F-BDBAB0AA77F1}"/>
    <cellStyle name="Normal 4 2 2 3 3 2 2 2" xfId="15346" xr:uid="{BA84BBBC-4545-400F-8C38-5C6865B28D89}"/>
    <cellStyle name="Normal 4 2 2 3 3 2 3" xfId="13906" xr:uid="{E0BC41A4-1D94-488B-BDD6-156C4FC43EA3}"/>
    <cellStyle name="Normal 4 2 2 3 3 3" xfId="12458" xr:uid="{0D1034E5-A0AE-4BBE-86D7-5F488CEE0F6E}"/>
    <cellStyle name="Normal 4 2 2 3 3 3 2" xfId="15345" xr:uid="{16FFEE84-37AE-4BEE-A447-F2B7637D479F}"/>
    <cellStyle name="Normal 4 2 2 3 3 4" xfId="13905" xr:uid="{CA5CE2E8-484A-41EE-B636-ECE07449FA17}"/>
    <cellStyle name="Normal 4 2 2 3 3_NM" xfId="9489" xr:uid="{DA7DE080-C991-4DE2-9E8B-D0C8C28268D8}"/>
    <cellStyle name="Normal 4 2 2 3 4" xfId="9490" xr:uid="{44AF2157-F90A-4353-A2A1-3D7736C9CBE4}"/>
    <cellStyle name="Normal 4 2 2 3 4 2" xfId="12460" xr:uid="{7C173038-D7F9-4BBD-9F4D-71789A51F59B}"/>
    <cellStyle name="Normal 4 2 2 3 4 2 2" xfId="15347" xr:uid="{9F7AC2F8-B6EC-4641-837B-01113D7B36F6}"/>
    <cellStyle name="Normal 4 2 2 3 4 3" xfId="13907" xr:uid="{ACDF873D-435D-4A4C-A0FB-71F12C8A0592}"/>
    <cellStyle name="Normal 4 2 2 3 5" xfId="9491" xr:uid="{49653CEF-D3B1-4BDF-A733-0D3FD0087067}"/>
    <cellStyle name="Normal 4 2 2 3 5 2" xfId="12461" xr:uid="{8BE54DF7-E318-4F9D-9D9D-0CB101D9D79F}"/>
    <cellStyle name="Normal 4 2 2 3 5 2 2" xfId="15348" xr:uid="{C2046F42-CCCD-494C-A8CF-2F9C0465160E}"/>
    <cellStyle name="Normal 4 2 2 3 5 3" xfId="13908" xr:uid="{75735B6A-F173-4713-8C01-FC26E937A9E6}"/>
    <cellStyle name="Normal 4 2 2 3 6" xfId="12452" xr:uid="{8428B56C-835C-4755-B763-246C3FEED7F7}"/>
    <cellStyle name="Normal 4 2 2 3 6 2" xfId="15339" xr:uid="{752F7442-67C5-481C-A067-A7EFCA5BCA64}"/>
    <cellStyle name="Normal 4 2 2 3 7" xfId="13900" xr:uid="{58C3B5EA-41D6-4FE8-A9EC-4D8A229D509B}"/>
    <cellStyle name="Normal 4 2 2 3_NM" xfId="9492" xr:uid="{C83A6315-CF9B-4D7F-B6F7-48464F1E2948}"/>
    <cellStyle name="Normal 4 2 2 4" xfId="9493" xr:uid="{78ED8C9A-DF68-460A-A976-F55950AE4473}"/>
    <cellStyle name="Normal 4 2 2 4 2" xfId="9494" xr:uid="{9633D204-4838-44BC-A2B7-3E6AC7DE6798}"/>
    <cellStyle name="Normal 4 2 2 4 2 2" xfId="9495" xr:uid="{91C81FEA-1268-470E-B633-0E802589FFCA}"/>
    <cellStyle name="Normal 4 2 2 4 2 2 2" xfId="12464" xr:uid="{D241898A-1722-4B90-A3B9-0438A9846C1D}"/>
    <cellStyle name="Normal 4 2 2 4 2 2 2 2" xfId="15351" xr:uid="{40918FCD-24BF-4A60-B7D6-F7B8ECD7033F}"/>
    <cellStyle name="Normal 4 2 2 4 2 2 3" xfId="13911" xr:uid="{362118AC-8551-425C-835D-0CAF2D4D38C6}"/>
    <cellStyle name="Normal 4 2 2 4 2 3" xfId="12463" xr:uid="{F788888C-0C21-49D3-90D8-82E0428F2779}"/>
    <cellStyle name="Normal 4 2 2 4 2 3 2" xfId="15350" xr:uid="{DFC4C23B-3A29-4FE6-9F9A-9CDAC9D4DBFE}"/>
    <cellStyle name="Normal 4 2 2 4 2 4" xfId="13910" xr:uid="{833354F2-A439-4DED-B23C-19896A064510}"/>
    <cellStyle name="Normal 4 2 2 4 2_NM" xfId="9496" xr:uid="{D0768ABC-3FB9-4911-B45E-FBD112DF90C6}"/>
    <cellStyle name="Normal 4 2 2 4 3" xfId="9497" xr:uid="{A6BED930-EB87-4CD0-B8C9-240CB4C6CFE3}"/>
    <cellStyle name="Normal 4 2 2 4 3 2" xfId="12465" xr:uid="{B6A12B94-FF9E-4C2F-B298-2E10D51C04DF}"/>
    <cellStyle name="Normal 4 2 2 4 3 2 2" xfId="15352" xr:uid="{66FD034E-AB01-406B-A745-736699138AF6}"/>
    <cellStyle name="Normal 4 2 2 4 3 3" xfId="13912" xr:uid="{C1D784F1-690A-4F2A-BBEB-5684BD9FDA86}"/>
    <cellStyle name="Normal 4 2 2 4 4" xfId="12462" xr:uid="{6A72F059-6C2A-4CB2-B863-E7D0DC4E6D57}"/>
    <cellStyle name="Normal 4 2 2 4 4 2" xfId="15349" xr:uid="{F27821E3-E351-4A27-B033-DF6075AE190E}"/>
    <cellStyle name="Normal 4 2 2 4 5" xfId="13909" xr:uid="{35921B4B-41A2-4355-B651-4A737F3404BC}"/>
    <cellStyle name="Normal 4 2 2 4_NM" xfId="9498" xr:uid="{55B248C6-8DB5-43AE-A997-1D1A6B32693E}"/>
    <cellStyle name="Normal 4 2 2 5" xfId="9499" xr:uid="{04917498-ADE6-4B7E-9B7F-8B2F0E8E852C}"/>
    <cellStyle name="Normal 4 2 2 5 2" xfId="9500" xr:uid="{11687C59-A8F5-4521-99E3-573DB5537CC5}"/>
    <cellStyle name="Normal 4 2 2 5 2 2" xfId="12467" xr:uid="{59DC2005-0E3A-4588-9E72-46C38272419D}"/>
    <cellStyle name="Normal 4 2 2 5 2 2 2" xfId="15354" xr:uid="{DCBB0DEC-44BF-4594-BAD6-91330C311C4A}"/>
    <cellStyle name="Normal 4 2 2 5 2 3" xfId="13914" xr:uid="{5EF33842-7D73-4804-A0FD-3AC0D26DFFAD}"/>
    <cellStyle name="Normal 4 2 2 5 3" xfId="12466" xr:uid="{EFC449FC-9256-41C3-AE60-52F87ED40EDF}"/>
    <cellStyle name="Normal 4 2 2 5 3 2" xfId="15353" xr:uid="{4085BCDD-EB19-4D02-9E5E-2F44AC22B14F}"/>
    <cellStyle name="Normal 4 2 2 5 4" xfId="13913" xr:uid="{A6AB82D1-3232-4E9C-B43D-66BE3C2CA666}"/>
    <cellStyle name="Normal 4 2 2 5_NM" xfId="9501" xr:uid="{3D8AEB50-844B-4574-A6EC-E9ACC5D931B8}"/>
    <cellStyle name="Normal 4 2 2 6" xfId="9502" xr:uid="{804B7B0D-B642-4C6A-B816-753DD8E2DEEA}"/>
    <cellStyle name="Normal 4 2 2 6 2" xfId="12468" xr:uid="{44F26FFE-BFF7-4C40-B1DA-257C38F4FFCC}"/>
    <cellStyle name="Normal 4 2 2 6 2 2" xfId="15355" xr:uid="{26E1E959-A98E-41D2-A7AD-9CA90B173EE6}"/>
    <cellStyle name="Normal 4 2 2 6 3" xfId="13915" xr:uid="{9171796D-8E65-452C-A3A3-BBAC5BDC2C19}"/>
    <cellStyle name="Normal 4 2 2 7" xfId="9503" xr:uid="{036DF00C-DC7F-408C-BEA9-9DC82FF28B94}"/>
    <cellStyle name="Normal 4 2 2 7 2" xfId="12469" xr:uid="{7FDE8DBF-7C82-43F6-AB1D-3D7B66B8DB2C}"/>
    <cellStyle name="Normal 4 2 2 7 2 2" xfId="15356" xr:uid="{FF6BC634-7CEF-4788-9027-73DD3A76387F}"/>
    <cellStyle name="Normal 4 2 2 7 3" xfId="13916" xr:uid="{50172144-61C5-4BA5-99A1-1C70C2F9D14F}"/>
    <cellStyle name="Normal 4 2 2 8" xfId="9504" xr:uid="{36464B14-BC72-4E3D-A2E6-79EFB48FA85A}"/>
    <cellStyle name="Normal 4 2 2 8 2" xfId="12470" xr:uid="{93BB95B0-B614-480A-A076-DD9CA49F12CE}"/>
    <cellStyle name="Normal 4 2 2 8 2 2" xfId="15357" xr:uid="{35405A63-008B-4876-96C6-DD6FEEC1029C}"/>
    <cellStyle name="Normal 4 2 2 8 3" xfId="13917" xr:uid="{3B77CDF1-24DC-4603-A5B3-E594EF112247}"/>
    <cellStyle name="Normal 4 2 2 9" xfId="9505" xr:uid="{D63E3A3C-D211-463D-99AB-CF130F996C63}"/>
    <cellStyle name="Normal 4 2 2_NM" xfId="9506" xr:uid="{0D7207CB-2385-40D7-90BD-8E0A3276E9E6}"/>
    <cellStyle name="Normal 4 2 3" xfId="6017" xr:uid="{5D26BA67-D2B9-47DA-A00E-26EF08A971F3}"/>
    <cellStyle name="Normal 4 2 3 2" xfId="9507" xr:uid="{517299B5-B074-4C12-8E1A-190061DBECA3}"/>
    <cellStyle name="Normal 4 2 3 2 2" xfId="9508" xr:uid="{95411935-92C3-4BE4-93BA-4FAC44C656FD}"/>
    <cellStyle name="Normal 4 2 3 2 2 2" xfId="9509" xr:uid="{D9CC91AC-CA0E-41AE-A894-0F2EB35EC952}"/>
    <cellStyle name="Normal 4 2 3 2 2 2 2" xfId="12473" xr:uid="{AC06F142-A5B5-4F6A-82E3-AC18DDFBEDCC}"/>
    <cellStyle name="Normal 4 2 3 2 2 2 2 2" xfId="15360" xr:uid="{4F550AF7-85CC-428B-AA01-7D48161DEF33}"/>
    <cellStyle name="Normal 4 2 3 2 2 2 3" xfId="13920" xr:uid="{9E0D6399-DE31-4D14-AD83-53ED32A2FED6}"/>
    <cellStyle name="Normal 4 2 3 2 2 3" xfId="12472" xr:uid="{90022E8E-9343-4AF9-BEE4-E84A67E37A67}"/>
    <cellStyle name="Normal 4 2 3 2 2 3 2" xfId="15359" xr:uid="{B2589A0E-0D38-454E-B136-18FBC34C48F7}"/>
    <cellStyle name="Normal 4 2 3 2 2 4" xfId="13919" xr:uid="{C2DD261D-E886-45FF-9B4E-931B148E3E5F}"/>
    <cellStyle name="Normal 4 2 3 2 2_NM" xfId="9510" xr:uid="{7E7923FE-660A-413E-8704-839EF203966A}"/>
    <cellStyle name="Normal 4 2 3 2 3" xfId="9511" xr:uid="{716B5FE7-E5B1-4C27-AD15-4FAF4562C8C6}"/>
    <cellStyle name="Normal 4 2 3 2 3 2" xfId="12474" xr:uid="{C9AFF841-2BFC-47AC-8B66-ED6439645A02}"/>
    <cellStyle name="Normal 4 2 3 2 3 2 2" xfId="15361" xr:uid="{B72A3B25-E57C-41BF-942B-FFD0CDF82602}"/>
    <cellStyle name="Normal 4 2 3 2 3 3" xfId="13921" xr:uid="{6594098A-1BF2-43D7-85F8-8D4DECE356F9}"/>
    <cellStyle name="Normal 4 2 3 2 4" xfId="12471" xr:uid="{D02C1779-3F60-473B-88A5-58D6184354B6}"/>
    <cellStyle name="Normal 4 2 3 2 4 2" xfId="15358" xr:uid="{4685E16D-EB4A-46BA-B8A3-CC7FC7427BC9}"/>
    <cellStyle name="Normal 4 2 3 2 5" xfId="13918" xr:uid="{2FCF843F-6E96-4C57-920A-492F7849271B}"/>
    <cellStyle name="Normal 4 2 3 2_NM" xfId="9512" xr:uid="{5D35BFD8-8C96-48D8-AE5B-3CE3B9AA10AB}"/>
    <cellStyle name="Normal 4 2 3 3" xfId="9513" xr:uid="{C55B149C-3ACC-42FF-81FC-18F569ED1AC9}"/>
    <cellStyle name="Normal 4 2 3 3 2" xfId="9514" xr:uid="{D81D05F1-7C60-4603-938A-D040900659A6}"/>
    <cellStyle name="Normal 4 2 3 3 2 2" xfId="12476" xr:uid="{0B71367D-90F5-4266-8E6A-F771BD6A0A7C}"/>
    <cellStyle name="Normal 4 2 3 3 2 2 2" xfId="15363" xr:uid="{3CFB1E5F-EFF8-4B01-9560-94C9B65566F8}"/>
    <cellStyle name="Normal 4 2 3 3 2 3" xfId="13923" xr:uid="{D5AF8031-3FD4-424C-9234-0FBFEB4FF007}"/>
    <cellStyle name="Normal 4 2 3 3 3" xfId="12475" xr:uid="{272A1936-64DB-4C8C-8EB8-2E652BAEEBC6}"/>
    <cellStyle name="Normal 4 2 3 3 3 2" xfId="15362" xr:uid="{905F8E18-845B-4040-BEC4-F27B15006536}"/>
    <cellStyle name="Normal 4 2 3 3 4" xfId="13922" xr:uid="{516DB514-60F2-4707-A4E0-61A09D3D4918}"/>
    <cellStyle name="Normal 4 2 3 3_NM" xfId="9515" xr:uid="{FC418880-6A7F-48C2-8878-20402FE0A412}"/>
    <cellStyle name="Normal 4 2 3 4" xfId="9516" xr:uid="{9991F1D4-C243-403D-9D87-8179227A31E3}"/>
    <cellStyle name="Normal 4 2 3 4 2" xfId="12477" xr:uid="{272D6442-75A9-424F-A410-F39510AB5E40}"/>
    <cellStyle name="Normal 4 2 3 4 2 2" xfId="15364" xr:uid="{49494397-2AE6-4E8C-A6A7-623DE6EFE196}"/>
    <cellStyle name="Normal 4 2 3 4 3" xfId="13924" xr:uid="{C490B203-5654-4E68-8168-7FF52693A251}"/>
    <cellStyle name="Normal 4 2 3 5" xfId="9517" xr:uid="{A688E523-2D6C-4B45-AD61-78E515B87583}"/>
    <cellStyle name="Normal 4 2 3 5 2" xfId="12478" xr:uid="{AE938BF2-FE33-4ED7-98C6-46EF264295D2}"/>
    <cellStyle name="Normal 4 2 3 5 2 2" xfId="15365" xr:uid="{7C93E614-101E-4269-B281-814AFAC0E471}"/>
    <cellStyle name="Normal 4 2 3 5 3" xfId="13925" xr:uid="{ADF6D5C8-8341-432D-867F-9804E8974AFE}"/>
    <cellStyle name="Normal 4 2 3 6" xfId="9518" xr:uid="{95E8DA3A-8622-44F0-98B6-11EB9B191425}"/>
    <cellStyle name="Normal 4 2 3 6 2" xfId="12479" xr:uid="{BA3DE423-C2BA-433C-A474-6FAEA1F41E0C}"/>
    <cellStyle name="Normal 4 2 3 6 2 2" xfId="15366" xr:uid="{F440820C-E1CA-47B7-8512-970575E0D61A}"/>
    <cellStyle name="Normal 4 2 3 6 3" xfId="13926" xr:uid="{620FF4B5-F4D1-4515-BCF2-2FEA1D36A979}"/>
    <cellStyle name="Normal 4 2 3 7" xfId="9519" xr:uid="{C159ECC2-53EC-4FF3-B989-68A08BCE86D0}"/>
    <cellStyle name="Normal 4 2 3 8" xfId="9520" xr:uid="{EA407653-EAEA-45C0-BB07-692025EA2449}"/>
    <cellStyle name="Normal 4 2 3_NM" xfId="9521" xr:uid="{83B43E5F-A3E9-403D-8EC1-C824C3582539}"/>
    <cellStyle name="Normal 4 2 4" xfId="6384" xr:uid="{A1848257-12AD-424E-AD39-AE2868198BC6}"/>
    <cellStyle name="Normal 4 2 4 2" xfId="9522" xr:uid="{B383CF75-07AA-437A-989B-8D89FA59AF98}"/>
    <cellStyle name="Normal 4 2 4 2 2" xfId="9523" xr:uid="{39B10716-351F-497A-9B85-D65DE0A5768A}"/>
    <cellStyle name="Normal 4 2 4 2 2 2" xfId="9524" xr:uid="{348B5590-254E-48B0-B914-2C0D8CAB0FF4}"/>
    <cellStyle name="Normal 4 2 4 2 2 2 2" xfId="12481" xr:uid="{D1CC7BF6-83AD-418B-AE82-BC6330068DD5}"/>
    <cellStyle name="Normal 4 2 4 2 2 2 2 2" xfId="15368" xr:uid="{D63CB611-7E10-4CD0-9506-271F21298F9A}"/>
    <cellStyle name="Normal 4 2 4 2 2 2 3" xfId="13928" xr:uid="{D47284F0-ACD0-4548-B06E-60A6A121B524}"/>
    <cellStyle name="Normal 4 2 4 2 2 3" xfId="12480" xr:uid="{F8FF061D-507F-420C-B953-D15081DAB51D}"/>
    <cellStyle name="Normal 4 2 4 2 2 3 2" xfId="15367" xr:uid="{1BDD775A-6FD8-43A8-B2E9-5D54CCBC4321}"/>
    <cellStyle name="Normal 4 2 4 2 2 4" xfId="13927" xr:uid="{2D443C61-91AB-4C26-8023-548D0B090149}"/>
    <cellStyle name="Normal 4 2 4 2 2_NM" xfId="9525" xr:uid="{5E062F84-2B7C-47F1-BC34-72B2A1E9D8F8}"/>
    <cellStyle name="Normal 4 2 4 2 3" xfId="9526" xr:uid="{A96D0E12-5675-4029-9364-FF95FD26C0B3}"/>
    <cellStyle name="Normal 4 2 4 2 3 2" xfId="12482" xr:uid="{84AD702E-F840-40B6-BE1B-0983312EE063}"/>
    <cellStyle name="Normal 4 2 4 2 3 2 2" xfId="15369" xr:uid="{892A1F9F-15FF-4DC9-8C96-A0362872C7A8}"/>
    <cellStyle name="Normal 4 2 4 2 3 3" xfId="13929" xr:uid="{A03B7CE3-ABA4-4CAE-80C1-53D95986524D}"/>
    <cellStyle name="Normal 4 2 4 2 4" xfId="9527" xr:uid="{ED608CC9-6834-4842-B9DF-713FFE316EB0}"/>
    <cellStyle name="Normal 4 2 4 2 4 2" xfId="12483" xr:uid="{309B9854-4C2C-4429-9D19-E9D44A3B2094}"/>
    <cellStyle name="Normal 4 2 4 2 4 2 2" xfId="15370" xr:uid="{01EC5958-B8DC-436C-9B65-09AA50F12696}"/>
    <cellStyle name="Normal 4 2 4 2 4 3" xfId="13930" xr:uid="{9B3B4FFF-F45E-404A-9069-C6D83811D3C5}"/>
    <cellStyle name="Normal 4 2 4 2_NM" xfId="9528" xr:uid="{80BF6416-F860-48EB-9CA8-EB3891F735ED}"/>
    <cellStyle name="Normal 4 2 4 3" xfId="9529" xr:uid="{B276F9CA-4112-40EF-810F-136E3C67B35A}"/>
    <cellStyle name="Normal 4 2 4 3 2" xfId="9530" xr:uid="{BD50BAEE-C84C-4A7E-8A9C-8A97CCDF25DD}"/>
    <cellStyle name="Normal 4 2 4 3 2 2" xfId="12485" xr:uid="{AC00C544-2CCF-4FAC-A135-FB4C3DFAE416}"/>
    <cellStyle name="Normal 4 2 4 3 2 2 2" xfId="15372" xr:uid="{E256BBCB-EF50-4815-8DC9-97E9A082351B}"/>
    <cellStyle name="Normal 4 2 4 3 2 3" xfId="13932" xr:uid="{BC0AB8A9-D68E-4B74-A5CC-5CDD1AB08B21}"/>
    <cellStyle name="Normal 4 2 4 3 3" xfId="9531" xr:uid="{30CF8490-61C9-41CA-BC29-7AC4724AF494}"/>
    <cellStyle name="Normal 4 2 4 3 3 2" xfId="12486" xr:uid="{EA14AB9D-641C-4DEA-A433-93FB5FF9FB48}"/>
    <cellStyle name="Normal 4 2 4 3 3 2 2" xfId="15373" xr:uid="{4451D786-6D24-4F00-BFF1-43A77013B23F}"/>
    <cellStyle name="Normal 4 2 4 3 3 3" xfId="13933" xr:uid="{F1D84E8D-7914-429D-9B18-8A9D1704EB6F}"/>
    <cellStyle name="Normal 4 2 4 3 4" xfId="12484" xr:uid="{E91AEF1A-A618-4F37-9CAE-640E330E1EDF}"/>
    <cellStyle name="Normal 4 2 4 3 4 2" xfId="15371" xr:uid="{9FE14783-B822-4E74-BB54-BE13A0461C40}"/>
    <cellStyle name="Normal 4 2 4 3 5" xfId="13931" xr:uid="{08CA8095-85D7-4D7E-B5E2-C888D31634E2}"/>
    <cellStyle name="Normal 4 2 4 3_NM" xfId="9532" xr:uid="{828DD955-91F1-411B-8325-DD783DDAAE52}"/>
    <cellStyle name="Normal 4 2 4 4" xfId="9533" xr:uid="{48C217C3-014D-4B97-8C27-B69265EC024A}"/>
    <cellStyle name="Normal 4 2 4 5" xfId="9534" xr:uid="{541A8657-FBE0-45A0-A458-0622DBF4688A}"/>
    <cellStyle name="Normal 4 2 4 5 2" xfId="12487" xr:uid="{DCC20CCC-5874-425E-A6E1-83800900415D}"/>
    <cellStyle name="Normal 4 2 4 5 2 2" xfId="15374" xr:uid="{03402FA6-CADF-468D-BC07-4B28ADCDE85C}"/>
    <cellStyle name="Normal 4 2 4 5 3" xfId="13934" xr:uid="{848264CF-0E73-44D3-86B7-172D6BF31BDE}"/>
    <cellStyle name="Normal 4 2 4 6" xfId="10787" xr:uid="{C2507BA3-D4C4-42A4-B962-6B7AF76B9F0B}"/>
    <cellStyle name="Normal 4 2 4 6 2" xfId="14569" xr:uid="{F1FC41AA-9461-4DBC-8F07-B0F4F2909174}"/>
    <cellStyle name="Normal 4 2 4 7" xfId="12456" xr:uid="{1B1D09DD-6211-407A-AFBE-85D9A1131FAF}"/>
    <cellStyle name="Normal 4 2 4 7 2" xfId="15343" xr:uid="{CC30430B-B3C9-453D-A0C7-8A1F52790B11}"/>
    <cellStyle name="Normal 4 2 4 8" xfId="13109" xr:uid="{E0B4757E-8812-4FDB-A9FA-AEADC99CDACF}"/>
    <cellStyle name="Normal 4 2 4_NM" xfId="9535" xr:uid="{774F8141-427A-4109-A1D9-18729EF028AF}"/>
    <cellStyle name="Normal 4 2 5" xfId="6385" xr:uid="{DD2BE73B-C4FF-4B1B-AE21-E11C5BF66CFF}"/>
    <cellStyle name="Normal 4 2 5 2" xfId="9536" xr:uid="{475B36B7-1876-4102-AC0D-BD51650CA175}"/>
    <cellStyle name="Normal 4 2 5 2 2" xfId="9537" xr:uid="{D453D045-26DB-46C0-B0A2-59FE02A25861}"/>
    <cellStyle name="Normal 4 2 5 2 2 2" xfId="12489" xr:uid="{815BBEB3-3A9D-435E-B51E-827D4DE40490}"/>
    <cellStyle name="Normal 4 2 5 2 2 2 2" xfId="15376" xr:uid="{D5099F0D-781D-4FFA-8141-E28E06F2F2CE}"/>
    <cellStyle name="Normal 4 2 5 2 2 3" xfId="13936" xr:uid="{A4600CD5-338E-4D42-A3F1-79D1948FBD44}"/>
    <cellStyle name="Normal 4 2 5 2 3" xfId="12488" xr:uid="{B20D265A-FE61-461E-883C-3A231EBA0903}"/>
    <cellStyle name="Normal 4 2 5 2 3 2" xfId="15375" xr:uid="{4082DD23-8078-4384-945B-C6A0A01A1B76}"/>
    <cellStyle name="Normal 4 2 5 2 4" xfId="13935" xr:uid="{B4E4903F-2A02-46C6-8D1C-75D008FF40A4}"/>
    <cellStyle name="Normal 4 2 5 2_NM" xfId="9538" xr:uid="{13AA870D-7EC8-4E39-9D33-0EDA05416155}"/>
    <cellStyle name="Normal 4 2 5 3" xfId="9539" xr:uid="{68DAB9DB-ADDB-47E3-A2DC-3E49A7AE6D19}"/>
    <cellStyle name="Normal 4 2 5 3 2" xfId="12490" xr:uid="{11B80E14-00A2-41A4-A40D-0540604F8A7E}"/>
    <cellStyle name="Normal 4 2 5 3 2 2" xfId="15377" xr:uid="{223394A7-4E97-46CE-8235-797BD13DF992}"/>
    <cellStyle name="Normal 4 2 5 3 3" xfId="13937" xr:uid="{94458F2C-3BDB-45D4-9772-BC52EFBD7B7D}"/>
    <cellStyle name="Normal 4 2 5 4" xfId="10788" xr:uid="{58313C6F-9BF2-4D7C-9F3C-3C8B3D760481}"/>
    <cellStyle name="Normal 4 2 5 4 2" xfId="14570" xr:uid="{B74CA500-7F23-4A82-8303-80C080956D4F}"/>
    <cellStyle name="Normal 4 2 5 5" xfId="12451" xr:uid="{77CF30F4-3889-4C2E-8C86-0D8A0890C77A}"/>
    <cellStyle name="Normal 4 2 5 5 2" xfId="15338" xr:uid="{FB91451E-A5FF-4F12-9443-A6325B501EFA}"/>
    <cellStyle name="Normal 4 2 5 6" xfId="13110" xr:uid="{64DAE86D-84B1-490F-B60B-F9AF53734267}"/>
    <cellStyle name="Normal 4 2 5_NM" xfId="9540" xr:uid="{5AB59BC9-F6B4-4BF0-91E4-4B45A5B10434}"/>
    <cellStyle name="Normal 4 2 6" xfId="6386" xr:uid="{7EDCA4F7-79A0-475B-B20D-DF70485F89D1}"/>
    <cellStyle name="Normal 4 2 6 2" xfId="6387" xr:uid="{11B3703F-63AF-47BF-B9AB-20C64DC4459C}"/>
    <cellStyle name="Normal 4 2 6 2 2" xfId="6497" xr:uid="{4EE6ED74-C771-4505-85CB-D91724A2ECFE}"/>
    <cellStyle name="Normal 4 2 6 2 2 2" xfId="6730" xr:uid="{B646AE0F-562B-426C-8F73-C705A4890C9E}"/>
    <cellStyle name="Normal 4 2 6 2 2 2 2" xfId="7055" xr:uid="{139DAA01-5C93-4BBA-91B6-48B88D3AB9B8}"/>
    <cellStyle name="Normal 4 2 6 2 2 3" xfId="7056" xr:uid="{A247426C-2D41-4F47-A578-95C4E69ED292}"/>
    <cellStyle name="Normal 4 2 6 2 3" xfId="6665" xr:uid="{C04FE7CD-83CF-4078-B5A3-2C8E2A010FE5}"/>
    <cellStyle name="Normal 4 2 6 2 3 2" xfId="7057" xr:uid="{527F7E0E-D384-4A56-8347-EB83AA33848A}"/>
    <cellStyle name="Normal 4 2 6 2 4" xfId="7058" xr:uid="{7BA5E0AB-D23F-452B-8E88-FB4FA8C59353}"/>
    <cellStyle name="Normal 4 2 6 3" xfId="6498" xr:uid="{5D461699-EBC7-4469-B65D-7CB50ABC984B}"/>
    <cellStyle name="Normal 4 2 6 3 2" xfId="6731" xr:uid="{7BA6DDDE-20BE-49E7-8DCB-E5F33AE94058}"/>
    <cellStyle name="Normal 4 2 6 3 2 2" xfId="7059" xr:uid="{AB784E17-0D86-4BA3-A33C-F989BE656D8E}"/>
    <cellStyle name="Normal 4 2 6 3 3" xfId="7060" xr:uid="{6BB0B89B-1CC9-493B-8A3D-1DCF06FDC9A7}"/>
    <cellStyle name="Normal 4 2 6 4" xfId="6664" xr:uid="{26B7238E-DA43-4C23-89F4-CAA8EABC6DF8}"/>
    <cellStyle name="Normal 4 2 6 4 2" xfId="7061" xr:uid="{E99223E0-FB31-4769-90D7-DB69B591030F}"/>
    <cellStyle name="Normal 4 2 6 5" xfId="7062" xr:uid="{4E0567C3-428A-4706-96AB-0AC4FED4850C}"/>
    <cellStyle name="Normal 4 2 6_NM" xfId="9541" xr:uid="{745B435A-22D3-4DA0-A003-0D66B0FCA516}"/>
    <cellStyle name="Normal 4 2 7" xfId="9542" xr:uid="{1AB28981-AF9F-4702-91CA-AE08F8CABB40}"/>
    <cellStyle name="Normal 4 2 7 2" xfId="12491" xr:uid="{CC0EA937-7588-4244-A53C-C9A03B99274F}"/>
    <cellStyle name="Normal 4 2 7 2 2" xfId="15378" xr:uid="{CA4DF1C3-790C-4F27-96EE-B4E0C3B3F1FB}"/>
    <cellStyle name="Normal 4 2 7 3" xfId="13938" xr:uid="{12EFFD7E-ED75-4632-A37B-5BDE5D19CFCB}"/>
    <cellStyle name="Normal 4 2 8" xfId="9543" xr:uid="{5BB30FBE-5308-4472-8FFA-BFB6E9278749}"/>
    <cellStyle name="Normal 4 2 8 2" xfId="12492" xr:uid="{991ECE02-CE13-4019-9715-1810C89D1D5F}"/>
    <cellStyle name="Normal 4 2 8 2 2" xfId="15379" xr:uid="{73F36666-84AC-4F17-9E95-D9F368D02232}"/>
    <cellStyle name="Normal 4 2 8 3" xfId="13939" xr:uid="{10B8DD96-569C-4F65-92CA-7F03776FCB77}"/>
    <cellStyle name="Normal 4 2 9" xfId="9544" xr:uid="{D76D6CDC-B49F-4BDC-8E2E-D11F4D36BCF3}"/>
    <cellStyle name="Normal 4 2 9 2" xfId="12493" xr:uid="{62B600DD-E123-4924-A185-4920F5684E1F}"/>
    <cellStyle name="Normal 4 2 9 2 2" xfId="15380" xr:uid="{FF8EEAF4-1518-434F-AFC3-2205FF434D24}"/>
    <cellStyle name="Normal 4 2 9 3" xfId="13940" xr:uid="{19F237CE-AC48-4323-BC5D-DA528856254F}"/>
    <cellStyle name="Normal 4 2_NM" xfId="9545" xr:uid="{9E5BA1F4-499D-4608-9FD9-811146EC9B65}"/>
    <cellStyle name="Normal 4 20" xfId="9546" xr:uid="{5432D5B8-CE35-48D9-915C-EC560142C535}"/>
    <cellStyle name="Normal 4 21" xfId="9547" xr:uid="{BC32B129-51E4-4E6C-84F2-D019851C6192}"/>
    <cellStyle name="Normal 4 22" xfId="9548" xr:uid="{44DDDCA4-DCE7-4DF8-948E-8773045559C2}"/>
    <cellStyle name="Normal 4 23" xfId="9549" xr:uid="{767BCFA3-B04B-4083-8051-B581492F9812}"/>
    <cellStyle name="Normal 4 24" xfId="9550" xr:uid="{1CF7E3D0-0FA5-44A4-A60E-1FA11AFD9367}"/>
    <cellStyle name="Normal 4 25" xfId="9551" xr:uid="{5D6EE4C6-8535-42BB-A04E-78F3C1EE3F78}"/>
    <cellStyle name="Normal 4 26" xfId="9552" xr:uid="{5B9BF026-1899-4D4E-B5EE-1D7862605E0C}"/>
    <cellStyle name="Normal 4 27" xfId="9553" xr:uid="{3A74640D-7F2D-449A-BC69-F8398E784B63}"/>
    <cellStyle name="Normal 4 28" xfId="9554" xr:uid="{0C30883E-D18C-47C7-8925-5757CFEDBB11}"/>
    <cellStyle name="Normal 4 29" xfId="9555" xr:uid="{28BE74A9-8256-475A-A21A-41AAB2F5008E}"/>
    <cellStyle name="Normal 4 3" xfId="1632" xr:uid="{A81FC120-296B-4D78-A10D-EC7D4297B5EF}"/>
    <cellStyle name="Normal 4 3 2" xfId="9556" xr:uid="{8F12C5B6-FBD7-43F8-B9FD-45F4817D5DBC}"/>
    <cellStyle name="Normal 4 3 2 2" xfId="9557" xr:uid="{09B9603D-1435-4241-B081-69D89CC53752}"/>
    <cellStyle name="Normal 4 3 2 2 2" xfId="9558" xr:uid="{6F1E9D0D-BA06-4FD7-A0CF-CD47DFE28ACB}"/>
    <cellStyle name="Normal 4 3 2 2 2 2" xfId="9559" xr:uid="{7B7415AB-347E-4B32-89A9-A37809E3A2B1}"/>
    <cellStyle name="Normal 4 3 2 2 2 2 2" xfId="9560" xr:uid="{FC423467-743A-4DF9-82C0-8264BE5E51D4}"/>
    <cellStyle name="Normal 4 3 2 2 2 2 2 2" xfId="12497" xr:uid="{72071D7B-570D-4D67-9877-3E249F0B65F3}"/>
    <cellStyle name="Normal 4 3 2 2 2 2 2 2 2" xfId="15384" xr:uid="{A419276C-8BD8-4B48-8BC7-CCD69905867A}"/>
    <cellStyle name="Normal 4 3 2 2 2 2 2 3" xfId="13944" xr:uid="{A5189353-E65A-4661-A8CF-54AAC2C9BDD1}"/>
    <cellStyle name="Normal 4 3 2 2 2 2 3" xfId="12496" xr:uid="{7E1C1514-9B26-45B4-8820-5E0AFFEDEADD}"/>
    <cellStyle name="Normal 4 3 2 2 2 2 3 2" xfId="15383" xr:uid="{E7C3B473-8FB3-4E10-A195-066CDB5DC929}"/>
    <cellStyle name="Normal 4 3 2 2 2 2 4" xfId="13943" xr:uid="{5D4D2062-FDB2-454D-9D68-2109A526D6CE}"/>
    <cellStyle name="Normal 4 3 2 2 2 2_NM" xfId="9561" xr:uid="{5B3D5C2D-F98B-4ED7-8FAD-6EAC77573F9E}"/>
    <cellStyle name="Normal 4 3 2 2 2 3" xfId="9562" xr:uid="{60CA2E9C-4F55-48B1-9088-65C5FFE954CC}"/>
    <cellStyle name="Normal 4 3 2 2 2 3 2" xfId="12498" xr:uid="{712B7D16-73D1-43DB-B0F8-C967B78CD9C0}"/>
    <cellStyle name="Normal 4 3 2 2 2 3 2 2" xfId="15385" xr:uid="{71B0D144-54AE-4FA1-934C-4427BB70E05E}"/>
    <cellStyle name="Normal 4 3 2 2 2 3 3" xfId="13945" xr:uid="{F1D24A92-58D1-452D-B1AF-7807E626AE01}"/>
    <cellStyle name="Normal 4 3 2 2 2 4" xfId="12495" xr:uid="{D07361D2-3D09-468C-A89F-5BDECAF60622}"/>
    <cellStyle name="Normal 4 3 2 2 2 4 2" xfId="15382" xr:uid="{5BD68DD5-D72C-4797-ACF2-84010EF9B673}"/>
    <cellStyle name="Normal 4 3 2 2 2 5" xfId="13942" xr:uid="{33B38AEF-EC8E-4802-9D40-3AF95809DBCE}"/>
    <cellStyle name="Normal 4 3 2 2 2_NM" xfId="9563" xr:uid="{17A9C6DE-249C-486E-AB2B-F6DFAE42342D}"/>
    <cellStyle name="Normal 4 3 2 2 3" xfId="9564" xr:uid="{298AC3D4-20FF-4474-8880-9BA4E77351BC}"/>
    <cellStyle name="Normal 4 3 2 2 3 2" xfId="9565" xr:uid="{85356C3B-82E2-4744-BDD7-EE65D5AB08C7}"/>
    <cellStyle name="Normal 4 3 2 2 3 2 2" xfId="12500" xr:uid="{CB9A3CD6-51A8-4138-AE0A-2D34D8AEDB32}"/>
    <cellStyle name="Normal 4 3 2 2 3 2 2 2" xfId="15387" xr:uid="{DB4DF1B6-0442-43DA-A17A-C4F072A3E4EA}"/>
    <cellStyle name="Normal 4 3 2 2 3 2 3" xfId="13947" xr:uid="{CE23CECB-ED34-4916-8814-A714BD8686DC}"/>
    <cellStyle name="Normal 4 3 2 2 3 3" xfId="12499" xr:uid="{AE78FAAF-50C1-4077-AD05-0A70975A8E91}"/>
    <cellStyle name="Normal 4 3 2 2 3 3 2" xfId="15386" xr:uid="{D52236D3-0FFE-45C5-90B6-512A1B1AD06A}"/>
    <cellStyle name="Normal 4 3 2 2 3 4" xfId="13946" xr:uid="{0C0655D7-3940-4E70-845E-F97849C96693}"/>
    <cellStyle name="Normal 4 3 2 2 3_NM" xfId="9566" xr:uid="{C61BB517-0654-46AC-9174-E21A8AE135B8}"/>
    <cellStyle name="Normal 4 3 2 2 4" xfId="9567" xr:uid="{24C3CA8E-D0B6-44F8-ADA7-46160FDB8AB9}"/>
    <cellStyle name="Normal 4 3 2 2 4 2" xfId="12501" xr:uid="{24E07FE7-65A9-4F59-B13C-C4BC7E1A2801}"/>
    <cellStyle name="Normal 4 3 2 2 4 2 2" xfId="15388" xr:uid="{12B625A6-AC7D-4C7B-B989-48AE8784146E}"/>
    <cellStyle name="Normal 4 3 2 2 4 3" xfId="13948" xr:uid="{40A94155-73C9-4598-A13E-DCFB408331DD}"/>
    <cellStyle name="Normal 4 3 2 2 5" xfId="9568" xr:uid="{0EC94D25-CE4E-4103-B9CA-704B5F6074F8}"/>
    <cellStyle name="Normal 4 3 2 2 5 2" xfId="12502" xr:uid="{54884F20-ED28-4A6F-A25A-3145EDB819A2}"/>
    <cellStyle name="Normal 4 3 2 2 5 2 2" xfId="15389" xr:uid="{8085B055-8F22-4DD1-A1ED-D378D3206EEE}"/>
    <cellStyle name="Normal 4 3 2 2 5 3" xfId="13949" xr:uid="{EC9BEF04-F104-4E35-8E88-938716114BFA}"/>
    <cellStyle name="Normal 4 3 2 2 6" xfId="12494" xr:uid="{072579CD-BAD7-45DA-8D81-4A060F32F82D}"/>
    <cellStyle name="Normal 4 3 2 2 6 2" xfId="15381" xr:uid="{2348991D-1C8A-4BE5-BFA8-76BC6D9633EE}"/>
    <cellStyle name="Normal 4 3 2 2 7" xfId="13941" xr:uid="{EB665762-63CA-4239-AAE6-2D5471332942}"/>
    <cellStyle name="Normal 4 3 2 2_NM" xfId="9569" xr:uid="{D1A13AB8-0F17-4B44-9AF4-4C2A67D8CA9A}"/>
    <cellStyle name="Normal 4 3 2 3" xfId="9570" xr:uid="{AEF93FEC-98CC-419A-840D-FC6FE825BE43}"/>
    <cellStyle name="Normal 4 3 2 3 2" xfId="9571" xr:uid="{3AA0B2B5-803B-44C4-9291-D5D1216D987D}"/>
    <cellStyle name="Normal 4 3 2 3 2 2" xfId="9572" xr:uid="{43423EC7-62F1-4888-A3FD-146ECB3992D5}"/>
    <cellStyle name="Normal 4 3 2 3 2 2 2" xfId="9573" xr:uid="{2C5A2FE2-89FB-48E0-A4F9-4C7E201C6B2C}"/>
    <cellStyle name="Normal 4 3 2 3 2 2 2 2" xfId="12506" xr:uid="{00E5A3F1-7CFB-4B0C-9347-D0A425B1F3F3}"/>
    <cellStyle name="Normal 4 3 2 3 2 2 2 2 2" xfId="15393" xr:uid="{DD55D035-BBFF-4AC9-A016-E2E5FDB5CBC1}"/>
    <cellStyle name="Normal 4 3 2 3 2 2 2 3" xfId="13953" xr:uid="{097A139A-421F-4C04-A1A4-C39CB891B8FB}"/>
    <cellStyle name="Normal 4 3 2 3 2 2 3" xfId="12505" xr:uid="{4C511913-90F6-4A41-91AC-30FF70586C5B}"/>
    <cellStyle name="Normal 4 3 2 3 2 2 3 2" xfId="15392" xr:uid="{6F1DC775-D77E-4E8D-9575-36C101226A66}"/>
    <cellStyle name="Normal 4 3 2 3 2 2 4" xfId="13952" xr:uid="{51B9DE08-ED01-4C12-9106-E702A0CFCC1E}"/>
    <cellStyle name="Normal 4 3 2 3 2 2_NM" xfId="9574" xr:uid="{9CA72708-86A9-4183-9E2F-9E4767CE2922}"/>
    <cellStyle name="Normal 4 3 2 3 2 3" xfId="9575" xr:uid="{77302513-C85C-414A-8CA0-5864C2FB7CC4}"/>
    <cellStyle name="Normal 4 3 2 3 2 3 2" xfId="12507" xr:uid="{65E8B0C7-CD24-4343-8833-9E10A1679E70}"/>
    <cellStyle name="Normal 4 3 2 3 2 3 2 2" xfId="15394" xr:uid="{EEDD433F-6A6A-4CFF-B919-4976396F5541}"/>
    <cellStyle name="Normal 4 3 2 3 2 3 3" xfId="13954" xr:uid="{4A0B88CA-1FEC-44F9-A4D0-9133A435806C}"/>
    <cellStyle name="Normal 4 3 2 3 2 4" xfId="12504" xr:uid="{6C0B706B-D6E8-4985-9A5C-4CCFEF96277C}"/>
    <cellStyle name="Normal 4 3 2 3 2 4 2" xfId="15391" xr:uid="{8B1C6242-7789-4A0D-8454-3453C3E04E05}"/>
    <cellStyle name="Normal 4 3 2 3 2 5" xfId="13951" xr:uid="{904D153F-C0DC-4C06-BBF3-C8F5E53AC826}"/>
    <cellStyle name="Normal 4 3 2 3 2_NM" xfId="9576" xr:uid="{86C1AEA0-A93F-4773-8FDC-9BF13FDC4EC1}"/>
    <cellStyle name="Normal 4 3 2 3 3" xfId="9577" xr:uid="{F787AB1C-3AC5-41DD-8C93-98EAA7C240A1}"/>
    <cellStyle name="Normal 4 3 2 3 3 2" xfId="9578" xr:uid="{0076DEAB-06C8-489A-9E5A-096D2F6ECD8A}"/>
    <cellStyle name="Normal 4 3 2 3 3 2 2" xfId="12509" xr:uid="{45BBF615-7153-498F-9B7E-D9BB610FD17F}"/>
    <cellStyle name="Normal 4 3 2 3 3 2 2 2" xfId="15396" xr:uid="{0B7B3C51-8B35-47EC-9BB4-3F1E828311CC}"/>
    <cellStyle name="Normal 4 3 2 3 3 2 3" xfId="13956" xr:uid="{F7C1F28C-3782-49D3-8957-95E4E8F8F876}"/>
    <cellStyle name="Normal 4 3 2 3 3 3" xfId="12508" xr:uid="{732E8FA9-10BF-420E-96EB-A5077167E70B}"/>
    <cellStyle name="Normal 4 3 2 3 3 3 2" xfId="15395" xr:uid="{552B2D55-A769-4629-9782-41EC970ECCD6}"/>
    <cellStyle name="Normal 4 3 2 3 3 4" xfId="13955" xr:uid="{3200494A-3584-4B2A-93CB-4D57BDD8AFA8}"/>
    <cellStyle name="Normal 4 3 2 3 3_NM" xfId="9579" xr:uid="{58BCCB1B-1898-4D8D-8EB9-3F7E844E1C0D}"/>
    <cellStyle name="Normal 4 3 2 3 4" xfId="9580" xr:uid="{ADB756D2-D2CD-4C39-AB29-012103D85A10}"/>
    <cellStyle name="Normal 4 3 2 3 4 2" xfId="12510" xr:uid="{0A294DA0-8E58-4787-AC8E-A4A1718FCC40}"/>
    <cellStyle name="Normal 4 3 2 3 4 2 2" xfId="15397" xr:uid="{0B93D51C-6DEB-4BEB-9780-A08C282BDA24}"/>
    <cellStyle name="Normal 4 3 2 3 4 3" xfId="13957" xr:uid="{7F091BFA-F24D-4FB0-A1C8-B424136C66BE}"/>
    <cellStyle name="Normal 4 3 2 3 5" xfId="9581" xr:uid="{BE1088C4-9499-414C-9A20-8EECA62ECE38}"/>
    <cellStyle name="Normal 4 3 2 3 5 2" xfId="12511" xr:uid="{A1D85E09-4771-486F-87C1-AA49E6968330}"/>
    <cellStyle name="Normal 4 3 2 3 5 2 2" xfId="15398" xr:uid="{DEE5E7F6-184E-4C79-8AF6-5D44E72EED62}"/>
    <cellStyle name="Normal 4 3 2 3 5 3" xfId="13958" xr:uid="{8726F795-B086-4BFD-9456-75FF36B49666}"/>
    <cellStyle name="Normal 4 3 2 3 6" xfId="12503" xr:uid="{AA8D8CB4-ACD5-4D19-B0CB-C84338FDAC12}"/>
    <cellStyle name="Normal 4 3 2 3 6 2" xfId="15390" xr:uid="{094B6400-A5FA-4B7F-83BF-0B98D70CBF96}"/>
    <cellStyle name="Normal 4 3 2 3 7" xfId="13950" xr:uid="{4432AC05-1546-41BD-9742-915997AB5E49}"/>
    <cellStyle name="Normal 4 3 2 3_NM" xfId="9582" xr:uid="{943155CD-327E-4EF4-A5D3-D4A731A5283E}"/>
    <cellStyle name="Normal 4 3 2 4" xfId="9583" xr:uid="{CAA9A53C-512C-4729-881F-02263552742A}"/>
    <cellStyle name="Normal 4 3 2 4 2" xfId="9584" xr:uid="{D4FA5C0F-E77E-4DB2-9586-393B0875582B}"/>
    <cellStyle name="Normal 4 3 2 4 2 2" xfId="9585" xr:uid="{4C96046A-C10C-4C99-8DAD-6E2EA0FE50CF}"/>
    <cellStyle name="Normal 4 3 2 4 2 2 2" xfId="12514" xr:uid="{AC5070C7-919D-4CE3-BE8F-557EBA65605F}"/>
    <cellStyle name="Normal 4 3 2 4 2 2 2 2" xfId="15401" xr:uid="{DF37D00B-BCC4-4F78-BFCB-2D22AEFB3948}"/>
    <cellStyle name="Normal 4 3 2 4 2 2 3" xfId="13961" xr:uid="{19D5E6BC-53C1-470C-89B2-5E364E33D8F0}"/>
    <cellStyle name="Normal 4 3 2 4 2 3" xfId="12513" xr:uid="{CB19AB38-C605-4357-A12E-B7EBBCB6B4A2}"/>
    <cellStyle name="Normal 4 3 2 4 2 3 2" xfId="15400" xr:uid="{DC3D5A77-B546-40AA-B17B-E4933C07E444}"/>
    <cellStyle name="Normal 4 3 2 4 2 4" xfId="13960" xr:uid="{2E0F574E-1854-4640-B866-576B55A45131}"/>
    <cellStyle name="Normal 4 3 2 4 2_NM" xfId="9586" xr:uid="{A7128648-5E03-43B3-9161-58D7CC16473A}"/>
    <cellStyle name="Normal 4 3 2 4 3" xfId="9587" xr:uid="{7708AE18-832D-48CB-B13B-DB623D2DF3FC}"/>
    <cellStyle name="Normal 4 3 2 4 3 2" xfId="12515" xr:uid="{9635F469-547C-4BA4-ACF1-A5C920879FB9}"/>
    <cellStyle name="Normal 4 3 2 4 3 2 2" xfId="15402" xr:uid="{D3C5E529-85CB-4E5C-8C45-37E8B19A3437}"/>
    <cellStyle name="Normal 4 3 2 4 3 3" xfId="13962" xr:uid="{2A9654F9-3EB4-4225-A084-CC5D3A8A39AE}"/>
    <cellStyle name="Normal 4 3 2 4 4" xfId="12512" xr:uid="{E6FE62FD-11C8-4BE0-8179-A689A31C6D0E}"/>
    <cellStyle name="Normal 4 3 2 4 4 2" xfId="15399" xr:uid="{64B052A2-F702-4C64-8CD4-597FC368444B}"/>
    <cellStyle name="Normal 4 3 2 4 5" xfId="13959" xr:uid="{79670404-B5BB-4742-AE3C-DEE4A6153597}"/>
    <cellStyle name="Normal 4 3 2 4_NM" xfId="9588" xr:uid="{E2465278-68CC-4FDD-AD79-12F203034D92}"/>
    <cellStyle name="Normal 4 3 2 5" xfId="9589" xr:uid="{6A9ADEF0-CAC8-4B7F-B972-D763CDA0296A}"/>
    <cellStyle name="Normal 4 3 2 5 2" xfId="9590" xr:uid="{7CDFF83B-D150-4C21-A4D1-FBC331606C88}"/>
    <cellStyle name="Normal 4 3 2 5 2 2" xfId="12517" xr:uid="{0F3F41DC-BCA2-443A-A040-484BA04A27AB}"/>
    <cellStyle name="Normal 4 3 2 5 2 2 2" xfId="15404" xr:uid="{DCD467EC-9064-4EF9-ADF0-68E6070B35EC}"/>
    <cellStyle name="Normal 4 3 2 5 2 3" xfId="13964" xr:uid="{7697BF99-A477-486D-8E12-155DB545C190}"/>
    <cellStyle name="Normal 4 3 2 5 3" xfId="12516" xr:uid="{18C4AE74-C6FB-4461-88BC-380C7B579D1C}"/>
    <cellStyle name="Normal 4 3 2 5 3 2" xfId="15403" xr:uid="{E97D450D-2390-43FD-9C1C-89811149FCD2}"/>
    <cellStyle name="Normal 4 3 2 5 4" xfId="13963" xr:uid="{A9620052-AC2F-436F-896B-60F4A1E73355}"/>
    <cellStyle name="Normal 4 3 2 5_NM" xfId="9591" xr:uid="{A934687A-6697-47E6-A487-F4EF68520D6A}"/>
    <cellStyle name="Normal 4 3 2 6" xfId="9592" xr:uid="{3CD2DC98-AA1D-4640-943A-EE16A1B7B215}"/>
    <cellStyle name="Normal 4 3 2 6 2" xfId="12518" xr:uid="{4E78A5EB-AAA3-41B3-9203-5327D46448C9}"/>
    <cellStyle name="Normal 4 3 2 6 2 2" xfId="15405" xr:uid="{4439E9C1-D8C6-4F65-872F-383FDEC892D9}"/>
    <cellStyle name="Normal 4 3 2 6 3" xfId="13965" xr:uid="{FFB43AD5-D722-4DE1-A6B4-374B38B33CE5}"/>
    <cellStyle name="Normal 4 3 2 7" xfId="9593" xr:uid="{0B389379-929A-4066-8EB3-5763D7BDEDF0}"/>
    <cellStyle name="Normal 4 3 2 7 2" xfId="12519" xr:uid="{D92946EA-0768-450E-A3A6-9E593687A9D6}"/>
    <cellStyle name="Normal 4 3 2 7 2 2" xfId="15406" xr:uid="{B12363A1-D0B6-4EA4-9812-5D43838C4B32}"/>
    <cellStyle name="Normal 4 3 2 7 3" xfId="13966" xr:uid="{0085237B-DB21-4868-8F88-5CB0D7FA5ABA}"/>
    <cellStyle name="Normal 4 3 2 8" xfId="9594" xr:uid="{FCCD9900-C1D7-416D-BB0B-97E76BD90F57}"/>
    <cellStyle name="Normal 4 3 2 8 2" xfId="12520" xr:uid="{C23824B8-6203-4637-B9BB-093C8609692B}"/>
    <cellStyle name="Normal 4 3 2 8 2 2" xfId="15407" xr:uid="{38DF4A13-4B80-4292-9530-85BD8372CDE0}"/>
    <cellStyle name="Normal 4 3 2 8 3" xfId="13967" xr:uid="{ABF9A8B2-B948-475C-9BF0-B3C8CA877FDF}"/>
    <cellStyle name="Normal 4 3 2_NM" xfId="9595" xr:uid="{1DFD3205-397C-445E-9F40-D48C421DFE42}"/>
    <cellStyle name="Normal 4 3 3" xfId="9596" xr:uid="{559CC606-79FE-4AA5-8E9B-684E8C6CC16C}"/>
    <cellStyle name="Normal 4 3 3 2" xfId="9597" xr:uid="{00039024-2BDA-46C8-A0B4-8E3689F3F04A}"/>
    <cellStyle name="Normal 4 3 3 2 2" xfId="9598" xr:uid="{5835C4FE-A019-446D-9C81-4C48D183ADE6}"/>
    <cellStyle name="Normal 4 3 3 2 2 2" xfId="9599" xr:uid="{005A0341-87A3-42ED-9A9D-FC0CF94A07DC}"/>
    <cellStyle name="Normal 4 3 3 2 2 2 2" xfId="12524" xr:uid="{D376DB5E-81D9-434F-8054-9DC704C2A7E5}"/>
    <cellStyle name="Normal 4 3 3 2 2 2 2 2" xfId="15411" xr:uid="{F23D1A7A-0D8F-46BB-8A5B-4FDE8A8BEE21}"/>
    <cellStyle name="Normal 4 3 3 2 2 2 3" xfId="13971" xr:uid="{8F78FCAD-18F7-4A9B-9269-8810FA6EF323}"/>
    <cellStyle name="Normal 4 3 3 2 2 3" xfId="12523" xr:uid="{38E8DC75-B9BD-4DD0-9AFC-3EAF7E9D159B}"/>
    <cellStyle name="Normal 4 3 3 2 2 3 2" xfId="15410" xr:uid="{8ED4C551-E981-408C-A9FC-908E92AA866A}"/>
    <cellStyle name="Normal 4 3 3 2 2 4" xfId="13970" xr:uid="{46F9B805-47F9-4275-8736-3D0661B96A6B}"/>
    <cellStyle name="Normal 4 3 3 2 2_NM" xfId="9600" xr:uid="{F492C066-1A7A-4968-B0C0-5E7DBC9E2F2F}"/>
    <cellStyle name="Normal 4 3 3 2 3" xfId="9601" xr:uid="{EE849542-FBF6-49E4-8C8F-96B85DE9A974}"/>
    <cellStyle name="Normal 4 3 3 2 3 2" xfId="12525" xr:uid="{65DBF835-5A4E-45B9-8F54-F454F8F4CA42}"/>
    <cellStyle name="Normal 4 3 3 2 3 2 2" xfId="15412" xr:uid="{7C182E29-D253-4D4F-BFC5-4E3194FADC32}"/>
    <cellStyle name="Normal 4 3 3 2 3 3" xfId="13972" xr:uid="{FD66F57A-0ECB-4A9C-9B39-AF7FC9900272}"/>
    <cellStyle name="Normal 4 3 3 2 4" xfId="12522" xr:uid="{BB086601-9145-44E4-AB3C-3F2EEE1160CF}"/>
    <cellStyle name="Normal 4 3 3 2 4 2" xfId="15409" xr:uid="{EF5613B1-A463-4A26-91DB-A0BBDE928988}"/>
    <cellStyle name="Normal 4 3 3 2 5" xfId="13969" xr:uid="{95236566-D15A-4EBC-BBEA-8B76D963D94B}"/>
    <cellStyle name="Normal 4 3 3 2_NM" xfId="9602" xr:uid="{C85F8991-040F-4CDF-914A-CBF4141A0C9C}"/>
    <cellStyle name="Normal 4 3 3 3" xfId="9603" xr:uid="{717D76D0-6458-4653-89E0-79C92EA37C27}"/>
    <cellStyle name="Normal 4 3 3 3 2" xfId="9604" xr:uid="{FD3F1791-BF04-4D0D-8D94-8104516E7C12}"/>
    <cellStyle name="Normal 4 3 3 3 2 2" xfId="12527" xr:uid="{50EA73B9-DFF7-4BB6-B5D0-78CD432F7E5D}"/>
    <cellStyle name="Normal 4 3 3 3 2 2 2" xfId="15414" xr:uid="{7F9DFEA6-AC7A-4324-BAE0-7A197CB281BB}"/>
    <cellStyle name="Normal 4 3 3 3 2 3" xfId="13974" xr:uid="{0B6792A6-6DBA-4C27-A9C5-A5B9316B2593}"/>
    <cellStyle name="Normal 4 3 3 3 3" xfId="12526" xr:uid="{72D73A9C-DD79-467D-B210-C63E36003135}"/>
    <cellStyle name="Normal 4 3 3 3 3 2" xfId="15413" xr:uid="{A5D618A1-494B-43E3-8A8F-2CB8495A8A89}"/>
    <cellStyle name="Normal 4 3 3 3 4" xfId="13973" xr:uid="{1D614C4C-320F-46C7-A9CA-81540E41ED4D}"/>
    <cellStyle name="Normal 4 3 3 3_NM" xfId="9605" xr:uid="{B98D4294-D1B4-4DD3-BFB9-E9ACD88BAF0A}"/>
    <cellStyle name="Normal 4 3 3 4" xfId="9606" xr:uid="{2A2D63DF-A447-484C-AD89-AE7690927C28}"/>
    <cellStyle name="Normal 4 3 3 4 2" xfId="12528" xr:uid="{45AED2DF-FC99-45DF-BF35-51B5204A0BBD}"/>
    <cellStyle name="Normal 4 3 3 4 2 2" xfId="15415" xr:uid="{229979E9-8F47-4C0D-9A13-95D736111310}"/>
    <cellStyle name="Normal 4 3 3 4 3" xfId="13975" xr:uid="{32C6F205-130E-4B74-B4A7-E60A20489075}"/>
    <cellStyle name="Normal 4 3 3 5" xfId="9607" xr:uid="{1F7FFEF5-C41F-4FB4-817A-6E7EFD4665DA}"/>
    <cellStyle name="Normal 4 3 3 5 2" xfId="12529" xr:uid="{6C1981D2-65D2-48C2-9AC0-45D87706EC2D}"/>
    <cellStyle name="Normal 4 3 3 5 2 2" xfId="15416" xr:uid="{17C7D0E1-45E5-430C-9A1B-DD49BCC4CDA6}"/>
    <cellStyle name="Normal 4 3 3 5 3" xfId="13976" xr:uid="{C793E217-69B6-452F-A718-7E4F0DF2DDE0}"/>
    <cellStyle name="Normal 4 3 3 6" xfId="12521" xr:uid="{44C5EAD8-321D-444A-A8C1-5E3F3A8B3A2F}"/>
    <cellStyle name="Normal 4 3 3 6 2" xfId="15408" xr:uid="{A0015864-8B9B-44B3-AF31-2E05F17EF5A0}"/>
    <cellStyle name="Normal 4 3 3 7" xfId="13968" xr:uid="{43D847DE-F0C1-4DDC-94A3-F9CB506777A4}"/>
    <cellStyle name="Normal 4 3 3_NM" xfId="9608" xr:uid="{B4042373-E099-4B11-8475-409545555DC7}"/>
    <cellStyle name="Normal 4 3 4" xfId="9609" xr:uid="{09AD25D3-2DE4-4F14-8F23-697851BA6CE8}"/>
    <cellStyle name="Normal 4 3 4 2" xfId="9610" xr:uid="{D214F222-8397-4AF8-813E-BCE4AA3B621B}"/>
    <cellStyle name="Normal 4 3 4 2 2" xfId="9611" xr:uid="{37836537-AEAC-450A-9B6F-EB02CBED4057}"/>
    <cellStyle name="Normal 4 3 4 2 2 2" xfId="9612" xr:uid="{B7D0481C-EBC2-4D3A-B8F1-98FA08AA93A7}"/>
    <cellStyle name="Normal 4 3 4 2 2 2 2" xfId="12533" xr:uid="{6A85E3A0-8E0D-493C-89B5-B93944690AF3}"/>
    <cellStyle name="Normal 4 3 4 2 2 2 2 2" xfId="15420" xr:uid="{5CE0F80B-1F7C-475B-A7D8-34FEA9F41211}"/>
    <cellStyle name="Normal 4 3 4 2 2 2 3" xfId="13980" xr:uid="{72A40636-4566-4D74-AEDB-DBC0B186C73A}"/>
    <cellStyle name="Normal 4 3 4 2 2 3" xfId="12532" xr:uid="{A0E363DE-4C20-4F92-AE65-AF9514239200}"/>
    <cellStyle name="Normal 4 3 4 2 2 3 2" xfId="15419" xr:uid="{8E5C3027-1A17-43A8-AEAA-64399D282840}"/>
    <cellStyle name="Normal 4 3 4 2 2 4" xfId="13979" xr:uid="{836A5E57-160A-4099-AEFC-AF8C27B5C22C}"/>
    <cellStyle name="Normal 4 3 4 2 2_NM" xfId="9613" xr:uid="{2DAC1A78-6C8D-48C0-AC29-D619AC49F455}"/>
    <cellStyle name="Normal 4 3 4 2 3" xfId="9614" xr:uid="{35E95EB0-457F-4A56-B180-98E28F85D739}"/>
    <cellStyle name="Normal 4 3 4 2 3 2" xfId="12534" xr:uid="{3B9AFD74-6058-4717-9387-CAE1B03E0DF9}"/>
    <cellStyle name="Normal 4 3 4 2 3 2 2" xfId="15421" xr:uid="{F0BF56D5-246F-4490-8376-DC52540C5911}"/>
    <cellStyle name="Normal 4 3 4 2 3 3" xfId="13981" xr:uid="{F9C77D1A-2176-4C01-8FC2-6721638DEE20}"/>
    <cellStyle name="Normal 4 3 4 2 4" xfId="12531" xr:uid="{97A26CC8-0F46-495D-9689-13F08FA6980F}"/>
    <cellStyle name="Normal 4 3 4 2 4 2" xfId="15418" xr:uid="{0C3C88DC-1BDB-488F-94D4-63FCD0C29F1D}"/>
    <cellStyle name="Normal 4 3 4 2 5" xfId="13978" xr:uid="{4B2857DE-1E7E-4C77-A6EC-E6F38241D66D}"/>
    <cellStyle name="Normal 4 3 4 2_NM" xfId="9615" xr:uid="{528F35AC-94D4-4AC3-825D-E85D7821AB9E}"/>
    <cellStyle name="Normal 4 3 4 3" xfId="9616" xr:uid="{B565BA5C-D8F2-41F6-8166-D0255EF69616}"/>
    <cellStyle name="Normal 4 3 4 3 2" xfId="9617" xr:uid="{7219C992-CCC4-49D2-A20C-85D7CF52271C}"/>
    <cellStyle name="Normal 4 3 4 3 2 2" xfId="12536" xr:uid="{8579913B-A41E-44CD-91C7-B144EB7AD910}"/>
    <cellStyle name="Normal 4 3 4 3 2 2 2" xfId="15423" xr:uid="{FE218541-5C14-4213-B240-C21630BD7DCA}"/>
    <cellStyle name="Normal 4 3 4 3 2 3" xfId="13983" xr:uid="{CCEDA821-3A62-4E5B-8EA8-3FA151A99D66}"/>
    <cellStyle name="Normal 4 3 4 3 3" xfId="12535" xr:uid="{A4D65883-6716-4BB3-AAAF-D357623E4D25}"/>
    <cellStyle name="Normal 4 3 4 3 3 2" xfId="15422" xr:uid="{181EC507-6CBF-46E8-AF18-A5EC3A4EE31F}"/>
    <cellStyle name="Normal 4 3 4 3 4" xfId="13982" xr:uid="{656EE0B2-7502-48A4-AFCF-0CE8B778174A}"/>
    <cellStyle name="Normal 4 3 4 3_NM" xfId="9618" xr:uid="{D09AF055-4F48-4F3E-959E-B104E932C913}"/>
    <cellStyle name="Normal 4 3 4 4" xfId="9619" xr:uid="{41BB7D8C-8279-4972-B7B4-FB9221A65D15}"/>
    <cellStyle name="Normal 4 3 4 4 2" xfId="12537" xr:uid="{4B150257-FFF0-4523-8A69-4E6C788AC488}"/>
    <cellStyle name="Normal 4 3 4 4 2 2" xfId="15424" xr:uid="{2B811311-D3FF-4AB0-8A89-6FBBE22FC4DB}"/>
    <cellStyle name="Normal 4 3 4 4 3" xfId="13984" xr:uid="{D211E407-4037-4A9C-BD30-AA4A7FCC8A63}"/>
    <cellStyle name="Normal 4 3 4 5" xfId="9620" xr:uid="{69A77B94-FF01-4985-8FED-4955A5817BDC}"/>
    <cellStyle name="Normal 4 3 4 5 2" xfId="12538" xr:uid="{000C8590-07ED-4F0D-BC97-AA7780958676}"/>
    <cellStyle name="Normal 4 3 4 5 2 2" xfId="15425" xr:uid="{3D4F2D97-013B-4968-8A2E-949A4F0CEFFA}"/>
    <cellStyle name="Normal 4 3 4 5 3" xfId="13985" xr:uid="{CF4212BC-65EF-468F-A4D0-E4784164EEAF}"/>
    <cellStyle name="Normal 4 3 4 6" xfId="12530" xr:uid="{BA4CA35D-54EE-4226-8943-C1277A41CD15}"/>
    <cellStyle name="Normal 4 3 4 6 2" xfId="15417" xr:uid="{C5953383-00AC-4A35-ABCB-C7AAB3890066}"/>
    <cellStyle name="Normal 4 3 4 7" xfId="13977" xr:uid="{936E9FF3-93B2-4CF4-82D2-5FEA4E72A0A2}"/>
    <cellStyle name="Normal 4 3 4_NM" xfId="9621" xr:uid="{5296B1A3-8C23-4701-A344-3A4602E046D3}"/>
    <cellStyle name="Normal 4 3 5" xfId="9622" xr:uid="{C42EB999-E215-4BE7-9055-7BDD25455B80}"/>
    <cellStyle name="Normal 4 3 5 2" xfId="9623" xr:uid="{97D03A7D-CBB5-43B0-9358-96930DDBB7F4}"/>
    <cellStyle name="Normal 4 3 5 2 2" xfId="9624" xr:uid="{1E1699AB-5130-4257-8050-CD1DB0A9F459}"/>
    <cellStyle name="Normal 4 3 5 2 2 2" xfId="12541" xr:uid="{08666456-663A-4684-8D22-F2FA32E7B999}"/>
    <cellStyle name="Normal 4 3 5 2 2 2 2" xfId="15428" xr:uid="{FA1053EC-A854-4164-9F77-7E9DE26D7D7B}"/>
    <cellStyle name="Normal 4 3 5 2 2 3" xfId="13988" xr:uid="{34DBF9F1-8A15-496F-A263-E6746F138C24}"/>
    <cellStyle name="Normal 4 3 5 2 3" xfId="12540" xr:uid="{18FB8085-9883-43C9-90DD-DE660BEA5E42}"/>
    <cellStyle name="Normal 4 3 5 2 3 2" xfId="15427" xr:uid="{741DB67C-992B-4655-8192-1F0387524395}"/>
    <cellStyle name="Normal 4 3 5 2 4" xfId="13987" xr:uid="{031B90EF-8576-4FDD-AFE5-3954602A08CB}"/>
    <cellStyle name="Normal 4 3 5 2_NM" xfId="9625" xr:uid="{61F92703-F70B-4BF4-B89A-A89E869B577C}"/>
    <cellStyle name="Normal 4 3 5 3" xfId="9626" xr:uid="{8BA467BF-924E-42E1-8A21-C8C8B6D42124}"/>
    <cellStyle name="Normal 4 3 5 3 2" xfId="12542" xr:uid="{ED38A7C3-4F79-4246-A55A-83E1D3DFE74D}"/>
    <cellStyle name="Normal 4 3 5 3 2 2" xfId="15429" xr:uid="{AF97B8C6-0B6F-40F2-93E2-A72EB7FD52E0}"/>
    <cellStyle name="Normal 4 3 5 3 3" xfId="13989" xr:uid="{AD0403F0-3908-4A3F-BA48-7D8F1AE82B92}"/>
    <cellStyle name="Normal 4 3 5 4" xfId="12539" xr:uid="{0A0441ED-A55D-4F2E-858B-81F62B00DA06}"/>
    <cellStyle name="Normal 4 3 5 4 2" xfId="15426" xr:uid="{418AFBF8-C325-40A0-958A-535E8AB8193C}"/>
    <cellStyle name="Normal 4 3 5 5" xfId="13986" xr:uid="{FB35A877-0D28-47F1-ACC1-232BCF306A96}"/>
    <cellStyle name="Normal 4 3 5_NM" xfId="9627" xr:uid="{CD0A2967-F23A-4030-848D-D856AD338E39}"/>
    <cellStyle name="Normal 4 3 6" xfId="9628" xr:uid="{D0A503D5-2D00-486B-B800-9E7383FD9C0C}"/>
    <cellStyle name="Normal 4 3 6 2" xfId="9629" xr:uid="{EAE858C8-E6A7-492C-B9A6-191214ECBECA}"/>
    <cellStyle name="Normal 4 3 6 2 2" xfId="12544" xr:uid="{B16249EF-35D7-4960-8D3D-33699E787B59}"/>
    <cellStyle name="Normal 4 3 6 2 2 2" xfId="15431" xr:uid="{1B0C3E01-D4E8-472D-9AB5-2E021468ADE4}"/>
    <cellStyle name="Normal 4 3 6 2 3" xfId="13991" xr:uid="{AE9F1F87-D0E3-48CE-8064-FA7D97791575}"/>
    <cellStyle name="Normal 4 3 6 3" xfId="12543" xr:uid="{9456F863-27D5-488D-859D-8D73BAEE3157}"/>
    <cellStyle name="Normal 4 3 6 3 2" xfId="15430" xr:uid="{55079041-69CA-488A-AA2F-712E8198474B}"/>
    <cellStyle name="Normal 4 3 6 4" xfId="13990" xr:uid="{73B167ED-D5A8-46B7-ADBD-6F4E25C582A6}"/>
    <cellStyle name="Normal 4 3 6_NM" xfId="9630" xr:uid="{6EC2F8B8-9272-48DF-906E-BDA1EFCF517F}"/>
    <cellStyle name="Normal 4 3 7" xfId="9631" xr:uid="{8DFA68F7-9FCC-41FE-9759-852A030C9D0D}"/>
    <cellStyle name="Normal 4 3 7 2" xfId="12545" xr:uid="{AF4FA819-6E94-434E-BCD7-F9E659B89313}"/>
    <cellStyle name="Normal 4 3 7 2 2" xfId="15432" xr:uid="{8A5FB76F-3305-45C6-BA60-A749C68B16CE}"/>
    <cellStyle name="Normal 4 3 7 3" xfId="13992" xr:uid="{301CFCF8-838B-493F-AAF4-E8D14C7C6005}"/>
    <cellStyle name="Normal 4 3 8" xfId="9632" xr:uid="{EC1A77FB-4C5A-4548-AB3B-301665D71522}"/>
    <cellStyle name="Normal 4 3 8 2" xfId="12546" xr:uid="{F22A1DFA-0704-45C8-940F-0DF57BCDD13C}"/>
    <cellStyle name="Normal 4 3 8 2 2" xfId="15433" xr:uid="{709BB0BB-47BA-409B-93F4-DC05B258C821}"/>
    <cellStyle name="Normal 4 3 8 3" xfId="13993" xr:uid="{22DD46C4-8263-4F4A-BE46-ED07D4973D2B}"/>
    <cellStyle name="Normal 4 3 9" xfId="9633" xr:uid="{7515AD40-CF1D-4A6E-8583-7BAA532114C4}"/>
    <cellStyle name="Normal 4 3 9 2" xfId="12547" xr:uid="{01B5E44C-B91D-47BD-B6DE-6DC63883ED7A}"/>
    <cellStyle name="Normal 4 3 9 2 2" xfId="15434" xr:uid="{A284B485-59F1-42DF-BDCE-B8D1602EC40B}"/>
    <cellStyle name="Normal 4 3 9 3" xfId="13994" xr:uid="{6340BE4A-5041-44EF-991F-E11E18DD4559}"/>
    <cellStyle name="Normal 4 3_NM" xfId="9634" xr:uid="{D5B1D376-D86C-444D-8D73-539B3BDD9CF9}"/>
    <cellStyle name="Normal 4 30" xfId="9635" xr:uid="{968B5F51-A0AC-4490-BDF0-F5454BD48CC2}"/>
    <cellStyle name="Normal 4 31" xfId="9636" xr:uid="{980FEEF6-E98A-4B3F-9D0A-D8F93B734184}"/>
    <cellStyle name="Normal 4 32" xfId="9637" xr:uid="{CBE87123-806F-4879-8D5A-2CB9391D5AED}"/>
    <cellStyle name="Normal 4 33" xfId="9638" xr:uid="{161D9ABF-89DE-4C8D-A531-F2BECF60C43D}"/>
    <cellStyle name="Normal 4 34" xfId="9639" xr:uid="{4C8F4FC9-AEC6-4CD7-B27E-49379E80043D}"/>
    <cellStyle name="Normal 4 35" xfId="9640" xr:uid="{47640E12-CB82-4E7D-95A7-2D2939810250}"/>
    <cellStyle name="Normal 4 36" xfId="9641" xr:uid="{F8DD4F9F-118C-4CDD-AF12-407E6E448B07}"/>
    <cellStyle name="Normal 4 37" xfId="9642" xr:uid="{24101AC2-320A-4422-B62C-38F2E74BFCBD}"/>
    <cellStyle name="Normal 4 38" xfId="9643" xr:uid="{145EE137-FA63-41D0-9826-5A0D82354692}"/>
    <cellStyle name="Normal 4 39" xfId="5233" xr:uid="{DE1C236D-A544-49F8-81C2-0CAB0F39B3C7}"/>
    <cellStyle name="Normal 4 39 2" xfId="12905" xr:uid="{5DA7CCB2-333E-469E-AC23-E91F4C6B4C5E}"/>
    <cellStyle name="Normal 4 4" xfId="6018" xr:uid="{C9280279-6FB3-44E9-9EFA-DBA9F3A7B9FB}"/>
    <cellStyle name="Normal 4 4 10" xfId="9644" xr:uid="{D9067540-83C2-4E98-90F7-FAB3ECCFDDE8}"/>
    <cellStyle name="Normal 4 4 2" xfId="9645" xr:uid="{DE6F4565-9A87-44A4-B1E9-82602E082D2E}"/>
    <cellStyle name="Normal 4 4 2 2" xfId="9646" xr:uid="{9345F70C-6421-4E96-B3DD-22F017531C53}"/>
    <cellStyle name="Normal 4 4 2 2 2" xfId="9647" xr:uid="{0CC5F4B5-12CF-42B9-85EE-35923C4FF908}"/>
    <cellStyle name="Normal 4 4 2 2 2 2" xfId="9648" xr:uid="{47D1D445-865B-4682-9C36-2921AE034935}"/>
    <cellStyle name="Normal 4 4 2 2 2 2 2" xfId="12551" xr:uid="{7FC32EC0-BCCE-43AF-BBB5-EBBABEC1B094}"/>
    <cellStyle name="Normal 4 4 2 2 2 2 2 2" xfId="15438" xr:uid="{23F3A93D-FFA7-45E3-9A06-F63EE4222733}"/>
    <cellStyle name="Normal 4 4 2 2 2 2 3" xfId="13998" xr:uid="{0D90AD1E-9B44-4A0E-A94A-8E75BC9C06A2}"/>
    <cellStyle name="Normal 4 4 2 2 2 3" xfId="12550" xr:uid="{005E1E77-5BDD-466F-BA12-E170B81003F9}"/>
    <cellStyle name="Normal 4 4 2 2 2 3 2" xfId="15437" xr:uid="{2AC69111-9972-439E-8CE1-D5CE17FEE032}"/>
    <cellStyle name="Normal 4 4 2 2 2 4" xfId="13997" xr:uid="{F775D357-2D86-490A-AFA3-D20214FD9D93}"/>
    <cellStyle name="Normal 4 4 2 2 2_NM" xfId="9649" xr:uid="{DF88A936-8D6A-444E-A0CD-4978EE56149C}"/>
    <cellStyle name="Normal 4 4 2 2 3" xfId="9650" xr:uid="{8866D284-F032-476B-8530-45FAB522B561}"/>
    <cellStyle name="Normal 4 4 2 2 3 2" xfId="12552" xr:uid="{B90C9895-AF19-44F2-812D-CDDF972BE16A}"/>
    <cellStyle name="Normal 4 4 2 2 3 2 2" xfId="15439" xr:uid="{3F1A3F74-87AE-44A1-956F-7D0E1C462573}"/>
    <cellStyle name="Normal 4 4 2 2 3 3" xfId="13999" xr:uid="{0D72EC1E-AA25-49EB-85BB-69B108AFB147}"/>
    <cellStyle name="Normal 4 4 2 2 4" xfId="12549" xr:uid="{B0559190-5C28-4281-B347-7084A063007F}"/>
    <cellStyle name="Normal 4 4 2 2 4 2" xfId="15436" xr:uid="{AB0EA3DB-6866-483A-A69A-7CF1624C3ECD}"/>
    <cellStyle name="Normal 4 4 2 2 5" xfId="13996" xr:uid="{12629F44-6874-49F9-8BE2-44AA3170BE7A}"/>
    <cellStyle name="Normal 4 4 2 2_NM" xfId="9651" xr:uid="{BBB656C4-E1BD-43CC-9B52-4962B6105B4A}"/>
    <cellStyle name="Normal 4 4 2 3" xfId="9652" xr:uid="{4E13323A-3143-4CB0-A68E-DFD117193ED9}"/>
    <cellStyle name="Normal 4 4 2 3 2" xfId="9653" xr:uid="{1CF99419-E077-4DA3-BB6E-16A98BADCF2F}"/>
    <cellStyle name="Normal 4 4 2 3 2 2" xfId="12554" xr:uid="{C77166A3-1CC3-4BF4-8712-A9A07446DBD0}"/>
    <cellStyle name="Normal 4 4 2 3 2 2 2" xfId="15441" xr:uid="{9B9F9AE0-AAA1-44CA-8BE8-170081420145}"/>
    <cellStyle name="Normal 4 4 2 3 2 3" xfId="14001" xr:uid="{782332AC-6AE8-4DBD-A7D4-0961AAB0C97B}"/>
    <cellStyle name="Normal 4 4 2 3 3" xfId="12553" xr:uid="{A5DB9D45-DCDF-491D-A729-B66B5A269D70}"/>
    <cellStyle name="Normal 4 4 2 3 3 2" xfId="15440" xr:uid="{EF50F48E-B85D-49A3-B0D0-4E898BDBDD33}"/>
    <cellStyle name="Normal 4 4 2 3 4" xfId="14000" xr:uid="{EAA3AA50-00B5-4202-B8A3-5B276F6E5A0B}"/>
    <cellStyle name="Normal 4 4 2 3_NM" xfId="9654" xr:uid="{B87C974F-DE00-4046-A21D-372ED0C72EB9}"/>
    <cellStyle name="Normal 4 4 2 4" xfId="9655" xr:uid="{6C04F7FB-3705-4063-AA45-639DB102E273}"/>
    <cellStyle name="Normal 4 4 2 4 2" xfId="12555" xr:uid="{084CA12B-E65A-4390-A839-5F9291469D48}"/>
    <cellStyle name="Normal 4 4 2 4 2 2" xfId="15442" xr:uid="{0A12293E-D9EA-49C3-8631-E59D328DBBD4}"/>
    <cellStyle name="Normal 4 4 2 4 3" xfId="14002" xr:uid="{E9241C15-56A6-4DE6-9C44-22E88A636AA7}"/>
    <cellStyle name="Normal 4 4 2 5" xfId="9656" xr:uid="{40CB9867-D3EE-4B44-B38E-20F9AE371E50}"/>
    <cellStyle name="Normal 4 4 2 5 2" xfId="12556" xr:uid="{98A8FA46-BF06-42E5-8960-D6A2619FD436}"/>
    <cellStyle name="Normal 4 4 2 5 2 2" xfId="15443" xr:uid="{447B4693-E7EE-4A50-A322-064C10FBD125}"/>
    <cellStyle name="Normal 4 4 2 5 3" xfId="14003" xr:uid="{C6D24AC7-F7AA-4740-ACEF-5E724274C6AB}"/>
    <cellStyle name="Normal 4 4 2 6" xfId="12548" xr:uid="{63DA9E25-F550-4448-B0D8-50EC87F209DD}"/>
    <cellStyle name="Normal 4 4 2 6 2" xfId="15435" xr:uid="{D947F74A-3EEC-40EE-A329-4E259CA25D4D}"/>
    <cellStyle name="Normal 4 4 2 7" xfId="13995" xr:uid="{9654EB50-1AE7-4C7E-B5A1-2BED715D682C}"/>
    <cellStyle name="Normal 4 4 2_NM" xfId="9657" xr:uid="{A122D4B6-9F81-4E86-ACC2-38CB0639A239}"/>
    <cellStyle name="Normal 4 4 3" xfId="9658" xr:uid="{7FB31BBE-BF44-45D7-880D-D6DB9F1DE12A}"/>
    <cellStyle name="Normal 4 4 3 2" xfId="9659" xr:uid="{150B0673-A41A-4A0B-906B-52427C19F68A}"/>
    <cellStyle name="Normal 4 4 3 2 2" xfId="9660" xr:uid="{1C78421B-68E0-493D-AFE7-A4132414E590}"/>
    <cellStyle name="Normal 4 4 3 2 2 2" xfId="9661" xr:uid="{A66FF3C5-8B7E-4482-AAA2-9EB06EA1861C}"/>
    <cellStyle name="Normal 4 4 3 2 2 2 2" xfId="12560" xr:uid="{96C25807-B60C-40A9-93F2-7F3F487E0649}"/>
    <cellStyle name="Normal 4 4 3 2 2 2 2 2" xfId="15447" xr:uid="{D24C3078-EAF7-4272-A806-6370E755D98D}"/>
    <cellStyle name="Normal 4 4 3 2 2 2 3" xfId="14007" xr:uid="{38032E5B-20ED-4CC2-85F5-70B7FD1BDA30}"/>
    <cellStyle name="Normal 4 4 3 2 2 3" xfId="12559" xr:uid="{2F0CB857-1DD3-4130-B241-6CA6420AD9A3}"/>
    <cellStyle name="Normal 4 4 3 2 2 3 2" xfId="15446" xr:uid="{FEE82C95-E4D2-4455-A21E-32236CEFE4B4}"/>
    <cellStyle name="Normal 4 4 3 2 2 4" xfId="14006" xr:uid="{0B833EDA-868E-4B16-B9B3-9A20C01ABCD7}"/>
    <cellStyle name="Normal 4 4 3 2 2_NM" xfId="9662" xr:uid="{D6EE5ADA-314A-4767-BDA0-855B3C03927A}"/>
    <cellStyle name="Normal 4 4 3 2 3" xfId="9663" xr:uid="{689BE910-C1E6-416F-B9F4-98FF6987398D}"/>
    <cellStyle name="Normal 4 4 3 2 3 2" xfId="12561" xr:uid="{0A909F92-DF1E-433B-8B0D-D3FABF7D63C9}"/>
    <cellStyle name="Normal 4 4 3 2 3 2 2" xfId="15448" xr:uid="{D0730B1E-ECD8-4C27-9D93-D74C304D4A05}"/>
    <cellStyle name="Normal 4 4 3 2 3 3" xfId="14008" xr:uid="{1FE75CEE-9CE3-4596-9023-9FD6C7CE87D2}"/>
    <cellStyle name="Normal 4 4 3 2 4" xfId="12558" xr:uid="{3DFB397C-FFED-49A6-9F00-CF475165F783}"/>
    <cellStyle name="Normal 4 4 3 2 4 2" xfId="15445" xr:uid="{2995388F-2520-4756-A1F5-8C1460CF2AF7}"/>
    <cellStyle name="Normal 4 4 3 2 5" xfId="14005" xr:uid="{9ADEEEA9-C58D-49C2-9CA0-7AA8D440247E}"/>
    <cellStyle name="Normal 4 4 3 2_NM" xfId="9664" xr:uid="{39079AF5-4209-4504-AC22-AD8CAF8CA31E}"/>
    <cellStyle name="Normal 4 4 3 3" xfId="9665" xr:uid="{5A6829AD-430F-4108-8615-B2A22D3BD5FC}"/>
    <cellStyle name="Normal 4 4 3 3 2" xfId="9666" xr:uid="{EC90E973-ECCE-4C39-8BBD-8E4B71566F62}"/>
    <cellStyle name="Normal 4 4 3 3 2 2" xfId="12563" xr:uid="{BB823D08-FDCA-41CB-88E4-0634A6A1C8BD}"/>
    <cellStyle name="Normal 4 4 3 3 2 2 2" xfId="15450" xr:uid="{84863BBB-0207-4B0A-97FE-674132D8BE31}"/>
    <cellStyle name="Normal 4 4 3 3 2 3" xfId="14010" xr:uid="{6C414611-E417-4857-B12B-9693D62E0A48}"/>
    <cellStyle name="Normal 4 4 3 3 3" xfId="12562" xr:uid="{A7C3829C-0195-4608-8267-44DCA4BDCE09}"/>
    <cellStyle name="Normal 4 4 3 3 3 2" xfId="15449" xr:uid="{0692C29C-B1EA-48D8-B9E6-C4936B3CCE78}"/>
    <cellStyle name="Normal 4 4 3 3 4" xfId="14009" xr:uid="{AC5A1D96-C2C2-4753-8B14-E7E33EC9D104}"/>
    <cellStyle name="Normal 4 4 3 3_NM" xfId="9667" xr:uid="{E6EEA610-9A8D-41C5-BF2E-C371F1E48E0C}"/>
    <cellStyle name="Normal 4 4 3 4" xfId="9668" xr:uid="{66A7CF9B-A4F2-451A-A0A8-07F208103245}"/>
    <cellStyle name="Normal 4 4 3 4 2" xfId="12564" xr:uid="{DF088E93-95B7-48B2-8E32-665B1D947CD0}"/>
    <cellStyle name="Normal 4 4 3 4 2 2" xfId="15451" xr:uid="{6B2ADCD0-166C-4735-8D59-A20A2F40D805}"/>
    <cellStyle name="Normal 4 4 3 4 3" xfId="14011" xr:uid="{1648E013-0A35-4E7A-BEE2-F7B02A65C30D}"/>
    <cellStyle name="Normal 4 4 3 5" xfId="9669" xr:uid="{2BA94E4C-F91F-431C-A154-A3347867C3E4}"/>
    <cellStyle name="Normal 4 4 3 5 2" xfId="12565" xr:uid="{C7E2037A-A39C-4BC3-8F09-410F8F37578D}"/>
    <cellStyle name="Normal 4 4 3 5 2 2" xfId="15452" xr:uid="{C6B49C74-547F-4F9B-A87B-4B8586366B3C}"/>
    <cellStyle name="Normal 4 4 3 5 3" xfId="14012" xr:uid="{93AAF190-9F73-4012-923F-6EC8AB86A9BD}"/>
    <cellStyle name="Normal 4 4 3 6" xfId="12557" xr:uid="{97B93B62-18F4-46BA-BF3B-D6AF277E1D9F}"/>
    <cellStyle name="Normal 4 4 3 6 2" xfId="15444" xr:uid="{345BF3CB-282B-4577-948E-C4C6FE62DD07}"/>
    <cellStyle name="Normal 4 4 3 7" xfId="14004" xr:uid="{42E4B225-0821-4A2D-A364-597CE7C5696A}"/>
    <cellStyle name="Normal 4 4 3_NM" xfId="9670" xr:uid="{7596C949-1819-445A-853A-C42C361AFDC4}"/>
    <cellStyle name="Normal 4 4 4" xfId="9671" xr:uid="{B77C35F5-A1EC-4496-A3ED-FF10AA62ECEF}"/>
    <cellStyle name="Normal 4 4 4 2" xfId="9672" xr:uid="{03109518-8AE3-4798-A3B3-034D3D25DCB6}"/>
    <cellStyle name="Normal 4 4 4 2 2" xfId="9673" xr:uid="{84B82B12-626B-4F67-9BAC-9DC60124E8F6}"/>
    <cellStyle name="Normal 4 4 4 2 2 2" xfId="12568" xr:uid="{177A04C0-0482-470B-A3C6-915F584EF8A8}"/>
    <cellStyle name="Normal 4 4 4 2 2 2 2" xfId="15455" xr:uid="{BE94ED2D-6085-4400-8B38-CF06A90A88AD}"/>
    <cellStyle name="Normal 4 4 4 2 2 3" xfId="14015" xr:uid="{F29DD947-8462-4FB1-9BCC-CC9855FF8776}"/>
    <cellStyle name="Normal 4 4 4 2 3" xfId="12567" xr:uid="{E8970EA6-F3D2-4D04-911E-2ED794C67138}"/>
    <cellStyle name="Normal 4 4 4 2 3 2" xfId="15454" xr:uid="{D5904622-3612-4045-86A4-6AB50F1B2D9B}"/>
    <cellStyle name="Normal 4 4 4 2 4" xfId="14014" xr:uid="{FDC5F4B1-D7DE-42DF-8278-D2C922FC91D0}"/>
    <cellStyle name="Normal 4 4 4 2_NM" xfId="9674" xr:uid="{5D76C270-A0D3-4A06-8C22-69346B468043}"/>
    <cellStyle name="Normal 4 4 4 3" xfId="9675" xr:uid="{B2DA1902-2E2C-4530-BB01-A555D7E39795}"/>
    <cellStyle name="Normal 4 4 4 3 2" xfId="12569" xr:uid="{A905410E-ABC8-412C-A7D0-5CF1056DF0A1}"/>
    <cellStyle name="Normal 4 4 4 3 2 2" xfId="15456" xr:uid="{F13E7AC4-5C07-40C2-BB60-DDAF05159FF0}"/>
    <cellStyle name="Normal 4 4 4 3 3" xfId="14016" xr:uid="{C37F54DC-8CA5-431B-BAEA-46AF81176D75}"/>
    <cellStyle name="Normal 4 4 4 4" xfId="12566" xr:uid="{6BEEAA6C-C213-4C5E-85EA-DCC9550F3D06}"/>
    <cellStyle name="Normal 4 4 4 4 2" xfId="15453" xr:uid="{54F2403B-F1C7-4033-A29C-20960E806ACD}"/>
    <cellStyle name="Normal 4 4 4 5" xfId="14013" xr:uid="{DB96929A-0A46-4A33-9F66-E474AAFA1C01}"/>
    <cellStyle name="Normal 4 4 4_NM" xfId="9676" xr:uid="{2070BA79-EB0C-42AB-858A-B915A016F61E}"/>
    <cellStyle name="Normal 4 4 5" xfId="9677" xr:uid="{B53B896D-48D3-4723-8FBF-0F6A155A92D8}"/>
    <cellStyle name="Normal 4 4 5 2" xfId="9678" xr:uid="{127B7E25-B9CA-4583-BB40-DD090CF33482}"/>
    <cellStyle name="Normal 4 4 5 2 2" xfId="12571" xr:uid="{78C474DF-7595-42AF-8280-8DBD37C34058}"/>
    <cellStyle name="Normal 4 4 5 2 2 2" xfId="15458" xr:uid="{28D077D8-0EBE-4DF6-9F24-B031B9B125C9}"/>
    <cellStyle name="Normal 4 4 5 2 3" xfId="14018" xr:uid="{35D07867-FC59-45D3-BBFF-B90AE88666AC}"/>
    <cellStyle name="Normal 4 4 5 3" xfId="12570" xr:uid="{159D92D8-E431-457D-87E0-3F79C2C9ABC8}"/>
    <cellStyle name="Normal 4 4 5 3 2" xfId="15457" xr:uid="{FFFB2016-B3E4-470B-AAA7-244A08FA745B}"/>
    <cellStyle name="Normal 4 4 5 4" xfId="14017" xr:uid="{ECAFA6EE-8339-4918-9505-D5197E9BCC39}"/>
    <cellStyle name="Normal 4 4 5_NM" xfId="9679" xr:uid="{ADB72C25-A5A2-4B5E-B21F-28F6D684DB0C}"/>
    <cellStyle name="Normal 4 4 6" xfId="9680" xr:uid="{2DB96F0C-2BA3-40E3-A01C-77235B914039}"/>
    <cellStyle name="Normal 4 4 6 2" xfId="12572" xr:uid="{2CB47817-399E-47D5-87B3-1476B21850C6}"/>
    <cellStyle name="Normal 4 4 6 2 2" xfId="15459" xr:uid="{4F715AC9-1F54-4F33-AE22-80C315BF05F4}"/>
    <cellStyle name="Normal 4 4 6 3" xfId="14019" xr:uid="{37724D03-02DE-4BD7-9AD1-BE81EA4B5B2E}"/>
    <cellStyle name="Normal 4 4 7" xfId="9681" xr:uid="{CA5CF9C8-6D72-46D5-BF22-478622FE0737}"/>
    <cellStyle name="Normal 4 4 7 2" xfId="12573" xr:uid="{F485E11C-33D5-4194-B670-B770C193B215}"/>
    <cellStyle name="Normal 4 4 7 2 2" xfId="15460" xr:uid="{847F09AB-811D-4816-8F9C-E09FDF958917}"/>
    <cellStyle name="Normal 4 4 7 3" xfId="14020" xr:uid="{E74BF71E-EA0A-4B7C-AD58-2D27B3054653}"/>
    <cellStyle name="Normal 4 4 8" xfId="9682" xr:uid="{3547588F-4FAD-466F-8818-200C24D028F9}"/>
    <cellStyle name="Normal 4 4 8 2" xfId="12574" xr:uid="{A21DF28C-0FA5-45C2-920D-B02341A776AB}"/>
    <cellStyle name="Normal 4 4 8 2 2" xfId="15461" xr:uid="{66FEC8D9-E90C-428A-9EDB-130238BFB6D3}"/>
    <cellStyle name="Normal 4 4 8 3" xfId="14021" xr:uid="{1F375EF9-7A22-44E3-85BD-E43FA172B51C}"/>
    <cellStyle name="Normal 4 4 9" xfId="9683" xr:uid="{7D5A63AB-B89E-42C0-9C40-2F2716AF2029}"/>
    <cellStyle name="Normal 4 4_NM" xfId="9684" xr:uid="{D9348B43-E00A-4AD4-B9C3-3E536C6E1414}"/>
    <cellStyle name="Normal 4 40" xfId="10583" xr:uid="{0660ED63-105A-470F-9EAC-E8B008919290}"/>
    <cellStyle name="Normal 4 40 2" xfId="14365" xr:uid="{5B266C87-EFC7-46A0-9B3F-5EA7897FA789}"/>
    <cellStyle name="Normal 4 41" xfId="129" xr:uid="{CD0C5FF5-E61B-4A25-9F7E-1B49613D86CD}"/>
    <cellStyle name="Normal 4 5" xfId="6388" xr:uid="{1DE71265-02B9-45A4-9E0C-5CC11E8D1542}"/>
    <cellStyle name="Normal 4 5 2" xfId="9685" xr:uid="{35F7A623-ED8A-4698-890B-D6FF3E69C9E6}"/>
    <cellStyle name="Normal 4 5 2 2" xfId="9686" xr:uid="{200F5547-0B46-4C53-B982-4BFD57C8A0A9}"/>
    <cellStyle name="Normal 4 5 2 2 2" xfId="9687" xr:uid="{2F4AEB7C-4C29-4C5E-B857-7D4E48A56E75}"/>
    <cellStyle name="Normal 4 5 2 2 2 2" xfId="12576" xr:uid="{537DDE78-D80B-4E34-9E27-430ACDC5B559}"/>
    <cellStyle name="Normal 4 5 2 2 2 2 2" xfId="15463" xr:uid="{6E3076B2-7081-4B6A-BF60-669DF93E52F1}"/>
    <cellStyle name="Normal 4 5 2 2 2 3" xfId="14023" xr:uid="{13FB0328-E396-4418-867D-33368A328137}"/>
    <cellStyle name="Normal 4 5 2 2 3" xfId="12575" xr:uid="{C18539E7-8F64-466A-879D-8418743C3656}"/>
    <cellStyle name="Normal 4 5 2 2 3 2" xfId="15462" xr:uid="{C27A549B-E8FE-47CA-A531-296D46BF55C7}"/>
    <cellStyle name="Normal 4 5 2 2 4" xfId="14022" xr:uid="{468014BE-FE79-4064-96A0-AC06E8FD6574}"/>
    <cellStyle name="Normal 4 5 2 2_NM" xfId="9688" xr:uid="{4AE67C1C-3228-4A30-ADAF-8C4F48575B71}"/>
    <cellStyle name="Normal 4 5 2 3" xfId="9689" xr:uid="{06FCBAD5-EAD3-4830-9CCE-7A0E44BC079F}"/>
    <cellStyle name="Normal 4 5 2 3 2" xfId="12577" xr:uid="{7ADE3B5F-7034-41EB-8F09-8974597273F8}"/>
    <cellStyle name="Normal 4 5 2 3 2 2" xfId="15464" xr:uid="{613F9639-BD5D-4EE6-8D2A-BC45762293C6}"/>
    <cellStyle name="Normal 4 5 2 3 3" xfId="14024" xr:uid="{1C20BDFE-58CA-42E1-AB78-AE2A826FA998}"/>
    <cellStyle name="Normal 4 5 2 4" xfId="9690" xr:uid="{E5C06406-45DE-4F98-A905-21E6428E02D4}"/>
    <cellStyle name="Normal 4 5 2 4 2" xfId="12578" xr:uid="{E74B46E1-AA82-4F2C-AB6E-31F28524374F}"/>
    <cellStyle name="Normal 4 5 2 4 2 2" xfId="15465" xr:uid="{D49D1CB8-9654-409C-BE28-0C563D88BC81}"/>
    <cellStyle name="Normal 4 5 2 4 3" xfId="14025" xr:uid="{9D896CDF-1FE4-41F4-8795-645FB4DBAB81}"/>
    <cellStyle name="Normal 4 5 2_NM" xfId="9691" xr:uid="{3EE4BA41-ABB0-44A7-B080-F8FEAB865DAD}"/>
    <cellStyle name="Normal 4 5 3" xfId="9692" xr:uid="{07B746D7-26C2-4AEF-863B-D87CA26BE645}"/>
    <cellStyle name="Normal 4 5 3 2" xfId="9693" xr:uid="{84E1C88E-8B88-4B19-BC34-F28E9B9F974C}"/>
    <cellStyle name="Normal 4 5 3 2 2" xfId="12580" xr:uid="{B3945489-1F67-491B-B7CD-08110EE123A4}"/>
    <cellStyle name="Normal 4 5 3 2 2 2" xfId="15467" xr:uid="{DC54B8CE-076A-4755-8CED-9ECE12A23A28}"/>
    <cellStyle name="Normal 4 5 3 2 3" xfId="14027" xr:uid="{B4CD1B59-FE7F-4C31-8106-CADA524BDD1A}"/>
    <cellStyle name="Normal 4 5 3 3" xfId="12579" xr:uid="{09790FFA-19AD-4F39-B937-92CC18BA688D}"/>
    <cellStyle name="Normal 4 5 3 3 2" xfId="15466" xr:uid="{A08FD982-3335-4E8D-90DD-9306B7E566C8}"/>
    <cellStyle name="Normal 4 5 3 4" xfId="14026" xr:uid="{0A248FC0-A0AF-4D36-B25F-F8D319081AC0}"/>
    <cellStyle name="Normal 4 5 3_NM" xfId="9694" xr:uid="{726FF8E5-195F-49D1-98AB-3F0717006F8F}"/>
    <cellStyle name="Normal 4 5 4" xfId="9695" xr:uid="{F7B91FAA-9EE4-44DF-BDE1-CFC4AD9C7967}"/>
    <cellStyle name="Normal 4 5 5" xfId="9696" xr:uid="{59D20347-81E9-4F4C-82AF-FC3C37A243BC}"/>
    <cellStyle name="Normal 4 5 5 2" xfId="12581" xr:uid="{34A77F1C-D578-4667-96A7-7131AFAF76F6}"/>
    <cellStyle name="Normal 4 5 5 2 2" xfId="15468" xr:uid="{B0C04ECD-E243-4093-8186-7670AAF0612A}"/>
    <cellStyle name="Normal 4 5 5 3" xfId="14028" xr:uid="{6B52A401-2DAE-4A3E-A995-E0C5641C5F5E}"/>
    <cellStyle name="Normal 4 5 6" xfId="9697" xr:uid="{7C65E0E8-5E13-42B4-BCB7-D4F01C0415AB}"/>
    <cellStyle name="Normal 4 5 6 2" xfId="12582" xr:uid="{DDEE4486-6F0C-4723-A68C-DD67C22E25D6}"/>
    <cellStyle name="Normal 4 5 6 2 2" xfId="15469" xr:uid="{395CF7DF-84DE-4579-83DD-A42704AAC0AE}"/>
    <cellStyle name="Normal 4 5 6 3" xfId="14029" xr:uid="{D2FFC789-65CD-47BF-909D-D0AE9B23FB70}"/>
    <cellStyle name="Normal 4 5 7" xfId="9698" xr:uid="{BD95A101-3EFF-4CAB-8154-4D9CA4C6BC8F}"/>
    <cellStyle name="Normal 4 5 8" xfId="10789" xr:uid="{DA37F2E7-E808-4FD8-89B4-48070F6CB7D9}"/>
    <cellStyle name="Normal 4 5 8 2" xfId="14571" xr:uid="{D0215115-E868-46EE-898A-A5C3CA6D2E74}"/>
    <cellStyle name="Normal 4 5 9" xfId="13111" xr:uid="{6F0AD110-43B4-4A00-9DD8-E1AB46584BC8}"/>
    <cellStyle name="Normal 4 5_NM" xfId="9699" xr:uid="{392B4B97-B0F9-4CCB-B675-5FD61E737CE2}"/>
    <cellStyle name="Normal 4 6" xfId="6389" xr:uid="{E946E7EF-C16E-403D-ACDB-19810DC2A8FF}"/>
    <cellStyle name="Normal 4 6 2" xfId="9700" xr:uid="{84811BA2-659E-4141-8496-3BBAD0041137}"/>
    <cellStyle name="Normal 4 6 2 2" xfId="9701" xr:uid="{7734B109-6516-4196-B9CF-18D7D8944203}"/>
    <cellStyle name="Normal 4 6 2 2 2" xfId="9702" xr:uid="{0B12F84E-786F-4D9E-B30F-7C0C2FEB2648}"/>
    <cellStyle name="Normal 4 6 2 2 2 2" xfId="12585" xr:uid="{8DCB0F92-EFE1-4F20-8064-AEEE02B450F7}"/>
    <cellStyle name="Normal 4 6 2 2 2 2 2" xfId="15472" xr:uid="{6B3B0EED-6E4E-482D-A3CF-D6D072047D53}"/>
    <cellStyle name="Normal 4 6 2 2 2 3" xfId="14032" xr:uid="{72F9A678-FBE7-4BC4-A722-A6414E4411CF}"/>
    <cellStyle name="Normal 4 6 2 2 3" xfId="12584" xr:uid="{AB880C9D-C599-4056-9DBD-5611C5C28127}"/>
    <cellStyle name="Normal 4 6 2 2 3 2" xfId="15471" xr:uid="{5BF9576B-E643-416F-B8F9-EC07CE8B3EE5}"/>
    <cellStyle name="Normal 4 6 2 2 4" xfId="14031" xr:uid="{A764A1D1-1AC0-40B9-9EE8-2E40043241FE}"/>
    <cellStyle name="Normal 4 6 2 2_NM" xfId="9703" xr:uid="{FA2BED83-561D-401E-A388-D77FF7FBD538}"/>
    <cellStyle name="Normal 4 6 2 3" xfId="9704" xr:uid="{26F6473E-C03C-4BD6-8326-59AB4888780C}"/>
    <cellStyle name="Normal 4 6 2 3 2" xfId="12586" xr:uid="{3379EBA0-913E-463A-839D-65853EC6D265}"/>
    <cellStyle name="Normal 4 6 2 3 2 2" xfId="15473" xr:uid="{899665E3-AD23-4279-B257-94DEF70BB6AC}"/>
    <cellStyle name="Normal 4 6 2 3 3" xfId="14033" xr:uid="{1DD5AEE3-A2BF-45F5-A4B5-C2135D0CE7CA}"/>
    <cellStyle name="Normal 4 6 2 4" xfId="12583" xr:uid="{A0DEBD62-C582-4D3C-87E1-29B8CC4048B8}"/>
    <cellStyle name="Normal 4 6 2 4 2" xfId="15470" xr:uid="{9002BD1D-AEAF-42F4-ABC4-3FE4E542C489}"/>
    <cellStyle name="Normal 4 6 2 5" xfId="14030" xr:uid="{F950CC90-177B-4121-AF79-4199AF41C05B}"/>
    <cellStyle name="Normal 4 6 2_NM" xfId="9705" xr:uid="{9AC37662-CDEA-45E5-B81B-C5207403C291}"/>
    <cellStyle name="Normal 4 6 3" xfId="9706" xr:uid="{C7155C60-D1FE-47A3-B0EE-B3C4F3E4BC2B}"/>
    <cellStyle name="Normal 4 6 3 2" xfId="9707" xr:uid="{99280B8C-BBFD-4DC7-B331-62569470826A}"/>
    <cellStyle name="Normal 4 6 3 2 2" xfId="12588" xr:uid="{5FA0EB0F-20F4-471C-9A44-ED61ED2B8F8C}"/>
    <cellStyle name="Normal 4 6 3 2 2 2" xfId="15475" xr:uid="{7EFF501C-C230-4133-9799-52D64C24AD75}"/>
    <cellStyle name="Normal 4 6 3 2 3" xfId="14035" xr:uid="{EC2C596C-22DC-48DB-B227-D6D3978928A9}"/>
    <cellStyle name="Normal 4 6 3 3" xfId="12587" xr:uid="{B9A1113A-B95B-4E81-8069-CD013F9BD250}"/>
    <cellStyle name="Normal 4 6 3 3 2" xfId="15474" xr:uid="{F71C23B5-CCB2-420D-828B-BB9294449627}"/>
    <cellStyle name="Normal 4 6 3 4" xfId="14034" xr:uid="{61DAA0A4-BB42-476A-A59E-571E6D61FED2}"/>
    <cellStyle name="Normal 4 6 3_NM" xfId="9708" xr:uid="{07CDBA93-2F6B-4036-A358-28E3CF49C570}"/>
    <cellStyle name="Normal 4 6 4" xfId="9709" xr:uid="{2553116D-A972-431D-8C4A-351B5D36F6F5}"/>
    <cellStyle name="Normal 4 6 4 2" xfId="12589" xr:uid="{D70F6FD5-389B-40A4-AB9D-019D0B916EA8}"/>
    <cellStyle name="Normal 4 6 4 2 2" xfId="15476" xr:uid="{BCB73052-DF7B-4F9E-9ADD-A369F4C1F015}"/>
    <cellStyle name="Normal 4 6 4 3" xfId="14036" xr:uid="{D61C99EA-E23E-45AA-8CF3-492FFDC279E6}"/>
    <cellStyle name="Normal 4 6 5" xfId="9710" xr:uid="{E069E61A-CCBA-4292-BA85-67769A2B6204}"/>
    <cellStyle name="Normal 4 6 5 2" xfId="12590" xr:uid="{30DD3467-97E5-4F11-8174-4FBA790FA570}"/>
    <cellStyle name="Normal 4 6 5 2 2" xfId="15477" xr:uid="{6B2F248D-482E-4CC1-8258-99B1CD7ADCE9}"/>
    <cellStyle name="Normal 4 6 5 3" xfId="14037" xr:uid="{7D065382-DF34-41EA-B092-2DF9E8913711}"/>
    <cellStyle name="Normal 4 6 6" xfId="9711" xr:uid="{F0113BD1-0F40-4FDD-85A2-7723F652AB18}"/>
    <cellStyle name="Normal 4 6 6 2" xfId="12591" xr:uid="{BA1FDB1C-43F0-480B-A634-287CAE5BC094}"/>
    <cellStyle name="Normal 4 6 6 2 2" xfId="15478" xr:uid="{B7F9021C-B4AB-47B8-B732-8C9220BE6258}"/>
    <cellStyle name="Normal 4 6 6 3" xfId="14038" xr:uid="{F6062584-4CF8-4092-9E5C-CC4083317939}"/>
    <cellStyle name="Normal 4 6 7" xfId="10790" xr:uid="{2C326980-64F5-47E9-A551-ECA184706500}"/>
    <cellStyle name="Normal 4 6 7 2" xfId="14572" xr:uid="{880E25C1-DCEB-46A3-8BAE-89ACDF693D0E}"/>
    <cellStyle name="Normal 4 6 8" xfId="13112" xr:uid="{43AF6426-B535-4BC3-A952-7A368D2D8F39}"/>
    <cellStyle name="Normal 4 6_NM" xfId="9712" xr:uid="{679D319B-5CEF-457E-8CDA-4810D5ED009B}"/>
    <cellStyle name="Normal 4 7" xfId="6390" xr:uid="{0E973B2F-27FE-4AEC-91B2-EE72656DA847}"/>
    <cellStyle name="Normal 4 7 2" xfId="6391" xr:uid="{B431C05A-073F-4134-87C3-749E35E24FC7}"/>
    <cellStyle name="Normal 4 7 2 2" xfId="6499" xr:uid="{C4E06F10-9BD2-4A13-AB1D-D953B8EC07CE}"/>
    <cellStyle name="Normal 4 7 2 2 2" xfId="6732" xr:uid="{75669B96-A61F-4891-B938-97D6879AA086}"/>
    <cellStyle name="Normal 4 7 2 2 2 2" xfId="7063" xr:uid="{9AFE7B6A-D0DF-428A-ACF2-B16D1A2EBFF9}"/>
    <cellStyle name="Normal 4 7 2 2 2 2 2" xfId="9713" xr:uid="{172030BE-969B-4603-8709-8DC5295AC28B}"/>
    <cellStyle name="Normal 4 7 2 2 2 2 2 2" xfId="12592" xr:uid="{09CC3317-3089-44E2-A9E6-98B5F7896289}"/>
    <cellStyle name="Normal 4 7 2 2 2 2 2 2 2" xfId="15479" xr:uid="{C2F67D86-0E1A-4DF4-8EB9-85F3F1EE2B54}"/>
    <cellStyle name="Normal 4 7 2 2 2 2 2 3" xfId="14039" xr:uid="{B51A6BD2-CADF-4EE4-8143-9FEF6E2A604C}"/>
    <cellStyle name="Normal 4 7 2 2 3" xfId="7064" xr:uid="{6A4CA151-33BC-40AC-A986-695DDC90CC07}"/>
    <cellStyle name="Normal 4 7 2 2 4" xfId="9714" xr:uid="{B17D9338-16BC-45D5-9D0A-171664AA45B9}"/>
    <cellStyle name="Normal 4 7 2 3" xfId="6667" xr:uid="{61F2790F-1884-4267-9641-754D92FDF5B3}"/>
    <cellStyle name="Normal 4 7 2 3 2" xfId="7065" xr:uid="{EE5017E7-D63C-48F0-86AB-496551EC22D4}"/>
    <cellStyle name="Normal 4 7 2 4" xfId="7066" xr:uid="{9C9E3764-CBFE-4CD1-A97E-6484E9AF27F4}"/>
    <cellStyle name="Normal 4 7 2_NM" xfId="9715" xr:uid="{22E9B44A-26C0-43E5-BE01-ABD4119A2046}"/>
    <cellStyle name="Normal 4 7 3" xfId="6500" xr:uid="{7E49C3A9-D6F1-4BB6-A69C-2894B56B2C2D}"/>
    <cellStyle name="Normal 4 7 3 2" xfId="6733" xr:uid="{DD3B3E52-642D-42CB-B1F9-79FE24A63C04}"/>
    <cellStyle name="Normal 4 7 3 2 2" xfId="7067" xr:uid="{537ED5B1-EFD3-47E1-9F5A-B52A4001F00A}"/>
    <cellStyle name="Normal 4 7 3 2 2 2" xfId="9716" xr:uid="{979CBB5E-8B32-4875-A2FD-D93B7CBE242C}"/>
    <cellStyle name="Normal 4 7 3 2 2 2 2" xfId="12593" xr:uid="{246958F3-FD09-40A2-ABFF-F0D124DC976B}"/>
    <cellStyle name="Normal 4 7 3 2 2 2 2 2" xfId="15480" xr:uid="{72A44AED-12DC-4B35-B9A2-D645C1ABF147}"/>
    <cellStyle name="Normal 4 7 3 2 2 2 3" xfId="14040" xr:uid="{6CF7A8C3-8ACC-4E85-BD22-333D6AEF1F0C}"/>
    <cellStyle name="Normal 4 7 3 3" xfId="7068" xr:uid="{3E4FE25D-0EE1-4C3D-8AEC-68F73CBB5596}"/>
    <cellStyle name="Normal 4 7 3 4" xfId="9717" xr:uid="{11C7111C-6099-4205-9915-BA00614CE526}"/>
    <cellStyle name="Normal 4 7 4" xfId="6666" xr:uid="{B29D2AE8-93C9-48AF-B433-D57E28B2D8B4}"/>
    <cellStyle name="Normal 4 7 4 2" xfId="7069" xr:uid="{C446347B-7E2F-46CA-9D51-3DEC5FF6FD18}"/>
    <cellStyle name="Normal 4 7 5" xfId="7070" xr:uid="{EF2015A7-DF5F-4406-BC7E-85F78CF37573}"/>
    <cellStyle name="Normal 4 7 6" xfId="9718" xr:uid="{E085CED9-B44A-4BA4-8D04-39DBC3C62F6F}"/>
    <cellStyle name="Normal 4 7_NM" xfId="9719" xr:uid="{E619C745-7EA0-47FA-B472-7B22C660524C}"/>
    <cellStyle name="Normal 4 8" xfId="9720" xr:uid="{322F3FD0-504A-4D8B-85D1-F3C7105F9F2B}"/>
    <cellStyle name="Normal 4 8 2" xfId="9721" xr:uid="{30CAC77F-2143-49FD-9352-5226046B4735}"/>
    <cellStyle name="Normal 4 8 2 2" xfId="12594" xr:uid="{A48F8FFC-CCDE-46BB-B58E-CE93C4D1E5C1}"/>
    <cellStyle name="Normal 4 8 2 2 2" xfId="15481" xr:uid="{43990633-9EE2-4293-A19B-62098E3EDD0C}"/>
    <cellStyle name="Normal 4 8 2 3" xfId="14041" xr:uid="{441A7206-9183-4E4F-BA15-BBAEB22AFC4E}"/>
    <cellStyle name="Normal 4 8 3" xfId="9722" xr:uid="{CCC5D486-F59D-4B61-8577-6CEE76B7D9C1}"/>
    <cellStyle name="Normal 4 8 3 2" xfId="12595" xr:uid="{37DF9240-385C-49FA-8303-509CCF073A7A}"/>
    <cellStyle name="Normal 4 8 3 2 2" xfId="15482" xr:uid="{5735C6C2-9416-4FEF-A77E-13D7C43A4D96}"/>
    <cellStyle name="Normal 4 8 3 3" xfId="14042" xr:uid="{EEFD0818-CB71-4523-95C6-9209AEEDFEA7}"/>
    <cellStyle name="Normal 4 8_NM" xfId="9723" xr:uid="{7FAB620D-279F-426F-A646-2DCFFB661611}"/>
    <cellStyle name="Normal 4 9" xfId="9724" xr:uid="{A235D0E5-9355-4C9D-8DCC-41115E32D5D9}"/>
    <cellStyle name="Normal 4 9 2" xfId="9725" xr:uid="{C1B97658-A2FC-421B-937B-E47E466220B7}"/>
    <cellStyle name="Normal 4 9 2 2" xfId="12596" xr:uid="{7DC867A7-7687-4F9D-ABA0-4F2B372DD325}"/>
    <cellStyle name="Normal 4 9 2 2 2" xfId="15483" xr:uid="{029C4033-CE55-4CC6-92AB-6DC7F8C633AD}"/>
    <cellStyle name="Normal 4 9 2 3" xfId="14043" xr:uid="{537542CD-BAB4-400E-BCCB-9127B47B60DD}"/>
    <cellStyle name="Normal 4_NM" xfId="9726" xr:uid="{97426C0F-C866-46C9-9F53-C149CA81DF4C}"/>
    <cellStyle name="Normal 40" xfId="5235" xr:uid="{A2401C5D-6ABE-474D-8EC9-BDB5557C7CA3}"/>
    <cellStyle name="Normal 40 2" xfId="5236" xr:uid="{DCAC430B-99FA-4D0F-9D56-E6866B6C509E}"/>
    <cellStyle name="Normal 40 2 2" xfId="9727" xr:uid="{BA080248-ECB7-48AA-9873-CA715FA3FE35}"/>
    <cellStyle name="Normal 40 3" xfId="9728" xr:uid="{48577058-4F37-4B0B-BC5F-0B68A928EB9E}"/>
    <cellStyle name="Normal 40 4" xfId="9729" xr:uid="{098442E6-56C0-44CD-9CA4-D2746D05DF21}"/>
    <cellStyle name="Normal 40 5" xfId="9730" xr:uid="{0E7723BD-66A1-4E6E-86C9-53C845E05E0E}"/>
    <cellStyle name="Normal 40 5 2" xfId="12597" xr:uid="{A3447A3B-23EA-43D2-B183-6882910C2B82}"/>
    <cellStyle name="Normal 40 5 2 2" xfId="15484" xr:uid="{2D4D90C7-C9D5-462A-B05A-882443E46E43}"/>
    <cellStyle name="Normal 40 5 3" xfId="14044" xr:uid="{8F01CB1A-20AC-4A4E-A233-E5FA6E897050}"/>
    <cellStyle name="Normal 41" xfId="5237" xr:uid="{459BBEE2-6FEA-4A58-A6D7-69DFD3F782AA}"/>
    <cellStyle name="Normal 41 2" xfId="5238" xr:uid="{664DBD5C-46BA-4D44-ACE4-16C2DDA11264}"/>
    <cellStyle name="Normal 41 2 2" xfId="9731" xr:uid="{5DE363A7-64BE-4196-ABDB-751652DCF681}"/>
    <cellStyle name="Normal 41 3" xfId="9732" xr:uid="{E28B3DBF-CF17-4F53-BB4E-6C60034DC1CC}"/>
    <cellStyle name="Normal 41 4" xfId="9733" xr:uid="{199D9B15-D231-449F-A09D-B6BFABE8B242}"/>
    <cellStyle name="Normal 41 5" xfId="9734" xr:uid="{7B9BD5A6-B6E3-4E77-853A-446A74522900}"/>
    <cellStyle name="Normal 41 5 2" xfId="12598" xr:uid="{50829144-0DB6-40C3-BBC3-7A4EF1F8CD1C}"/>
    <cellStyle name="Normal 41 5 2 2" xfId="15485" xr:uid="{A0B265F4-1633-4466-8331-91C08E6F42F5}"/>
    <cellStyle name="Normal 41 5 3" xfId="14045" xr:uid="{CA71757A-B401-49FE-B050-A895421E8E97}"/>
    <cellStyle name="Normal 42" xfId="5239" xr:uid="{625D0B81-4F41-4264-9356-D3ECE255E50F}"/>
    <cellStyle name="Normal 42 2" xfId="5240" xr:uid="{2DC28F43-F9CA-4616-853D-848D2EEB6937}"/>
    <cellStyle name="Normal 42 2 2" xfId="9735" xr:uid="{7D24719C-398E-415E-BC2D-B3EC482FC5CC}"/>
    <cellStyle name="Normal 42 3" xfId="9736" xr:uid="{8424F688-809D-4838-9DDA-E20A4A63B95D}"/>
    <cellStyle name="Normal 42 4" xfId="9737" xr:uid="{D8F69207-E579-4B30-8BD0-5587E1E8DD08}"/>
    <cellStyle name="Normal 42 5" xfId="9738" xr:uid="{2678CE10-EA29-4946-B027-00DA48110A84}"/>
    <cellStyle name="Normal 42 5 2" xfId="12599" xr:uid="{CE3164AB-DEEA-4CC1-AD40-E58C6E1602C1}"/>
    <cellStyle name="Normal 42 5 2 2" xfId="15486" xr:uid="{0E60FB8F-8E97-494A-BFCC-45FB737D345C}"/>
    <cellStyle name="Normal 42 5 3" xfId="14046" xr:uid="{9068E6BB-8A5E-4DE2-AFB2-32FC99D3E8AC}"/>
    <cellStyle name="Normal 43" xfId="5241" xr:uid="{25B7C32D-542D-482F-A43B-F7B4F0FCDB9F}"/>
    <cellStyle name="Normal 43 2" xfId="5242" xr:uid="{5C2435D4-64E6-4A3D-ACA0-A2AF9BA34862}"/>
    <cellStyle name="Normal 43 2 2" xfId="9739" xr:uid="{EF0226E2-3661-4ED8-91A5-6E4EACDD03B8}"/>
    <cellStyle name="Normal 43 3" xfId="9740" xr:uid="{CEC5A674-4655-4224-8AB8-9A9AC872DE23}"/>
    <cellStyle name="Normal 43 4" xfId="9741" xr:uid="{937405DE-7D56-43D4-8A11-056AE224BD75}"/>
    <cellStyle name="Normal 43 5" xfId="9742" xr:uid="{68C20BB7-489B-494D-9F4A-2064D6C8B120}"/>
    <cellStyle name="Normal 43 5 2" xfId="12600" xr:uid="{6D5584C8-2FFE-440F-88DA-2BAEC0FCB29B}"/>
    <cellStyle name="Normal 43 5 2 2" xfId="15487" xr:uid="{45C51BD2-3D4C-4110-AC1D-F9FC6EA67C0B}"/>
    <cellStyle name="Normal 43 5 3" xfId="14047" xr:uid="{A28CF503-7BEC-4583-A9C5-255E128B0D68}"/>
    <cellStyle name="Normal 44" xfId="5243" xr:uid="{C10B1176-1C89-4587-B15A-D689E8DD3E63}"/>
    <cellStyle name="Normal 44 2" xfId="5244" xr:uid="{210077E7-BB56-4106-AA64-4BABC95EB2B8}"/>
    <cellStyle name="Normal 44 2 2" xfId="9743" xr:uid="{A6E8C1A1-6081-493A-9AA7-76D26F26EF8E}"/>
    <cellStyle name="Normal 44 3" xfId="9744" xr:uid="{1A1D886D-85E3-40EC-94D3-3A94A6C984BE}"/>
    <cellStyle name="Normal 44 4" xfId="9745" xr:uid="{39C1E21C-DC92-4D23-B9C8-79D0EDA24B99}"/>
    <cellStyle name="Normal 44 5" xfId="9746" xr:uid="{A6CB3E50-D2B2-4615-ADFA-0768130025E6}"/>
    <cellStyle name="Normal 44 5 2" xfId="12601" xr:uid="{CE7B4765-F8E9-4882-B7BC-0DD809ED4A3D}"/>
    <cellStyle name="Normal 44 5 2 2" xfId="15488" xr:uid="{B62A809F-D3E4-487D-9D33-E3B6EECBBD45}"/>
    <cellStyle name="Normal 44 5 3" xfId="14048" xr:uid="{DA715779-828D-4DC0-B6CB-981E20B78DC6}"/>
    <cellStyle name="Normal 45" xfId="5245" xr:uid="{6F2A07E3-83B0-49F6-8B1B-8381E7C012A8}"/>
    <cellStyle name="Normal 45 2" xfId="5246" xr:uid="{9A46F30A-074C-44F5-B87C-4BFCC0735B5B}"/>
    <cellStyle name="Normal 45 2 2" xfId="9747" xr:uid="{8E7187F5-6F5B-44C7-B72B-C77CF3AC60E0}"/>
    <cellStyle name="Normal 45 3" xfId="9748" xr:uid="{226B001C-8CF5-43BD-A676-A92088F0BBA4}"/>
    <cellStyle name="Normal 45 4" xfId="9749" xr:uid="{84CECAA0-40E6-494E-B3EE-922924602797}"/>
    <cellStyle name="Normal 45 5" xfId="9750" xr:uid="{51A02DDA-721B-4569-AB2A-FE62B3764E05}"/>
    <cellStyle name="Normal 45 5 2" xfId="12602" xr:uid="{A441A6B8-E940-48C4-B9A3-A06717C48638}"/>
    <cellStyle name="Normal 45 5 2 2" xfId="15489" xr:uid="{E2B6530E-75C0-4A67-89B9-95160A68085F}"/>
    <cellStyle name="Normal 45 5 3" xfId="14049" xr:uid="{7C38B2FB-09CE-4A84-9586-5F590C7B89C9}"/>
    <cellStyle name="Normal 46" xfId="5247" xr:uid="{3E9F166F-04F8-4203-98FC-DFAEB078AD8C}"/>
    <cellStyle name="Normal 46 2" xfId="5248" xr:uid="{72F2A9EA-DB2C-4A3E-821A-AFE7206198EB}"/>
    <cellStyle name="Normal 46 2 2" xfId="9751" xr:uid="{E07C8C3D-33A4-4B6D-8AFB-A7BF7E2D1911}"/>
    <cellStyle name="Normal 46 3" xfId="9752" xr:uid="{B2BCA77D-166D-42D9-AFCA-1A2EBFBD3253}"/>
    <cellStyle name="Normal 46 4" xfId="9753" xr:uid="{79CC02E0-E6EF-4688-A930-B795CB3C81F8}"/>
    <cellStyle name="Normal 46 5" xfId="9754" xr:uid="{194EB963-69D0-49B8-9A30-B0C557E9CE4E}"/>
    <cellStyle name="Normal 46 5 2" xfId="12603" xr:uid="{337D4048-BE72-41A2-8113-AB2FCD457B0F}"/>
    <cellStyle name="Normal 46 5 2 2" xfId="15490" xr:uid="{8C21D2AD-807D-40F5-B0C1-B1A5FBCFA274}"/>
    <cellStyle name="Normal 46 5 3" xfId="14050" xr:uid="{236B0CD5-9754-4512-A65B-62E4EFF50BD3}"/>
    <cellStyle name="Normal 47" xfId="5249" xr:uid="{5B39C8F7-AF3C-460B-95D9-BB635EE982C1}"/>
    <cellStyle name="Normal 47 2" xfId="5250" xr:uid="{961F9A6B-D24F-4A55-A32D-F6CE750D8118}"/>
    <cellStyle name="Normal 47 2 2" xfId="9755" xr:uid="{B85A8A29-A936-48AD-8477-7247B1EEADAB}"/>
    <cellStyle name="Normal 47 3" xfId="9756" xr:uid="{E910C4D0-82F9-4106-BE3E-1B20D2E04359}"/>
    <cellStyle name="Normal 47 4" xfId="9757" xr:uid="{E87DFD0E-7094-4F42-8587-F218FC20BAA6}"/>
    <cellStyle name="Normal 47 5" xfId="9758" xr:uid="{88AAF5BB-89AA-4F9C-BF45-F1A1BB293D54}"/>
    <cellStyle name="Normal 47 5 2" xfId="12604" xr:uid="{3D03FA69-89C5-4C12-B47E-0D5E06695E3C}"/>
    <cellStyle name="Normal 47 5 2 2" xfId="15491" xr:uid="{E70164AB-AA99-4E0D-8B06-47A7291F1549}"/>
    <cellStyle name="Normal 47 5 3" xfId="14051" xr:uid="{A11B1476-8FA5-4BC5-944D-329A2737F089}"/>
    <cellStyle name="Normal 48" xfId="5251" xr:uid="{AA2A4D93-62B2-4413-B746-2F0E475E2EAD}"/>
    <cellStyle name="Normal 48 2" xfId="5252" xr:uid="{531CD28B-8ECE-4E28-A258-152DB76FA60F}"/>
    <cellStyle name="Normal 48 2 2" xfId="9759" xr:uid="{85318E4F-0C00-435D-8EA9-E41836BC27A8}"/>
    <cellStyle name="Normal 48 3" xfId="9760" xr:uid="{D78B95FE-4F67-4676-A0DB-A188F6F886AC}"/>
    <cellStyle name="Normal 48 4" xfId="9761" xr:uid="{C131344A-6A54-47AE-B32C-F4747D443B17}"/>
    <cellStyle name="Normal 48 5" xfId="9762" xr:uid="{97B0D58E-FF4E-4B99-97A8-73361B9999E5}"/>
    <cellStyle name="Normal 48 5 2" xfId="12605" xr:uid="{05CDD0D6-F690-4C62-8200-EB8C1F3EB8D5}"/>
    <cellStyle name="Normal 48 5 2 2" xfId="15492" xr:uid="{CC5BB2B5-E31D-45D7-9306-19C12BA36E46}"/>
    <cellStyle name="Normal 48 5 3" xfId="14052" xr:uid="{76BAD26C-3CFB-4989-8323-29F16DDBC196}"/>
    <cellStyle name="Normal 49" xfId="5253" xr:uid="{A88C390E-684C-4A10-A53D-CDA2A6A7C554}"/>
    <cellStyle name="Normal 49 2" xfId="5254" xr:uid="{A27B7987-AC5A-42EA-A6F5-68776A341A0E}"/>
    <cellStyle name="Normal 49 2 2" xfId="9763" xr:uid="{B1C870F3-7FC3-476F-A0F9-45DA675E8F76}"/>
    <cellStyle name="Normal 49 3" xfId="9764" xr:uid="{28022915-50DF-4E0E-8AA2-1DB5C6940195}"/>
    <cellStyle name="Normal 49 4" xfId="9765" xr:uid="{7E487015-6A6D-4781-91D0-0D0317C851FD}"/>
    <cellStyle name="Normal 49 5" xfId="9766" xr:uid="{81D2EFC8-F73E-4EB1-9228-A157AAD6CABC}"/>
    <cellStyle name="Normal 49 5 2" xfId="12606" xr:uid="{6EC00B7C-A89F-4556-B9E8-596E8F36D25E}"/>
    <cellStyle name="Normal 49 5 2 2" xfId="15493" xr:uid="{65BF38D0-32C4-4530-A9F5-87EE3474D578}"/>
    <cellStyle name="Normal 49 5 3" xfId="14053" xr:uid="{4FAE95E6-890E-4661-8724-37352D192986}"/>
    <cellStyle name="Normal 5" xfId="239" xr:uid="{2F745274-6A4C-4F03-812B-0220D6A44838}"/>
    <cellStyle name="Normal 5 10" xfId="117" xr:uid="{F4451801-3C6A-4A2E-B52A-1F22E3DDA986}"/>
    <cellStyle name="Normal 5 11" xfId="9767" xr:uid="{483D6317-62C1-4FB6-BE51-6B59E3FC8270}"/>
    <cellStyle name="Normal 5 12" xfId="9768" xr:uid="{D9699875-C5CC-4819-9D16-E367A048133B}"/>
    <cellStyle name="Normal 5 13" xfId="9769" xr:uid="{9A3F68DA-74FF-44E4-9399-55D5F2E8E804}"/>
    <cellStyle name="Normal 5 14" xfId="9770" xr:uid="{25243A3B-A188-46FD-810B-B1856B2A56DA}"/>
    <cellStyle name="Normal 5 15" xfId="9771" xr:uid="{9D0A3761-829D-48B5-8337-AA3986B7F1EF}"/>
    <cellStyle name="Normal 5 16" xfId="9772" xr:uid="{6CCD49E3-440B-4FA3-A87C-7F66FA01441A}"/>
    <cellStyle name="Normal 5 17" xfId="9773" xr:uid="{3DE2D956-8684-493D-B172-ECB9205746A4}"/>
    <cellStyle name="Normal 5 18" xfId="9774" xr:uid="{4B1FB4D3-D5C2-43F5-B528-0D2B5C1D99E9}"/>
    <cellStyle name="Normal 5 19" xfId="9775" xr:uid="{B86BB6CF-0AED-4CE5-8B44-950FF878F69E}"/>
    <cellStyle name="Normal 5 2" xfId="240" xr:uid="{AB257E4D-E85D-48A4-9BC7-B46710E9C780}"/>
    <cellStyle name="Normal 5 2 10" xfId="5256" xr:uid="{0F2A381C-F58A-434E-B6B3-97442767F28A}"/>
    <cellStyle name="Normal 5 2 2" xfId="4628" xr:uid="{EBAE13CF-D9FD-4713-A5CC-F7C966B94990}"/>
    <cellStyle name="Normal 5 2 2 2" xfId="6392" xr:uid="{EBDBF694-6CD4-4A61-9425-8D411D24508F}"/>
    <cellStyle name="Normal 5 2 2 2 2" xfId="10791" xr:uid="{F3FF4B40-EAC0-4CD2-9F77-C716413DDE83}"/>
    <cellStyle name="Normal 5 2 2 2 2 2" xfId="14573" xr:uid="{FAAF10A0-5DEB-468E-B76E-8A8E0776E622}"/>
    <cellStyle name="Normal 5 2 2 2 3" xfId="13113" xr:uid="{CC5CAAF1-747D-4ED0-936B-F395A84A3F85}"/>
    <cellStyle name="Normal 5 2 2 3" xfId="9776" xr:uid="{7A7B312D-CC0F-4A01-815A-219740C50167}"/>
    <cellStyle name="Normal 5 2 2 3 2" xfId="12607" xr:uid="{36F75AF4-E4C7-4681-BD8B-3C85623C0C88}"/>
    <cellStyle name="Normal 5 2 2 3 2 2" xfId="15494" xr:uid="{1F9F1380-BC18-43D9-A549-A82A45E8800F}"/>
    <cellStyle name="Normal 5 2 2 3 3" xfId="14054" xr:uid="{512BF5EF-72D2-42B5-A29C-B79AAAD878F6}"/>
    <cellStyle name="Normal 5 2 2 4" xfId="10610" xr:uid="{3020B759-28CC-448F-8D89-254576814547}"/>
    <cellStyle name="Normal 5 2 2 4 2" xfId="14392" xr:uid="{2B5E6909-74BD-4486-AB9D-285A080DD266}"/>
    <cellStyle name="Normal 5 2 2 5" xfId="12932" xr:uid="{7239B8FA-A201-4148-A089-3903BF1C9F9E}"/>
    <cellStyle name="Normal 5 2 2 6" xfId="6019" xr:uid="{D2C104C8-64C5-4592-BAB5-AA177CCB4AA9}"/>
    <cellStyle name="Normal 5 2 2 7" xfId="15783" xr:uid="{D26AABA3-1173-489E-AFF5-4CA7AB5895EA}"/>
    <cellStyle name="Normal 5 2 3" xfId="6393" xr:uid="{4327F28E-64E8-4104-991D-012CA7BC79B8}"/>
    <cellStyle name="Normal 5 2 3 2" xfId="9777" xr:uid="{44DEC3A8-E179-4F1A-9D38-BBC5D521D7F0}"/>
    <cellStyle name="Normal 5 2 3 3" xfId="9778" xr:uid="{AA3ED712-425D-4C8B-973E-1F41D34BB057}"/>
    <cellStyle name="Normal 5 2 3 3 2" xfId="12608" xr:uid="{3E815666-8573-4E5C-9059-43EAB6180BC2}"/>
    <cellStyle name="Normal 5 2 3 3 2 2" xfId="15495" xr:uid="{C327EB83-F6EF-403C-B502-E82CB34DC83F}"/>
    <cellStyle name="Normal 5 2 3 3 3" xfId="14055" xr:uid="{F773E91B-509F-4348-B8AC-01613455BD85}"/>
    <cellStyle name="Normal 5 2 3 4" xfId="9779" xr:uid="{69244736-DAE9-42D7-953D-122A8E7F7271}"/>
    <cellStyle name="Normal 5 2 3 5" xfId="10792" xr:uid="{65B4840F-3F73-4A76-BF6F-D9AF8EE51A26}"/>
    <cellStyle name="Normal 5 2 3 5 2" xfId="14574" xr:uid="{6438E25F-3A9E-43F5-B56B-0E80E5B37B66}"/>
    <cellStyle name="Normal 5 2 3 6" xfId="13114" xr:uid="{9E07E660-3181-4C8F-86C1-E63955892C1C}"/>
    <cellStyle name="Normal 5 2 4" xfId="6394" xr:uid="{1C71BDB7-18E3-4199-818A-95F9F95F1F9E}"/>
    <cellStyle name="Normal 5 2 4 2" xfId="10793" xr:uid="{C96F0861-4764-49BD-9283-10B14FD6DB39}"/>
    <cellStyle name="Normal 5 2 4 2 2" xfId="14575" xr:uid="{BD1A3F89-DD1D-421C-9B75-6E4C49EEC522}"/>
    <cellStyle name="Normal 5 2 4 3" xfId="13115" xr:uid="{5AD497FE-D2B6-4F70-90C2-CEFA7BAFA69F}"/>
    <cellStyle name="Normal 5 2 5" xfId="6395" xr:uid="{CEB5A130-7C94-41EC-8B47-DCF2EC620F0D}"/>
    <cellStyle name="Normal 5 2 5 2" xfId="6396" xr:uid="{F7D91DAD-BA01-4A24-9AA3-8948A0374D5B}"/>
    <cellStyle name="Normal 5 2 5 2 2" xfId="6501" xr:uid="{EC14DEF7-1B47-40A6-8AF6-E49EB675CBD1}"/>
    <cellStyle name="Normal 5 2 5 2 2 2" xfId="6734" xr:uid="{8462788E-2138-437E-A20A-CB8FF2559A4B}"/>
    <cellStyle name="Normal 5 2 5 2 2 2 2" xfId="7071" xr:uid="{09A0FCA1-D0F1-4FC4-A8AB-78C9E7976AC7}"/>
    <cellStyle name="Normal 5 2 5 2 2 3" xfId="7072" xr:uid="{64E57594-26B1-45B4-8D06-122673B2F85C}"/>
    <cellStyle name="Normal 5 2 5 2 3" xfId="6669" xr:uid="{6E39A7FA-4A29-47AC-8E92-0A700FB81E81}"/>
    <cellStyle name="Normal 5 2 5 2 3 2" xfId="7073" xr:uid="{262C89B6-4DC8-4E24-A6B3-6CD66230A9E8}"/>
    <cellStyle name="Normal 5 2 5 2 4" xfId="7074" xr:uid="{8891223B-D393-41F7-A797-C34E95504691}"/>
    <cellStyle name="Normal 5 2 5 3" xfId="6502" xr:uid="{C8424D92-A33F-4D25-A22E-D6BA358B90D2}"/>
    <cellStyle name="Normal 5 2 5 3 2" xfId="6735" xr:uid="{1008391E-E355-4004-82C3-C1AC584F2F8F}"/>
    <cellStyle name="Normal 5 2 5 3 2 2" xfId="7075" xr:uid="{2027E568-1173-4EA6-A0E6-513C81F5C81E}"/>
    <cellStyle name="Normal 5 2 5 3 3" xfId="7076" xr:uid="{42C9D76B-C1B7-4055-A712-F32357E01083}"/>
    <cellStyle name="Normal 5 2 5 4" xfId="6668" xr:uid="{08BE9B36-2EFB-41E2-A10C-447A24884249}"/>
    <cellStyle name="Normal 5 2 5 4 2" xfId="7077" xr:uid="{6C70FC02-7861-4272-AE48-8A11933FAAA7}"/>
    <cellStyle name="Normal 5 2 5 5" xfId="7078" xr:uid="{D1D287AD-4AC3-4A3F-B1A7-15F42C1EE652}"/>
    <cellStyle name="Normal 5 2 6" xfId="9780" xr:uid="{235A3E80-AB2C-4330-BCF0-50AF10B1576A}"/>
    <cellStyle name="Normal 5 2 7" xfId="10501" xr:uid="{4C79E78A-637D-4401-ACC9-BD4F52848891}"/>
    <cellStyle name="Normal 5 2 8" xfId="10586" xr:uid="{4E52317B-7AEF-421F-A20D-CE9DBC1DF415}"/>
    <cellStyle name="Normal 5 2 8 2" xfId="14368" xr:uid="{FCE2A06B-15C2-42AB-8141-4B70D6C32215}"/>
    <cellStyle name="Normal 5 2 9" xfId="12908" xr:uid="{D9AAEAEE-6717-450E-A7F8-BECA9C578CB6}"/>
    <cellStyle name="Normal 5 2_CZ" xfId="9781" xr:uid="{436FDB2B-1003-42B1-9F71-1F55E4615BD9}"/>
    <cellStyle name="Normal 5 20" xfId="9782" xr:uid="{23554059-3FD5-48E8-96B2-5612228D7B31}"/>
    <cellStyle name="Normal 5 21" xfId="9783" xr:uid="{96245E80-FA7E-4220-928D-FFFA92B838F9}"/>
    <cellStyle name="Normal 5 22" xfId="9784" xr:uid="{7D97EB9B-8080-470C-A663-7962283D7A6E}"/>
    <cellStyle name="Normal 5 23" xfId="9785" xr:uid="{87573DB8-2058-4CD4-B69C-033F3A7B2D89}"/>
    <cellStyle name="Normal 5 24" xfId="9786" xr:uid="{58052449-2149-46E8-9A02-A29EA2CE3F41}"/>
    <cellStyle name="Normal 5 25" xfId="9787" xr:uid="{4517325D-FFFA-4FC9-A3D6-8B69B14D1250}"/>
    <cellStyle name="Normal 5 26" xfId="9788" xr:uid="{114B7560-24A8-47DC-B797-87525FE217C7}"/>
    <cellStyle name="Normal 5 27" xfId="9789" xr:uid="{6A50EA98-FC34-4A9B-8F73-052DCFDF60A6}"/>
    <cellStyle name="Normal 5 28" xfId="9790" xr:uid="{589897A8-9717-4DB4-A2BB-5AB31395D646}"/>
    <cellStyle name="Normal 5 29" xfId="9791" xr:uid="{8857137A-BF82-4317-80A4-1B64B5F9E74D}"/>
    <cellStyle name="Normal 5 3" xfId="6020" xr:uid="{A97EEDC9-D3B6-4524-A758-7827118E1813}"/>
    <cellStyle name="Normal 5 3 2" xfId="9792" xr:uid="{C13A6B18-E6D2-4EF4-A265-19FDBD84C251}"/>
    <cellStyle name="Normal 5 3 2 2" xfId="12609" xr:uid="{B77E9685-3643-494F-AA3E-91E5C2C51495}"/>
    <cellStyle name="Normal 5 3 2 2 2" xfId="15496" xr:uid="{C69931FF-2A66-4DCC-B5EC-8103AE0EFBDD}"/>
    <cellStyle name="Normal 5 3 2 3" xfId="14056" xr:uid="{0DA8EE2C-7826-405F-92B6-057A14B8F80C}"/>
    <cellStyle name="Normal 5 30" xfId="9793" xr:uid="{009EE802-3427-4EDE-8E4E-925956F15B88}"/>
    <cellStyle name="Normal 5 31" xfId="9794" xr:uid="{F3BC23B5-A54E-45D5-BFCB-D6271DC07E1F}"/>
    <cellStyle name="Normal 5 32" xfId="9795" xr:uid="{F2A27F98-90CE-4A8C-B8B3-187E17669F7B}"/>
    <cellStyle name="Normal 5 33" xfId="9796" xr:uid="{30097D90-AED8-4941-A6F8-C88F9B7F5410}"/>
    <cellStyle name="Normal 5 34" xfId="9797" xr:uid="{4E70AE19-B4A4-483C-8FB2-0F8C982AB9B1}"/>
    <cellStyle name="Normal 5 35" xfId="9798" xr:uid="{A80921FE-8FA6-4157-9775-21E801D6E71F}"/>
    <cellStyle name="Normal 5 36" xfId="9799" xr:uid="{898691D5-5422-4762-B094-D5D1D7FC9FFB}"/>
    <cellStyle name="Normal 5 37" xfId="10585" xr:uid="{9FBC482E-9275-4A40-8948-B353FD26FB0E}"/>
    <cellStyle name="Normal 5 37 2" xfId="14367" xr:uid="{69449EBE-13E4-4E1E-9384-A942EFD4DF47}"/>
    <cellStyle name="Normal 5 38" xfId="12907" xr:uid="{9038CAD2-3594-4A87-BC91-FDB8A78DD4CE}"/>
    <cellStyle name="Normal 5 39" xfId="5255" xr:uid="{14F80E7A-6756-4712-BFC2-374C61B1823F}"/>
    <cellStyle name="Normal 5 4" xfId="6021" xr:uid="{942890BC-870C-4813-B817-FD48E1AD8C7B}"/>
    <cellStyle name="Normal 5 4 2" xfId="9800" xr:uid="{3FC459FD-1728-4324-B1E6-97ECF13E3A2E}"/>
    <cellStyle name="Normal 5 5" xfId="6397" xr:uid="{E75EF66D-EDDD-4490-90AB-A102FA76B6E5}"/>
    <cellStyle name="Normal 5 5 2" xfId="9801" xr:uid="{2156ECA9-D736-4CD6-AB8C-AFA3B1022007}"/>
    <cellStyle name="Normal 5 5 3" xfId="9802" xr:uid="{0FD70D17-E2C8-4BF0-80C0-7739932E02F6}"/>
    <cellStyle name="Normal 5 5 3 2" xfId="12610" xr:uid="{AFE1682E-7782-4F5C-8BF4-357D61A46230}"/>
    <cellStyle name="Normal 5 5 3 2 2" xfId="15497" xr:uid="{82605DED-710E-4DAE-BCDD-E3AC2BD84C06}"/>
    <cellStyle name="Normal 5 5 3 3" xfId="14057" xr:uid="{E34710E8-63F5-4381-B179-1041F541118A}"/>
    <cellStyle name="Normal 5 5 4" xfId="9803" xr:uid="{4D3BFD1F-18D8-4DD2-81BB-4024B04F4177}"/>
    <cellStyle name="Normal 5 5 5" xfId="10794" xr:uid="{9581AB78-AA5D-46B3-9920-D7BD0EC42BF9}"/>
    <cellStyle name="Normal 5 5 5 2" xfId="14576" xr:uid="{62DAEB15-A739-471E-ABB8-1B2F9494932B}"/>
    <cellStyle name="Normal 5 5 6" xfId="13116" xr:uid="{770A9C12-6502-494B-9C0A-B8C6A9D4019F}"/>
    <cellStyle name="Normal 5 6" xfId="6398" xr:uid="{DF333F74-5C61-4C5F-B08E-C45DA2E2EF96}"/>
    <cellStyle name="Normal 5 6 2" xfId="10795" xr:uid="{1764E7CB-DE24-451C-B549-39D0360B65B9}"/>
    <cellStyle name="Normal 5 6 2 2" xfId="14577" xr:uid="{12EF0FD8-80A0-4BB8-8C55-415D3D821DFD}"/>
    <cellStyle name="Normal 5 6 3" xfId="13117" xr:uid="{606C48C8-2B35-406E-A623-6D773C30BF2D}"/>
    <cellStyle name="Normal 5 7" xfId="6399" xr:uid="{39F4FEEC-2AD2-4445-B1C2-3D4511E5054B}"/>
    <cellStyle name="Normal 5 7 2" xfId="6400" xr:uid="{C30BA578-A7EE-405A-9F34-76FABB671453}"/>
    <cellStyle name="Normal 5 7 2 2" xfId="6503" xr:uid="{3DABC469-839C-45C8-9045-90131B07B87E}"/>
    <cellStyle name="Normal 5 7 2 2 2" xfId="6736" xr:uid="{63A0C6D3-4E2E-45F3-9AC2-92C3F58689AD}"/>
    <cellStyle name="Normal 5 7 2 2 2 2" xfId="7079" xr:uid="{7B153674-E7A5-4DE8-BE3E-15BBF974D397}"/>
    <cellStyle name="Normal 5 7 2 2 3" xfId="7080" xr:uid="{A082B46C-568B-433B-BE29-071BD0029D0F}"/>
    <cellStyle name="Normal 5 7 2 3" xfId="6671" xr:uid="{2603E326-65D9-48E4-B823-406828C69C7F}"/>
    <cellStyle name="Normal 5 7 2 3 2" xfId="7081" xr:uid="{1F1D85EE-BEE3-4C9B-B679-6AEBED7C0370}"/>
    <cellStyle name="Normal 5 7 2 4" xfId="7082" xr:uid="{4CB3F5DC-3457-4EA7-896F-4E11B471E394}"/>
    <cellStyle name="Normal 5 7 3" xfId="6504" xr:uid="{90BC881E-3321-460C-8D26-B7492F85B636}"/>
    <cellStyle name="Normal 5 7 3 2" xfId="6737" xr:uid="{54242E0F-812C-46E7-85E4-36777718ACF3}"/>
    <cellStyle name="Normal 5 7 3 2 2" xfId="7083" xr:uid="{B79F3F35-5869-4E9A-B53B-751BE54EAC67}"/>
    <cellStyle name="Normal 5 7 3 3" xfId="7084" xr:uid="{21488131-744B-423B-80AD-823196CDD1CA}"/>
    <cellStyle name="Normal 5 7 4" xfId="6670" xr:uid="{F11AC6CE-FBC6-4109-9793-C03CA1A08A31}"/>
    <cellStyle name="Normal 5 7 4 2" xfId="7085" xr:uid="{D7A9E279-A8F0-444A-A81B-AF67C87158CB}"/>
    <cellStyle name="Normal 5 7 5" xfId="7086" xr:uid="{70DAC190-849C-4F12-AE17-EBDEDFA8FFA6}"/>
    <cellStyle name="Normal 5 8" xfId="9804" xr:uid="{1C797B16-4706-4050-8E6E-CB1FAFA5B498}"/>
    <cellStyle name="Normal 5 9" xfId="9805" xr:uid="{6B2C9570-36E5-425C-8EEF-81431A557A1A}"/>
    <cellStyle name="Normal 5_CZ" xfId="9806" xr:uid="{B4AFD603-6304-4ECC-A8AC-6965E3725321}"/>
    <cellStyle name="Normal 50" xfId="5257" xr:uid="{3A6A050F-9D46-429C-85DF-C612DDBEB136}"/>
    <cellStyle name="Normal 50 2" xfId="5258" xr:uid="{FB75559E-B7D5-4E35-9023-FE50EB21DE32}"/>
    <cellStyle name="Normal 50 2 2" xfId="9807" xr:uid="{36E2B017-8068-4AE2-92E3-D24CB2D2C745}"/>
    <cellStyle name="Normal 50 3" xfId="9808" xr:uid="{CFBC21A9-9653-46A0-8590-2EB38692E4D0}"/>
    <cellStyle name="Normal 50 4" xfId="9809" xr:uid="{61E4C7AD-F3B8-46E7-8596-4AF83837DECA}"/>
    <cellStyle name="Normal 50 5" xfId="9810" xr:uid="{615D9262-7299-47B0-A03B-A31F2B6D1A95}"/>
    <cellStyle name="Normal 50 5 2" xfId="12611" xr:uid="{083C4F52-8134-4A34-A9E6-E1DFAF2EBCCA}"/>
    <cellStyle name="Normal 50 5 2 2" xfId="15498" xr:uid="{E32B160F-3899-474C-A4B2-14BAA51DB5DC}"/>
    <cellStyle name="Normal 50 5 3" xfId="14058" xr:uid="{DFA1FCBA-DC77-4943-85B5-8E92D986FB73}"/>
    <cellStyle name="Normal 51" xfId="5259" xr:uid="{70396676-A255-465D-855C-1F2AA8CEEE8B}"/>
    <cellStyle name="Normal 51 2" xfId="5260" xr:uid="{06DC25B9-6DA5-4D7E-AE18-52A8ADEE336B}"/>
    <cellStyle name="Normal 51 2 2" xfId="9811" xr:uid="{DEDD2C19-9868-4972-B385-6B69C1818795}"/>
    <cellStyle name="Normal 51 3" xfId="9812" xr:uid="{F8E1277E-E25A-4876-B33C-2D52ED2C0BD2}"/>
    <cellStyle name="Normal 51 4" xfId="9813" xr:uid="{CB13A59F-3B41-4D0F-ACD5-F24D730F66BF}"/>
    <cellStyle name="Normal 51 5" xfId="9814" xr:uid="{30B4CF2D-2F77-474C-96F3-C4A341FEC4D3}"/>
    <cellStyle name="Normal 51 5 2" xfId="12612" xr:uid="{254F2550-F33F-46B0-A7D7-5A8619B59B8F}"/>
    <cellStyle name="Normal 51 5 2 2" xfId="15499" xr:uid="{37A63DDD-2EF7-4428-BC40-8E3FB9401F39}"/>
    <cellStyle name="Normal 51 5 3" xfId="14059" xr:uid="{1969D007-B809-4F86-B00D-21FDFE8F91D7}"/>
    <cellStyle name="Normal 52" xfId="5261" xr:uid="{2047ADE1-3A43-4A64-ACB0-59C9A3AEB8FF}"/>
    <cellStyle name="Normal 52 2" xfId="5262" xr:uid="{696812C3-0FA2-465A-9017-AC2FE9D05E47}"/>
    <cellStyle name="Normal 52 2 2" xfId="9815" xr:uid="{0106E71F-010A-4766-845F-9258736F623B}"/>
    <cellStyle name="Normal 52 3" xfId="9816" xr:uid="{C586BB11-F17D-48A3-B9A1-A4A8FC58D54D}"/>
    <cellStyle name="Normal 52 4" xfId="9817" xr:uid="{A1ABE69A-1985-4700-935B-AB31884C8DE9}"/>
    <cellStyle name="Normal 52 5" xfId="9818" xr:uid="{A3E0C099-9347-498C-B0E1-3F2E25A53CF6}"/>
    <cellStyle name="Normal 52 5 2" xfId="12613" xr:uid="{616D9D29-8A68-4482-97D3-0B97741004B6}"/>
    <cellStyle name="Normal 52 5 2 2" xfId="15500" xr:uid="{EBB621BD-AFE4-4F81-999B-0BED23CB4FC2}"/>
    <cellStyle name="Normal 52 5 3" xfId="14060" xr:uid="{F40C1B3A-2EE6-41CD-BA39-3A0EAE21FB4B}"/>
    <cellStyle name="Normal 53" xfId="5263" xr:uid="{4EFD527C-B08F-40E9-AFF6-85349D0174E3}"/>
    <cellStyle name="Normal 53 2" xfId="5264" xr:uid="{8192325D-7966-4AF6-9C74-8DC4B70F331E}"/>
    <cellStyle name="Normal 53 2 2" xfId="9819" xr:uid="{D338BFC5-B105-4030-920B-F3CF02716959}"/>
    <cellStyle name="Normal 53 3" xfId="9820" xr:uid="{0D096985-68B6-488D-83D0-393B77CD3D8A}"/>
    <cellStyle name="Normal 53 4" xfId="9821" xr:uid="{2A0C588E-5AA2-4626-9B0E-BF4407DC29A2}"/>
    <cellStyle name="Normal 53 5" xfId="9822" xr:uid="{4B922325-1319-4F11-8DAA-6954A6CB1DED}"/>
    <cellStyle name="Normal 53 5 2" xfId="12614" xr:uid="{C20A97EB-DE4A-4EE1-AC61-B54FA29B5E9E}"/>
    <cellStyle name="Normal 53 5 2 2" xfId="15501" xr:uid="{DFB07E4C-F8AE-4D00-AF37-31BCF01E3CFC}"/>
    <cellStyle name="Normal 53 5 3" xfId="14061" xr:uid="{08ADF4EC-47E4-426C-A3FC-D7ECE1841119}"/>
    <cellStyle name="Normal 54" xfId="5265" xr:uid="{BC5F0410-E7BC-458C-88A4-AB030CC8C20D}"/>
    <cellStyle name="Normal 54 2" xfId="5266" xr:uid="{75D7E28C-125E-49FD-B4FC-4CF51BE8CDB1}"/>
    <cellStyle name="Normal 54 2 2" xfId="9823" xr:uid="{1BE82417-A4C0-44E5-BB4C-5AE7D9848FAD}"/>
    <cellStyle name="Normal 54 3" xfId="9824" xr:uid="{60034A01-73B9-4EC2-905A-EA7EA60E0D45}"/>
    <cellStyle name="Normal 54 4" xfId="9825" xr:uid="{720BA4D8-9836-4C12-96F9-30E50EE22F28}"/>
    <cellStyle name="Normal 54 5" xfId="9826" xr:uid="{01877242-2CAC-49C2-9F4D-1984070B07CA}"/>
    <cellStyle name="Normal 54 5 2" xfId="12615" xr:uid="{38F2F231-CC2B-4FFF-A121-25B7CC4F7446}"/>
    <cellStyle name="Normal 54 5 2 2" xfId="15502" xr:uid="{6E535D45-0C38-494B-87C4-06AEF96F969E}"/>
    <cellStyle name="Normal 54 5 3" xfId="14062" xr:uid="{75804B1D-5049-4CFF-B202-1459AA767821}"/>
    <cellStyle name="Normal 55" xfId="5267" xr:uid="{F28721B6-986E-47E8-A66C-D8E896A3D5C4}"/>
    <cellStyle name="Normal 55 2" xfId="5268" xr:uid="{A97E5E63-7E19-44C4-9986-76CCE56D2E6D}"/>
    <cellStyle name="Normal 55 2 2" xfId="9827" xr:uid="{A3CD1D0E-3EDB-47BA-9936-42DEA8C14951}"/>
    <cellStyle name="Normal 55 3" xfId="9828" xr:uid="{350A6B07-A3BD-4112-8846-27646D844847}"/>
    <cellStyle name="Normal 55 4" xfId="9829" xr:uid="{B51ED59F-2DFA-47BA-B26E-B0C0B33F582E}"/>
    <cellStyle name="Normal 55 5" xfId="9830" xr:uid="{33C3B728-15E2-4BE5-BFFF-251718100F29}"/>
    <cellStyle name="Normal 55 5 2" xfId="12616" xr:uid="{435C1873-1029-4EE9-A054-AA27D09CBD93}"/>
    <cellStyle name="Normal 55 5 2 2" xfId="15503" xr:uid="{A45514FF-9365-4158-B3E4-BD46F76DEE82}"/>
    <cellStyle name="Normal 55 5 3" xfId="14063" xr:uid="{A66C661E-1A95-4870-82DB-5DE91EDB1C0C}"/>
    <cellStyle name="Normal 56" xfId="5269" xr:uid="{30E65CEB-5981-459A-A52F-2A52250F305A}"/>
    <cellStyle name="Normal 56 2" xfId="5270" xr:uid="{7127C397-4A50-487B-B3B5-C940CF74C064}"/>
    <cellStyle name="Normal 56 2 2" xfId="9831" xr:uid="{E50868A3-6C47-4BFD-9E89-D0C095D98843}"/>
    <cellStyle name="Normal 56 3" xfId="9832" xr:uid="{5E8D5A9E-1D7A-4262-B02F-9482373496B3}"/>
    <cellStyle name="Normal 56 4" xfId="9833" xr:uid="{AB3D37C0-D22A-4972-AD6B-3FBA45366DB0}"/>
    <cellStyle name="Normal 56 5" xfId="9834" xr:uid="{DE94AAEC-F1DB-4BF5-8A6A-D1BA48ED5448}"/>
    <cellStyle name="Normal 56 5 2" xfId="12617" xr:uid="{EBF97F32-54F3-42EF-9B1C-559FDEB8E186}"/>
    <cellStyle name="Normal 56 5 2 2" xfId="15504" xr:uid="{3A8D69A0-F3D8-4705-97BD-33F5B86ED5A1}"/>
    <cellStyle name="Normal 56 5 3" xfId="14064" xr:uid="{830CE132-C60E-4E3F-859E-D66BADFB5E54}"/>
    <cellStyle name="Normal 57" xfId="5271" xr:uid="{10F11401-E88D-4196-8526-8200818C555C}"/>
    <cellStyle name="Normal 57 2" xfId="5272" xr:uid="{92B632BC-A3DA-4BB9-96BD-9884DCC4C19B}"/>
    <cellStyle name="Normal 57 2 2" xfId="9835" xr:uid="{387E8A0D-3B3A-4981-92E1-1EF91F53DE45}"/>
    <cellStyle name="Normal 57 3" xfId="9836" xr:uid="{BCB7DEBA-B653-4AFE-808B-AA1F7182971B}"/>
    <cellStyle name="Normal 57 4" xfId="9837" xr:uid="{FB7104B6-C752-402F-8EAD-69D575CE48BA}"/>
    <cellStyle name="Normal 57 5" xfId="9838" xr:uid="{862BCBF7-EBC4-4645-9C6A-5E3887CC8E4C}"/>
    <cellStyle name="Normal 57 5 2" xfId="12618" xr:uid="{801D568A-3E80-4AF7-9172-02082003A882}"/>
    <cellStyle name="Normal 57 5 2 2" xfId="15505" xr:uid="{87B0600F-C8C7-4698-91C9-EA8EA7AA8088}"/>
    <cellStyle name="Normal 57 5 3" xfId="14065" xr:uid="{FFC88812-B485-48D9-B1E3-6ADC57BEC8DD}"/>
    <cellStyle name="Normal 58" xfId="5273" xr:uid="{BB026A14-FF34-4C70-818E-B97E8A4E2B89}"/>
    <cellStyle name="Normal 58 2" xfId="5274" xr:uid="{071952DE-02B5-4899-A936-8B44E831DBDF}"/>
    <cellStyle name="Normal 58 2 2" xfId="9839" xr:uid="{0C15FBB7-1508-4242-80A3-203C78CA58BC}"/>
    <cellStyle name="Normal 58 3" xfId="9840" xr:uid="{740DA621-D318-4B12-BF0F-6CF5DB86C8AD}"/>
    <cellStyle name="Normal 58 4" xfId="9841" xr:uid="{6679F814-0C29-45D1-83A4-DE28C5193A0B}"/>
    <cellStyle name="Normal 58 5" xfId="9842" xr:uid="{05BD1959-4A09-4EBC-A663-6E8FE05C2082}"/>
    <cellStyle name="Normal 58 5 2" xfId="12619" xr:uid="{C47B0FCE-73DF-4E50-BCDC-0B1782B35207}"/>
    <cellStyle name="Normal 58 5 2 2" xfId="15506" xr:uid="{A68D5118-7D52-4AE2-9EDB-8EFB03B960B2}"/>
    <cellStyle name="Normal 58 5 3" xfId="14066" xr:uid="{AEF827B5-0D97-4F2C-85D7-8ED94E1A0535}"/>
    <cellStyle name="Normal 59" xfId="5275" xr:uid="{25DCF49F-54A2-472D-A069-376ED08BB3D9}"/>
    <cellStyle name="Normal 59 2" xfId="5276" xr:uid="{E52997F0-7044-4AE1-AD4C-A4E1B11AB3C8}"/>
    <cellStyle name="Normal 59 2 2" xfId="9843" xr:uid="{874E43C3-2807-4CFC-A034-D1ADF63A961D}"/>
    <cellStyle name="Normal 59 3" xfId="9844" xr:uid="{5D527578-DB99-42C9-BA95-F00B624CEE1C}"/>
    <cellStyle name="Normal 59 4" xfId="9845" xr:uid="{03027247-ACB3-42CB-A9A9-123143D9EF0A}"/>
    <cellStyle name="Normal 59 5" xfId="9846" xr:uid="{42E760F6-F717-427D-9FCD-79DF1FF0445B}"/>
    <cellStyle name="Normal 59 5 2" xfId="12620" xr:uid="{9B8E66F1-88DF-43F8-8E10-17C79A2392FF}"/>
    <cellStyle name="Normal 59 5 2 2" xfId="15507" xr:uid="{7EE5AF9D-846A-46ED-A850-5EC68399C0AC}"/>
    <cellStyle name="Normal 59 5 3" xfId="14067" xr:uid="{6CB0C5F3-D2B3-4A07-AD64-EA9BF81F5410}"/>
    <cellStyle name="Normal 6" xfId="11" xr:uid="{918771CC-72AC-46F7-B541-273011399995}"/>
    <cellStyle name="Normal 6 10" xfId="9847" xr:uid="{CF3EB8CB-A2EC-4CDD-B250-FCE7674E7FD5}"/>
    <cellStyle name="Normal 6 10 2" xfId="9848" xr:uid="{7B1B2DC5-098F-4A4A-9D25-C4DA8D4E1567}"/>
    <cellStyle name="Normal 6 10 2 2" xfId="12621" xr:uid="{582148A6-35EF-4C5F-914E-3920E6D41EC4}"/>
    <cellStyle name="Normal 6 10 2 2 2" xfId="15508" xr:uid="{77BF34E5-2737-4A3E-8FAA-923B19F16782}"/>
    <cellStyle name="Normal 6 10 2 3" xfId="14068" xr:uid="{D262F19E-03AD-4EEA-9E3F-A0C280A52D47}"/>
    <cellStyle name="Normal 6 11" xfId="9849" xr:uid="{30016048-8BB7-4D5C-9A09-534307F3AED3}"/>
    <cellStyle name="Normal 6 12" xfId="9850" xr:uid="{F18635C8-DE2D-4FF6-AAD9-54E336853262}"/>
    <cellStyle name="Normal 6 13" xfId="9851" xr:uid="{01CE7B3D-960A-47A2-A325-B16BCB4B39BE}"/>
    <cellStyle name="Normal 6 14" xfId="9852" xr:uid="{DB11D0D4-7D35-42AD-8A1B-9411840A67BB}"/>
    <cellStyle name="Normal 6 15" xfId="9853" xr:uid="{A85C64A3-923D-47DD-AD9B-9E153B2B1261}"/>
    <cellStyle name="Normal 6 16" xfId="9854" xr:uid="{19F99752-C6B4-4048-9C6B-1D884B86DA1A}"/>
    <cellStyle name="Normal 6 17" xfId="9855" xr:uid="{7E79AE74-72CF-4B48-8C85-6A254E52D8EE}"/>
    <cellStyle name="Normal 6 18" xfId="9856" xr:uid="{F5186EC8-FEBF-4177-B304-A14647984818}"/>
    <cellStyle name="Normal 6 19" xfId="9857" xr:uid="{C1521C4F-5A6A-49A4-8418-F0F51A9925C7}"/>
    <cellStyle name="Normal 6 2" xfId="5278" xr:uid="{D96807C7-E221-4312-9F96-988D8AD76003}"/>
    <cellStyle name="Normal 6 2 10" xfId="9858" xr:uid="{DF1CAB08-C1AD-4AC7-B7D5-A5A413DAD6D1}"/>
    <cellStyle name="Normal 6 2 11" xfId="9859" xr:uid="{5D007479-77D8-426E-B1F7-C52B424DF393}"/>
    <cellStyle name="Normal 6 2 12" xfId="10588" xr:uid="{220F7479-F7E2-490D-BB55-5CE6048C824E}"/>
    <cellStyle name="Normal 6 2 12 2" xfId="14370" xr:uid="{FD97BD49-8F7A-4407-A9B2-E9603B34DFC1}"/>
    <cellStyle name="Normal 6 2 13" xfId="12910" xr:uid="{B0311F70-0200-4F35-BB20-211AC0E4B36D}"/>
    <cellStyle name="Normal 6 2 2" xfId="6022" xr:uid="{AF4A8122-1F70-4C16-8920-8C6A53225CB8}"/>
    <cellStyle name="Normal 6 2 2 10" xfId="9860" xr:uid="{9BA2A302-0384-402F-8504-2C4F9C7D71CE}"/>
    <cellStyle name="Normal 6 2 2 10 2" xfId="12622" xr:uid="{F40B5DB5-33DD-4094-B98F-7934007ED754}"/>
    <cellStyle name="Normal 6 2 2 10 2 2" xfId="15509" xr:uid="{A4B7421A-E39D-4885-B2B9-8FF82A990A12}"/>
    <cellStyle name="Normal 6 2 2 10 3" xfId="14069" xr:uid="{845D93D4-44D3-48A5-80DB-38F9DBB3DB09}"/>
    <cellStyle name="Normal 6 2 2 2" xfId="9861" xr:uid="{A8CD2E20-9C1C-4887-8856-F2C2E31A8D03}"/>
    <cellStyle name="Normal 6 2 2 2 2" xfId="9862" xr:uid="{95F3B009-73E2-4AD8-8901-68DF1D06B269}"/>
    <cellStyle name="Normal 6 2 2 2 2 2" xfId="9863" xr:uid="{709FE495-3D00-40E6-9260-DB777C80B8DF}"/>
    <cellStyle name="Normal 6 2 2 2 2 2 2" xfId="9864" xr:uid="{2F400B14-9C01-4F58-8D30-77018F97370C}"/>
    <cellStyle name="Normal 6 2 2 2 2 2 2 2" xfId="12626" xr:uid="{27D3B224-3815-44D3-99AE-A47EE6B850EF}"/>
    <cellStyle name="Normal 6 2 2 2 2 2 2 2 2" xfId="15513" xr:uid="{60A0BA2E-0715-4C5F-B89A-6CCD1EC9A0AD}"/>
    <cellStyle name="Normal 6 2 2 2 2 2 2 3" xfId="14073" xr:uid="{B3940151-7AC0-48D3-B12E-772C5A7FAEF0}"/>
    <cellStyle name="Normal 6 2 2 2 2 2 3" xfId="12625" xr:uid="{8B0236AB-920A-462F-ADB8-427252479BAA}"/>
    <cellStyle name="Normal 6 2 2 2 2 2 3 2" xfId="15512" xr:uid="{76AA8A97-05FD-4A67-9B5D-D6F5CCB8413F}"/>
    <cellStyle name="Normal 6 2 2 2 2 2 4" xfId="14072" xr:uid="{717E984F-3DF9-422C-94A3-64C46BCED4FE}"/>
    <cellStyle name="Normal 6 2 2 2 2 2_NM" xfId="9865" xr:uid="{71CF720D-B212-4982-BC45-80FAC2D2AD52}"/>
    <cellStyle name="Normal 6 2 2 2 2 3" xfId="9866" xr:uid="{6BB64559-94E8-4C5D-87CD-11DE8E742E7D}"/>
    <cellStyle name="Normal 6 2 2 2 2 3 2" xfId="12627" xr:uid="{3FEE363E-ED18-4B66-8F39-8DFD140655F7}"/>
    <cellStyle name="Normal 6 2 2 2 2 3 2 2" xfId="15514" xr:uid="{53B946DE-6694-4DBB-9F4D-77D95AFD2795}"/>
    <cellStyle name="Normal 6 2 2 2 2 3 3" xfId="14074" xr:uid="{4E3F35C4-AEB0-4AE3-8682-35A8CA368211}"/>
    <cellStyle name="Normal 6 2 2 2 2 4" xfId="12624" xr:uid="{FFBBF126-C59F-42BA-8441-299BB3CFEB53}"/>
    <cellStyle name="Normal 6 2 2 2 2 4 2" xfId="15511" xr:uid="{FCD5CAE4-FE56-4AE0-B6CC-F76D37E505F6}"/>
    <cellStyle name="Normal 6 2 2 2 2 5" xfId="14071" xr:uid="{FA622BA1-473A-463C-8903-66BFBF826B49}"/>
    <cellStyle name="Normal 6 2 2 2 2_NM" xfId="9867" xr:uid="{E593B3FD-5DE0-4C9E-9BD7-427E156067CE}"/>
    <cellStyle name="Normal 6 2 2 2 3" xfId="9868" xr:uid="{67DB0B41-6EB4-488B-85EF-84CB6EE19043}"/>
    <cellStyle name="Normal 6 2 2 2 3 2" xfId="9869" xr:uid="{68259F9C-30C0-4B27-9D25-8F9D212A29CD}"/>
    <cellStyle name="Normal 6 2 2 2 3 2 2" xfId="12629" xr:uid="{98D38578-A237-40ED-AD0A-C8EB2DAB5AE6}"/>
    <cellStyle name="Normal 6 2 2 2 3 2 2 2" xfId="15516" xr:uid="{664683CE-E598-4101-BA00-3283DB84CF98}"/>
    <cellStyle name="Normal 6 2 2 2 3 2 3" xfId="14076" xr:uid="{67EB6BCD-9547-4675-B245-D562D9FB3A4B}"/>
    <cellStyle name="Normal 6 2 2 2 3 3" xfId="12628" xr:uid="{C898F816-E814-469D-B163-6E760F2B81C8}"/>
    <cellStyle name="Normal 6 2 2 2 3 3 2" xfId="15515" xr:uid="{CB229E08-336E-4EBA-8F8E-F5C108F2D425}"/>
    <cellStyle name="Normal 6 2 2 2 3 4" xfId="14075" xr:uid="{731B39AF-4776-4F35-A0D4-DC7C77C4F40F}"/>
    <cellStyle name="Normal 6 2 2 2 3_NM" xfId="9870" xr:uid="{5C3F1CF6-C95F-44AF-BFDB-C5535684777D}"/>
    <cellStyle name="Normal 6 2 2 2 4" xfId="9871" xr:uid="{6C01477A-5C29-4E18-92BA-7B6AA0A5E407}"/>
    <cellStyle name="Normal 6 2 2 2 4 2" xfId="12630" xr:uid="{7942CB01-CFBE-42AC-BFDB-62AB595D0BDC}"/>
    <cellStyle name="Normal 6 2 2 2 4 2 2" xfId="15517" xr:uid="{C5D0E6CD-CCAC-423B-AD51-1AE52AC00D12}"/>
    <cellStyle name="Normal 6 2 2 2 4 3" xfId="14077" xr:uid="{952CDB95-6CC5-444D-8B88-6E2D3B0C1211}"/>
    <cellStyle name="Normal 6 2 2 2 5" xfId="9872" xr:uid="{B9B12850-314D-4A15-995F-634964A8213B}"/>
    <cellStyle name="Normal 6 2 2 2 5 2" xfId="12631" xr:uid="{AAAD8DD1-498A-46B5-B6C6-C509EA88EA20}"/>
    <cellStyle name="Normal 6 2 2 2 5 2 2" xfId="15518" xr:uid="{F90F9199-2520-4AE4-9C4A-42431A36B9D2}"/>
    <cellStyle name="Normal 6 2 2 2 5 3" xfId="14078" xr:uid="{81FDEC49-AE08-4C1D-811C-8C1B8BACE4BC}"/>
    <cellStyle name="Normal 6 2 2 2 6" xfId="12623" xr:uid="{61DAD274-9864-4FFE-95FB-E0C2782539E6}"/>
    <cellStyle name="Normal 6 2 2 2 6 2" xfId="15510" xr:uid="{65075EE6-19D3-49F2-89DC-E001204B9EB7}"/>
    <cellStyle name="Normal 6 2 2 2 7" xfId="14070" xr:uid="{9B0B7E89-B676-4A93-B426-6EDE772D7A87}"/>
    <cellStyle name="Normal 6 2 2 2_NM" xfId="9873" xr:uid="{27EE02AE-7445-42FA-8158-71BBAC4E2CC1}"/>
    <cellStyle name="Normal 6 2 2 3" xfId="9874" xr:uid="{64C3966D-9CE7-4730-BC5D-6CBC6C5AB111}"/>
    <cellStyle name="Normal 6 2 2 3 2" xfId="9875" xr:uid="{B7CB73D6-606A-4025-8AA2-611A64A0CE0E}"/>
    <cellStyle name="Normal 6 2 2 3 2 2" xfId="9876" xr:uid="{B0EC6945-D82E-46E4-AE30-3FA00039A0AB}"/>
    <cellStyle name="Normal 6 2 2 3 2 2 2" xfId="9877" xr:uid="{749BE04D-CE6A-45A2-8476-8E282B15B857}"/>
    <cellStyle name="Normal 6 2 2 3 2 2 2 2" xfId="12635" xr:uid="{EABB72A5-E780-4CA9-B9E7-238F1571CF29}"/>
    <cellStyle name="Normal 6 2 2 3 2 2 2 2 2" xfId="15522" xr:uid="{9C45A4D2-BB57-4B20-8C37-777F66D54FC5}"/>
    <cellStyle name="Normal 6 2 2 3 2 2 2 3" xfId="14082" xr:uid="{7ED5CC26-F28C-40C8-8F1A-174662F7A970}"/>
    <cellStyle name="Normal 6 2 2 3 2 2 3" xfId="12634" xr:uid="{E024601C-A457-4665-97F0-A3F93C2067FD}"/>
    <cellStyle name="Normal 6 2 2 3 2 2 3 2" xfId="15521" xr:uid="{7B5C70EB-02B4-4A40-92E0-2FF92D2201E1}"/>
    <cellStyle name="Normal 6 2 2 3 2 2 4" xfId="14081" xr:uid="{D523B82D-61B0-4E8E-8D35-A5A460EE3591}"/>
    <cellStyle name="Normal 6 2 2 3 2 2_NM" xfId="9878" xr:uid="{D3F87982-F441-42AF-ADF5-04D0CB6BA7CC}"/>
    <cellStyle name="Normal 6 2 2 3 2 3" xfId="9879" xr:uid="{254991FA-95D2-4E37-AA99-F0B84DA6DC38}"/>
    <cellStyle name="Normal 6 2 2 3 2 3 2" xfId="12636" xr:uid="{8D402633-9CD4-4929-B3A3-3CFB8A52A9AD}"/>
    <cellStyle name="Normal 6 2 2 3 2 3 2 2" xfId="15523" xr:uid="{9C098895-6794-4491-BFBA-7ED643CD75BD}"/>
    <cellStyle name="Normal 6 2 2 3 2 3 3" xfId="14083" xr:uid="{3D276E0C-B410-4E47-992A-006F70F864BE}"/>
    <cellStyle name="Normal 6 2 2 3 2 4" xfId="12633" xr:uid="{6AFB2489-DE9F-4E60-B43E-6BA7C5E16C14}"/>
    <cellStyle name="Normal 6 2 2 3 2 4 2" xfId="15520" xr:uid="{F42714E9-3D05-436E-A5F4-24F139B4D967}"/>
    <cellStyle name="Normal 6 2 2 3 2 5" xfId="14080" xr:uid="{08852483-C841-4E18-B135-5A0D3FE1FACE}"/>
    <cellStyle name="Normal 6 2 2 3 2_NM" xfId="9880" xr:uid="{E151D4B6-31D6-4C64-9789-1706221B4A0C}"/>
    <cellStyle name="Normal 6 2 2 3 3" xfId="9881" xr:uid="{80E523B8-FC60-4C5F-BA83-E51CE14A1450}"/>
    <cellStyle name="Normal 6 2 2 3 3 2" xfId="9882" xr:uid="{46AEA601-AA5E-47EA-86D6-7C726381DA39}"/>
    <cellStyle name="Normal 6 2 2 3 3 2 2" xfId="12638" xr:uid="{EE37A117-E741-4333-BBA9-AE215634AA1D}"/>
    <cellStyle name="Normal 6 2 2 3 3 2 2 2" xfId="15525" xr:uid="{F8917EFB-A264-4AC7-9B3C-1745DCC556C8}"/>
    <cellStyle name="Normal 6 2 2 3 3 2 3" xfId="14085" xr:uid="{79EF8C5A-6860-4DDF-81F3-607189B1EB23}"/>
    <cellStyle name="Normal 6 2 2 3 3 3" xfId="12637" xr:uid="{DDDE3585-0C71-414F-AF15-7BEF4D8B0D27}"/>
    <cellStyle name="Normal 6 2 2 3 3 3 2" xfId="15524" xr:uid="{0D12B68D-D71A-4584-9211-34EC4A2654B7}"/>
    <cellStyle name="Normal 6 2 2 3 3 4" xfId="14084" xr:uid="{0E2D2AFA-BD61-43F6-B2ED-6B056AC03E4C}"/>
    <cellStyle name="Normal 6 2 2 3 3_NM" xfId="9883" xr:uid="{E5D7C70F-B3FE-4421-B995-0AB21B232AD9}"/>
    <cellStyle name="Normal 6 2 2 3 4" xfId="9884" xr:uid="{9FC7C2B4-733C-4B2C-8479-2AC4B1D2460D}"/>
    <cellStyle name="Normal 6 2 2 3 4 2" xfId="12639" xr:uid="{A8FF1D20-630A-48E8-B50C-8DC1781794AD}"/>
    <cellStyle name="Normal 6 2 2 3 4 2 2" xfId="15526" xr:uid="{0D1240D7-D865-4220-BFFA-CD19E64F8D11}"/>
    <cellStyle name="Normal 6 2 2 3 4 3" xfId="14086" xr:uid="{7CD253BD-E3AB-49E0-B5B7-0F1F1646743F}"/>
    <cellStyle name="Normal 6 2 2 3 5" xfId="9885" xr:uid="{1A69B5FD-5C0C-4C6B-A655-6A5C42F46138}"/>
    <cellStyle name="Normal 6 2 2 3 5 2" xfId="12640" xr:uid="{A03A57A7-BFB4-46F4-88DE-FB648D6B62B3}"/>
    <cellStyle name="Normal 6 2 2 3 5 2 2" xfId="15527" xr:uid="{FA70F9F0-2009-461C-95A9-A6DA48E7E5F2}"/>
    <cellStyle name="Normal 6 2 2 3 5 3" xfId="14087" xr:uid="{1A90684E-A2C7-482B-8888-D3896CF68E02}"/>
    <cellStyle name="Normal 6 2 2 3 6" xfId="12632" xr:uid="{E5CC940E-76F7-4491-B5BA-0AE6348AF99D}"/>
    <cellStyle name="Normal 6 2 2 3 6 2" xfId="15519" xr:uid="{B3F400BF-F70D-481D-BDEE-9FA993FB1A04}"/>
    <cellStyle name="Normal 6 2 2 3 7" xfId="14079" xr:uid="{0A291927-9677-40BF-8AE7-C5C5525943AA}"/>
    <cellStyle name="Normal 6 2 2 3_NM" xfId="9886" xr:uid="{72031946-7A7B-4880-91C6-BD66E49BCD89}"/>
    <cellStyle name="Normal 6 2 2 4" xfId="9887" xr:uid="{6F3679ED-C042-403D-8E76-9B89BEB8F59B}"/>
    <cellStyle name="Normal 6 2 2 4 2" xfId="9888" xr:uid="{FAF54739-825E-4201-B907-AFA45896209D}"/>
    <cellStyle name="Normal 6 2 2 4 2 2" xfId="9889" xr:uid="{27E8F366-AEE3-404B-BE84-4C9C2033689A}"/>
    <cellStyle name="Normal 6 2 2 4 2 2 2" xfId="12643" xr:uid="{B9932187-5345-48A4-9471-759704C5EE2F}"/>
    <cellStyle name="Normal 6 2 2 4 2 2 2 2" xfId="15530" xr:uid="{8726CDE4-6AED-4095-861D-4059275C6A80}"/>
    <cellStyle name="Normal 6 2 2 4 2 2 3" xfId="14090" xr:uid="{9B69370F-33DE-4147-8725-CC5B6C6E8DD3}"/>
    <cellStyle name="Normal 6 2 2 4 2 3" xfId="12642" xr:uid="{BD9A8F41-A75B-48C7-9963-9EF99FD5D7CC}"/>
    <cellStyle name="Normal 6 2 2 4 2 3 2" xfId="15529" xr:uid="{A3F213A2-9B4C-4057-A50D-6A72D13BB3E6}"/>
    <cellStyle name="Normal 6 2 2 4 2 4" xfId="14089" xr:uid="{D0139B1D-0980-49DA-8CE2-BF9773F0A602}"/>
    <cellStyle name="Normal 6 2 2 4 2_NM" xfId="9890" xr:uid="{769A3F10-B151-4415-BB02-DE4F80DAA021}"/>
    <cellStyle name="Normal 6 2 2 4 3" xfId="9891" xr:uid="{86D57CBD-504C-4811-9DF1-61865EE7F32A}"/>
    <cellStyle name="Normal 6 2 2 4 3 2" xfId="12644" xr:uid="{53783EC5-5641-4E75-8EBB-C4443023299B}"/>
    <cellStyle name="Normal 6 2 2 4 3 2 2" xfId="15531" xr:uid="{F1ADE395-478A-442F-AC5A-CA96F6A59EDD}"/>
    <cellStyle name="Normal 6 2 2 4 3 3" xfId="14091" xr:uid="{3104D63D-50F6-4D88-A97B-363A56296F8D}"/>
    <cellStyle name="Normal 6 2 2 4 4" xfId="12641" xr:uid="{E93053C4-43A6-4F65-9AA8-7F127E8D1AE7}"/>
    <cellStyle name="Normal 6 2 2 4 4 2" xfId="15528" xr:uid="{BE01258C-2304-482A-8CCB-9757AB32B8D8}"/>
    <cellStyle name="Normal 6 2 2 4 5" xfId="14088" xr:uid="{A49E8DA6-ABFE-4FD6-A63A-6BD82EF41631}"/>
    <cellStyle name="Normal 6 2 2 4_NM" xfId="9892" xr:uid="{8B4CE503-D20B-4801-AFA1-6C46F4739765}"/>
    <cellStyle name="Normal 6 2 2 5" xfId="9893" xr:uid="{BA0F9EC9-FC8C-47F5-98D5-861BC6B7D0AD}"/>
    <cellStyle name="Normal 6 2 2 5 2" xfId="9894" xr:uid="{B6EDC5C6-4AFA-4C40-8D1F-28BF60B32CA2}"/>
    <cellStyle name="Normal 6 2 2 5 2 2" xfId="12646" xr:uid="{6D7C11C6-2144-4656-89F9-EC054B718BAD}"/>
    <cellStyle name="Normal 6 2 2 5 2 2 2" xfId="15533" xr:uid="{08F457FF-81FA-420D-94C8-7C0A25921B39}"/>
    <cellStyle name="Normal 6 2 2 5 2 3" xfId="14093" xr:uid="{1571CA9A-B460-4743-B5EA-E8302EDE857A}"/>
    <cellStyle name="Normal 6 2 2 5 3" xfId="12645" xr:uid="{90B79DF3-8026-4137-B250-C6D38D82D6DA}"/>
    <cellStyle name="Normal 6 2 2 5 3 2" xfId="15532" xr:uid="{BA9824EE-A04A-4A1B-8B07-63E3EC724417}"/>
    <cellStyle name="Normal 6 2 2 5 4" xfId="14092" xr:uid="{47755DD1-0A0A-4C0F-88DC-FD76C28572A6}"/>
    <cellStyle name="Normal 6 2 2 5_NM" xfId="9895" xr:uid="{327338E3-C7AB-4789-92D4-E9FEFC59E308}"/>
    <cellStyle name="Normal 6 2 2 6" xfId="9896" xr:uid="{DB28EF9F-01F8-485E-888E-6242448BDA2D}"/>
    <cellStyle name="Normal 6 2 2 6 2" xfId="12647" xr:uid="{70B4D0BF-72F2-4986-8CEE-3E4B73F9127D}"/>
    <cellStyle name="Normal 6 2 2 6 2 2" xfId="15534" xr:uid="{8B60E368-4A76-49DA-9B7B-CD8FCF550FD4}"/>
    <cellStyle name="Normal 6 2 2 6 3" xfId="14094" xr:uid="{C0BA5341-F88A-48B0-B974-B8B4740E65E9}"/>
    <cellStyle name="Normal 6 2 2 7" xfId="9897" xr:uid="{4D7E3D0D-55FB-483E-BE00-7AD1FDAAFAFE}"/>
    <cellStyle name="Normal 6 2 2 7 2" xfId="12648" xr:uid="{B7B111BF-3D83-4F38-849C-49AD432B5118}"/>
    <cellStyle name="Normal 6 2 2 7 2 2" xfId="15535" xr:uid="{A0059682-6312-4331-A5A2-2C0F5EDC802D}"/>
    <cellStyle name="Normal 6 2 2 7 3" xfId="14095" xr:uid="{F7C6DDD8-1BB1-4E9A-B823-6EBF2A1DAAA2}"/>
    <cellStyle name="Normal 6 2 2 8" xfId="9898" xr:uid="{ADF1191F-4592-43C2-8698-D45675CB054C}"/>
    <cellStyle name="Normal 6 2 2 8 2" xfId="12649" xr:uid="{08963E3F-DCAB-4AF3-B1BB-3671C3DC561B}"/>
    <cellStyle name="Normal 6 2 2 8 2 2" xfId="15536" xr:uid="{F46E8DB0-E3CA-4AAF-A7C7-0FC769973896}"/>
    <cellStyle name="Normal 6 2 2 8 3" xfId="14096" xr:uid="{0580996D-5554-4B0D-AE6E-AC7A3AD8C011}"/>
    <cellStyle name="Normal 6 2 2 9" xfId="9899" xr:uid="{EB1A54BA-BFE7-46C8-B0CF-2EFEE85296A3}"/>
    <cellStyle name="Normal 6 2 2 9 2" xfId="12650" xr:uid="{DDDAE915-4173-4744-90E9-6B7DB7ECD35B}"/>
    <cellStyle name="Normal 6 2 2 9 2 2" xfId="15537" xr:uid="{C2297E8F-4868-4705-9B40-82E285802529}"/>
    <cellStyle name="Normal 6 2 2 9 3" xfId="14097" xr:uid="{6DBFEA4D-CA08-4822-8928-DCBBEBA376E2}"/>
    <cellStyle name="Normal 6 2 2_NM" xfId="9900" xr:uid="{71CFB9FF-DE42-410A-9DC0-6448714D3463}"/>
    <cellStyle name="Normal 6 2 3" xfId="6401" xr:uid="{7AC0D649-A7DE-4177-9AF6-BE697CB27210}"/>
    <cellStyle name="Normal 6 2 3 2" xfId="9901" xr:uid="{036DF0E7-9811-4573-9836-86A38D166EBB}"/>
    <cellStyle name="Normal 6 2 3 2 2" xfId="9902" xr:uid="{EFD43A5D-C98B-45A6-9AFB-9A921E51C6F5}"/>
    <cellStyle name="Normal 6 2 3 2 2 2" xfId="9903" xr:uid="{3E58CB7D-CD7A-4A63-A4AA-7B698E1B2800}"/>
    <cellStyle name="Normal 6 2 3 2 2 2 2" xfId="12652" xr:uid="{480A37F8-9246-4CBB-8409-4DDC8CB2E67A}"/>
    <cellStyle name="Normal 6 2 3 2 2 2 2 2" xfId="15539" xr:uid="{A9B83168-EE96-4890-B78D-2FCCC87C652A}"/>
    <cellStyle name="Normal 6 2 3 2 2 2 3" xfId="14099" xr:uid="{7684E6F2-AFAE-41EE-8D8D-E3C5CC744F25}"/>
    <cellStyle name="Normal 6 2 3 2 2 3" xfId="12651" xr:uid="{6C6B92A9-D5A0-4828-B772-3122A1B62483}"/>
    <cellStyle name="Normal 6 2 3 2 2 3 2" xfId="15538" xr:uid="{003619DE-10B5-4295-9B51-97A562EAB798}"/>
    <cellStyle name="Normal 6 2 3 2 2 4" xfId="14098" xr:uid="{6DBB1D4E-A51A-4358-9053-5F66F63D6B0F}"/>
    <cellStyle name="Normal 6 2 3 2 2_NM" xfId="9904" xr:uid="{4B136B3A-055B-465F-A047-96343A56313C}"/>
    <cellStyle name="Normal 6 2 3 2 3" xfId="9905" xr:uid="{22154C75-7797-457E-8B77-5FF4027CEB90}"/>
    <cellStyle name="Normal 6 2 3 2 3 2" xfId="12653" xr:uid="{01363B91-FE33-4732-A2E3-0D375F62B66A}"/>
    <cellStyle name="Normal 6 2 3 2 3 2 2" xfId="15540" xr:uid="{AC9F870C-7C19-42EC-BBAB-D15714ED43FF}"/>
    <cellStyle name="Normal 6 2 3 2 3 3" xfId="14100" xr:uid="{9870A4B6-1BC2-437B-8AAA-E3B80DB87FE4}"/>
    <cellStyle name="Normal 6 2 3 2 4" xfId="9906" xr:uid="{62228FD3-FC20-494E-B639-562BB0F3D015}"/>
    <cellStyle name="Normal 6 2 3 2 4 2" xfId="12654" xr:uid="{19C723A7-0910-4916-B0B3-9F2AE703309B}"/>
    <cellStyle name="Normal 6 2 3 2 4 2 2" xfId="15541" xr:uid="{EB85D741-7610-4CB6-B97E-7E5D70536DE4}"/>
    <cellStyle name="Normal 6 2 3 2 4 3" xfId="14101" xr:uid="{106122E2-EAC1-49E6-A7BD-52E43758AC16}"/>
    <cellStyle name="Normal 6 2 3 2_NM" xfId="9907" xr:uid="{3A16408B-958D-4185-8678-DE2A04F66090}"/>
    <cellStyle name="Normal 6 2 3 3" xfId="9908" xr:uid="{6FADAEA2-EC42-4BAF-B27E-E707CD58586F}"/>
    <cellStyle name="Normal 6 2 3 3 2" xfId="9909" xr:uid="{EEF924D1-02FB-4E3B-91DF-18BE526AE8AE}"/>
    <cellStyle name="Normal 6 2 3 3 2 2" xfId="12656" xr:uid="{A57B01EF-2C74-4861-B4F2-70EBAD1CD297}"/>
    <cellStyle name="Normal 6 2 3 3 2 2 2" xfId="15543" xr:uid="{D991FD97-9540-461C-AA61-E7EB6D688FC3}"/>
    <cellStyle name="Normal 6 2 3 3 2 3" xfId="14103" xr:uid="{E0C22064-C450-4F5F-BA5C-7844C79E9348}"/>
    <cellStyle name="Normal 6 2 3 3 3" xfId="9910" xr:uid="{E8DE5903-FF65-455D-A5B6-9FCE0521B685}"/>
    <cellStyle name="Normal 6 2 3 3 3 2" xfId="12657" xr:uid="{AAC7BE0D-3100-405E-878D-B8284618E3FF}"/>
    <cellStyle name="Normal 6 2 3 3 3 2 2" xfId="15544" xr:uid="{BDF517F4-625C-4CA5-A9B2-1B36F1A5184C}"/>
    <cellStyle name="Normal 6 2 3 3 3 3" xfId="14104" xr:uid="{C2EB6137-E767-4642-9EF9-C4E655CD57C1}"/>
    <cellStyle name="Normal 6 2 3 3 4" xfId="12655" xr:uid="{0948FB0F-76D9-4F70-81B7-F5A85A24F3B3}"/>
    <cellStyle name="Normal 6 2 3 3 4 2" xfId="15542" xr:uid="{7D198369-E644-47EF-B3ED-BD05B39123AF}"/>
    <cellStyle name="Normal 6 2 3 3 5" xfId="14102" xr:uid="{C29B214D-1713-4928-BC6D-5521127BC78C}"/>
    <cellStyle name="Normal 6 2 3 3_NM" xfId="9911" xr:uid="{CED91FA1-BB63-48A6-A4A9-5FE32BF97241}"/>
    <cellStyle name="Normal 6 2 3 4" xfId="9912" xr:uid="{A2C81B2C-F564-4B1D-859F-AC5D98BD155E}"/>
    <cellStyle name="Normal 6 2 3 5" xfId="9913" xr:uid="{C9F4DCCC-9506-491E-8846-42B92B44BB06}"/>
    <cellStyle name="Normal 6 2 3 5 2" xfId="12658" xr:uid="{43CB71C9-DE96-45BF-BD8E-A0D958E190BF}"/>
    <cellStyle name="Normal 6 2 3 5 2 2" xfId="15545" xr:uid="{E9264A2B-70D9-449E-AD9C-533297B401B2}"/>
    <cellStyle name="Normal 6 2 3 5 3" xfId="14105" xr:uid="{169C673C-CBE0-41DC-BA6F-EFDB657D2037}"/>
    <cellStyle name="Normal 6 2 3 6" xfId="10796" xr:uid="{55405781-2464-4FD8-8BDC-BC955E21B1E5}"/>
    <cellStyle name="Normal 6 2 3 6 2" xfId="14578" xr:uid="{C25A7888-1043-4C04-BA2E-30E0F904E982}"/>
    <cellStyle name="Normal 6 2 3 7" xfId="12442" xr:uid="{CA663422-0CE8-46EF-8294-B69F707B9DB3}"/>
    <cellStyle name="Normal 6 2 3 7 2" xfId="15329" xr:uid="{79A4514B-9110-4B8D-81AC-FF2124C59C4D}"/>
    <cellStyle name="Normal 6 2 3 8" xfId="13118" xr:uid="{3A381851-9F9E-4688-93F1-246494CBD78D}"/>
    <cellStyle name="Normal 6 2 3_NM" xfId="9914" xr:uid="{82E5A4A1-52E7-45D0-B348-21C3B533A962}"/>
    <cellStyle name="Normal 6 2 4" xfId="6402" xr:uid="{CA024197-292C-416E-BF13-0BE16E3EFD34}"/>
    <cellStyle name="Normal 6 2 4 2" xfId="9915" xr:uid="{C0A6F438-12F6-45B3-A1CF-CEB05948C131}"/>
    <cellStyle name="Normal 6 2 4 2 2" xfId="9916" xr:uid="{4A3F3FA8-D861-4B6A-8D93-0399CDB092A6}"/>
    <cellStyle name="Normal 6 2 4 2 2 2" xfId="9917" xr:uid="{0B1242BD-E501-471B-9D52-28FABB389CAF}"/>
    <cellStyle name="Normal 6 2 4 2 2 2 2" xfId="12661" xr:uid="{B7131507-FDF5-40C2-86C5-6EE845BABE26}"/>
    <cellStyle name="Normal 6 2 4 2 2 2 2 2" xfId="15548" xr:uid="{62814B15-7B7D-4DD6-AB24-23DDAC0CDC78}"/>
    <cellStyle name="Normal 6 2 4 2 2 2 3" xfId="14108" xr:uid="{2EC73CB8-9BE6-4699-A3C3-F321158ED37E}"/>
    <cellStyle name="Normal 6 2 4 2 2 3" xfId="12660" xr:uid="{FDB4B1E8-EFB3-413F-AB74-FBCFEE3F50EB}"/>
    <cellStyle name="Normal 6 2 4 2 2 3 2" xfId="15547" xr:uid="{F76CB0C1-42D9-45C1-B6AC-EF30C8125020}"/>
    <cellStyle name="Normal 6 2 4 2 2 4" xfId="14107" xr:uid="{352039A1-E809-4A39-B275-B24BBEFDF199}"/>
    <cellStyle name="Normal 6 2 4 2 2_NM" xfId="9918" xr:uid="{DD1A4AF8-709D-4D23-89C9-4368B21D9DAB}"/>
    <cellStyle name="Normal 6 2 4 2 3" xfId="9919" xr:uid="{F286BA21-79CB-4D68-9B77-AFBBBDEFA394}"/>
    <cellStyle name="Normal 6 2 4 2 3 2" xfId="12662" xr:uid="{786C60DB-B729-493C-826F-6319292800FD}"/>
    <cellStyle name="Normal 6 2 4 2 3 2 2" xfId="15549" xr:uid="{265529C0-A7C5-4B17-AD54-7223212C0AB6}"/>
    <cellStyle name="Normal 6 2 4 2 3 3" xfId="14109" xr:uid="{5F73CC60-DF21-445F-B702-F38EAE9A8C75}"/>
    <cellStyle name="Normal 6 2 4 2 4" xfId="12659" xr:uid="{99293411-04B6-40EC-ACAC-D523FF19D427}"/>
    <cellStyle name="Normal 6 2 4 2 4 2" xfId="15546" xr:uid="{E15FEC42-3769-405C-9F2E-3C2DB77881C5}"/>
    <cellStyle name="Normal 6 2 4 2 5" xfId="14106" xr:uid="{FF108E5A-3D49-40AD-83EB-C108A10D535A}"/>
    <cellStyle name="Normal 6 2 4 2_NM" xfId="9920" xr:uid="{7B8C064B-9AAD-48C6-BEDE-F36EFA0A426E}"/>
    <cellStyle name="Normal 6 2 4 3" xfId="9921" xr:uid="{7A282963-99A0-4B7C-A1BC-7BCAE94450E0}"/>
    <cellStyle name="Normal 6 2 4 3 2" xfId="9922" xr:uid="{239ABEBD-88E9-4E95-B6E0-0C599D478258}"/>
    <cellStyle name="Normal 6 2 4 3 2 2" xfId="12664" xr:uid="{1D4353BD-4240-40DB-9196-FE23435B2A99}"/>
    <cellStyle name="Normal 6 2 4 3 2 2 2" xfId="15551" xr:uid="{5ED7C4CB-B15C-40EC-80CD-B3DCE0C2FB1E}"/>
    <cellStyle name="Normal 6 2 4 3 2 3" xfId="14111" xr:uid="{AC0FC5F0-BD2E-47A5-B634-869C6F530626}"/>
    <cellStyle name="Normal 6 2 4 3 3" xfId="12663" xr:uid="{CD1E032B-85DD-458D-BB9E-4C8018BDC541}"/>
    <cellStyle name="Normal 6 2 4 3 3 2" xfId="15550" xr:uid="{C986DCE2-6ED0-4529-A154-B702D77343B0}"/>
    <cellStyle name="Normal 6 2 4 3 4" xfId="14110" xr:uid="{561D14EF-F0DB-42CE-A282-CC2A1FCE8218}"/>
    <cellStyle name="Normal 6 2 4 3_NM" xfId="9923" xr:uid="{5B19AC17-4FF3-441B-83FF-7527854E9566}"/>
    <cellStyle name="Normal 6 2 4 4" xfId="9924" xr:uid="{40970017-356C-48D4-B1F2-3D6C2E18FB7E}"/>
    <cellStyle name="Normal 6 2 4 4 2" xfId="12665" xr:uid="{3DBD9F49-0C6A-4AB6-9465-9FC4FEA0C7DE}"/>
    <cellStyle name="Normal 6 2 4 4 2 2" xfId="15552" xr:uid="{5298EE8F-D702-4EF3-97C1-7DF64A18C838}"/>
    <cellStyle name="Normal 6 2 4 4 3" xfId="14112" xr:uid="{15EC2EE4-2CA6-4D2E-8E9E-B2BFF80A8636}"/>
    <cellStyle name="Normal 6 2 4 5" xfId="9925" xr:uid="{81C692D4-598A-4128-93EC-CB73D6768C1D}"/>
    <cellStyle name="Normal 6 2 4 5 2" xfId="12666" xr:uid="{B94BB758-8F0B-4933-8577-10BCFA03C54D}"/>
    <cellStyle name="Normal 6 2 4 5 2 2" xfId="15553" xr:uid="{3318484F-A733-40C3-AC97-CAEA43152FE5}"/>
    <cellStyle name="Normal 6 2 4 5 3" xfId="14113" xr:uid="{A9D19D9F-3D0D-404C-9285-2002B777CCAC}"/>
    <cellStyle name="Normal 6 2 4 6" xfId="10797" xr:uid="{C800349E-9372-4812-9E17-5F28ACED4E98}"/>
    <cellStyle name="Normal 6 2 4 6 2" xfId="14579" xr:uid="{7879430D-AAC4-4C00-AC71-ABBF2B9825CD}"/>
    <cellStyle name="Normal 6 2 4 7" xfId="12440" xr:uid="{E8C31848-8122-4067-928F-22A8E63E84B7}"/>
    <cellStyle name="Normal 6 2 4 7 2" xfId="15327" xr:uid="{73632803-B149-4D47-B6D3-970C30696355}"/>
    <cellStyle name="Normal 6 2 4 8" xfId="13119" xr:uid="{AE31461F-C356-4C37-926E-5849C0FD6817}"/>
    <cellStyle name="Normal 6 2 4_NM" xfId="9926" xr:uid="{5DE0466B-FAF6-4D43-BAD3-770990421933}"/>
    <cellStyle name="Normal 6 2 5" xfId="6403" xr:uid="{202D5BF2-AFBD-4361-8EA7-DFCF8ED7FDB9}"/>
    <cellStyle name="Normal 6 2 5 2" xfId="6404" xr:uid="{AF5161DD-7583-4DE5-9854-1F7BE366DCD4}"/>
    <cellStyle name="Normal 6 2 5 2 2" xfId="6505" xr:uid="{F6252C12-B69F-4143-A95F-22158E70E2DB}"/>
    <cellStyle name="Normal 6 2 5 2 2 2" xfId="6738" xr:uid="{AD03E473-6CC4-4601-A22E-8D2E7D094F12}"/>
    <cellStyle name="Normal 6 2 5 2 2 2 2" xfId="7087" xr:uid="{D4419146-5E21-4492-BE73-4F26007A14A5}"/>
    <cellStyle name="Normal 6 2 5 2 2 2 2 2" xfId="9927" xr:uid="{3C8A4721-F10D-436E-B361-8E58729831FF}"/>
    <cellStyle name="Normal 6 2 5 2 2 2 2 2 2" xfId="12667" xr:uid="{3789BA20-D866-4708-83FE-6B67ECABA2A8}"/>
    <cellStyle name="Normal 6 2 5 2 2 2 2 2 2 2" xfId="15554" xr:uid="{3E85DE3A-AD45-443C-A85B-50D631ADAD09}"/>
    <cellStyle name="Normal 6 2 5 2 2 2 2 2 3" xfId="14114" xr:uid="{5DB2A7EB-13DC-417F-9FE2-7DE66EC2F27E}"/>
    <cellStyle name="Normal 6 2 5 2 2 3" xfId="7088" xr:uid="{E8A7F82E-294D-4E6A-AD42-DB172230791A}"/>
    <cellStyle name="Normal 6 2 5 2 2 4" xfId="9928" xr:uid="{889A3C74-6D28-4426-8764-00B7ADF72FCE}"/>
    <cellStyle name="Normal 6 2 5 2 3" xfId="6673" xr:uid="{D5B9F482-47BE-4CD9-B079-835F426882E1}"/>
    <cellStyle name="Normal 6 2 5 2 3 2" xfId="7089" xr:uid="{70525618-5E73-4E1E-A066-4AA4B17AFEB0}"/>
    <cellStyle name="Normal 6 2 5 2 4" xfId="7090" xr:uid="{8C8F23CE-13DC-48A8-8A0E-F31141E102CD}"/>
    <cellStyle name="Normal 6 2 5 2_NM" xfId="9929" xr:uid="{51167B22-6EE3-4AA1-8B03-1F61DE94C156}"/>
    <cellStyle name="Normal 6 2 5 3" xfId="6506" xr:uid="{9FF8BDC3-FA81-4633-8633-238961D1EE5B}"/>
    <cellStyle name="Normal 6 2 5 3 2" xfId="6739" xr:uid="{5EEEB907-B321-4658-97C1-4E66B3F1A9D7}"/>
    <cellStyle name="Normal 6 2 5 3 2 2" xfId="7091" xr:uid="{F48B674E-D40B-4C17-A3CA-B95556EF8B2C}"/>
    <cellStyle name="Normal 6 2 5 3 2 2 2" xfId="9930" xr:uid="{AF69CAA0-BAD6-4129-A2F5-9322E82CF659}"/>
    <cellStyle name="Normal 6 2 5 3 2 2 2 2" xfId="12668" xr:uid="{0D1FF302-FD5E-4E34-B2D8-1C13CA84549F}"/>
    <cellStyle name="Normal 6 2 5 3 2 2 2 2 2" xfId="15555" xr:uid="{1271C6DB-1638-4C01-875F-C7AA3B1DBD60}"/>
    <cellStyle name="Normal 6 2 5 3 2 2 2 3" xfId="14115" xr:uid="{7CBEEE48-2757-4F36-BD39-7133FB2B2DB6}"/>
    <cellStyle name="Normal 6 2 5 3 3" xfId="7092" xr:uid="{9ADB9B19-3D21-460E-A110-6ED544B62D02}"/>
    <cellStyle name="Normal 6 2 5 3 4" xfId="9931" xr:uid="{7FD7F4B9-6B5D-432B-A08A-868D1D698D9C}"/>
    <cellStyle name="Normal 6 2 5 4" xfId="6672" xr:uid="{86AD4A8B-35EC-4D46-BAB4-52CB469BAD12}"/>
    <cellStyle name="Normal 6 2 5 4 2" xfId="7093" xr:uid="{2F8ADD48-C49A-471D-94C1-5D19EFEB4BEF}"/>
    <cellStyle name="Normal 6 2 5 5" xfId="7094" xr:uid="{0ADDB805-4511-456F-89EF-8BD779CE492F}"/>
    <cellStyle name="Normal 6 2 5_NM" xfId="9932" xr:uid="{95E79AA9-9043-4548-A898-8D3D7A3D4D76}"/>
    <cellStyle name="Normal 6 2 6" xfId="9933" xr:uid="{20AA13BD-0F37-4E44-A67D-6B70FDF4FD39}"/>
    <cellStyle name="Normal 6 2 6 2" xfId="9934" xr:uid="{5BA07CC9-6F92-4C5E-95FD-61908A0FCC5A}"/>
    <cellStyle name="Normal 6 2 6 2 2" xfId="12670" xr:uid="{298257D3-2A85-4AAC-B5CA-BA6457BA61C1}"/>
    <cellStyle name="Normal 6 2 6 2 2 2" xfId="15557" xr:uid="{AD61E6CA-C9B8-494F-8642-CBDFEC2FFF9D}"/>
    <cellStyle name="Normal 6 2 6 2 3" xfId="14117" xr:uid="{477616C0-B399-4E90-95AE-0B4B28A77ECD}"/>
    <cellStyle name="Normal 6 2 6 3" xfId="12669" xr:uid="{C422DF38-C593-4094-AF91-43D150FB8C54}"/>
    <cellStyle name="Normal 6 2 6 3 2" xfId="15556" xr:uid="{CE39B5F4-1971-42A0-8311-36AB6B0A85E8}"/>
    <cellStyle name="Normal 6 2 6 4" xfId="14116" xr:uid="{AD18B9D4-8EFC-45A8-9028-997324F96FE1}"/>
    <cellStyle name="Normal 6 2 6_NM" xfId="9935" xr:uid="{646A1D80-6A70-408A-ADB5-D199023BE014}"/>
    <cellStyle name="Normal 6 2 7" xfId="9936" xr:uid="{C50A8777-DF9A-486B-BE84-77758DD4D724}"/>
    <cellStyle name="Normal 6 2 7 2" xfId="12671" xr:uid="{FFC0A6C0-7B28-4593-AE50-0A18AC90D601}"/>
    <cellStyle name="Normal 6 2 7 2 2" xfId="15558" xr:uid="{30E68539-E310-4AD6-8306-EDF6D467E859}"/>
    <cellStyle name="Normal 6 2 7 3" xfId="14118" xr:uid="{6F278B8C-0BCB-4C25-BB6A-84D9B00F534A}"/>
    <cellStyle name="Normal 6 2 8" xfId="9937" xr:uid="{95C61B76-B779-4211-B834-ACFA916F7147}"/>
    <cellStyle name="Normal 6 2 8 2" xfId="12672" xr:uid="{37A47572-A99B-4BB1-B6E1-878322C67B54}"/>
    <cellStyle name="Normal 6 2 8 2 2" xfId="15559" xr:uid="{E1CCBDB2-66AC-42E3-BA5F-1CD07C324520}"/>
    <cellStyle name="Normal 6 2 8 3" xfId="14119" xr:uid="{C0D48C2C-AABE-405C-8368-1B76C9423511}"/>
    <cellStyle name="Normal 6 2 9" xfId="9938" xr:uid="{2F993C9A-DBA4-410A-AD8A-6A0E80092824}"/>
    <cellStyle name="Normal 6 2 9 2" xfId="12673" xr:uid="{99116632-9AF1-4E8B-B473-4052ABD4E32D}"/>
    <cellStyle name="Normal 6 2 9 2 2" xfId="15560" xr:uid="{009CFE93-47AA-4DC4-BE77-3AEE58C833EE}"/>
    <cellStyle name="Normal 6 2 9 3" xfId="14120" xr:uid="{7EBF83CD-420C-4A2F-8BA9-5A799D5DAB73}"/>
    <cellStyle name="Normal 6 2_NM" xfId="9939" xr:uid="{4C4332F6-8228-46B8-AE82-F8C13CDA19D7}"/>
    <cellStyle name="Normal 6 20" xfId="9940" xr:uid="{48496CBC-1B59-4159-BE94-9D6DAD0CC2CE}"/>
    <cellStyle name="Normal 6 21" xfId="9941" xr:uid="{6EAF6415-A022-4244-83BC-A978A84CB12A}"/>
    <cellStyle name="Normal 6 22" xfId="9942" xr:uid="{378DDB20-D51E-49FE-8D6E-8881896E0996}"/>
    <cellStyle name="Normal 6 23" xfId="9943" xr:uid="{ADBAC7BD-7536-44C5-8A14-365B558C7F81}"/>
    <cellStyle name="Normal 6 24" xfId="9944" xr:uid="{3EDD07B2-8B2A-4736-927C-92EF4B736A83}"/>
    <cellStyle name="Normal 6 25" xfId="9945" xr:uid="{2668C828-E644-4408-A3FB-7207E92795B3}"/>
    <cellStyle name="Normal 6 26" xfId="9946" xr:uid="{B7D48661-E811-41D1-91E1-929472255A90}"/>
    <cellStyle name="Normal 6 27" xfId="9947" xr:uid="{EB8ACC19-766C-4B47-B2B9-E28B2FE2AB40}"/>
    <cellStyle name="Normal 6 28" xfId="9948" xr:uid="{12E178D5-0B6C-409F-BF55-DE07F8EE1AC3}"/>
    <cellStyle name="Normal 6 29" xfId="9949" xr:uid="{4C7CF21B-25C6-490A-9C5D-136C67AE3560}"/>
    <cellStyle name="Normal 6 3" xfId="6023" xr:uid="{0AED4B4F-5C7D-4889-B880-71658E2F6ECA}"/>
    <cellStyle name="Normal 6 3 10" xfId="9950" xr:uid="{2E757975-0F04-47AC-95CE-34B9B144E099}"/>
    <cellStyle name="Normal 6 3 2" xfId="9951" xr:uid="{DFF2B1A9-CB00-4C38-B687-2DDAA30995A9}"/>
    <cellStyle name="Normal 6 3 2 2" xfId="9952" xr:uid="{CEA188AA-F639-4B41-A159-894271187C9C}"/>
    <cellStyle name="Normal 6 3 2 2 2" xfId="9953" xr:uid="{64D62796-C888-4AA3-BD09-729FA529B8C8}"/>
    <cellStyle name="Normal 6 3 2 2 2 2" xfId="9954" xr:uid="{0860A4E2-57C1-403F-BC71-226C44CE8A54}"/>
    <cellStyle name="Normal 6 3 2 2 2 2 2" xfId="9955" xr:uid="{D5C46373-FAE6-4471-B253-2E6EB9267548}"/>
    <cellStyle name="Normal 6 3 2 2 2 2 2 2" xfId="12678" xr:uid="{D7B2FE41-7799-4CF1-B3C0-36A74342023C}"/>
    <cellStyle name="Normal 6 3 2 2 2 2 2 2 2" xfId="15565" xr:uid="{FC5C1F39-05F5-441C-9BBF-57B69D779AE9}"/>
    <cellStyle name="Normal 6 3 2 2 2 2 2 3" xfId="14125" xr:uid="{4AD63A96-3166-411F-9E38-4C77D39B46E0}"/>
    <cellStyle name="Normal 6 3 2 2 2 2 3" xfId="12677" xr:uid="{6BFC56CA-DFE7-434E-97BD-AEB01678CBFB}"/>
    <cellStyle name="Normal 6 3 2 2 2 2 3 2" xfId="15564" xr:uid="{0728156D-9083-45B4-B331-95A89F022437}"/>
    <cellStyle name="Normal 6 3 2 2 2 2 4" xfId="14124" xr:uid="{ACCE1EB2-1281-4580-8F01-C7CE1C813136}"/>
    <cellStyle name="Normal 6 3 2 2 2 2_NM" xfId="9956" xr:uid="{182AF97F-DEAD-45AE-A0B6-11080D60B742}"/>
    <cellStyle name="Normal 6 3 2 2 2 3" xfId="9957" xr:uid="{3A297870-B12F-4509-BCD6-FCF0744639A0}"/>
    <cellStyle name="Normal 6 3 2 2 2 3 2" xfId="12679" xr:uid="{0005F0E8-8359-4CC6-B1C9-D08DF74A8A0B}"/>
    <cellStyle name="Normal 6 3 2 2 2 3 2 2" xfId="15566" xr:uid="{AEF66661-8928-4AFE-A1BC-1BAB079B2284}"/>
    <cellStyle name="Normal 6 3 2 2 2 3 3" xfId="14126" xr:uid="{114BC265-9307-45DC-B09A-9EC05FFEF80A}"/>
    <cellStyle name="Normal 6 3 2 2 2 4" xfId="12676" xr:uid="{99E747FF-F08B-4258-B2C7-2C7951AA87DA}"/>
    <cellStyle name="Normal 6 3 2 2 2 4 2" xfId="15563" xr:uid="{16939041-504B-44B1-91FF-3D42FDB72922}"/>
    <cellStyle name="Normal 6 3 2 2 2 5" xfId="14123" xr:uid="{948A4D3B-39E0-4351-B1E7-641F7D286907}"/>
    <cellStyle name="Normal 6 3 2 2 2_NM" xfId="9958" xr:uid="{BA142072-BD02-46D1-BC3F-556EDDD42FA2}"/>
    <cellStyle name="Normal 6 3 2 2 3" xfId="9959" xr:uid="{0E0529EA-DD8A-4037-9E89-DF4FE08AED3D}"/>
    <cellStyle name="Normal 6 3 2 2 3 2" xfId="9960" xr:uid="{7A79386F-AE1A-4527-8B72-770C6B79398B}"/>
    <cellStyle name="Normal 6 3 2 2 3 2 2" xfId="12681" xr:uid="{E7484E12-8BDA-4DD4-823F-C3C913C814E0}"/>
    <cellStyle name="Normal 6 3 2 2 3 2 2 2" xfId="15568" xr:uid="{48D3DDB3-D3E8-4093-9DAF-1FBC668B99B6}"/>
    <cellStyle name="Normal 6 3 2 2 3 2 3" xfId="14128" xr:uid="{7DBEF954-4490-48BA-BD78-A65A298671B7}"/>
    <cellStyle name="Normal 6 3 2 2 3 3" xfId="12680" xr:uid="{F6BE5DDF-E019-463C-823F-DD57FE84A546}"/>
    <cellStyle name="Normal 6 3 2 2 3 3 2" xfId="15567" xr:uid="{C16D453F-2AFB-4E45-8F12-E3A4CE1E2316}"/>
    <cellStyle name="Normal 6 3 2 2 3 4" xfId="14127" xr:uid="{4875059F-7F5A-44AD-AF23-78C63F25F3F6}"/>
    <cellStyle name="Normal 6 3 2 2 3_NM" xfId="9961" xr:uid="{DF1C4749-EAE5-4639-BDF6-0386B1E3048C}"/>
    <cellStyle name="Normal 6 3 2 2 4" xfId="9962" xr:uid="{D39D65E0-62EC-44B2-B867-58980DA2A77F}"/>
    <cellStyle name="Normal 6 3 2 2 4 2" xfId="12682" xr:uid="{70CEBEE9-046B-4C62-B5B5-C03B0723422F}"/>
    <cellStyle name="Normal 6 3 2 2 4 2 2" xfId="15569" xr:uid="{D8CACE66-D22F-4A44-B0B5-81C0CD03026D}"/>
    <cellStyle name="Normal 6 3 2 2 4 3" xfId="14129" xr:uid="{AC21EBA8-89CD-4DCE-B475-2FFAFE94C523}"/>
    <cellStyle name="Normal 6 3 2 2 5" xfId="9963" xr:uid="{BCF6D720-E892-4AEF-84FA-D72C07377603}"/>
    <cellStyle name="Normal 6 3 2 2 5 2" xfId="12683" xr:uid="{FD9DB74F-0F84-46BE-A0ED-D51C2786C540}"/>
    <cellStyle name="Normal 6 3 2 2 5 2 2" xfId="15570" xr:uid="{BB8FAD0A-FB84-48BA-ACF7-85C6AF5A693F}"/>
    <cellStyle name="Normal 6 3 2 2 5 3" xfId="14130" xr:uid="{E9940266-F01D-4EED-9D47-893ADBC3006C}"/>
    <cellStyle name="Normal 6 3 2 2 6" xfId="12675" xr:uid="{F024FE85-C0A8-4CB5-AE2C-041518126B52}"/>
    <cellStyle name="Normal 6 3 2 2 6 2" xfId="15562" xr:uid="{C0B336C0-8CB9-40BC-8DEE-03B79C22D2B9}"/>
    <cellStyle name="Normal 6 3 2 2 7" xfId="14122" xr:uid="{10134542-DEFB-4BA1-8D44-C3851EDB146E}"/>
    <cellStyle name="Normal 6 3 2 2_NM" xfId="9964" xr:uid="{38360DC4-1770-4444-BCDE-38F56B30A116}"/>
    <cellStyle name="Normal 6 3 2 3" xfId="9965" xr:uid="{074B6A87-2AD9-4EC7-AE0A-15D93E0FB8A8}"/>
    <cellStyle name="Normal 6 3 2 3 2" xfId="9966" xr:uid="{8EDE4DFF-D84A-4165-9DCF-931F04B86BC2}"/>
    <cellStyle name="Normal 6 3 2 3 2 2" xfId="9967" xr:uid="{8F33F119-7867-4B9C-8634-8FC1A799EA4A}"/>
    <cellStyle name="Normal 6 3 2 3 2 2 2" xfId="9968" xr:uid="{0F8861CD-0D9D-4773-9231-F67AD529B729}"/>
    <cellStyle name="Normal 6 3 2 3 2 2 2 2" xfId="12687" xr:uid="{452498C3-EB1A-4FBD-A94C-6BD2DA1B85C7}"/>
    <cellStyle name="Normal 6 3 2 3 2 2 2 2 2" xfId="15574" xr:uid="{BC2DCDAD-C2AB-42D2-AEBB-4144740072FB}"/>
    <cellStyle name="Normal 6 3 2 3 2 2 2 3" xfId="14134" xr:uid="{729014C1-1CD5-42FC-BF02-3EE25C0571DC}"/>
    <cellStyle name="Normal 6 3 2 3 2 2 3" xfId="12686" xr:uid="{8384E938-8ED6-4573-9F73-5EBE2D0AA46F}"/>
    <cellStyle name="Normal 6 3 2 3 2 2 3 2" xfId="15573" xr:uid="{FF9A6C9D-6E24-47F9-BD62-2241A8FCB230}"/>
    <cellStyle name="Normal 6 3 2 3 2 2 4" xfId="14133" xr:uid="{C8FD86B8-364B-4512-B445-A0ED993ACA7D}"/>
    <cellStyle name="Normal 6 3 2 3 2 2_NM" xfId="9969" xr:uid="{E17F6A13-F4DA-491A-B6FA-93BAB9C4F7FF}"/>
    <cellStyle name="Normal 6 3 2 3 2 3" xfId="9970" xr:uid="{5FBD56A6-BF1A-4C9C-A2F7-47E6AA43DAE2}"/>
    <cellStyle name="Normal 6 3 2 3 2 3 2" xfId="12688" xr:uid="{398813A3-FCF7-41BC-B8CE-023D0AC0E2EF}"/>
    <cellStyle name="Normal 6 3 2 3 2 3 2 2" xfId="15575" xr:uid="{281C684D-46DD-4E76-B9B4-06E21EED2E6E}"/>
    <cellStyle name="Normal 6 3 2 3 2 3 3" xfId="14135" xr:uid="{830A6A5F-5716-4CFE-8B75-F6DE5279DCBA}"/>
    <cellStyle name="Normal 6 3 2 3 2 4" xfId="12685" xr:uid="{B5A7EF3C-1398-4B08-89C1-1388075D6FEC}"/>
    <cellStyle name="Normal 6 3 2 3 2 4 2" xfId="15572" xr:uid="{BC4E2DFB-99CA-4D2F-BCFF-E2B800321688}"/>
    <cellStyle name="Normal 6 3 2 3 2 5" xfId="14132" xr:uid="{F88F20AF-4771-43F0-B224-A9E192CEF932}"/>
    <cellStyle name="Normal 6 3 2 3 2_NM" xfId="9971" xr:uid="{07345129-BA17-48C0-8C3E-743A2EE5047E}"/>
    <cellStyle name="Normal 6 3 2 3 3" xfId="9972" xr:uid="{EF007DE2-0D99-4130-BDD9-6D67467113C8}"/>
    <cellStyle name="Normal 6 3 2 3 3 2" xfId="9973" xr:uid="{A6ADACBE-A877-40B2-9D60-1ED16E524C45}"/>
    <cellStyle name="Normal 6 3 2 3 3 2 2" xfId="12690" xr:uid="{A14E276A-5000-4A2C-A5D1-1B058025B0EB}"/>
    <cellStyle name="Normal 6 3 2 3 3 2 2 2" xfId="15577" xr:uid="{21DEF17A-F81A-4F73-82EB-4E20FB9414E3}"/>
    <cellStyle name="Normal 6 3 2 3 3 2 3" xfId="14137" xr:uid="{16821DF5-FBFB-4ED7-B249-3E191F6A02A9}"/>
    <cellStyle name="Normal 6 3 2 3 3 3" xfId="12689" xr:uid="{41F0A49E-C1E0-4DC6-A246-22C11FAC194C}"/>
    <cellStyle name="Normal 6 3 2 3 3 3 2" xfId="15576" xr:uid="{79F80468-5A32-454D-A3E7-7815438EE431}"/>
    <cellStyle name="Normal 6 3 2 3 3 4" xfId="14136" xr:uid="{D80442B1-4764-4DA2-932B-BBBF6DFBF4F0}"/>
    <cellStyle name="Normal 6 3 2 3 3_NM" xfId="9974" xr:uid="{A9FC72A2-767E-4E99-8466-55CA6DD9633D}"/>
    <cellStyle name="Normal 6 3 2 3 4" xfId="9975" xr:uid="{27B61A40-43F4-476C-8A2A-921C87A046BA}"/>
    <cellStyle name="Normal 6 3 2 3 4 2" xfId="12691" xr:uid="{EA6CB9E7-9BFE-4081-8E71-85F35BAE3DF4}"/>
    <cellStyle name="Normal 6 3 2 3 4 2 2" xfId="15578" xr:uid="{2A933319-EF14-4610-832B-2E4BC6BA9705}"/>
    <cellStyle name="Normal 6 3 2 3 4 3" xfId="14138" xr:uid="{54B454AC-4A39-4358-8B1F-A64684E9A33C}"/>
    <cellStyle name="Normal 6 3 2 3 5" xfId="9976" xr:uid="{6F441324-5FD4-4070-80F7-63C45091323C}"/>
    <cellStyle name="Normal 6 3 2 3 5 2" xfId="12692" xr:uid="{2C9B938C-4CEE-406C-A434-B3E438579411}"/>
    <cellStyle name="Normal 6 3 2 3 5 2 2" xfId="15579" xr:uid="{F41CFC2A-3E22-42D0-9DD2-079AF8261957}"/>
    <cellStyle name="Normal 6 3 2 3 5 3" xfId="14139" xr:uid="{34A4312D-C018-47AC-BDA5-259760D659B0}"/>
    <cellStyle name="Normal 6 3 2 3 6" xfId="12684" xr:uid="{E44BDEBF-ADE1-45A5-9C08-33BA550AC492}"/>
    <cellStyle name="Normal 6 3 2 3 6 2" xfId="15571" xr:uid="{2AD06201-3A50-4706-B700-C3CBEF42BA7F}"/>
    <cellStyle name="Normal 6 3 2 3 7" xfId="14131" xr:uid="{C46E92F0-23B0-4E74-9EBC-BBC50637D56C}"/>
    <cellStyle name="Normal 6 3 2 3_NM" xfId="9977" xr:uid="{F39D4BE0-D890-4D98-A917-DD0FFACAB5E0}"/>
    <cellStyle name="Normal 6 3 2 4" xfId="9978" xr:uid="{DD3D5ADC-D7DA-4E6C-A99F-4B456C5328D4}"/>
    <cellStyle name="Normal 6 3 2 4 2" xfId="9979" xr:uid="{71BC401C-F4AF-4B3D-9D9B-5C0E3462ADED}"/>
    <cellStyle name="Normal 6 3 2 4 2 2" xfId="9980" xr:uid="{6C3D7D38-3871-4316-9AA4-878C01E2D479}"/>
    <cellStyle name="Normal 6 3 2 4 2 2 2" xfId="12695" xr:uid="{0AAE0D84-13D1-44E3-B8F5-DA7AE9C82C6D}"/>
    <cellStyle name="Normal 6 3 2 4 2 2 2 2" xfId="15582" xr:uid="{81970BAD-80F1-4774-98DC-02371A62851D}"/>
    <cellStyle name="Normal 6 3 2 4 2 2 3" xfId="14142" xr:uid="{275C9B50-1CAD-466B-B32C-0A270434298C}"/>
    <cellStyle name="Normal 6 3 2 4 2 3" xfId="12694" xr:uid="{ED460422-AA8E-410D-A668-D9AF9E30734E}"/>
    <cellStyle name="Normal 6 3 2 4 2 3 2" xfId="15581" xr:uid="{BBCA05C4-82FC-4FCC-A84C-4861A3556BD4}"/>
    <cellStyle name="Normal 6 3 2 4 2 4" xfId="14141" xr:uid="{AF3C5023-4AEE-43B2-B86C-78DC887F765B}"/>
    <cellStyle name="Normal 6 3 2 4 2_NM" xfId="9981" xr:uid="{79A211B2-F528-40A0-8733-9E24614B834C}"/>
    <cellStyle name="Normal 6 3 2 4 3" xfId="9982" xr:uid="{AE216B2D-4F3C-4928-8EBD-62A644FAB672}"/>
    <cellStyle name="Normal 6 3 2 4 3 2" xfId="12696" xr:uid="{1A12CE35-6622-4691-9594-645506142949}"/>
    <cellStyle name="Normal 6 3 2 4 3 2 2" xfId="15583" xr:uid="{BF50769E-3C5E-4483-B4B7-8EF1CFF6FBE7}"/>
    <cellStyle name="Normal 6 3 2 4 3 3" xfId="14143" xr:uid="{E0A18FB5-777B-482B-B314-8F7C57FE7E0C}"/>
    <cellStyle name="Normal 6 3 2 4 4" xfId="12693" xr:uid="{136A3321-4CDF-42C7-A2C4-847137DDB760}"/>
    <cellStyle name="Normal 6 3 2 4 4 2" xfId="15580" xr:uid="{6BB35986-5461-436B-86AE-87117C9F9188}"/>
    <cellStyle name="Normal 6 3 2 4 5" xfId="14140" xr:uid="{CCB175B2-416F-4DAB-AC60-78CBB7AF140A}"/>
    <cellStyle name="Normal 6 3 2 4_NM" xfId="9983" xr:uid="{203F49C1-BC31-4BF1-84DD-D75CE463DD47}"/>
    <cellStyle name="Normal 6 3 2 5" xfId="9984" xr:uid="{309A6335-F301-4764-BEC0-7676C772E4D4}"/>
    <cellStyle name="Normal 6 3 2 5 2" xfId="9985" xr:uid="{0A4083FF-31E8-4C24-ADED-AD760FC02465}"/>
    <cellStyle name="Normal 6 3 2 5 2 2" xfId="12698" xr:uid="{B95E2900-4794-40FB-843D-80E90C39A78D}"/>
    <cellStyle name="Normal 6 3 2 5 2 2 2" xfId="15585" xr:uid="{1FD74ADA-CECA-4EF7-8BC7-4EF522544CB5}"/>
    <cellStyle name="Normal 6 3 2 5 2 3" xfId="14145" xr:uid="{C1928CFF-D73C-4F68-BA24-90DC1A949065}"/>
    <cellStyle name="Normal 6 3 2 5 3" xfId="12697" xr:uid="{62AA2602-97CB-4C20-89F8-4FD81D76F502}"/>
    <cellStyle name="Normal 6 3 2 5 3 2" xfId="15584" xr:uid="{E714CFFE-F47B-4065-96B5-B4EBC92CD0C3}"/>
    <cellStyle name="Normal 6 3 2 5 4" xfId="14144" xr:uid="{CE654ED6-243C-4E9D-BB70-42248A0A405A}"/>
    <cellStyle name="Normal 6 3 2 5_NM" xfId="9986" xr:uid="{C85EAA40-334B-4A97-96D4-9C1F56F9AAE5}"/>
    <cellStyle name="Normal 6 3 2 6" xfId="9987" xr:uid="{4E79A392-93A7-472D-8A79-4303ECC7C58B}"/>
    <cellStyle name="Normal 6 3 2 6 2" xfId="12699" xr:uid="{356EB37E-9422-4CED-A134-DD1135FF9A57}"/>
    <cellStyle name="Normal 6 3 2 6 2 2" xfId="15586" xr:uid="{20A90451-5BAB-4C65-BB50-F8CBF11FA601}"/>
    <cellStyle name="Normal 6 3 2 6 3" xfId="14146" xr:uid="{BAB7E976-888E-4FF9-9B06-D41E3E557241}"/>
    <cellStyle name="Normal 6 3 2 7" xfId="9988" xr:uid="{5CD1AEFF-B4BE-49A5-B1B2-F3EC50001006}"/>
    <cellStyle name="Normal 6 3 2 7 2" xfId="12700" xr:uid="{EAFFABE5-03BF-45E9-A17B-1F6F2DD5CDB7}"/>
    <cellStyle name="Normal 6 3 2 7 2 2" xfId="15587" xr:uid="{FC3D0E86-25B1-443C-91F5-CB9E2802F772}"/>
    <cellStyle name="Normal 6 3 2 7 3" xfId="14147" xr:uid="{07264C31-7A0A-4540-804F-EBE024356DD6}"/>
    <cellStyle name="Normal 6 3 2 8" xfId="12674" xr:uid="{A6AA48F1-DAAD-41A8-9CD4-53F51F810CFA}"/>
    <cellStyle name="Normal 6 3 2 8 2" xfId="15561" xr:uid="{C2E313EC-14F8-437E-8ECD-1BC2D2F499ED}"/>
    <cellStyle name="Normal 6 3 2 9" xfId="14121" xr:uid="{7DDF3A02-4FEE-4B16-A311-00E7A4A6516C}"/>
    <cellStyle name="Normal 6 3 2_NM" xfId="9989" xr:uid="{6FA586BA-C6CB-4E18-9C63-60420BA305CE}"/>
    <cellStyle name="Normal 6 3 3" xfId="9990" xr:uid="{72839687-F115-44AF-8798-E1E6DA11EF0B}"/>
    <cellStyle name="Normal 6 3 3 2" xfId="9991" xr:uid="{1C467C4A-DFFE-41B2-AD1A-18FE0B804A53}"/>
    <cellStyle name="Normal 6 3 3 2 2" xfId="9992" xr:uid="{DFE20265-FABB-45B2-AA6D-A9873B48E7DB}"/>
    <cellStyle name="Normal 6 3 3 2 2 2" xfId="9993" xr:uid="{84FEAD14-4969-4562-9A9C-18882F751AFD}"/>
    <cellStyle name="Normal 6 3 3 2 2 2 2" xfId="12704" xr:uid="{CE2CE73B-796D-4848-866A-F2340ABF1FD9}"/>
    <cellStyle name="Normal 6 3 3 2 2 2 2 2" xfId="15591" xr:uid="{A34AA315-EB72-47A0-80A5-7400FE33280E}"/>
    <cellStyle name="Normal 6 3 3 2 2 2 3" xfId="14151" xr:uid="{9B25BA46-1721-4F52-B426-304C76B4724E}"/>
    <cellStyle name="Normal 6 3 3 2 2 3" xfId="12703" xr:uid="{C8C1C440-8FB2-416E-883F-1767EEEF71C6}"/>
    <cellStyle name="Normal 6 3 3 2 2 3 2" xfId="15590" xr:uid="{AB94F57E-ED22-4829-93C6-95309640FBD4}"/>
    <cellStyle name="Normal 6 3 3 2 2 4" xfId="14150" xr:uid="{7BA8FB09-5236-4139-97FB-A43A01ED7172}"/>
    <cellStyle name="Normal 6 3 3 2 2_NM" xfId="9994" xr:uid="{0AA4F4E5-8DFA-42F5-AD39-95EA79388464}"/>
    <cellStyle name="Normal 6 3 3 2 3" xfId="9995" xr:uid="{802F5265-AE45-4C93-A8E1-53E588BB1375}"/>
    <cellStyle name="Normal 6 3 3 2 3 2" xfId="12705" xr:uid="{C3C8EF8F-6807-47B2-93F3-DD8C8EE985C2}"/>
    <cellStyle name="Normal 6 3 3 2 3 2 2" xfId="15592" xr:uid="{47CA1ADB-885F-4416-9E0A-0B5046D85A79}"/>
    <cellStyle name="Normal 6 3 3 2 3 3" xfId="14152" xr:uid="{E40B9D6F-7749-4720-923D-14C493ADB886}"/>
    <cellStyle name="Normal 6 3 3 2 4" xfId="12702" xr:uid="{C93EFA2A-AA4E-4F32-9637-E8979DB11B1D}"/>
    <cellStyle name="Normal 6 3 3 2 4 2" xfId="15589" xr:uid="{D116866B-4036-4804-BF7C-78922D3D1842}"/>
    <cellStyle name="Normal 6 3 3 2 5" xfId="14149" xr:uid="{734564B2-7159-4829-AAC7-A9100C8C2EA8}"/>
    <cellStyle name="Normal 6 3 3 2_NM" xfId="9996" xr:uid="{424D73AA-067D-49E0-BE7B-63039DE366E4}"/>
    <cellStyle name="Normal 6 3 3 3" xfId="9997" xr:uid="{5882A79C-4302-4C71-9382-C6FC76D12927}"/>
    <cellStyle name="Normal 6 3 3 3 2" xfId="9998" xr:uid="{D075FB99-B614-4826-A8CB-3A7975D08829}"/>
    <cellStyle name="Normal 6 3 3 3 2 2" xfId="12707" xr:uid="{78923B4E-B25C-46E3-B3C6-50FB2AB22969}"/>
    <cellStyle name="Normal 6 3 3 3 2 2 2" xfId="15594" xr:uid="{8902E37D-0FD2-467C-864E-E870B58F1D23}"/>
    <cellStyle name="Normal 6 3 3 3 2 3" xfId="14154" xr:uid="{38ADBC3D-7AA8-46A7-9993-8EC8FEBA8B5D}"/>
    <cellStyle name="Normal 6 3 3 3 3" xfId="12706" xr:uid="{4A71F29A-9C50-449A-B703-3B391F74AEDB}"/>
    <cellStyle name="Normal 6 3 3 3 3 2" xfId="15593" xr:uid="{F814BC1D-90C7-410D-8D17-DA5B3697F746}"/>
    <cellStyle name="Normal 6 3 3 3 4" xfId="14153" xr:uid="{94A1066A-D50E-411C-9CF2-B6662507C96D}"/>
    <cellStyle name="Normal 6 3 3 3_NM" xfId="9999" xr:uid="{F77C6428-6CA1-496E-B0F9-6C6E9D469E24}"/>
    <cellStyle name="Normal 6 3 3 4" xfId="10000" xr:uid="{A3B2A84D-7042-435B-AB00-FAB82D6CE6E3}"/>
    <cellStyle name="Normal 6 3 3 4 2" xfId="12708" xr:uid="{AE2738FE-EEEA-4925-8350-79FB7F4EE116}"/>
    <cellStyle name="Normal 6 3 3 4 2 2" xfId="15595" xr:uid="{7A852F7C-643B-4004-90CC-2EA07BD304C8}"/>
    <cellStyle name="Normal 6 3 3 4 3" xfId="14155" xr:uid="{16B853BD-BBCF-438F-B5FE-55D091A8D651}"/>
    <cellStyle name="Normal 6 3 3 5" xfId="10001" xr:uid="{5C85D30E-5813-49DB-AE02-63E25DDD86CE}"/>
    <cellStyle name="Normal 6 3 3 5 2" xfId="12709" xr:uid="{F522B69E-7B64-4E94-82CC-0A9B67D24A8A}"/>
    <cellStyle name="Normal 6 3 3 5 2 2" xfId="15596" xr:uid="{AA0729D3-F936-4044-A5DD-BBEAB374A762}"/>
    <cellStyle name="Normal 6 3 3 5 3" xfId="14156" xr:uid="{380D3C28-531C-453A-B839-450C5752008D}"/>
    <cellStyle name="Normal 6 3 3 6" xfId="12701" xr:uid="{D427D920-6701-48A8-AD3B-DF3E482624E1}"/>
    <cellStyle name="Normal 6 3 3 6 2" xfId="15588" xr:uid="{F3EE9132-57AB-416D-BB9B-9E6FA5F4FB9D}"/>
    <cellStyle name="Normal 6 3 3 7" xfId="14148" xr:uid="{C6365539-E62F-4E20-A201-9B2DA285799C}"/>
    <cellStyle name="Normal 6 3 3_NM" xfId="10002" xr:uid="{654434ED-D746-4721-9644-B1B2FF559303}"/>
    <cellStyle name="Normal 6 3 4" xfId="10003" xr:uid="{5B7583B1-4FE1-45F3-BCB6-018EBD3104C3}"/>
    <cellStyle name="Normal 6 3 4 2" xfId="10004" xr:uid="{5D9EDD75-59F7-4F12-B340-58C3110F700E}"/>
    <cellStyle name="Normal 6 3 4 2 2" xfId="10005" xr:uid="{9FDD387D-77DE-4737-8528-EC624A9C95B3}"/>
    <cellStyle name="Normal 6 3 4 2 2 2" xfId="10006" xr:uid="{D08B3702-1E0D-4C92-97C1-1FBD15CF02E6}"/>
    <cellStyle name="Normal 6 3 4 2 2 2 2" xfId="12713" xr:uid="{3B02BA92-9CB3-40E4-A596-7F2F861E6480}"/>
    <cellStyle name="Normal 6 3 4 2 2 2 2 2" xfId="15600" xr:uid="{A748CF98-8A35-467E-8605-87D51E2A9217}"/>
    <cellStyle name="Normal 6 3 4 2 2 2 3" xfId="14160" xr:uid="{C3AF9BB6-42CF-4831-8B85-5A2004B6ED0A}"/>
    <cellStyle name="Normal 6 3 4 2 2 3" xfId="12712" xr:uid="{013FFF13-13FA-4B5A-8F89-067114BD844B}"/>
    <cellStyle name="Normal 6 3 4 2 2 3 2" xfId="15599" xr:uid="{B7F3DB21-D8BC-4A1C-A290-7962CEC6050D}"/>
    <cellStyle name="Normal 6 3 4 2 2 4" xfId="14159" xr:uid="{0F3930A9-0818-4497-873F-5B16056665FD}"/>
    <cellStyle name="Normal 6 3 4 2 2_NM" xfId="10007" xr:uid="{279585C0-0BED-460A-BA3F-6F2F5F04C028}"/>
    <cellStyle name="Normal 6 3 4 2 3" xfId="10008" xr:uid="{59CD2515-BB47-40DB-9B25-47047D2FE790}"/>
    <cellStyle name="Normal 6 3 4 2 3 2" xfId="12714" xr:uid="{74C4825C-52CD-4095-BDF1-D6596ED46336}"/>
    <cellStyle name="Normal 6 3 4 2 3 2 2" xfId="15601" xr:uid="{6BC7CC75-1443-46B6-98A6-9D74510E6EDC}"/>
    <cellStyle name="Normal 6 3 4 2 3 3" xfId="14161" xr:uid="{BE8D6CED-4E42-4F71-8D87-92841CD70134}"/>
    <cellStyle name="Normal 6 3 4 2 4" xfId="12711" xr:uid="{3A01E351-7F31-4817-8017-DB6968B82CC8}"/>
    <cellStyle name="Normal 6 3 4 2 4 2" xfId="15598" xr:uid="{A4202CF7-A39F-4640-A45A-94F1905E68AF}"/>
    <cellStyle name="Normal 6 3 4 2 5" xfId="14158" xr:uid="{B1E14394-4D78-4109-AC0C-25306614B326}"/>
    <cellStyle name="Normal 6 3 4 2_NM" xfId="10009" xr:uid="{33BA87C5-1AFC-4DA8-B8FB-07FF1FB09543}"/>
    <cellStyle name="Normal 6 3 4 3" xfId="10010" xr:uid="{39E2CB14-DFC0-48EA-8ECD-48B9A0720C66}"/>
    <cellStyle name="Normal 6 3 4 3 2" xfId="10011" xr:uid="{5E7F5410-08DB-46B0-953F-6D9E9F428F34}"/>
    <cellStyle name="Normal 6 3 4 3 2 2" xfId="12716" xr:uid="{7AE0C118-C561-4D8F-9658-66F36CD963EE}"/>
    <cellStyle name="Normal 6 3 4 3 2 2 2" xfId="15603" xr:uid="{3E5F73C1-15AB-4703-AC8A-CE03F71F78E4}"/>
    <cellStyle name="Normal 6 3 4 3 2 3" xfId="14163" xr:uid="{6DE42E84-0EC8-4D15-A6F3-6D02294F0AA3}"/>
    <cellStyle name="Normal 6 3 4 3 3" xfId="12715" xr:uid="{58F71FEF-5B33-4DA2-B32F-4E6DB31D469D}"/>
    <cellStyle name="Normal 6 3 4 3 3 2" xfId="15602" xr:uid="{3F70DCFA-4656-4C4F-864A-74963480C2D4}"/>
    <cellStyle name="Normal 6 3 4 3 4" xfId="14162" xr:uid="{6CAEC5B6-B9AC-4028-932E-FC7C1F8A6D4D}"/>
    <cellStyle name="Normal 6 3 4 3_NM" xfId="10012" xr:uid="{CA013A66-ECE9-404B-8FE9-34CD53477510}"/>
    <cellStyle name="Normal 6 3 4 4" xfId="10013" xr:uid="{795EFF37-222C-498C-912D-08B80C49C933}"/>
    <cellStyle name="Normal 6 3 4 4 2" xfId="12717" xr:uid="{642581CB-4D11-475A-B0B9-6809CFDA1251}"/>
    <cellStyle name="Normal 6 3 4 4 2 2" xfId="15604" xr:uid="{A46D08AD-B5B3-4DD6-BFCB-A838F7FB1B79}"/>
    <cellStyle name="Normal 6 3 4 4 3" xfId="14164" xr:uid="{1193EA62-CE1B-4365-B4CD-E0F272F23BCC}"/>
    <cellStyle name="Normal 6 3 4 5" xfId="10014" xr:uid="{718D9A6B-3BE8-4C22-8707-28D1F8797230}"/>
    <cellStyle name="Normal 6 3 4 5 2" xfId="12718" xr:uid="{C3788D92-98BE-41A8-A41D-64C7E9ABC2FB}"/>
    <cellStyle name="Normal 6 3 4 5 2 2" xfId="15605" xr:uid="{D5853823-410C-4D3D-9CB4-16F3EA47D527}"/>
    <cellStyle name="Normal 6 3 4 5 3" xfId="14165" xr:uid="{C604FE0B-5E64-46DE-A7AD-B84FD6150FC4}"/>
    <cellStyle name="Normal 6 3 4 6" xfId="12710" xr:uid="{B7BC906C-2820-4A9C-9A00-79B7A4F3429D}"/>
    <cellStyle name="Normal 6 3 4 6 2" xfId="15597" xr:uid="{EC17C673-C270-4BCE-B1C1-FF62FE2EA050}"/>
    <cellStyle name="Normal 6 3 4 7" xfId="14157" xr:uid="{3E037CAB-0EE5-472C-841F-E3BBDCE52AE7}"/>
    <cellStyle name="Normal 6 3 4_NM" xfId="10015" xr:uid="{1B6F89BC-A971-42D8-B90C-249B9A462D90}"/>
    <cellStyle name="Normal 6 3 5" xfId="10016" xr:uid="{2C62EF83-FBDE-471E-BDFF-AC980A394D1E}"/>
    <cellStyle name="Normal 6 3 5 2" xfId="10017" xr:uid="{CA2E6C22-543B-4C6C-BDB2-81A5D3A45C7B}"/>
    <cellStyle name="Normal 6 3 5 2 2" xfId="10018" xr:uid="{B52D9A67-7C55-458A-A667-06BF410F20DE}"/>
    <cellStyle name="Normal 6 3 5 2 2 2" xfId="12721" xr:uid="{64DDAA9B-4224-4BD8-99D9-7E12119122DC}"/>
    <cellStyle name="Normal 6 3 5 2 2 2 2" xfId="15608" xr:uid="{40DB5275-C26D-41C9-B2D1-F6CC8F437B11}"/>
    <cellStyle name="Normal 6 3 5 2 2 3" xfId="14168" xr:uid="{9ECA0E9B-C347-4E7C-BA62-D86EE3C0C17F}"/>
    <cellStyle name="Normal 6 3 5 2 3" xfId="12720" xr:uid="{40C628C9-47C4-4537-A28B-2CA6B5A90F08}"/>
    <cellStyle name="Normal 6 3 5 2 3 2" xfId="15607" xr:uid="{3BA4A34A-0FD4-4C53-BA64-50F01A65DC01}"/>
    <cellStyle name="Normal 6 3 5 2 4" xfId="14167" xr:uid="{FD8E2B32-339A-49E2-81C9-EFFA018EF3B6}"/>
    <cellStyle name="Normal 6 3 5 2_NM" xfId="10019" xr:uid="{9FD7BE5B-179B-4559-B171-14347B4163E8}"/>
    <cellStyle name="Normal 6 3 5 3" xfId="10020" xr:uid="{35250694-5876-4201-B323-ABF93F6E303A}"/>
    <cellStyle name="Normal 6 3 5 3 2" xfId="12722" xr:uid="{AED7EABE-DC4F-404E-A9D0-5A62D93B279E}"/>
    <cellStyle name="Normal 6 3 5 3 2 2" xfId="15609" xr:uid="{FA232763-444E-4664-A2DD-02FD13FAEF39}"/>
    <cellStyle name="Normal 6 3 5 3 3" xfId="14169" xr:uid="{65DAF057-3217-4BB0-AB52-CD3D824FA802}"/>
    <cellStyle name="Normal 6 3 5 4" xfId="12719" xr:uid="{843940CE-6580-4004-9BFB-FE6C432CA6C7}"/>
    <cellStyle name="Normal 6 3 5 4 2" xfId="15606" xr:uid="{5A6C38C1-8129-4E3F-9CEB-2F95EFE185C9}"/>
    <cellStyle name="Normal 6 3 5 5" xfId="14166" xr:uid="{403E65CA-87F2-430B-8692-D7DDD4D27727}"/>
    <cellStyle name="Normal 6 3 5_NM" xfId="10021" xr:uid="{0FC469C8-0D14-4E56-A28C-AA24E1309417}"/>
    <cellStyle name="Normal 6 3 6" xfId="10022" xr:uid="{822D39AE-E850-4BDA-BD8B-C2B2C5BD76D4}"/>
    <cellStyle name="Normal 6 3 6 2" xfId="10023" xr:uid="{40E3D265-294C-4245-AFBA-D2A8022F9215}"/>
    <cellStyle name="Normal 6 3 6 2 2" xfId="12724" xr:uid="{F4AB1B0D-1B8C-45AC-9606-F6D2B5E16347}"/>
    <cellStyle name="Normal 6 3 6 2 2 2" xfId="15611" xr:uid="{DA751E2F-AB25-48C4-800B-BA4A7795F555}"/>
    <cellStyle name="Normal 6 3 6 2 3" xfId="14171" xr:uid="{25481598-3369-49B4-A936-FD9741FE7B42}"/>
    <cellStyle name="Normal 6 3 6 3" xfId="12723" xr:uid="{05DB3840-ECF9-4897-AC0D-36E2D9F20571}"/>
    <cellStyle name="Normal 6 3 6 3 2" xfId="15610" xr:uid="{8A00F09A-2776-4963-BB3C-8D797ECF335A}"/>
    <cellStyle name="Normal 6 3 6 4" xfId="14170" xr:uid="{1547F2E6-C3E8-4CC9-9B95-2630EE42EE60}"/>
    <cellStyle name="Normal 6 3 6_NM" xfId="10024" xr:uid="{C610B5B5-9A47-480F-BC7B-EC252AFEC1FE}"/>
    <cellStyle name="Normal 6 3 7" xfId="10025" xr:uid="{AC9C9BFE-C888-485D-9746-914BA4B336A2}"/>
    <cellStyle name="Normal 6 3 7 2" xfId="12725" xr:uid="{5F48F58B-184C-4C6A-8CE0-D267B5D425EC}"/>
    <cellStyle name="Normal 6 3 7 2 2" xfId="15612" xr:uid="{C29424DA-5186-452D-806C-DE46D0BDC672}"/>
    <cellStyle name="Normal 6 3 7 3" xfId="14172" xr:uid="{19249A8B-7F54-4A7B-9B9A-BF030249FCE3}"/>
    <cellStyle name="Normal 6 3 8" xfId="10026" xr:uid="{46E9356C-327C-49FE-89AC-BDF556D10FEC}"/>
    <cellStyle name="Normal 6 3 8 2" xfId="12726" xr:uid="{A54C4BC7-3096-44D1-8590-53FF2DF8A6EC}"/>
    <cellStyle name="Normal 6 3 8 2 2" xfId="15613" xr:uid="{ADF16BB6-73B2-4241-818D-EE6424E1AFD1}"/>
    <cellStyle name="Normal 6 3 8 3" xfId="14173" xr:uid="{CD462031-02AB-4344-A72E-29C389988436}"/>
    <cellStyle name="Normal 6 3 9" xfId="10027" xr:uid="{A7DCC76A-3800-4AA3-9BB3-0227174A9F92}"/>
    <cellStyle name="Normal 6 3 9 2" xfId="12727" xr:uid="{99595262-0DC6-4B32-A6DE-3E11FFC80866}"/>
    <cellStyle name="Normal 6 3 9 2 2" xfId="15614" xr:uid="{35D3FD91-DCD2-4C11-BBAF-16702A4ED8C0}"/>
    <cellStyle name="Normal 6 3 9 3" xfId="14174" xr:uid="{288C6C1F-F376-4B67-B6F4-126958D8A3F9}"/>
    <cellStyle name="Normal 6 3_NM" xfId="10028" xr:uid="{753C6122-834D-4ACC-98C2-BF876F3DDF96}"/>
    <cellStyle name="Normal 6 30" xfId="10029" xr:uid="{AC313388-4839-4932-9BA6-DE08DD6E869C}"/>
    <cellStyle name="Normal 6 31" xfId="10030" xr:uid="{2497F9A4-ED0D-416E-B53C-DC061E744884}"/>
    <cellStyle name="Normal 6 32" xfId="10031" xr:uid="{BB83EBA8-6F8F-4D92-B0A2-7084CF35C810}"/>
    <cellStyle name="Normal 6 33" xfId="10032" xr:uid="{6ABCFB51-EDAA-4E47-9F10-7E9F8D141DA9}"/>
    <cellStyle name="Normal 6 34" xfId="10033" xr:uid="{946453C7-A2BC-4EA9-A7C9-3AE29CF2A3EA}"/>
    <cellStyle name="Normal 6 35" xfId="10034" xr:uid="{0D645888-62C7-4B1D-8FF4-2BF1CFA8E035}"/>
    <cellStyle name="Normal 6 36" xfId="10035" xr:uid="{F1CFE48A-0E55-43FD-940B-EDFC8DB42DD9}"/>
    <cellStyle name="Normal 6 37" xfId="10587" xr:uid="{C833EC0F-28A7-40D6-B201-1C703D520EB6}"/>
    <cellStyle name="Normal 6 37 2" xfId="14369" xr:uid="{437763FD-04DB-4109-9237-506E11866C33}"/>
    <cellStyle name="Normal 6 38" xfId="12909" xr:uid="{CB646671-89F8-4C10-8E97-701702E54E5E}"/>
    <cellStyle name="Normal 6 39" xfId="5277" xr:uid="{8C6E9D40-B28C-4CFD-80F0-2CAA2A2919C1}"/>
    <cellStyle name="Normal 6 4" xfId="6405" xr:uid="{5F887B02-6231-4266-B19B-2696933219A2}"/>
    <cellStyle name="Normal 6 4 10" xfId="13120" xr:uid="{4F457F47-4339-4048-A727-F085E0C28A30}"/>
    <cellStyle name="Normal 6 4 2" xfId="10036" xr:uid="{296E365D-73A6-48BF-B9F9-2106C32C1A23}"/>
    <cellStyle name="Normal 6 4 2 2" xfId="10037" xr:uid="{E38C8C60-89C9-4163-8EEB-F56E81780129}"/>
    <cellStyle name="Normal 6 4 2 2 2" xfId="10038" xr:uid="{CB16A0B6-21AC-499A-97DB-FCF7798A1F17}"/>
    <cellStyle name="Normal 6 4 2 2 2 2" xfId="10039" xr:uid="{759A72AE-7D8E-42CA-AD19-3F0FECA45051}"/>
    <cellStyle name="Normal 6 4 2 2 2 2 2" xfId="12730" xr:uid="{8B12735B-95D7-43C8-9C1E-D472E27D9E8B}"/>
    <cellStyle name="Normal 6 4 2 2 2 2 2 2" xfId="15617" xr:uid="{A35C7FAF-7E53-477E-94D4-70338CDC6771}"/>
    <cellStyle name="Normal 6 4 2 2 2 2 3" xfId="14177" xr:uid="{BAD58EF7-6FFE-4502-83B5-5B39FA4F810D}"/>
    <cellStyle name="Normal 6 4 2 2 2 3" xfId="12729" xr:uid="{ADDE3F47-A460-494A-A2CE-7395ABFF1443}"/>
    <cellStyle name="Normal 6 4 2 2 2 3 2" xfId="15616" xr:uid="{554A4A63-391A-423C-9EFE-C0B657EDE931}"/>
    <cellStyle name="Normal 6 4 2 2 2 4" xfId="14176" xr:uid="{53D16804-031B-4B47-A491-5952F429F16E}"/>
    <cellStyle name="Normal 6 4 2 2 2_NM" xfId="10040" xr:uid="{C49CC162-7BF0-4F33-9BD8-4D1269578517}"/>
    <cellStyle name="Normal 6 4 2 2 3" xfId="10041" xr:uid="{C5474A9D-9C35-4B3B-8F3F-EAE89090BBBE}"/>
    <cellStyle name="Normal 6 4 2 2 3 2" xfId="12731" xr:uid="{C4ED298D-9574-4108-97DE-E7DC9233E416}"/>
    <cellStyle name="Normal 6 4 2 2 3 2 2" xfId="15618" xr:uid="{2B40D8A3-6434-445C-8241-37D739195A63}"/>
    <cellStyle name="Normal 6 4 2 2 3 3" xfId="14178" xr:uid="{463FD1AC-8D52-456E-AA3D-CFA9050DD164}"/>
    <cellStyle name="Normal 6 4 2 2 4" xfId="12728" xr:uid="{D37EC78C-67D6-4175-B1C5-D6246D8F5C48}"/>
    <cellStyle name="Normal 6 4 2 2 4 2" xfId="15615" xr:uid="{3F274F2A-7B0A-473B-A067-4F1FAAE60F9F}"/>
    <cellStyle name="Normal 6 4 2 2 5" xfId="14175" xr:uid="{66FA0C92-C1E9-453F-9989-B94E44552272}"/>
    <cellStyle name="Normal 6 4 2 2_NM" xfId="10042" xr:uid="{7C650301-4C1B-409B-8C97-3DF58AE69212}"/>
    <cellStyle name="Normal 6 4 2 3" xfId="10043" xr:uid="{4989D35E-071A-4B2C-921F-4D351BB2F331}"/>
    <cellStyle name="Normal 6 4 2 3 2" xfId="10044" xr:uid="{CF65F007-AD34-48D8-A9F9-7B9B503DDF32}"/>
    <cellStyle name="Normal 6 4 2 3 2 2" xfId="12733" xr:uid="{45C7F952-B0F1-4E13-90CC-0AFF32A9565C}"/>
    <cellStyle name="Normal 6 4 2 3 2 2 2" xfId="15620" xr:uid="{D29B10AD-59F0-4343-8071-0F298B142006}"/>
    <cellStyle name="Normal 6 4 2 3 2 3" xfId="14180" xr:uid="{DCC3342E-BDDD-42AF-8A21-DF7AC99D7C68}"/>
    <cellStyle name="Normal 6 4 2 3 3" xfId="12732" xr:uid="{F52BEB67-13A0-4A87-AC60-EFCC18D754EE}"/>
    <cellStyle name="Normal 6 4 2 3 3 2" xfId="15619" xr:uid="{6138EF23-D3E8-4D1B-9880-A42CFB3BC2F6}"/>
    <cellStyle name="Normal 6 4 2 3 4" xfId="14179" xr:uid="{C56441C2-C714-4A8F-9684-4BECA708F087}"/>
    <cellStyle name="Normal 6 4 2 3_NM" xfId="10045" xr:uid="{C730E856-BC6B-4745-965A-B2E279C20CA7}"/>
    <cellStyle name="Normal 6 4 2 4" xfId="10046" xr:uid="{59B017C2-E772-4843-BE26-BD7DE47CF0B3}"/>
    <cellStyle name="Normal 6 4 2 4 2" xfId="12734" xr:uid="{9F36035B-2DB2-4198-9518-E54672A0EE9E}"/>
    <cellStyle name="Normal 6 4 2 4 2 2" xfId="15621" xr:uid="{C5705139-89FA-4463-9377-1B8CCF6F4C1A}"/>
    <cellStyle name="Normal 6 4 2 4 3" xfId="14181" xr:uid="{2D91936C-7A06-4102-A3B1-D4FA74F1169B}"/>
    <cellStyle name="Normal 6 4 2 5" xfId="10047" xr:uid="{7572A876-DAC1-4F6C-8277-27C1EB0A7FE4}"/>
    <cellStyle name="Normal 6 4 2 5 2" xfId="12735" xr:uid="{054D2905-B8AE-4B4A-9B6A-5B008C998691}"/>
    <cellStyle name="Normal 6 4 2 5 2 2" xfId="15622" xr:uid="{0CFD7DE2-2CDB-4AB6-BE64-C7E9E948FCC9}"/>
    <cellStyle name="Normal 6 4 2 5 3" xfId="14182" xr:uid="{064F52CE-E0D8-40A7-8EFB-955FA345CF47}"/>
    <cellStyle name="Normal 6 4 2 6" xfId="10048" xr:uid="{B22249AE-FDDC-4B10-9D75-1FB592997CCE}"/>
    <cellStyle name="Normal 6 4 2 6 2" xfId="12736" xr:uid="{A96A8930-9BBB-4DF1-87EC-D219955B5D0E}"/>
    <cellStyle name="Normal 6 4 2 6 2 2" xfId="15623" xr:uid="{A925B5E5-8122-4925-8B0D-BFB5B5F9D796}"/>
    <cellStyle name="Normal 6 4 2 6 3" xfId="14183" xr:uid="{CF812E19-595B-417E-8253-AEB63157AD2A}"/>
    <cellStyle name="Normal 6 4 2_NM" xfId="10049" xr:uid="{8C83472B-D25B-4FE0-8C71-43DE09BECC51}"/>
    <cellStyle name="Normal 6 4 3" xfId="10050" xr:uid="{8F991636-137D-4F9A-A731-8B6DAB6389F4}"/>
    <cellStyle name="Normal 6 4 3 2" xfId="10051" xr:uid="{0FFA2C57-D015-41C5-BD08-76276901FF23}"/>
    <cellStyle name="Normal 6 4 3 2 2" xfId="10052" xr:uid="{96368341-718F-4BB7-B504-BC0C8016C0B7}"/>
    <cellStyle name="Normal 6 4 3 2 2 2" xfId="10053" xr:uid="{7B6ABFEB-4B43-47FA-B545-201D3C3FE984}"/>
    <cellStyle name="Normal 6 4 3 2 2 2 2" xfId="12740" xr:uid="{D0CD6201-6EFE-41B9-B25B-D58FB40AB656}"/>
    <cellStyle name="Normal 6 4 3 2 2 2 2 2" xfId="15627" xr:uid="{098AAF3F-3C38-426B-9C0A-669FFEE38E29}"/>
    <cellStyle name="Normal 6 4 3 2 2 2 3" xfId="14187" xr:uid="{CCB28246-50F3-458F-BEDC-BEF7B6F8BC94}"/>
    <cellStyle name="Normal 6 4 3 2 2 3" xfId="12739" xr:uid="{0719F379-8571-4BC7-AF03-1C7EE9B86B46}"/>
    <cellStyle name="Normal 6 4 3 2 2 3 2" xfId="15626" xr:uid="{6966B007-05EC-4A11-86C1-963A54CA00C4}"/>
    <cellStyle name="Normal 6 4 3 2 2 4" xfId="14186" xr:uid="{FD9B7A2E-0721-47E8-89DF-59C20B07E7C0}"/>
    <cellStyle name="Normal 6 4 3 2 2_NM" xfId="10054" xr:uid="{BF2193F6-6436-4735-837C-49E576A932EC}"/>
    <cellStyle name="Normal 6 4 3 2 3" xfId="10055" xr:uid="{CDC20AB0-D550-4B7D-B5F3-93410793FE20}"/>
    <cellStyle name="Normal 6 4 3 2 3 2" xfId="12741" xr:uid="{84875F0F-806A-43F0-B54C-2CC16E76A8DF}"/>
    <cellStyle name="Normal 6 4 3 2 3 2 2" xfId="15628" xr:uid="{7BE9DFC6-5763-4A3E-931B-C2E612EA9AA0}"/>
    <cellStyle name="Normal 6 4 3 2 3 3" xfId="14188" xr:uid="{7D6BA71C-105E-445C-B24F-73ACB9C69A44}"/>
    <cellStyle name="Normal 6 4 3 2 4" xfId="12738" xr:uid="{69369DF6-CCB9-4BF8-ABAA-065271E90298}"/>
    <cellStyle name="Normal 6 4 3 2 4 2" xfId="15625" xr:uid="{228ECC42-BBE0-482B-BE00-79CFD4EED1E2}"/>
    <cellStyle name="Normal 6 4 3 2 5" xfId="14185" xr:uid="{3E5CC398-4A66-4229-B17F-07527B3713E6}"/>
    <cellStyle name="Normal 6 4 3 2_NM" xfId="10056" xr:uid="{DB75D623-9722-48A2-8BB9-9D521438657D}"/>
    <cellStyle name="Normal 6 4 3 3" xfId="10057" xr:uid="{067F7AA1-30D6-430A-841F-2411E87FC290}"/>
    <cellStyle name="Normal 6 4 3 3 2" xfId="10058" xr:uid="{A5D98D3D-1E89-4010-B55C-5DC84310FC53}"/>
    <cellStyle name="Normal 6 4 3 3 2 2" xfId="12743" xr:uid="{1958EB55-0AF4-454F-9997-2E0DCBDDC9D7}"/>
    <cellStyle name="Normal 6 4 3 3 2 2 2" xfId="15630" xr:uid="{C97311F1-E08A-4768-9241-4A0D0475638B}"/>
    <cellStyle name="Normal 6 4 3 3 2 3" xfId="14190" xr:uid="{EDD01CFD-8EAD-4EE2-BD3F-A8C9C498668D}"/>
    <cellStyle name="Normal 6 4 3 3 3" xfId="12742" xr:uid="{D546AAC8-7A98-4EDB-95AF-D467CD0473E0}"/>
    <cellStyle name="Normal 6 4 3 3 3 2" xfId="15629" xr:uid="{61FA9290-A307-4615-9629-D9B4D3C9E66D}"/>
    <cellStyle name="Normal 6 4 3 3 4" xfId="14189" xr:uid="{0B7611DB-BCF3-4578-9D74-80CFF158F93B}"/>
    <cellStyle name="Normal 6 4 3 3_NM" xfId="10059" xr:uid="{F17A7E78-DE94-4C91-BF80-508A12115207}"/>
    <cellStyle name="Normal 6 4 3 4" xfId="10060" xr:uid="{E1F68F4F-7CF4-47A0-9C4A-981AB68ED09E}"/>
    <cellStyle name="Normal 6 4 3 4 2" xfId="12744" xr:uid="{2DF3C93B-145E-4B8C-BE02-AA7F6C53B981}"/>
    <cellStyle name="Normal 6 4 3 4 2 2" xfId="15631" xr:uid="{5550B675-F0FF-4E7D-B742-8AF1B267B4BA}"/>
    <cellStyle name="Normal 6 4 3 4 3" xfId="14191" xr:uid="{4DAB82FA-9261-4DB3-9FEA-70FDAF475225}"/>
    <cellStyle name="Normal 6 4 3 5" xfId="10061" xr:uid="{E9D1FEAC-9781-4F76-A718-6468C50615A0}"/>
    <cellStyle name="Normal 6 4 3 5 2" xfId="12745" xr:uid="{CF5814A2-2705-4C63-8A41-A6398AC4FF4A}"/>
    <cellStyle name="Normal 6 4 3 5 2 2" xfId="15632" xr:uid="{9B090D1E-E127-4D25-AA5B-0B760188A25E}"/>
    <cellStyle name="Normal 6 4 3 5 3" xfId="14192" xr:uid="{B6CBBF71-CBEC-463F-8895-263FA2B8D8C4}"/>
    <cellStyle name="Normal 6 4 3 6" xfId="12737" xr:uid="{C97B87BA-DA8E-4FC0-BC58-CF569492B5BE}"/>
    <cellStyle name="Normal 6 4 3 6 2" xfId="15624" xr:uid="{714E140D-3B1F-4C31-995D-FE84A25BBFBA}"/>
    <cellStyle name="Normal 6 4 3 7" xfId="14184" xr:uid="{D0E5402A-F3F1-4541-8F83-9C66654E8A70}"/>
    <cellStyle name="Normal 6 4 3_NM" xfId="10062" xr:uid="{EA4EBB7D-6016-4751-84ED-4DD92F5F5610}"/>
    <cellStyle name="Normal 6 4 4" xfId="10063" xr:uid="{B199EECC-1358-4B81-AC7A-954A6B150E9B}"/>
    <cellStyle name="Normal 6 4 4 2" xfId="10064" xr:uid="{721AB93E-3F15-42EF-8D9F-7C84F9893A6E}"/>
    <cellStyle name="Normal 6 4 4 2 2" xfId="10065" xr:uid="{0396A9A8-3984-4622-B811-F85ADAC93346}"/>
    <cellStyle name="Normal 6 4 4 2 2 2" xfId="12747" xr:uid="{2111B8E5-001E-4DDC-B3F4-6085D3389307}"/>
    <cellStyle name="Normal 6 4 4 2 2 2 2" xfId="15634" xr:uid="{51037D2F-9B98-473C-B325-ECA484796DFF}"/>
    <cellStyle name="Normal 6 4 4 2 2 3" xfId="14194" xr:uid="{D22DACDD-6BC6-4C50-943C-A8F3136B43F9}"/>
    <cellStyle name="Normal 6 4 4 2 3" xfId="12746" xr:uid="{3ADCD0D7-5B4D-4911-AE55-029D18F3F84A}"/>
    <cellStyle name="Normal 6 4 4 2 3 2" xfId="15633" xr:uid="{B9BAF2AE-ABC8-4815-9CC9-3DEB52F4B44A}"/>
    <cellStyle name="Normal 6 4 4 2 4" xfId="14193" xr:uid="{2414E98C-40E6-4725-91E1-55E5451AEECE}"/>
    <cellStyle name="Normal 6 4 4 2_NM" xfId="10066" xr:uid="{A72C0900-9313-461C-B678-364779E098B7}"/>
    <cellStyle name="Normal 6 4 4 3" xfId="10067" xr:uid="{7B2D9460-12CF-4EDE-82A6-4289E9227F57}"/>
    <cellStyle name="Normal 6 4 4 3 2" xfId="12748" xr:uid="{AEB9017C-0441-4789-B3CE-E120B49B9498}"/>
    <cellStyle name="Normal 6 4 4 3 2 2" xfId="15635" xr:uid="{099F3FFC-D8BA-4E6E-B2D3-FA6A4B7B122F}"/>
    <cellStyle name="Normal 6 4 4 3 3" xfId="14195" xr:uid="{AECEB81F-69DB-4F00-8312-AA391ADB92A3}"/>
    <cellStyle name="Normal 6 4 4_NM" xfId="10068" xr:uid="{652CE5B1-CA2B-4FD3-B019-97E37C9426DC}"/>
    <cellStyle name="Normal 6 4 5" xfId="10069" xr:uid="{BE9FC23D-A7DD-4D4E-B36D-9A2CB2279AC4}"/>
    <cellStyle name="Normal 6 4 5 2" xfId="10070" xr:uid="{68D1C13E-CA8F-4FA2-948F-0B14B8A57F3B}"/>
    <cellStyle name="Normal 6 4 5 2 2" xfId="12750" xr:uid="{3D8B38F0-BEFA-427F-BFC0-08290347A856}"/>
    <cellStyle name="Normal 6 4 5 2 2 2" xfId="15637" xr:uid="{1D1296DE-F993-4C26-A783-C1AE74B92B0C}"/>
    <cellStyle name="Normal 6 4 5 2 3" xfId="14197" xr:uid="{2BE81830-71F2-4268-B1F2-2B36BD8FD166}"/>
    <cellStyle name="Normal 6 4 5 3" xfId="12749" xr:uid="{CCACF7E1-E8EB-4AB5-BAD4-1B8EE84455F4}"/>
    <cellStyle name="Normal 6 4 5 3 2" xfId="15636" xr:uid="{A7A36509-40BB-4203-803B-536B24688FED}"/>
    <cellStyle name="Normal 6 4 5 4" xfId="14196" xr:uid="{0F596262-47E9-4E30-91DD-6CBED94F3007}"/>
    <cellStyle name="Normal 6 4 5_NM" xfId="10071" xr:uid="{02D3BF65-99E4-4780-9AC3-1D4EB549E2FE}"/>
    <cellStyle name="Normal 6 4 6" xfId="10072" xr:uid="{4C1A8A05-B28F-48E3-A6FD-8ECC8F3D25C5}"/>
    <cellStyle name="Normal 6 4 6 2" xfId="12751" xr:uid="{9F41C372-298A-4D80-B8A1-BB7715976D11}"/>
    <cellStyle name="Normal 6 4 6 2 2" xfId="15638" xr:uid="{F986F7F8-BCE6-439F-B3AD-766EC1514757}"/>
    <cellStyle name="Normal 6 4 6 3" xfId="14198" xr:uid="{630C8C79-B384-4F3B-9B53-CC8B6E96095E}"/>
    <cellStyle name="Normal 6 4 7" xfId="10073" xr:uid="{F8085CAA-538B-4E74-852A-ADD1E9A67E36}"/>
    <cellStyle name="Normal 6 4 7 2" xfId="12752" xr:uid="{82E61C20-1071-424A-A3BF-0726256A2041}"/>
    <cellStyle name="Normal 6 4 7 2 2" xfId="15639" xr:uid="{393BDAEE-028E-402B-BD1B-87E75FEA6CD1}"/>
    <cellStyle name="Normal 6 4 7 3" xfId="14199" xr:uid="{19C86F5B-5274-451B-A55B-8E12BE83380C}"/>
    <cellStyle name="Normal 6 4 8" xfId="10074" xr:uid="{18261468-19F1-4C77-9194-AAFCCECA47C4}"/>
    <cellStyle name="Normal 6 4 8 2" xfId="12753" xr:uid="{A44B59D3-C1CC-4E7B-8680-AFFC0489E27C}"/>
    <cellStyle name="Normal 6 4 8 2 2" xfId="15640" xr:uid="{AC135437-605A-4EB6-8A6B-1B4A77FAFD9A}"/>
    <cellStyle name="Normal 6 4 8 3" xfId="14200" xr:uid="{13BD23AC-8991-4F20-B39C-D0418E41B7F6}"/>
    <cellStyle name="Normal 6 4 9" xfId="10798" xr:uid="{6B606001-AE6C-41B0-A27E-74A1246AD556}"/>
    <cellStyle name="Normal 6 4 9 2" xfId="14580" xr:uid="{A9759222-0A4B-4DDC-B1C8-1A37498BBD47}"/>
    <cellStyle name="Normal 6 4_NM" xfId="10075" xr:uid="{A1CD5CC6-DA4A-434C-86A0-2D5433CDE15F}"/>
    <cellStyle name="Normal 6 5" xfId="6406" xr:uid="{9AC2D49E-1FDF-461C-ADF0-9CCDCD6CEDE9}"/>
    <cellStyle name="Normal 6 5 2" xfId="10076" xr:uid="{F8D20644-61D2-47E9-B76D-F98EA37626D4}"/>
    <cellStyle name="Normal 6 5 2 2" xfId="10077" xr:uid="{DC31E356-6081-42A2-A435-162A63301AF9}"/>
    <cellStyle name="Normal 6 5 2 2 2" xfId="10078" xr:uid="{B40E2A32-AE51-4459-9982-C3C419351A1C}"/>
    <cellStyle name="Normal 6 5 2 2 2 2" xfId="12756" xr:uid="{D1E934D5-E526-476C-8AB8-542646C2F92A}"/>
    <cellStyle name="Normal 6 5 2 2 2 2 2" xfId="15643" xr:uid="{17590348-6E5B-45F3-803D-39EEC75E408F}"/>
    <cellStyle name="Normal 6 5 2 2 2 3" xfId="14203" xr:uid="{8135127A-EAD4-493A-AB21-B6B39DAD7C62}"/>
    <cellStyle name="Normal 6 5 2 2 3" xfId="12755" xr:uid="{C8094BD3-6101-470D-95F8-01225B84F2C8}"/>
    <cellStyle name="Normal 6 5 2 2 3 2" xfId="15642" xr:uid="{1D95E01B-28C8-46A1-B745-C8E74BDC8012}"/>
    <cellStyle name="Normal 6 5 2 2 4" xfId="14202" xr:uid="{1BD244EC-5625-43AC-9B4E-90DBCB97035F}"/>
    <cellStyle name="Normal 6 5 2 2_NM" xfId="10079" xr:uid="{6D5A6392-07FE-4ED4-9E84-B9F4E0FDB45E}"/>
    <cellStyle name="Normal 6 5 2 3" xfId="10080" xr:uid="{C68C6666-441B-433E-8DF1-986EE674CA94}"/>
    <cellStyle name="Normal 6 5 2 3 2" xfId="12757" xr:uid="{933100C4-966C-4BF7-8006-81FB22A6A954}"/>
    <cellStyle name="Normal 6 5 2 3 2 2" xfId="15644" xr:uid="{6214AE06-95D2-4B31-9BE4-478E25A64271}"/>
    <cellStyle name="Normal 6 5 2 3 3" xfId="14204" xr:uid="{79B45975-A134-40FF-A0AB-07A36E142042}"/>
    <cellStyle name="Normal 6 5 2 4" xfId="12754" xr:uid="{C2DF4564-3F4C-4182-9163-9FE927DFEBFE}"/>
    <cellStyle name="Normal 6 5 2 4 2" xfId="15641" xr:uid="{4C37C460-DAF1-4248-9BD1-1DB7FFB5375D}"/>
    <cellStyle name="Normal 6 5 2 5" xfId="14201" xr:uid="{D40C3870-B27B-4A11-A56B-55D9DACADEEF}"/>
    <cellStyle name="Normal 6 5 2_NM" xfId="10081" xr:uid="{CC463F9F-DF7B-49E0-AC58-193C5BC6A04D}"/>
    <cellStyle name="Normal 6 5 3" xfId="10082" xr:uid="{C9AE6C89-94CD-47F9-8B94-096AAC71DB56}"/>
    <cellStyle name="Normal 6 5 3 2" xfId="10083" xr:uid="{301C26DD-2A89-4F5A-AEDC-DB1C48C1C193}"/>
    <cellStyle name="Normal 6 5 3 2 2" xfId="12759" xr:uid="{BCE7381D-9647-4086-A306-4B800C086335}"/>
    <cellStyle name="Normal 6 5 3 2 2 2" xfId="15646" xr:uid="{646C59E0-F2C6-43E7-9A87-B97F859C5BB5}"/>
    <cellStyle name="Normal 6 5 3 2 3" xfId="14206" xr:uid="{1C8E8808-8B1D-4952-885E-EF7159A32DF6}"/>
    <cellStyle name="Normal 6 5 3 3" xfId="12758" xr:uid="{D2C8BA8F-AEC8-4964-AFFB-9F31E4EACD1D}"/>
    <cellStyle name="Normal 6 5 3 3 2" xfId="15645" xr:uid="{3E50BA6A-6CD8-4BD1-A645-1A65439AF473}"/>
    <cellStyle name="Normal 6 5 3 4" xfId="14205" xr:uid="{68F06509-3AA7-4DF1-8F90-3A31ED81D8DE}"/>
    <cellStyle name="Normal 6 5 3_NM" xfId="10084" xr:uid="{C502904D-7540-4747-A360-A4BE88A4908D}"/>
    <cellStyle name="Normal 6 5 4" xfId="10085" xr:uid="{D0084B22-620E-486F-A6C8-B967A1433A20}"/>
    <cellStyle name="Normal 6 5 4 2" xfId="12760" xr:uid="{DFBAF502-8D50-4F89-B149-449B9366E9FD}"/>
    <cellStyle name="Normal 6 5 4 2 2" xfId="15647" xr:uid="{D7D01E6D-1635-4D00-A34B-3DF00E85A675}"/>
    <cellStyle name="Normal 6 5 4 3" xfId="14207" xr:uid="{7C543CC8-D5FD-4CA2-B30C-C385057D8697}"/>
    <cellStyle name="Normal 6 5 5" xfId="10086" xr:uid="{37562089-3567-4FC4-B2EF-554FDDCF5B49}"/>
    <cellStyle name="Normal 6 5 5 2" xfId="12761" xr:uid="{7F0EBE66-4B77-4EB8-BA16-4FBBAAC5983E}"/>
    <cellStyle name="Normal 6 5 5 2 2" xfId="15648" xr:uid="{B40F98D7-8F3F-42B4-8250-8C929C8C2C64}"/>
    <cellStyle name="Normal 6 5 5 3" xfId="14208" xr:uid="{D801DE26-89AA-4603-BAED-D1D560CF3004}"/>
    <cellStyle name="Normal 6 5 6" xfId="10087" xr:uid="{A12F36E5-9551-40A1-A83F-E030E89FE946}"/>
    <cellStyle name="Normal 6 5 6 2" xfId="12762" xr:uid="{0B98ECF1-9ACE-41F1-AE45-11DE11A4D23B}"/>
    <cellStyle name="Normal 6 5 6 2 2" xfId="15649" xr:uid="{9E7F1F2A-1F27-494B-BBA2-F81FB63FCCE3}"/>
    <cellStyle name="Normal 6 5 6 3" xfId="14209" xr:uid="{5B8898AB-6D86-4AD3-83DE-BCD6348B0448}"/>
    <cellStyle name="Normal 6 5 7" xfId="10799" xr:uid="{0CFC8C15-A45A-4566-B33E-4F19140F12B0}"/>
    <cellStyle name="Normal 6 5 7 2" xfId="14581" xr:uid="{AF65005C-F1D7-44B1-865A-CC7FE0F640CE}"/>
    <cellStyle name="Normal 6 5 8" xfId="13121" xr:uid="{F8BCB3E8-072A-4319-8909-5100261906DF}"/>
    <cellStyle name="Normal 6 5_NM" xfId="10088" xr:uid="{2D80AF97-94B4-46A3-A355-7ADC93277A91}"/>
    <cellStyle name="Normal 6 6" xfId="6407" xr:uid="{5F89A4F1-F370-4631-A4C3-A3C86ECE0DA8}"/>
    <cellStyle name="Normal 6 6 10" xfId="10089" xr:uid="{A53D5B05-1E9E-45C5-937F-CADA00654B39}"/>
    <cellStyle name="Normal 6 6 2" xfId="6408" xr:uid="{523BD6C2-4BEE-4858-8532-B6A134A98672}"/>
    <cellStyle name="Normal 6 6 2 2" xfId="6507" xr:uid="{0E5ECDE6-FFD2-47A5-B73D-9A609F7F4486}"/>
    <cellStyle name="Normal 6 6 2 2 2" xfId="6740" xr:uid="{5A7EE963-01A1-4468-90BD-4D76DA133D37}"/>
    <cellStyle name="Normal 6 6 2 2 2 2" xfId="7095" xr:uid="{8743460C-7FE3-4557-850D-51B0C014BB22}"/>
    <cellStyle name="Normal 6 6 2 2 2 2 2" xfId="10090" xr:uid="{C50D265F-04FC-464C-AE3F-9B1CFA6C1E11}"/>
    <cellStyle name="Normal 6 6 2 2 2 2 2 2" xfId="12763" xr:uid="{2B69A7D3-F9C6-4EED-8B6E-0EA3703E7F7D}"/>
    <cellStyle name="Normal 6 6 2 2 2 2 2 2 2" xfId="15650" xr:uid="{AE866CBF-B52E-4E5E-878D-73759192EE0E}"/>
    <cellStyle name="Normal 6 6 2 2 2 2 2 3" xfId="14210" xr:uid="{A515F6D7-B945-4F56-9F95-D6833965B967}"/>
    <cellStyle name="Normal 6 6 2 2 3" xfId="7096" xr:uid="{E775D048-7D59-4EAE-BA4A-558DD4B1521D}"/>
    <cellStyle name="Normal 6 6 2 2 3 2" xfId="10091" xr:uid="{B8C3C31F-E787-4144-9E4D-ACCC034068D7}"/>
    <cellStyle name="Normal 6 6 2 2 3 2 2" xfId="12764" xr:uid="{022FB091-77B9-4C68-B4ED-3D78A3C9726F}"/>
    <cellStyle name="Normal 6 6 2 2 3 2 2 2" xfId="15651" xr:uid="{B98AE7AD-5E80-4BEA-8026-EA05B0236BAC}"/>
    <cellStyle name="Normal 6 6 2 2 3 2 3" xfId="14211" xr:uid="{AC4EA6EB-1628-4552-B2BF-0FBE7AC95C74}"/>
    <cellStyle name="Normal 6 6 2 2 4" xfId="10092" xr:uid="{CBA2AF75-FA9A-4E5A-A2D7-18E5BC8A42E0}"/>
    <cellStyle name="Normal 6 6 2 2_NM" xfId="10093" xr:uid="{86A9BF55-63E7-44AA-88E2-6D0DDFC41F66}"/>
    <cellStyle name="Normal 6 6 2 3" xfId="6675" xr:uid="{439BF001-CE2E-4437-A55D-C7B89382A358}"/>
    <cellStyle name="Normal 6 6 2 3 2" xfId="7097" xr:uid="{829B543D-948F-4DF4-BD11-E2C4DB60FDD6}"/>
    <cellStyle name="Normal 6 6 2 3 2 2" xfId="10094" xr:uid="{F0F0882C-295E-4F38-866D-DC25A989B409}"/>
    <cellStyle name="Normal 6 6 2 3 2 2 2" xfId="12765" xr:uid="{30375D9C-3BA4-4A91-A007-255924AB9394}"/>
    <cellStyle name="Normal 6 6 2 3 2 2 2 2" xfId="15652" xr:uid="{D2EB19AE-27D7-420D-8618-39082478F3DF}"/>
    <cellStyle name="Normal 6 6 2 3 2 2 3" xfId="14212" xr:uid="{742C4F3A-AD93-41B4-97E6-515ACE395300}"/>
    <cellStyle name="Normal 6 6 2 4" xfId="7098" xr:uid="{081CC788-27E9-4EEE-BB3A-99A73B7E21AD}"/>
    <cellStyle name="Normal 6 6 2 5" xfId="10095" xr:uid="{23C422B4-F8F7-42D6-A9A0-E6DAA18E5544}"/>
    <cellStyle name="Normal 6 6 2 6" xfId="10096" xr:uid="{C9FB20B2-C4BC-4EE7-8C00-70A69DF26457}"/>
    <cellStyle name="Normal 6 6 2 7" xfId="10097" xr:uid="{4F78C21F-F5DB-4F61-B153-C29B78C02DCA}"/>
    <cellStyle name="Normal 6 6 2 8" xfId="10098" xr:uid="{30EE0421-9F63-4705-B536-1399A7C2C15D}"/>
    <cellStyle name="Normal 6 6 2 9" xfId="10099" xr:uid="{8107D900-4E20-4AE6-8E98-527DF822BA04}"/>
    <cellStyle name="Normal 6 6 2_NM" xfId="10100" xr:uid="{CF6541CA-0962-41E7-8888-13DBAF05FE42}"/>
    <cellStyle name="Normal 6 6 3" xfId="6508" xr:uid="{B5F7A627-13E2-4F31-A4E1-DFBE0189E809}"/>
    <cellStyle name="Normal 6 6 3 2" xfId="6741" xr:uid="{D282B0F1-653D-4689-A2EC-5746779000B6}"/>
    <cellStyle name="Normal 6 6 3 2 2" xfId="7099" xr:uid="{D35A54C8-3DB1-4E37-86EF-61277B8D6C30}"/>
    <cellStyle name="Normal 6 6 3 2 2 2" xfId="10101" xr:uid="{E26FE9C4-F3AE-42E0-AFB7-D4300A603D13}"/>
    <cellStyle name="Normal 6 6 3 2 2 2 2" xfId="12766" xr:uid="{062B1899-1F16-46E9-A1FF-817AFFDD4EC3}"/>
    <cellStyle name="Normal 6 6 3 2 2 2 2 2" xfId="15653" xr:uid="{268E0282-E85B-469E-80DA-35743F3B8E88}"/>
    <cellStyle name="Normal 6 6 3 2 2 2 3" xfId="14213" xr:uid="{8BAF5083-49B6-4DF9-9EE8-3F61C2492DBE}"/>
    <cellStyle name="Normal 6 6 3 3" xfId="7100" xr:uid="{8A861526-96A3-49A2-B19C-6C9C3BA5F2E2}"/>
    <cellStyle name="Normal 6 6 3 3 2" xfId="10102" xr:uid="{2BACCA0F-6FFE-4B33-9DDA-C0EEF1F42F5E}"/>
    <cellStyle name="Normal 6 6 3 3 2 2" xfId="12767" xr:uid="{E2E67651-14DE-4D8A-A9F9-5156A5757000}"/>
    <cellStyle name="Normal 6 6 3 3 2 2 2" xfId="15654" xr:uid="{12A39B34-4E1B-4A73-A039-B74244310657}"/>
    <cellStyle name="Normal 6 6 3 3 2 3" xfId="14214" xr:uid="{C196ACD7-102F-44FC-934A-DEDC6FCEF8F0}"/>
    <cellStyle name="Normal 6 6 3 4" xfId="10103" xr:uid="{767D3DC6-3CAD-4478-AB42-C4AF79E03156}"/>
    <cellStyle name="Normal 6 6 3_NM" xfId="10104" xr:uid="{E93071AF-6C1E-4437-8DFA-6B55BB971C3E}"/>
    <cellStyle name="Normal 6 6 4" xfId="6674" xr:uid="{2EA47120-9E51-4720-ACAF-8E027F64A3BF}"/>
    <cellStyle name="Normal 6 6 4 2" xfId="7101" xr:uid="{94870983-B74E-4DAB-A5FE-A84F15705757}"/>
    <cellStyle name="Normal 6 6 5" xfId="7102" xr:uid="{37BF9D3C-3A1D-4E3B-8789-E6E7CFF0CEB6}"/>
    <cellStyle name="Normal 6 6 5 2" xfId="10105" xr:uid="{7FC1E624-E5B8-4FB8-A6BD-651192744F1F}"/>
    <cellStyle name="Normal 6 6 5 2 2" xfId="12768" xr:uid="{52E6956B-3497-4B4E-A123-1ACF65E50D09}"/>
    <cellStyle name="Normal 6 6 5 2 2 2" xfId="15655" xr:uid="{1A4D20F3-9C83-4D82-A443-144C727FE075}"/>
    <cellStyle name="Normal 6 6 5 2 3" xfId="14215" xr:uid="{46D25F94-6083-4556-863B-C220F62607CC}"/>
    <cellStyle name="Normal 6 6 5 3" xfId="10106" xr:uid="{29AD8574-87D2-48C5-8A13-3BD25432614B}"/>
    <cellStyle name="Normal 6 6 5 3 2" xfId="12769" xr:uid="{07383DF4-8C8A-49FC-B643-E88946EF71E0}"/>
    <cellStyle name="Normal 6 6 5 3 2 2" xfId="15656" xr:uid="{3219BE75-22F8-4C10-8822-9D46B61F258D}"/>
    <cellStyle name="Normal 6 6 5 3 3" xfId="14216" xr:uid="{CE28C21D-88CA-4319-9FD3-6DD37A54ECA1}"/>
    <cellStyle name="Normal 6 6 6" xfId="10107" xr:uid="{AADB1E34-9937-4180-9B75-C590BDF939F6}"/>
    <cellStyle name="Normal 6 6 6 2" xfId="12770" xr:uid="{29EB8C40-D280-4637-80DA-1D88358C7679}"/>
    <cellStyle name="Normal 6 6 6 2 2" xfId="15657" xr:uid="{2A6EED82-D5E4-4B19-A4B8-3A74F1149CFB}"/>
    <cellStyle name="Normal 6 6 6 3" xfId="14217" xr:uid="{25402EBC-909E-404E-B42B-1000CD084DA3}"/>
    <cellStyle name="Normal 6 6 7" xfId="10108" xr:uid="{09ED75E1-453A-4B20-9F64-EC65FDB28188}"/>
    <cellStyle name="Normal 6 6 8" xfId="10109" xr:uid="{EB38C3FA-ADF6-49C3-80FA-D76A588DAA93}"/>
    <cellStyle name="Normal 6 6 9" xfId="10110" xr:uid="{AA127A49-5CC7-4C56-ACB1-1EBA1D82FE53}"/>
    <cellStyle name="Normal 6 6_NM" xfId="10111" xr:uid="{073B96D1-0DD8-46CA-A16D-54979632FDBD}"/>
    <cellStyle name="Normal 6 7" xfId="10112" xr:uid="{9D637FC3-91D5-4666-AEE3-463E1B70F625}"/>
    <cellStyle name="Normal 6 7 2" xfId="10113" xr:uid="{F96E9DC7-DA7D-4D6F-949B-9357D047BA87}"/>
    <cellStyle name="Normal 6 7 2 2" xfId="10114" xr:uid="{F15997AE-415D-4B8D-B250-0050D82BF726}"/>
    <cellStyle name="Normal 6 7 2 2 2" xfId="12772" xr:uid="{37472D2C-5086-4E3C-B416-0FB0A687CA96}"/>
    <cellStyle name="Normal 6 7 2 2 2 2" xfId="15659" xr:uid="{61763A03-2F02-410F-BF4B-6D20BD3B6BF0}"/>
    <cellStyle name="Normal 6 7 2 2 3" xfId="14219" xr:uid="{61B57E46-1347-44CB-8FC9-FB80CBC452BA}"/>
    <cellStyle name="Normal 6 7 2 3" xfId="12771" xr:uid="{E52C0596-5B73-44F3-84F8-77B4C6BDDA3E}"/>
    <cellStyle name="Normal 6 7 2 3 2" xfId="15658" xr:uid="{ACEE0035-3287-4874-B816-1ED9A681015B}"/>
    <cellStyle name="Normal 6 7 2 4" xfId="14218" xr:uid="{41BE102E-4A55-47B1-BF1C-C8936E722A16}"/>
    <cellStyle name="Normal 6 7 2_NM" xfId="10115" xr:uid="{D79F8347-51A8-4E1F-86A4-709C8B633777}"/>
    <cellStyle name="Normal 6 7 3" xfId="10116" xr:uid="{F5F68C95-640F-41AA-AECE-365290D24852}"/>
    <cellStyle name="Normal 6 7 3 2" xfId="12773" xr:uid="{3CC0B2B8-EDE5-4235-9B7B-B1463A644FC9}"/>
    <cellStyle name="Normal 6 7 3 2 2" xfId="15660" xr:uid="{8C4D4840-2721-4C7F-804B-D39CB8F62E64}"/>
    <cellStyle name="Normal 6 7 3 3" xfId="14220" xr:uid="{1335AD57-A0D4-41E6-8700-D674195CCEB2}"/>
    <cellStyle name="Normal 6 7 4" xfId="10117" xr:uid="{B8B11A2C-BFCC-4020-A53D-F5BE2E6E431B}"/>
    <cellStyle name="Normal 6 7 4 2" xfId="12774" xr:uid="{C691D792-52A4-4E93-A0EF-F513EFD3B8FF}"/>
    <cellStyle name="Normal 6 7 4 2 2" xfId="15661" xr:uid="{E6A05463-A230-462A-883D-B51915163D53}"/>
    <cellStyle name="Normal 6 7 4 3" xfId="14221" xr:uid="{739CE72E-DFD9-4DF0-B29F-C5FE91447E6D}"/>
    <cellStyle name="Normal 6 7_NM" xfId="10118" xr:uid="{B3F0A6A3-16AE-425A-A35B-43D1CBFB4A3A}"/>
    <cellStyle name="Normal 6 8" xfId="10119" xr:uid="{432D71F7-2373-4820-9DC7-691A78F76958}"/>
    <cellStyle name="Normal 6 8 2" xfId="10120" xr:uid="{AAD692E0-E3A2-4021-8A25-A3FD5B4E7087}"/>
    <cellStyle name="Normal 6 8 2 2" xfId="12775" xr:uid="{FF09E311-5A78-4204-95EA-4C58D0683959}"/>
    <cellStyle name="Normal 6 8 2 2 2" xfId="15662" xr:uid="{A78D73D1-7A74-4EAA-B354-808F8FE250D3}"/>
    <cellStyle name="Normal 6 8 2 3" xfId="14222" xr:uid="{0643D31F-2758-4708-A7AE-0181DA23F178}"/>
    <cellStyle name="Normal 6 8 3" xfId="10121" xr:uid="{687BFC7F-53A2-480C-A7B6-A8FB3ABC8F49}"/>
    <cellStyle name="Normal 6 8 3 2" xfId="12776" xr:uid="{F5B28E23-1F70-4C6E-8F33-BAF3958798FB}"/>
    <cellStyle name="Normal 6 8 3 2 2" xfId="15663" xr:uid="{272713B8-485E-4083-98C0-959B99AE1963}"/>
    <cellStyle name="Normal 6 8 3 3" xfId="14223" xr:uid="{7C081DB3-8FE2-45F1-B9F7-7D5046488C75}"/>
    <cellStyle name="Normal 6 8_NM" xfId="10122" xr:uid="{6B665CF0-C2D3-4687-A488-7A182A3E4B70}"/>
    <cellStyle name="Normal 6 9" xfId="10123" xr:uid="{2973A0C9-7C9F-4FC8-92FE-E32C59868953}"/>
    <cellStyle name="Normal 6 9 2" xfId="10124" xr:uid="{57627E9A-3694-48B1-97C9-BCB636AC25ED}"/>
    <cellStyle name="Normal 6 9 2 2" xfId="12777" xr:uid="{0F0AA28D-3984-4233-AA77-DC32AA4BB48F}"/>
    <cellStyle name="Normal 6 9 2 2 2" xfId="15664" xr:uid="{7F98374D-C336-48CC-AE35-CD170E6EA68D}"/>
    <cellStyle name="Normal 6 9 2 3" xfId="14224" xr:uid="{ABFC61CC-713C-4529-8EEA-CD1EA3B45075}"/>
    <cellStyle name="Normal 6_CZ" xfId="10125" xr:uid="{A3AEA903-1B8E-4037-8500-3F8699F89F48}"/>
    <cellStyle name="Normal 60" xfId="5279" xr:uid="{1D5EDA6F-7180-4591-A75F-A8003B3499A9}"/>
    <cellStyle name="Normal 60 2" xfId="5280" xr:uid="{4B5D0D6F-9C28-4C0A-8EAB-1DBCDE8609CE}"/>
    <cellStyle name="Normal 60 2 2" xfId="10126" xr:uid="{AB424EDE-DC9E-4125-953C-C6F530025D86}"/>
    <cellStyle name="Normal 60 3" xfId="10127" xr:uid="{618BD91D-06D3-4043-A1B2-825C12320986}"/>
    <cellStyle name="Normal 60 4" xfId="10128" xr:uid="{FEC4FC64-A6F7-4974-9D29-42A3E926FD28}"/>
    <cellStyle name="Normal 60 5" xfId="10129" xr:uid="{DA304DAA-43AA-4D24-8CBA-EE978833622E}"/>
    <cellStyle name="Normal 60 5 2" xfId="12778" xr:uid="{564045D0-E455-4799-9BEE-9DF04E752A95}"/>
    <cellStyle name="Normal 60 5 2 2" xfId="15665" xr:uid="{9626869A-76E6-4291-AEF7-FFF72619F17F}"/>
    <cellStyle name="Normal 60 5 3" xfId="14225" xr:uid="{30E8326A-AAE3-48AE-9F2A-C60AEB8A5CF1}"/>
    <cellStyle name="Normal 61" xfId="5281" xr:uid="{D573F9B6-F423-4AD3-B10C-69108DD30C3B}"/>
    <cellStyle name="Normal 61 2" xfId="5282" xr:uid="{F8EBA091-195E-4359-A6A0-5887E947BD54}"/>
    <cellStyle name="Normal 61 2 2" xfId="10130" xr:uid="{F373ABEB-DA1E-4153-B8B2-94AA86C4021D}"/>
    <cellStyle name="Normal 61 3" xfId="10131" xr:uid="{4C684301-F925-410A-94AB-51988C9B6955}"/>
    <cellStyle name="Normal 61 3 2" xfId="12779" xr:uid="{A77DC7C8-6125-433E-A14D-B7C622CB9DCC}"/>
    <cellStyle name="Normal 61 3 2 2" xfId="15666" xr:uid="{9958943B-2315-46C7-A9F8-54EDB9E0F213}"/>
    <cellStyle name="Normal 61 3 3" xfId="14226" xr:uid="{E44A322B-4ACE-4A05-8CA9-4CD927E7249E}"/>
    <cellStyle name="Normal 62" xfId="5283" xr:uid="{E017EF2A-975D-4AD7-B49F-A7B46564B6C6}"/>
    <cellStyle name="Normal 62 2" xfId="5284" xr:uid="{2C6E4E4B-DC1A-481F-8A49-8767B50149BE}"/>
    <cellStyle name="Normal 62 2 2" xfId="10132" xr:uid="{D291D1CC-757E-426A-BC14-E4D04895F620}"/>
    <cellStyle name="Normal 62 3" xfId="10133" xr:uid="{DDEEA989-B850-4488-8873-594E1B99A39A}"/>
    <cellStyle name="Normal 62 3 2" xfId="12780" xr:uid="{F6D502BF-1686-49F4-83BE-F3CA79BC96D6}"/>
    <cellStyle name="Normal 62 3 2 2" xfId="15667" xr:uid="{73594EE1-E858-49DA-9AE0-4A4C0A5585A2}"/>
    <cellStyle name="Normal 62 3 3" xfId="14227" xr:uid="{543E5FF9-18E2-46F4-A930-F5E2B6B431FC}"/>
    <cellStyle name="Normal 63" xfId="5285" xr:uid="{A2277B29-19EE-4DBE-B3F9-6EB75DCC6B12}"/>
    <cellStyle name="Normal 63 2" xfId="10134" xr:uid="{B2CD4BD9-E3B3-4AE6-A4BB-5A6F425EE896}"/>
    <cellStyle name="Normal 63 3" xfId="10135" xr:uid="{000F45E3-2123-493B-96DA-D50FEFDE8D26}"/>
    <cellStyle name="Normal 63 3 2" xfId="12781" xr:uid="{8604BCA9-4C65-4E91-859B-4ED53ECF7FBD}"/>
    <cellStyle name="Normal 63 3 2 2" xfId="15668" xr:uid="{80986FA0-A478-446D-A6AA-B36A6A7D582A}"/>
    <cellStyle name="Normal 63 3 3" xfId="14228" xr:uid="{B71A9E68-0CA6-4DBD-B009-18ED243CD2D4}"/>
    <cellStyle name="Normal 64" xfId="5286" xr:uid="{AE3F5CF0-46E5-4BA6-910E-EF78140AE3E0}"/>
    <cellStyle name="Normal 64 2" xfId="10136" xr:uid="{1AD8E21E-0E80-49BE-A411-80BAA0840FAF}"/>
    <cellStyle name="Normal 64 3" xfId="10137" xr:uid="{E169F97D-A13B-45C6-86DB-1DE29C22E71F}"/>
    <cellStyle name="Normal 64 3 2" xfId="12782" xr:uid="{0183A120-9A93-4E7B-BBF8-CA35D3DB1433}"/>
    <cellStyle name="Normal 64 3 2 2" xfId="15669" xr:uid="{2E7DD5AB-C899-45C6-A343-233CE2FE879F}"/>
    <cellStyle name="Normal 64 3 3" xfId="14229" xr:uid="{C7C02AA1-E68F-411B-95D7-C777D8AC6DD5}"/>
    <cellStyle name="Normal 65" xfId="5287" xr:uid="{4A36BB38-A8E5-403E-9F1E-A37633D94D38}"/>
    <cellStyle name="Normal 65 2" xfId="10138" xr:uid="{646EB78E-62A9-40D4-9B63-5CAF43091968}"/>
    <cellStyle name="Normal 65 3" xfId="10139" xr:uid="{5D52F338-BEE2-4C37-824D-AE42EDD31628}"/>
    <cellStyle name="Normal 65 3 2" xfId="12783" xr:uid="{0E464031-4E87-4B90-A6DD-59FB42137AA6}"/>
    <cellStyle name="Normal 65 3 2 2" xfId="15670" xr:uid="{341581E6-F2A3-4C9B-ACA3-5AFFB8AE2F96}"/>
    <cellStyle name="Normal 65 3 3" xfId="14230" xr:uid="{50122717-DBDD-4AA8-B3DA-D1A40D1B6D97}"/>
    <cellStyle name="Normal 66" xfId="5288" xr:uid="{3D510F18-3FC0-419E-AE25-876D5BDF6EEE}"/>
    <cellStyle name="Normal 66 2" xfId="10140" xr:uid="{1A0E5B26-A78A-4725-8D9A-086CAF89404E}"/>
    <cellStyle name="Normal 66 3" xfId="10141" xr:uid="{F3566132-3DC2-412A-8A0B-45584F232092}"/>
    <cellStyle name="Normal 66 3 2" xfId="12784" xr:uid="{4411D835-1142-437F-AEAF-39C76B459D63}"/>
    <cellStyle name="Normal 66 3 2 2" xfId="15671" xr:uid="{BB227F0C-04CF-434F-B40F-63C93A9B825F}"/>
    <cellStyle name="Normal 66 3 3" xfId="14231" xr:uid="{16CE53FE-AAF0-4C6C-99B6-D2DC305AE390}"/>
    <cellStyle name="Normal 67" xfId="5289" xr:uid="{962D911A-10B4-4942-BFE6-FA4F562CB593}"/>
    <cellStyle name="Normal 67 2" xfId="10142" xr:uid="{47F9EA3A-BA2A-4981-8566-2A982194B262}"/>
    <cellStyle name="Normal 67 3" xfId="10143" xr:uid="{AECF249A-3126-4933-A9B2-BBE97E74762D}"/>
    <cellStyle name="Normal 67 3 2" xfId="12785" xr:uid="{91305940-81A1-4EFD-BD00-FC0E64288709}"/>
    <cellStyle name="Normal 67 3 2 2" xfId="15672" xr:uid="{136FEAB0-681A-42CF-8F87-D7758D6066C9}"/>
    <cellStyle name="Normal 67 3 3" xfId="14232" xr:uid="{F6C073FB-2814-403F-A784-270B9FA6453B}"/>
    <cellStyle name="Normal 68" xfId="5290" xr:uid="{5C6505E7-CAD0-4549-A00B-2CEF8D07E3CD}"/>
    <cellStyle name="Normal 68 2" xfId="10144" xr:uid="{887120AF-A09C-45E4-B38B-D172BF290B18}"/>
    <cellStyle name="Normal 68 3" xfId="10145" xr:uid="{70CB2A32-1819-4B60-9C91-22ED64484B57}"/>
    <cellStyle name="Normal 68 3 2" xfId="12786" xr:uid="{F54E3CED-CD57-4EAF-8AC6-FF7441BEB176}"/>
    <cellStyle name="Normal 68 3 2 2" xfId="15673" xr:uid="{007DB969-1DE7-43B2-BFD9-EC505CDF9645}"/>
    <cellStyle name="Normal 68 3 3" xfId="14233" xr:uid="{50DEA29B-479E-41E6-953C-1718C55D32FB}"/>
    <cellStyle name="Normal 69" xfId="5291" xr:uid="{28C0AABE-94AA-4913-934F-0097979A795F}"/>
    <cellStyle name="Normal 69 2" xfId="10146" xr:uid="{816D75D5-39C4-4AD0-9586-CA19FE6CE405}"/>
    <cellStyle name="Normal 69 3" xfId="10147" xr:uid="{30DE497D-BBFC-42DF-A583-F8F213DD297C}"/>
    <cellStyle name="Normal 69 3 2" xfId="12787" xr:uid="{1E5A255A-AE72-40E5-9E15-54A76A8FE1DC}"/>
    <cellStyle name="Normal 69 3 2 2" xfId="15674" xr:uid="{E5F49F6C-F653-4599-B02C-4544C8082D25}"/>
    <cellStyle name="Normal 69 3 3" xfId="14234" xr:uid="{8908E83B-46A4-4763-A0FB-FEECF7AB2E9C}"/>
    <cellStyle name="Normal 7" xfId="73" xr:uid="{4FBE80D4-8A51-44DB-983C-6DA611D9B6A8}"/>
    <cellStyle name="Normal 7 10" xfId="10148" xr:uid="{8BB38BBF-27F5-4293-AD27-10E014A85426}"/>
    <cellStyle name="Normal 7 11" xfId="10149" xr:uid="{A4CE17AB-947F-4114-B01D-536E89FAB551}"/>
    <cellStyle name="Normal 7 12" xfId="10150" xr:uid="{21F05CF9-FF3A-4F36-8059-0321506D6521}"/>
    <cellStyle name="Normal 7 13" xfId="10151" xr:uid="{50C0C1A2-9230-403F-94CB-067089A7959D}"/>
    <cellStyle name="Normal 7 14" xfId="10152" xr:uid="{F5A6E934-44B7-4AF3-A4DB-7A66018A8C68}"/>
    <cellStyle name="Normal 7 15" xfId="10153" xr:uid="{273E4DFE-F721-4D5A-ACC5-5513CD88702C}"/>
    <cellStyle name="Normal 7 16" xfId="10154" xr:uid="{276F72DD-2E2B-40F4-9650-534CAE34298F}"/>
    <cellStyle name="Normal 7 17" xfId="10155" xr:uid="{7B941842-401F-4C73-BADD-7387C2E4827B}"/>
    <cellStyle name="Normal 7 18" xfId="10156" xr:uid="{D31A3D34-7E43-434D-81ED-566672F22B97}"/>
    <cellStyle name="Normal 7 19" xfId="10157" xr:uid="{10EEDDB0-3F7D-4A27-BABA-939FCFFEC151}"/>
    <cellStyle name="Normal 7 2" xfId="6024" xr:uid="{1B41D306-11C9-47A7-899B-A5AA86722172}"/>
    <cellStyle name="Normal 7 2 2" xfId="6409" xr:uid="{E0F41842-B9FB-4C24-AC86-192E073B3EB0}"/>
    <cellStyle name="Normal 7 2 2 2" xfId="10158" xr:uid="{50234663-D390-404B-92B6-185541C08EBE}"/>
    <cellStyle name="Normal 7 2 2 3" xfId="10159" xr:uid="{96B323CD-6E92-47A0-9948-03ABB58C8EB4}"/>
    <cellStyle name="Normal 7 2 2 4" xfId="10160" xr:uid="{10F67971-9607-4677-AEC4-E5B9A8F46E21}"/>
    <cellStyle name="Normal 7 2 3" xfId="6410" xr:uid="{236D732C-315B-44F0-B212-1BA75C9D79A5}"/>
    <cellStyle name="Normal 7 2 3 2" xfId="6411" xr:uid="{44CF9C33-362F-4B73-ACC3-5E7F991029A0}"/>
    <cellStyle name="Normal 7 2 3 2 2" xfId="6509" xr:uid="{30C792E1-D2A2-4E42-8F61-5D1077A98FF6}"/>
    <cellStyle name="Normal 7 2 3 2 2 2" xfId="6742" xr:uid="{AE222597-218F-43FC-AA8C-5D1AE0EDE7A2}"/>
    <cellStyle name="Normal 7 2 3 2 2 2 2" xfId="7103" xr:uid="{4E295017-AD88-438A-A57E-87BC0A896CBA}"/>
    <cellStyle name="Normal 7 2 3 2 2 3" xfId="7104" xr:uid="{F9FB50DE-E9C1-41F2-B62E-1A511F7B3267}"/>
    <cellStyle name="Normal 7 2 3 2 3" xfId="6677" xr:uid="{874BE9A4-7A69-44F5-A42B-0AFCCE14202F}"/>
    <cellStyle name="Normal 7 2 3 2 3 2" xfId="7105" xr:uid="{AA9D7FC6-884A-453A-9D4F-1181CC73DFD7}"/>
    <cellStyle name="Normal 7 2 3 2 4" xfId="7106" xr:uid="{0317241F-5AE1-4727-84A4-C523FCC2BB0C}"/>
    <cellStyle name="Normal 7 2 3 3" xfId="6510" xr:uid="{F7DEE764-0A2C-4DF2-A33E-EE83F1BFB41F}"/>
    <cellStyle name="Normal 7 2 3 3 2" xfId="6743" xr:uid="{5A054A0C-0137-4690-A616-B58DFE27C3C9}"/>
    <cellStyle name="Normal 7 2 3 3 2 2" xfId="7107" xr:uid="{16DAC717-1A6B-420F-89A8-6D5C14E16801}"/>
    <cellStyle name="Normal 7 2 3 3 3" xfId="7108" xr:uid="{B8396A81-81DF-4D6D-B7E5-CE14C3716B40}"/>
    <cellStyle name="Normal 7 2 3 4" xfId="6676" xr:uid="{4B7030AD-6FCB-460E-BF33-E6F1E9AC44A2}"/>
    <cellStyle name="Normal 7 2 3 4 2" xfId="7109" xr:uid="{DFF071D6-46FB-43B7-AA41-93DAA4FDB8A6}"/>
    <cellStyle name="Normal 7 2 3 5" xfId="7110" xr:uid="{E3A4E732-CC95-494A-8A12-56DBA2AA6B38}"/>
    <cellStyle name="Normal 7 20" xfId="10161" xr:uid="{FE98A92D-2CB2-42D0-9A59-39372EFED015}"/>
    <cellStyle name="Normal 7 21" xfId="10162" xr:uid="{3CCEA8F7-1F51-4B70-A58A-DB07C0BCBD47}"/>
    <cellStyle name="Normal 7 22" xfId="10163" xr:uid="{45015BD0-EF4D-41F9-B7B5-3CC6AB0B5892}"/>
    <cellStyle name="Normal 7 23" xfId="10164" xr:uid="{9AD89B8C-3A03-4A22-855A-3E0D4BB42F03}"/>
    <cellStyle name="Normal 7 24" xfId="10165" xr:uid="{2BDD537E-7FE5-4E68-977E-878D8EE14706}"/>
    <cellStyle name="Normal 7 25" xfId="10166" xr:uid="{295CA080-B296-4AE7-A1FC-29E9BD196089}"/>
    <cellStyle name="Normal 7 26" xfId="10167" xr:uid="{4AF49BEC-FF0A-447A-8162-D6B024BC5492}"/>
    <cellStyle name="Normal 7 27" xfId="10168" xr:uid="{CBF38DFB-CB5A-4916-8D0E-C10F01DCA80A}"/>
    <cellStyle name="Normal 7 28" xfId="10169" xr:uid="{DA30D06D-F490-4A83-B696-2F773921482E}"/>
    <cellStyle name="Normal 7 29" xfId="10170" xr:uid="{6D48B64B-C877-43DE-97FD-F09565856BF6}"/>
    <cellStyle name="Normal 7 3" xfId="6025" xr:uid="{2BBBFD5C-12E9-416C-A899-E27C429851AF}"/>
    <cellStyle name="Normal 7 3 2" xfId="10171" xr:uid="{57B7B677-04A9-444F-AA90-58FAE3F9E2A7}"/>
    <cellStyle name="Normal 7 30" xfId="10172" xr:uid="{867D79AF-94AF-4E9F-BC70-6A5F2B6AD4EC}"/>
    <cellStyle name="Normal 7 31" xfId="10173" xr:uid="{6542A233-2A39-45EF-BABD-F20E5BF39047}"/>
    <cellStyle name="Normal 7 32" xfId="10174" xr:uid="{FC52E4C5-4F40-44E2-B807-3164DFF3FA38}"/>
    <cellStyle name="Normal 7 33" xfId="10175" xr:uid="{586EDDE4-72E3-4E5E-9C63-F7B54F3CD87F}"/>
    <cellStyle name="Normal 7 34" xfId="10176" xr:uid="{A758419F-AC87-4F7F-BA4B-BAE2C0FE7B7B}"/>
    <cellStyle name="Normal 7 35" xfId="10177" xr:uid="{59FBED98-6770-4158-80DA-9D58AB0D14A8}"/>
    <cellStyle name="Normal 7 36" xfId="10178" xr:uid="{66D25AA2-E0B3-4558-99AF-B3F1D0BF47EB}"/>
    <cellStyle name="Normal 7 37" xfId="10517" xr:uid="{59284F00-9418-4E2A-AC27-652F47AF8A4B}"/>
    <cellStyle name="Normal 7 38" xfId="10589" xr:uid="{EB036346-90EF-4EFC-BA3B-A1220750BB90}"/>
    <cellStyle name="Normal 7 38 2" xfId="14371" xr:uid="{54A11742-9B2F-4616-8DFB-D7CE572B2183}"/>
    <cellStyle name="Normal 7 39" xfId="12911" xr:uid="{781E9443-895D-46A4-9136-C4884BE065E8}"/>
    <cellStyle name="Normal 7 4" xfId="6412" xr:uid="{2658322A-E6D0-444F-9DA8-172240789754}"/>
    <cellStyle name="Normal 7 4 2" xfId="10800" xr:uid="{04662534-6BBD-44DE-8304-B68684B9DF27}"/>
    <cellStyle name="Normal 7 4 2 2" xfId="14582" xr:uid="{F64412F5-71A7-4AFE-A770-92E421AEA775}"/>
    <cellStyle name="Normal 7 4 3" xfId="13122" xr:uid="{CB3357C7-DC3B-44AA-A015-CB0B44758916}"/>
    <cellStyle name="Normal 7 40" xfId="5292" xr:uid="{092793AC-760B-4265-A268-57394368FA7B}"/>
    <cellStyle name="Normal 7 41" xfId="127" xr:uid="{8D89577C-E846-4763-8849-E0A470E87255}"/>
    <cellStyle name="Normal 7 5" xfId="6413" xr:uid="{E4495591-B407-4260-A8F6-44B82F6C83DD}"/>
    <cellStyle name="Normal 7 5 2" xfId="10801" xr:uid="{3E5765FD-E0CA-4179-95CF-1612429DB214}"/>
    <cellStyle name="Normal 7 5 2 2" xfId="14583" xr:uid="{F1C02CA8-5D1E-45EE-882B-CF74DF3D339D}"/>
    <cellStyle name="Normal 7 5 3" xfId="13123" xr:uid="{9618394B-AC57-4552-9E62-D51A4C705413}"/>
    <cellStyle name="Normal 7 6" xfId="10179" xr:uid="{8E5282BE-6688-4403-A877-D2F9150B82DD}"/>
    <cellStyle name="Normal 7 7" xfId="10180" xr:uid="{222640F0-9EB2-4605-9EAE-2B218B1D11EE}"/>
    <cellStyle name="Normal 7 8" xfId="10181" xr:uid="{57AECAE0-B35F-4BE7-8B76-D071C929DC67}"/>
    <cellStyle name="Normal 7 9" xfId="10182" xr:uid="{07091DCA-5D2A-40BD-B18C-C86FA5307476}"/>
    <cellStyle name="Normal 7_CZ" xfId="10183" xr:uid="{121425B0-3054-4ED8-8F6A-6A7B10D09207}"/>
    <cellStyle name="Normal 70" xfId="5293" xr:uid="{C95C2C6E-8724-4D42-B28A-EC8A1B49DC07}"/>
    <cellStyle name="Normal 70 2" xfId="10184" xr:uid="{A6A90AC1-5E69-4885-852F-C69CA32DDBED}"/>
    <cellStyle name="Normal 70 3" xfId="10185" xr:uid="{753C8723-E5C6-4728-BE83-2C60E28803E3}"/>
    <cellStyle name="Normal 70 3 2" xfId="12788" xr:uid="{1BB5A670-B651-46D6-9DB8-B8FC65B3ABE9}"/>
    <cellStyle name="Normal 70 3 2 2" xfId="15675" xr:uid="{7972A081-0352-4D7E-B329-CA1DFE4B8766}"/>
    <cellStyle name="Normal 70 3 3" xfId="14235" xr:uid="{E32E634C-22C6-4F5C-83C6-922500BE47F0}"/>
    <cellStyle name="Normal 71" xfId="5294" xr:uid="{A95B9FB1-D6EC-4C16-9582-4E7F0D4E7857}"/>
    <cellStyle name="Normal 71 2" xfId="10186" xr:uid="{A3F977C3-D8A3-466D-A80F-78FF5D56722A}"/>
    <cellStyle name="Normal 71 3" xfId="10187" xr:uid="{36562796-526D-4297-98DB-12671E6D9246}"/>
    <cellStyle name="Normal 71 3 2" xfId="12789" xr:uid="{970004FD-B2D7-4F58-A722-3C73CE08958D}"/>
    <cellStyle name="Normal 71 3 2 2" xfId="15676" xr:uid="{EE0EEEF8-8F3C-4791-95E5-7836D2C0D8D7}"/>
    <cellStyle name="Normal 71 3 3" xfId="14236" xr:uid="{242F769A-36FA-4418-9736-ECCDE8982AAE}"/>
    <cellStyle name="Normal 72" xfId="5295" xr:uid="{8A18F129-5124-417B-9719-1E1ED7768070}"/>
    <cellStyle name="Normal 72 2" xfId="10188" xr:uid="{6D01D316-5562-416A-8AF1-EACA09EF3AB6}"/>
    <cellStyle name="Normal 72 3" xfId="10189" xr:uid="{12320890-AC8A-4B1B-92AF-12DD76A93724}"/>
    <cellStyle name="Normal 72 3 2" xfId="12790" xr:uid="{3013D189-6446-4CB8-95F4-600B67735ADF}"/>
    <cellStyle name="Normal 72 3 2 2" xfId="15677" xr:uid="{ADE3D3E7-7711-4A08-B425-FC0968090B86}"/>
    <cellStyle name="Normal 72 3 3" xfId="14237" xr:uid="{FA99062C-562F-4DF2-87A3-B4A8093BD7BF}"/>
    <cellStyle name="Normal 73" xfId="5296" xr:uid="{A52077C4-6428-4A21-8BF7-9E61D488E63A}"/>
    <cellStyle name="Normal 73 2" xfId="10190" xr:uid="{D50BE30F-540A-417B-B143-46B7D24C9623}"/>
    <cellStyle name="Normal 73 3" xfId="10191" xr:uid="{DB835D41-8344-4279-9E1E-EC19855319F5}"/>
    <cellStyle name="Normal 73 3 2" xfId="12791" xr:uid="{70D203D7-8FA8-4385-83D4-9F6C373EC7C8}"/>
    <cellStyle name="Normal 73 3 2 2" xfId="15678" xr:uid="{AA77329E-6426-4BB1-B8CD-A7C209C0B74E}"/>
    <cellStyle name="Normal 73 3 3" xfId="14238" xr:uid="{235217BD-CD57-4057-8028-6C7282365B00}"/>
    <cellStyle name="Normal 74" xfId="5297" xr:uid="{BC082E76-8054-418E-8038-884C8CCBB212}"/>
    <cellStyle name="Normal 74 2" xfId="10192" xr:uid="{4B1A31CC-F08D-48E1-BBCA-E57401E5E5E4}"/>
    <cellStyle name="Normal 74 3" xfId="10193" xr:uid="{16E7B3DD-5C6A-4BE0-B687-531051FC86FC}"/>
    <cellStyle name="Normal 74 3 2" xfId="12792" xr:uid="{D808C6D1-81FF-4408-9F50-69A87A539612}"/>
    <cellStyle name="Normal 74 3 2 2" xfId="15679" xr:uid="{A93FB87A-FCB6-4A1E-9749-73E3215828BB}"/>
    <cellStyle name="Normal 74 3 3" xfId="14239" xr:uid="{EC590432-A8CF-453B-9775-FD63C6831185}"/>
    <cellStyle name="Normal 75" xfId="5298" xr:uid="{DD2AE32D-B9C9-417A-A724-807755B627D5}"/>
    <cellStyle name="Normal 75 2" xfId="10194" xr:uid="{2CF92B9B-7412-471E-8A91-63F2C22FBA15}"/>
    <cellStyle name="Normal 75 3" xfId="10195" xr:uid="{9A077975-CA1C-4E89-8E9E-8EAD1FD02F85}"/>
    <cellStyle name="Normal 75 3 2" xfId="12793" xr:uid="{12245A6F-D67B-4FA7-AE03-69C11E96A357}"/>
    <cellStyle name="Normal 75 3 2 2" xfId="15680" xr:uid="{A68E4FB7-47D3-40E5-84B3-E9DD0CEC1EFD}"/>
    <cellStyle name="Normal 75 3 3" xfId="14240" xr:uid="{B4674C45-0E5C-4F2D-919A-6D5E673D2860}"/>
    <cellStyle name="Normal 76" xfId="5299" xr:uid="{E59A1603-F994-458E-9E3D-C9B28EC8D5B5}"/>
    <cellStyle name="Normal 76 2" xfId="10196" xr:uid="{CFC9F5B1-055D-4F1D-94F7-F5E117D3EFB5}"/>
    <cellStyle name="Normal 76 3" xfId="10197" xr:uid="{ADC12DBD-543D-4D5E-8F5B-0C270D936152}"/>
    <cellStyle name="Normal 76 3 2" xfId="12794" xr:uid="{D59E97D5-2C71-4A78-BD26-D554354146A3}"/>
    <cellStyle name="Normal 76 3 2 2" xfId="15681" xr:uid="{FB83F2A1-4D1A-423F-97E4-520B962A89A3}"/>
    <cellStyle name="Normal 76 3 3" xfId="14241" xr:uid="{4C93FBB1-FFEF-41C8-AB65-058D190DDF23}"/>
    <cellStyle name="Normal 77" xfId="5300" xr:uid="{1B730DA2-54F6-4932-B896-A2F435D8BE88}"/>
    <cellStyle name="Normal 77 2" xfId="10198" xr:uid="{7E871CE2-C6FB-4BA1-A601-78BA5FD8F1B1}"/>
    <cellStyle name="Normal 77 3" xfId="10199" xr:uid="{B7EE228B-7046-4675-A3B7-63488668A977}"/>
    <cellStyle name="Normal 77 3 2" xfId="12795" xr:uid="{2761EB3D-B3CB-4565-8EC1-D9717BAC2B10}"/>
    <cellStyle name="Normal 77 3 2 2" xfId="15682" xr:uid="{5CE5C84E-42F5-47A0-9A88-6B0EB5C36586}"/>
    <cellStyle name="Normal 77 3 3" xfId="14242" xr:uid="{7212082E-68BC-4B3F-8DE8-71D20ABDB01E}"/>
    <cellStyle name="Normal 78" xfId="5301" xr:uid="{C5E3444E-BE01-4A19-BDB7-AD1FD878D2B5}"/>
    <cellStyle name="Normal 78 2" xfId="10200" xr:uid="{C5F762EA-6CF3-472C-B468-72CC4CF9E058}"/>
    <cellStyle name="Normal 78 3" xfId="10201" xr:uid="{0FDB3375-75E3-41EA-8B51-989B3BBA01C4}"/>
    <cellStyle name="Normal 78 3 2" xfId="12796" xr:uid="{0DB4DE0E-90BA-4B82-A25F-4817A20FC7F0}"/>
    <cellStyle name="Normal 78 3 2 2" xfId="15683" xr:uid="{099D15D0-4488-4582-A734-9420F3776640}"/>
    <cellStyle name="Normal 78 3 3" xfId="14243" xr:uid="{06D73F64-90FE-407F-BD79-F93A6094003E}"/>
    <cellStyle name="Normal 79" xfId="5302" xr:uid="{CF3C0C4B-2BDB-491D-A64C-B83E284BB90E}"/>
    <cellStyle name="Normal 79 2" xfId="10202" xr:uid="{EDA47155-0D7D-428A-BE3A-D8971D184866}"/>
    <cellStyle name="Normal 79 3" xfId="10203" xr:uid="{BEB77F17-861C-4E04-9463-7D3C485053C6}"/>
    <cellStyle name="Normal 79 3 2" xfId="12797" xr:uid="{96F369F4-AD32-4BA3-8329-ADDB8F58504B}"/>
    <cellStyle name="Normal 79 3 2 2" xfId="15684" xr:uid="{6A67E86D-73C5-42D7-AD83-3C2A84C4EC75}"/>
    <cellStyle name="Normal 79 3 3" xfId="14244" xr:uid="{6935FC0A-AC1A-4387-A4DB-08D69F9E9EB0}"/>
    <cellStyle name="Normal 8" xfId="76" xr:uid="{119C42CC-EB34-4F86-B37D-79DE081C07CD}"/>
    <cellStyle name="Normal 8 10" xfId="10204" xr:uid="{DEA506E2-33D4-4F7A-8817-402954030ACA}"/>
    <cellStyle name="Normal 8 11" xfId="10205" xr:uid="{A53ECF77-F3E4-403E-9CF2-A8981D6B8105}"/>
    <cellStyle name="Normal 8 12" xfId="10206" xr:uid="{53D7F9E9-96CC-4690-8C3E-D48346F74A6E}"/>
    <cellStyle name="Normal 8 13" xfId="10207" xr:uid="{EA9EF706-B837-4433-B7E8-9265D25A3D1F}"/>
    <cellStyle name="Normal 8 14" xfId="10208" xr:uid="{6AEC227D-2483-498F-92BF-E2A3C24EFE63}"/>
    <cellStyle name="Normal 8 15" xfId="10209" xr:uid="{76D3B8ED-AFF5-4740-953C-285CEE1258D8}"/>
    <cellStyle name="Normal 8 16" xfId="10210" xr:uid="{81ACCC07-EF0C-4E89-82A9-1396D6FBA312}"/>
    <cellStyle name="Normal 8 17" xfId="10211" xr:uid="{AB07EAA8-0CAD-4220-B021-549B5BF351D4}"/>
    <cellStyle name="Normal 8 18" xfId="10212" xr:uid="{667BA934-D36C-4AFB-99B4-094764011F35}"/>
    <cellStyle name="Normal 8 19" xfId="10213" xr:uid="{F10CC839-60EA-4251-B9F0-EF55D3A71FB2}"/>
    <cellStyle name="Normal 8 2" xfId="6026" xr:uid="{F94BFA47-113F-42AC-82B2-2C2899E17593}"/>
    <cellStyle name="Normal 8 2 2" xfId="6414" xr:uid="{AE0F224F-31CB-49D6-9564-53DEA4622F06}"/>
    <cellStyle name="Normal 8 2 2 2" xfId="10214" xr:uid="{CAEF6C06-3790-46C3-B178-90312D780228}"/>
    <cellStyle name="Normal 8 2 2 2 2" xfId="10215" xr:uid="{C442B5C4-844E-45F0-9C10-15C9BC9C702F}"/>
    <cellStyle name="Normal 8 2 2 2 2 2" xfId="12798" xr:uid="{AC44781F-2C13-42C2-A712-8C4BF58ACD25}"/>
    <cellStyle name="Normal 8 2 2 2 2 2 2" xfId="15685" xr:uid="{FB5248C9-371D-4F56-8EBF-401FBB6DC4BD}"/>
    <cellStyle name="Normal 8 2 2 2 2 3" xfId="14245" xr:uid="{ED2FB4DB-5197-45C3-8DD4-2A5EDB6B0C6A}"/>
    <cellStyle name="Normal 8 2 2 2 3" xfId="10216" xr:uid="{E34608F0-A0EA-4E9A-A343-60D4712E9043}"/>
    <cellStyle name="Normal 8 2 2 2 3 2" xfId="12799" xr:uid="{70D5CFF9-775E-4129-BF03-B2AD7E3DA570}"/>
    <cellStyle name="Normal 8 2 2 2 3 2 2" xfId="15686" xr:uid="{112C4DD6-E1C0-4C9E-950D-007D85D202D5}"/>
    <cellStyle name="Normal 8 2 2 2 3 3" xfId="14246" xr:uid="{7DF89E03-316D-4253-B743-0178F9320D97}"/>
    <cellStyle name="Normal 8 2 2 2_NM" xfId="10217" xr:uid="{FF865053-6503-48B7-A772-E758737822F0}"/>
    <cellStyle name="Normal 8 2 2 3" xfId="10218" xr:uid="{1E789BF9-1F87-4E5A-AD3E-5CF82BA0A05F}"/>
    <cellStyle name="Normal 8 2 2 3 2" xfId="10219" xr:uid="{CFF18C47-8438-4795-BA9D-2976B2706A5A}"/>
    <cellStyle name="Normal 8 2 2 3 2 2" xfId="12800" xr:uid="{4834CC67-8CF0-42AD-893D-2A54EF4B1E90}"/>
    <cellStyle name="Normal 8 2 2 3 2 2 2" xfId="15687" xr:uid="{0164D4BA-851B-4D38-BF2A-86718490E3DC}"/>
    <cellStyle name="Normal 8 2 2 3 2 3" xfId="14247" xr:uid="{AFBCC9FD-44E6-42B3-9CC3-DD06A842C4FB}"/>
    <cellStyle name="Normal 8 2 2 4" xfId="10220" xr:uid="{A9B4B19F-7229-46B8-81CC-6A8A80169B94}"/>
    <cellStyle name="Normal 8 2 2_NM" xfId="10221" xr:uid="{52DF9724-0158-4CB0-90F5-254E9B479FAE}"/>
    <cellStyle name="Normal 8 2 3" xfId="6415" xr:uid="{F3E465EF-C32D-419B-8F12-E759F4BAB8ED}"/>
    <cellStyle name="Normal 8 2 3 2" xfId="6416" xr:uid="{3890698B-A23E-4CDE-A75E-003D159843B8}"/>
    <cellStyle name="Normal 8 2 3 2 2" xfId="6511" xr:uid="{B9B66633-ACDF-42B4-AF71-9E5C93A06342}"/>
    <cellStyle name="Normal 8 2 3 2 2 2" xfId="6744" xr:uid="{B7CB85BE-BE1B-4ED8-835E-B56E068011AB}"/>
    <cellStyle name="Normal 8 2 3 2 2 2 2" xfId="7111" xr:uid="{24613580-DC2B-4DB5-B4D0-A4268D471A11}"/>
    <cellStyle name="Normal 8 2 3 2 2 3" xfId="7112" xr:uid="{618E3EC1-38C4-44EB-9486-298B406DAC1F}"/>
    <cellStyle name="Normal 8 2 3 2 3" xfId="6679" xr:uid="{6E9A997C-0F7F-42FB-A2E1-2518B439DF0D}"/>
    <cellStyle name="Normal 8 2 3 2 3 2" xfId="7113" xr:uid="{B3CFECBC-84A8-4540-ACA7-5B561BC71ADA}"/>
    <cellStyle name="Normal 8 2 3 2 4" xfId="7114" xr:uid="{5561B2D9-C0CF-4546-B174-6F0FBF4F8996}"/>
    <cellStyle name="Normal 8 2 3 3" xfId="6512" xr:uid="{424966DE-85BC-44BE-BDD5-9864A8B67CED}"/>
    <cellStyle name="Normal 8 2 3 3 2" xfId="6745" xr:uid="{592A8990-2187-498D-8CBA-01AD0DBC51FB}"/>
    <cellStyle name="Normal 8 2 3 3 2 2" xfId="7115" xr:uid="{DD10E8BA-82B5-4C7F-9D5E-A49B8278A2F7}"/>
    <cellStyle name="Normal 8 2 3 3 3" xfId="7116" xr:uid="{445B4818-13B2-4201-9684-A180972B47DD}"/>
    <cellStyle name="Normal 8 2 3 4" xfId="6678" xr:uid="{EA7BBB4B-81BD-424B-9B3C-2A728897909C}"/>
    <cellStyle name="Normal 8 2 3 4 2" xfId="7117" xr:uid="{ACF20C9A-12D7-4F2E-B2C4-A679E63D90D6}"/>
    <cellStyle name="Normal 8 2 3 5" xfId="7118" xr:uid="{FF332CFF-4222-4E9C-A4BC-43035053BFB2}"/>
    <cellStyle name="Normal 8 2 3_NM" xfId="10222" xr:uid="{266C0D38-B207-4DBD-BCC6-94CB113E0EA1}"/>
    <cellStyle name="Normal 8 2 4" xfId="10223" xr:uid="{65690CC0-3887-4494-925C-E440B74272F4}"/>
    <cellStyle name="Normal 8 2 4 2" xfId="12801" xr:uid="{9DE0918B-BAC6-47E4-BA7A-E7B8C62B8CEC}"/>
    <cellStyle name="Normal 8 2 4 2 2" xfId="15688" xr:uid="{F17FC889-AAA2-4601-AF22-D284A6DE2B11}"/>
    <cellStyle name="Normal 8 2 4 3" xfId="14248" xr:uid="{99AEA466-3EB7-47DA-A71F-2C6431274C4E}"/>
    <cellStyle name="Normal 8 2 5" xfId="10224" xr:uid="{9A91B077-27D7-42A9-9DDC-29D84FB3793C}"/>
    <cellStyle name="Normal 8 2 5 2" xfId="12802" xr:uid="{73382DE1-45F8-4AFC-9C19-0ACE0982D549}"/>
    <cellStyle name="Normal 8 2 5 2 2" xfId="15689" xr:uid="{A2737600-F026-4078-9199-C697FB43AA35}"/>
    <cellStyle name="Normal 8 2 5 3" xfId="14249" xr:uid="{984EF0BE-8403-4017-8AFC-B0F9E61C9244}"/>
    <cellStyle name="Normal 8 2 6" xfId="10225" xr:uid="{DB540A20-F917-48C1-8536-44A31DC51D9B}"/>
    <cellStyle name="Normal 8 2 6 2" xfId="12803" xr:uid="{9BCE8E40-43E4-44F5-8F6A-A029C1EEDC30}"/>
    <cellStyle name="Normal 8 2 6 2 2" xfId="15690" xr:uid="{DF16B0C1-8DD0-4B99-97DA-7105A78765D9}"/>
    <cellStyle name="Normal 8 2 6 3" xfId="14250" xr:uid="{EA92E312-B1F1-451E-9E5A-CAD8DCEBD6E7}"/>
    <cellStyle name="Normal 8 2 7" xfId="10226" xr:uid="{76A164DB-B5F3-464A-9A5E-8142782C00F5}"/>
    <cellStyle name="Normal 8 2 7 2" xfId="12804" xr:uid="{50CFE42D-A360-4C75-B5BB-9933BB6F11F8}"/>
    <cellStyle name="Normal 8 2 7 2 2" xfId="15691" xr:uid="{A52928FE-59E3-4E69-9D15-3E41FC7AB111}"/>
    <cellStyle name="Normal 8 2 7 3" xfId="14251" xr:uid="{D5E26CF7-5465-46CE-ADDF-A5A6F49DB6D0}"/>
    <cellStyle name="Normal 8 2_NM" xfId="10227" xr:uid="{B9300AB0-DE20-4FBF-AA1B-56CA0891C9A3}"/>
    <cellStyle name="Normal 8 20" xfId="10228" xr:uid="{37B4F0EA-7CF2-41FE-80D9-2D0A7306F14C}"/>
    <cellStyle name="Normal 8 21" xfId="10229" xr:uid="{90640E03-89C0-4F8C-AFBA-D02D0440813C}"/>
    <cellStyle name="Normal 8 22" xfId="10230" xr:uid="{84DB3130-1F59-414E-AFB1-9CB98CE7FFB5}"/>
    <cellStyle name="Normal 8 23" xfId="10231" xr:uid="{E4A56946-4C2B-4B7F-B7B5-0AEF6EBFAF1E}"/>
    <cellStyle name="Normal 8 24" xfId="10232" xr:uid="{F40DDA67-23DF-4107-9094-8743A63DAD88}"/>
    <cellStyle name="Normal 8 25" xfId="10233" xr:uid="{901390A1-CB62-483E-B87D-028686FE42AC}"/>
    <cellStyle name="Normal 8 26" xfId="10234" xr:uid="{6A239202-13B9-4DF4-B782-10782E96F9DF}"/>
    <cellStyle name="Normal 8 27" xfId="10235" xr:uid="{D858E34C-4AA9-49A9-8B22-16343499C594}"/>
    <cellStyle name="Normal 8 28" xfId="10236" xr:uid="{C5810C6F-229C-4BAA-A8B4-B9AEECADD9B5}"/>
    <cellStyle name="Normal 8 29" xfId="10237" xr:uid="{923EA9E8-6054-451A-8F53-FEA30E3134B7}"/>
    <cellStyle name="Normal 8 3" xfId="6417" xr:uid="{2D96B041-626E-4355-A2C2-65863BC7EB2D}"/>
    <cellStyle name="Normal 8 3 2" xfId="10238" xr:uid="{5DD4AA7A-2423-4E6D-9C49-D3DD8142060B}"/>
    <cellStyle name="Normal 8 3 2 2" xfId="10239" xr:uid="{6A089109-D975-4D44-9018-2F6B2A9898EB}"/>
    <cellStyle name="Normal 8 3 2 2 2" xfId="10240" xr:uid="{4785B8F9-72D9-4E15-B06A-B55432168DE3}"/>
    <cellStyle name="Normal 8 3 2 2 2 2" xfId="12806" xr:uid="{6C38664B-0365-4126-8CF5-159A624DC155}"/>
    <cellStyle name="Normal 8 3 2 2 2 2 2" xfId="15693" xr:uid="{9BC9CAD5-C0B8-4715-814A-B94B4CBEFBF1}"/>
    <cellStyle name="Normal 8 3 2 2 2 3" xfId="14253" xr:uid="{0CEA6B6D-B7F1-49B0-AD54-BC118BB8218A}"/>
    <cellStyle name="Normal 8 3 2 2 3" xfId="12805" xr:uid="{BADA1B85-CACE-4BAD-8E22-FBE69F7CCD7F}"/>
    <cellStyle name="Normal 8 3 2 2 3 2" xfId="15692" xr:uid="{E2D958B3-A8C6-4DB8-88BA-D726FB84F67C}"/>
    <cellStyle name="Normal 8 3 2 2 4" xfId="14252" xr:uid="{0CDBE968-7469-4B3B-899A-97A3887623C2}"/>
    <cellStyle name="Normal 8 3 2 2_NM" xfId="10241" xr:uid="{179FFE46-9FB3-47B9-8F4E-C53339B7CD88}"/>
    <cellStyle name="Normal 8 3 2 3" xfId="10242" xr:uid="{4D0A6E73-25F8-4831-A847-D1C1F46526BA}"/>
    <cellStyle name="Normal 8 3 2 3 2" xfId="12807" xr:uid="{DF6EFBF2-A911-42B4-A229-0A8B9F9850C4}"/>
    <cellStyle name="Normal 8 3 2 3 2 2" xfId="15694" xr:uid="{F8243684-14D8-43CF-A6FC-E2F94EAF8078}"/>
    <cellStyle name="Normal 8 3 2 3 3" xfId="14254" xr:uid="{89A272CC-E7E8-47A1-AE5B-A4ED7CBDCB13}"/>
    <cellStyle name="Normal 8 3 2 4" xfId="10243" xr:uid="{9DEE7253-90B1-4F36-B85C-83EAC249BBCF}"/>
    <cellStyle name="Normal 8 3 2 4 2" xfId="12808" xr:uid="{B979C88F-788E-447F-AB9B-C6C8B681F796}"/>
    <cellStyle name="Normal 8 3 2 4 2 2" xfId="15695" xr:uid="{7F7D5D71-B8E0-424F-858A-663C672141DA}"/>
    <cellStyle name="Normal 8 3 2 4 3" xfId="14255" xr:uid="{035FCFAE-1C6B-4C66-B319-9988158A82CA}"/>
    <cellStyle name="Normal 8 3 2_NM" xfId="10244" xr:uid="{7D2B33E4-E08B-46E8-A725-2B4F3ED8A224}"/>
    <cellStyle name="Normal 8 3 3" xfId="10245" xr:uid="{FE249620-EB8E-433F-B9DD-7999FD0789C7}"/>
    <cellStyle name="Normal 8 3 3 2" xfId="10246" xr:uid="{FD6FFADE-D40B-4D86-B870-A63A791903C2}"/>
    <cellStyle name="Normal 8 3 3 2 2" xfId="12810" xr:uid="{348864FD-F5F6-4260-AB77-401F628792C0}"/>
    <cellStyle name="Normal 8 3 3 2 2 2" xfId="15697" xr:uid="{D1CDC92B-6D00-4CD6-A60F-9B864E173966}"/>
    <cellStyle name="Normal 8 3 3 2 3" xfId="14257" xr:uid="{8962D29F-32C1-4146-9F3E-7A368C04FD93}"/>
    <cellStyle name="Normal 8 3 3 3" xfId="12809" xr:uid="{AEE6672C-6B92-430F-BFFA-18097D4F274F}"/>
    <cellStyle name="Normal 8 3 3 3 2" xfId="15696" xr:uid="{9FE04948-DE98-46F3-BE5F-1B9084298DE4}"/>
    <cellStyle name="Normal 8 3 3 4" xfId="14256" xr:uid="{73B7C76C-4138-4538-B254-80B30EDE89CC}"/>
    <cellStyle name="Normal 8 3 3_NM" xfId="10247" xr:uid="{9B846053-99C7-429C-B3B6-25C69C379EC5}"/>
    <cellStyle name="Normal 8 3 4" xfId="10248" xr:uid="{4F54B7C5-EA11-4069-9E57-BB64FA519DAB}"/>
    <cellStyle name="Normal 8 3 5" xfId="10249" xr:uid="{D3351BC1-382D-43C5-B422-2076308A5812}"/>
    <cellStyle name="Normal 8 3 5 2" xfId="12811" xr:uid="{42CBA6C9-6AA8-4A7A-BB79-4650F1BD1B64}"/>
    <cellStyle name="Normal 8 3 5 2 2" xfId="15698" xr:uid="{54DCD281-9C0F-4789-8680-431EC3F94EF2}"/>
    <cellStyle name="Normal 8 3 5 3" xfId="14258" xr:uid="{A0EC093B-9921-47D6-9A17-DE26D27A3DA8}"/>
    <cellStyle name="Normal 8 3 6" xfId="10250" xr:uid="{ECA300FC-59BE-4032-AF62-D0123788406D}"/>
    <cellStyle name="Normal 8 3 6 2" xfId="12812" xr:uid="{85C8B0F3-D188-490A-9C8A-0F3E58FF719A}"/>
    <cellStyle name="Normal 8 3 6 2 2" xfId="15699" xr:uid="{2C65E0FE-6768-4A38-98AA-1BD5DDB65A34}"/>
    <cellStyle name="Normal 8 3 6 3" xfId="14259" xr:uid="{F03B8AB3-FFC1-4A1D-A2A3-E420357BEED5}"/>
    <cellStyle name="Normal 8 3 7" xfId="10802" xr:uid="{392C6835-CA9F-4D1F-BBDF-CEA483912317}"/>
    <cellStyle name="Normal 8 3 7 2" xfId="14584" xr:uid="{D48E2584-999A-4EF0-BDB9-A825525698AA}"/>
    <cellStyle name="Normal 8 3 8" xfId="13124" xr:uid="{0EAF6F82-22B9-4535-B63F-E734486C896A}"/>
    <cellStyle name="Normal 8 3_NM" xfId="10251" xr:uid="{21AF7179-F57D-45D4-BC5C-36FE6C67BAC7}"/>
    <cellStyle name="Normal 8 30" xfId="10252" xr:uid="{19EAA908-2A52-4E17-8FCE-ABC56BF351BA}"/>
    <cellStyle name="Normal 8 31" xfId="10253" xr:uid="{9C157F1D-B92B-4F75-B855-AA84E2278687}"/>
    <cellStyle name="Normal 8 32" xfId="10254" xr:uid="{98F9A2DA-48FF-4BDF-AE0D-3076A72479A5}"/>
    <cellStyle name="Normal 8 33" xfId="10255" xr:uid="{5122EC81-5302-4724-BD96-552B5BB99C9E}"/>
    <cellStyle name="Normal 8 34" xfId="10256" xr:uid="{01E47602-41F5-4FD0-B3D7-FAE6362671FF}"/>
    <cellStyle name="Normal 8 35" xfId="10257" xr:uid="{7E2FFEBE-5B43-4CC4-8D34-A83102F0F6DC}"/>
    <cellStyle name="Normal 8 36" xfId="10590" xr:uid="{1012C6FA-C04A-4DFA-80ED-6799EA7CBA58}"/>
    <cellStyle name="Normal 8 36 2" xfId="14372" xr:uid="{F6976A62-18A8-4FE2-B2DC-155A2F1A09C4}"/>
    <cellStyle name="Normal 8 37" xfId="12912" xr:uid="{06BE46AE-B781-44C8-A0AD-BC247EE49A20}"/>
    <cellStyle name="Normal 8 38" xfId="5303" xr:uid="{1EB2B00F-DD65-4109-8D04-3E97EFC1895D}"/>
    <cellStyle name="Normal 8 4" xfId="6418" xr:uid="{35D683C6-248F-47E7-9796-6F2C98F9EF41}"/>
    <cellStyle name="Normal 8 4 2" xfId="10258" xr:uid="{FD1A59DE-5756-4CF4-A7D3-9F6D543B0D7C}"/>
    <cellStyle name="Normal 8 4 2 2" xfId="10259" xr:uid="{551CAF27-8C65-4833-A5A9-31AE6E5DD496}"/>
    <cellStyle name="Normal 8 4 2 2 2" xfId="12814" xr:uid="{AA5F04F7-45C0-4DF6-936C-4055C1B10CB3}"/>
    <cellStyle name="Normal 8 4 2 2 2 2" xfId="15701" xr:uid="{637B4408-B140-4DB3-AA05-5187E3009D62}"/>
    <cellStyle name="Normal 8 4 2 2 3" xfId="14261" xr:uid="{61270CF5-C728-4B7E-AF81-9839BB761F98}"/>
    <cellStyle name="Normal 8 4 2 3" xfId="12813" xr:uid="{1AD3DF59-9D76-4BCF-9330-174D988A3C06}"/>
    <cellStyle name="Normal 8 4 2 3 2" xfId="15700" xr:uid="{17122A8D-0891-4C9D-8EAF-860A7817E2AA}"/>
    <cellStyle name="Normal 8 4 2 4" xfId="14260" xr:uid="{E858B3BD-BEAB-45C1-8B5B-A423BA00AF0B}"/>
    <cellStyle name="Normal 8 4 2_NM" xfId="10260" xr:uid="{6C86D9C0-C422-4F03-A605-BA62BA58CA4C}"/>
    <cellStyle name="Normal 8 4 3" xfId="10261" xr:uid="{1CA7FFAA-13E3-423D-B823-9EF6D481BC2E}"/>
    <cellStyle name="Normal 8 4 3 2" xfId="12815" xr:uid="{C24F1347-8B4C-4EA1-AF49-9F4EA9EA02BD}"/>
    <cellStyle name="Normal 8 4 3 2 2" xfId="15702" xr:uid="{36552580-04E9-4F4C-B1E9-FC1B543B09F7}"/>
    <cellStyle name="Normal 8 4 3 3" xfId="14262" xr:uid="{09220447-1854-4558-99EE-83329BB1A3A4}"/>
    <cellStyle name="Normal 8 4 4" xfId="10262" xr:uid="{4CA1C3FF-C408-4087-BDDA-B03AFA6C76C8}"/>
    <cellStyle name="Normal 8 4 4 2" xfId="12816" xr:uid="{4980F47C-DF28-437A-A9A2-EBD5529FF808}"/>
    <cellStyle name="Normal 8 4 4 2 2" xfId="15703" xr:uid="{C3884168-B177-40B4-866E-82C2AAE24D92}"/>
    <cellStyle name="Normal 8 4 4 3" xfId="14263" xr:uid="{D8A5606A-654B-4AE3-B137-D52B1901568D}"/>
    <cellStyle name="Normal 8 4 5" xfId="10803" xr:uid="{EED441CB-8EDF-4D6D-8642-3E3CA67440FF}"/>
    <cellStyle name="Normal 8 4 5 2" xfId="14585" xr:uid="{E9FD116B-C570-4AE5-AB49-5BD971050885}"/>
    <cellStyle name="Normal 8 4 6" xfId="13125" xr:uid="{E136AB13-79CA-4FBC-A6A5-F9B237B8C556}"/>
    <cellStyle name="Normal 8 4_NM" xfId="10263" xr:uid="{C7F2C759-B223-4AE5-9E54-D75DD2622A6F}"/>
    <cellStyle name="Normal 8 5" xfId="6419" xr:uid="{AABB44DA-F758-4BBB-B214-487ECE9D849B}"/>
    <cellStyle name="Normal 8 5 2" xfId="6420" xr:uid="{43FADD62-08E7-4DC0-A049-924D5B0C6CFD}"/>
    <cellStyle name="Normal 8 5 2 2" xfId="6513" xr:uid="{7CDAF8EA-0A74-4F3A-BCC0-26993125BECD}"/>
    <cellStyle name="Normal 8 5 2 2 2" xfId="6746" xr:uid="{056A63A6-C92B-4E56-B1BD-5E728E23B755}"/>
    <cellStyle name="Normal 8 5 2 2 2 2" xfId="7119" xr:uid="{23C281AB-0534-4899-8AAB-9B10E2786AEE}"/>
    <cellStyle name="Normal 8 5 2 2 3" xfId="7120" xr:uid="{DA23BA9C-B9F5-4FCD-AC7D-1D5BD63FA01A}"/>
    <cellStyle name="Normal 8 5 2 3" xfId="6681" xr:uid="{A7EF8957-9E6A-45C1-B82C-6702E98F0C6C}"/>
    <cellStyle name="Normal 8 5 2 3 2" xfId="7121" xr:uid="{0842E2AA-C77F-4809-804B-249EDDC71B5E}"/>
    <cellStyle name="Normal 8 5 2 4" xfId="7122" xr:uid="{5E103BA5-37FB-4370-B529-DA07BAAE36A0}"/>
    <cellStyle name="Normal 8 5 3" xfId="6514" xr:uid="{82893785-A137-4467-8E83-DCB7DD78BA66}"/>
    <cellStyle name="Normal 8 5 3 2" xfId="6747" xr:uid="{92F8C2EB-1FA1-4FD6-9C91-5FD093C2AAAF}"/>
    <cellStyle name="Normal 8 5 3 2 2" xfId="7123" xr:uid="{D7C142D8-7DB1-49C7-A850-7012C8BAFF17}"/>
    <cellStyle name="Normal 8 5 3 2 2 2" xfId="10264" xr:uid="{4DDEC8AB-2A7D-485F-85C1-DBF8DABDDD18}"/>
    <cellStyle name="Normal 8 5 3 2 2 2 2" xfId="12817" xr:uid="{D5256370-5E05-43A7-B9F7-1097059D8A74}"/>
    <cellStyle name="Normal 8 5 3 2 2 2 2 2" xfId="15704" xr:uid="{073B5F68-62BD-4C44-A640-545A23041517}"/>
    <cellStyle name="Normal 8 5 3 2 2 2 3" xfId="14264" xr:uid="{706937CA-0842-4F0F-A6A3-13DAC8A09829}"/>
    <cellStyle name="Normal 8 5 3 3" xfId="7124" xr:uid="{F6BC1924-A665-494D-AEE4-92CA472423F3}"/>
    <cellStyle name="Normal 8 5 3 4" xfId="10265" xr:uid="{0DFC64B7-F8B6-401C-A30C-DC8D4209C3C4}"/>
    <cellStyle name="Normal 8 5 4" xfId="6680" xr:uid="{DB002D3F-7E60-4F71-A3C1-BAABE459BD22}"/>
    <cellStyle name="Normal 8 5 4 2" xfId="7125" xr:uid="{F968E13A-A064-4179-A893-C53CCEAFD1DD}"/>
    <cellStyle name="Normal 8 5 5" xfId="7126" xr:uid="{A1618742-C7FF-4253-99FB-4291903EA080}"/>
    <cellStyle name="Normal 8 5_NM" xfId="10266" xr:uid="{CD092C5B-82CA-4656-84D3-7DF8F5392940}"/>
    <cellStyle name="Normal 8 6" xfId="10267" xr:uid="{D7490043-5200-4D9B-A4FF-11569F9FC387}"/>
    <cellStyle name="Normal 8 6 2" xfId="10268" xr:uid="{F75D68ED-D7B3-411E-B589-D49F6DF70FC8}"/>
    <cellStyle name="Normal 8 6 2 2" xfId="12818" xr:uid="{B2715487-D114-45C9-B68A-B015EE029826}"/>
    <cellStyle name="Normal 8 6 2 2 2" xfId="15705" xr:uid="{3F8FEEBA-1DD5-4183-9ED9-8749E3404057}"/>
    <cellStyle name="Normal 8 6 2 3" xfId="14265" xr:uid="{5CC3FAFA-B24A-4EEB-BB29-AE1A8E39DD9E}"/>
    <cellStyle name="Normal 8 7" xfId="10269" xr:uid="{DC263C1D-56B0-462A-A42A-547839E20869}"/>
    <cellStyle name="Normal 8 7 2" xfId="10270" xr:uid="{F3810336-D027-49A3-9AD6-DB7F202DDA2C}"/>
    <cellStyle name="Normal 8 7 2 2" xfId="12819" xr:uid="{B15CA042-EE4C-412D-A742-445DED14DABA}"/>
    <cellStyle name="Normal 8 7 2 2 2" xfId="15706" xr:uid="{60AF19BA-7253-44AB-BCFD-8AF5C1E9F537}"/>
    <cellStyle name="Normal 8 7 2 3" xfId="14266" xr:uid="{B28FB4BA-09CA-4B9E-861A-504EEAE4C013}"/>
    <cellStyle name="Normal 8 8" xfId="10271" xr:uid="{8979DAF6-9207-4989-9D35-2A5F1B1FF902}"/>
    <cellStyle name="Normal 8 8 2" xfId="10272" xr:uid="{FD14C484-032F-4301-8D4C-744A7C58F703}"/>
    <cellStyle name="Normal 8 8 2 2" xfId="12820" xr:uid="{57ABD12C-1B99-4BEF-9A94-81A10B2F1DC0}"/>
    <cellStyle name="Normal 8 8 2 2 2" xfId="15707" xr:uid="{53F60D16-0CD9-4E6E-88A1-A28D82553F76}"/>
    <cellStyle name="Normal 8 8 2 3" xfId="14267" xr:uid="{B8E0B80F-4873-4E0E-AFED-6CF5CAFC7C2D}"/>
    <cellStyle name="Normal 8 9" xfId="10273" xr:uid="{D89A3A97-1E61-4F78-BAB1-307B3FB8AA3A}"/>
    <cellStyle name="Normal 8_CZ" xfId="10274" xr:uid="{1BF3B7D6-52ED-4B27-9D8E-983AAE8C106A}"/>
    <cellStyle name="Normal 80" xfId="5304" xr:uid="{BF1C96D4-6BF2-4B39-BBEE-A7F4420E032B}"/>
    <cellStyle name="Normal 80 2" xfId="10275" xr:uid="{9B415773-6586-4089-853E-98FB660830C0}"/>
    <cellStyle name="Normal 80 3" xfId="10276" xr:uid="{4F044166-A4A7-4E69-AC19-949A17E41241}"/>
    <cellStyle name="Normal 80 3 2" xfId="12821" xr:uid="{00B213F7-FF20-4510-8C85-A27D3D7351DC}"/>
    <cellStyle name="Normal 80 3 2 2" xfId="15708" xr:uid="{6CD7C2E9-8227-4296-B733-3E37213A4051}"/>
    <cellStyle name="Normal 80 3 3" xfId="14268" xr:uid="{C30BBB58-259B-4A30-9889-7DB5324CBA82}"/>
    <cellStyle name="Normal 81" xfId="5305" xr:uid="{170E112C-823C-4CB8-A076-8FF091007A21}"/>
    <cellStyle name="Normal 81 2" xfId="10277" xr:uid="{9340A329-13B7-4386-86A3-68AA2079BD46}"/>
    <cellStyle name="Normal 81 3" xfId="10278" xr:uid="{9C8FB1AE-6AFA-41D8-AA32-055A5DFA7176}"/>
    <cellStyle name="Normal 81 3 2" xfId="12822" xr:uid="{86FF08DD-6890-4B3E-96F4-EF97534005F1}"/>
    <cellStyle name="Normal 81 3 2 2" xfId="15709" xr:uid="{2DFC0A1D-86E1-43ED-BDB2-1D8586CA55E9}"/>
    <cellStyle name="Normal 81 3 3" xfId="14269" xr:uid="{7CB8D38F-E049-4986-9898-D8C111C2D730}"/>
    <cellStyle name="Normal 82" xfId="5306" xr:uid="{A6FA641F-DF32-415E-AF77-6DCC741A16E2}"/>
    <cellStyle name="Normal 82 2" xfId="10279" xr:uid="{4AE56145-54CD-42DF-A01B-4D2FC4E2B407}"/>
    <cellStyle name="Normal 82 3" xfId="10280" xr:uid="{5D2C215E-548A-4AA8-B59F-9301471A2C19}"/>
    <cellStyle name="Normal 82 3 2" xfId="12823" xr:uid="{AAB386D4-DF05-4C7D-922F-AE4DD0C793D5}"/>
    <cellStyle name="Normal 82 3 2 2" xfId="15710" xr:uid="{9C0CE261-5CA1-4B22-939D-2788AE8D4E3C}"/>
    <cellStyle name="Normal 82 3 3" xfId="14270" xr:uid="{D92E349A-048D-4B4B-993A-19FBED00A262}"/>
    <cellStyle name="Normal 83" xfId="5307" xr:uid="{2B4CB30D-0D28-4A24-A221-C6C03849A654}"/>
    <cellStyle name="Normal 83 2" xfId="10281" xr:uid="{B05B947F-38B8-4014-9CCC-E243E05C01E2}"/>
    <cellStyle name="Normal 83 3" xfId="10282" xr:uid="{CC1BF940-904E-4CCC-898C-2A4DB63DB566}"/>
    <cellStyle name="Normal 83 3 2" xfId="12824" xr:uid="{8B492569-0DF9-4DC3-95B6-7BA7136B621B}"/>
    <cellStyle name="Normal 83 3 2 2" xfId="15711" xr:uid="{B64E34D2-1F9A-4F28-AEC9-3FDC81945302}"/>
    <cellStyle name="Normal 83 3 3" xfId="14271" xr:uid="{45463FEF-AB8B-459D-916C-5C881878A8C6}"/>
    <cellStyle name="Normal 84" xfId="5308" xr:uid="{66A3B6C0-600D-4334-AABF-E6574008B484}"/>
    <cellStyle name="Normal 84 2" xfId="10283" xr:uid="{E32DD4B8-C157-4494-BF8A-F597E51EB459}"/>
    <cellStyle name="Normal 84 3" xfId="10284" xr:uid="{4411638A-60C7-4A2A-98CC-A79E3F1E1CA5}"/>
    <cellStyle name="Normal 84 3 2" xfId="12825" xr:uid="{3A4C08CC-947C-4D97-87F1-D5FCBD9C3021}"/>
    <cellStyle name="Normal 84 3 2 2" xfId="15712" xr:uid="{6BA7456A-5BE6-4099-BA4F-17D259C8EAEC}"/>
    <cellStyle name="Normal 84 3 3" xfId="14272" xr:uid="{44A3697A-D5B2-43F0-8CAC-EA15F3266B06}"/>
    <cellStyle name="Normal 85" xfId="5309" xr:uid="{3DECA380-806D-4AB5-8B09-6910A17CA161}"/>
    <cellStyle name="Normal 85 2" xfId="10285" xr:uid="{59B7E39E-508D-463F-B092-9F9C8A931005}"/>
    <cellStyle name="Normal 85 3" xfId="10286" xr:uid="{FAF1A0C1-AC17-4580-9CE7-2C81CE788358}"/>
    <cellStyle name="Normal 85 3 2" xfId="12826" xr:uid="{C3E7AED4-C6A0-4D88-A627-421488B2D37C}"/>
    <cellStyle name="Normal 85 3 2 2" xfId="15713" xr:uid="{2C49BE67-F2E0-4144-AEC6-5612DB2E7C19}"/>
    <cellStyle name="Normal 85 3 3" xfId="14273" xr:uid="{24B58C0D-F0EE-4C22-A892-70FA3A59F733}"/>
    <cellStyle name="Normal 86" xfId="5310" xr:uid="{DD824645-26EF-4B0A-9135-72A84FB094E4}"/>
    <cellStyle name="Normal 86 2" xfId="10287" xr:uid="{4DAE3A8B-9126-4C67-BA8A-BBBF8943A931}"/>
    <cellStyle name="Normal 86 3" xfId="10288" xr:uid="{DD732564-1D65-4119-A1AF-4DDF2D834405}"/>
    <cellStyle name="Normal 86 3 2" xfId="12827" xr:uid="{834ABDF1-CAB4-442B-AD0D-81BD029F7CC4}"/>
    <cellStyle name="Normal 86 3 2 2" xfId="15714" xr:uid="{F8D7C80A-5644-47B0-B012-C1F2EB93DB70}"/>
    <cellStyle name="Normal 86 3 3" xfId="14274" xr:uid="{D461985D-22BA-4991-9B3B-19FC87BFA012}"/>
    <cellStyle name="Normal 87" xfId="5311" xr:uid="{8E331987-546E-4175-AADA-699BBBB654F0}"/>
    <cellStyle name="Normal 87 2" xfId="10289" xr:uid="{325A021F-D961-491F-AF37-704A2F64A67B}"/>
    <cellStyle name="Normal 87 3" xfId="10290" xr:uid="{BF9E8F59-3106-466F-B956-EA1CAA0CD144}"/>
    <cellStyle name="Normal 87 3 2" xfId="12828" xr:uid="{FF3FD278-C8E9-4865-8488-C12046AB1DE4}"/>
    <cellStyle name="Normal 87 3 2 2" xfId="15715" xr:uid="{3E4C1C94-1392-4465-AA13-92AEB390582F}"/>
    <cellStyle name="Normal 87 3 3" xfId="14275" xr:uid="{23D34392-B6ED-4B81-9BD5-752FA850F538}"/>
    <cellStyle name="Normal 88" xfId="5312" xr:uid="{14A2BF87-84F0-4B4C-9B8B-1116B19A7C05}"/>
    <cellStyle name="Normal 88 2" xfId="10291" xr:uid="{3C8387B4-92C7-4605-B1F7-0635C2351AC6}"/>
    <cellStyle name="Normal 88 3" xfId="10292" xr:uid="{43584A77-A245-452D-93A8-F8B444BD453D}"/>
    <cellStyle name="Normal 88 3 2" xfId="12829" xr:uid="{9F185778-C054-4DEF-B647-027F63FAEC9E}"/>
    <cellStyle name="Normal 88 3 2 2" xfId="15716" xr:uid="{246DC029-C542-4D0D-A051-C69DD87D465E}"/>
    <cellStyle name="Normal 88 3 3" xfId="14276" xr:uid="{B9E7A96F-BEA8-4B5C-8849-61B58780C4E0}"/>
    <cellStyle name="Normal 89" xfId="5313" xr:uid="{80F37D5C-A395-414C-8610-F18C3F1B39C4}"/>
    <cellStyle name="Normal 89 2" xfId="10293" xr:uid="{AC6CCD11-F2C3-4932-AEDF-D706536485D2}"/>
    <cellStyle name="Normal 89 3" xfId="10294" xr:uid="{88F1DE3E-B881-4EE3-A233-665CAB483196}"/>
    <cellStyle name="Normal 89 3 2" xfId="12830" xr:uid="{9D5F7A42-E2BA-4BC7-9A19-E95E46110E61}"/>
    <cellStyle name="Normal 89 3 2 2" xfId="15717" xr:uid="{F50C19E2-D93A-4F73-82BB-405B5EDA73FA}"/>
    <cellStyle name="Normal 89 3 3" xfId="14277" xr:uid="{0EF50C4D-57D0-46CB-8A6A-AAA16E95A6DA}"/>
    <cellStyle name="Normal 9" xfId="83" xr:uid="{491D1CAB-8A37-4FFE-819F-2CCCE7A6CEBE}"/>
    <cellStyle name="Normal 9 10" xfId="10295" xr:uid="{DD013605-3D1C-4921-A456-F4F57030659B}"/>
    <cellStyle name="Normal 9 11" xfId="10296" xr:uid="{F42BA8F8-65EA-4B50-87F0-4DE578EAC4C2}"/>
    <cellStyle name="Normal 9 12" xfId="10297" xr:uid="{B9425526-9C0B-48A7-862C-EBFD606BFD91}"/>
    <cellStyle name="Normal 9 13" xfId="10298" xr:uid="{CA2ED92C-569C-46CB-A606-D2F772A5A915}"/>
    <cellStyle name="Normal 9 14" xfId="10299" xr:uid="{C8AE7AB5-D976-4FFE-9EE8-0F7F92042923}"/>
    <cellStyle name="Normal 9 15" xfId="10300" xr:uid="{C02ACE70-88A7-4C02-A7E2-621D5C2698BC}"/>
    <cellStyle name="Normal 9 16" xfId="10301" xr:uid="{0786D317-42B9-4B94-9AB2-3D5A9BA072CD}"/>
    <cellStyle name="Normal 9 17" xfId="10302" xr:uid="{BF727C32-32D6-4204-9E9C-F3B511E202DD}"/>
    <cellStyle name="Normal 9 18" xfId="10303" xr:uid="{6156482C-B135-4A9F-8CEF-CFECB53901B7}"/>
    <cellStyle name="Normal 9 19" xfId="10304" xr:uid="{798ABF7D-8B99-4433-B12B-BC46D462A34F}"/>
    <cellStyle name="Normal 9 2" xfId="6027" xr:uid="{F5B5E03F-2755-47A1-B823-06ECCA35FBD4}"/>
    <cellStyle name="Normal 9 2 2" xfId="6421" xr:uid="{003E3876-0472-4152-9075-B93CD9D3588E}"/>
    <cellStyle name="Normal 9 2 2 2" xfId="10305" xr:uid="{77869A0D-784F-47A1-8B63-492249E99F77}"/>
    <cellStyle name="Normal 9 2 2 3" xfId="10306" xr:uid="{44D6B69E-CCF8-4137-87C2-F9F0EDDA436A}"/>
    <cellStyle name="Normal 9 2 2 4" xfId="10307" xr:uid="{E97F913B-C6F0-4D09-B8CF-9077996D775A}"/>
    <cellStyle name="Normal 9 2 3" xfId="6422" xr:uid="{B1647610-F06D-4843-9287-07293C53DF88}"/>
    <cellStyle name="Normal 9 2 3 2" xfId="6423" xr:uid="{7F9258BC-B2DB-474A-A2E2-9CA63937C868}"/>
    <cellStyle name="Normal 9 2 3 2 2" xfId="6515" xr:uid="{0072C0A5-7B63-4171-9C22-BDA8D5CA3994}"/>
    <cellStyle name="Normal 9 2 3 2 2 2" xfId="6748" xr:uid="{CBFDBDC8-4583-4B7C-8735-5266CE7F5323}"/>
    <cellStyle name="Normal 9 2 3 2 2 2 2" xfId="7127" xr:uid="{D8E39CA5-BA6E-4318-B5DA-CBA366118F6B}"/>
    <cellStyle name="Normal 9 2 3 2 2 3" xfId="7128" xr:uid="{74163C30-27CF-43AD-B2D7-B0C9068AB8D4}"/>
    <cellStyle name="Normal 9 2 3 2 3" xfId="6683" xr:uid="{D35CF162-4361-4C8E-B5DB-21179B616648}"/>
    <cellStyle name="Normal 9 2 3 2 3 2" xfId="7129" xr:uid="{26E24FAD-79BC-47A3-AA40-CCC18D6E22AB}"/>
    <cellStyle name="Normal 9 2 3 2 4" xfId="7130" xr:uid="{1CEBF08D-0E9D-4B61-9B0F-AA3C26ECC445}"/>
    <cellStyle name="Normal 9 2 3 3" xfId="6516" xr:uid="{1C83B0FD-35EE-4A0D-A911-D38A970A3423}"/>
    <cellStyle name="Normal 9 2 3 3 2" xfId="6749" xr:uid="{F5F5D017-1958-43E8-ADC4-10886CC61A65}"/>
    <cellStyle name="Normal 9 2 3 3 2 2" xfId="7131" xr:uid="{742CDF0E-D827-4E90-9F47-FF5C0976135A}"/>
    <cellStyle name="Normal 9 2 3 3 3" xfId="7132" xr:uid="{6F5D38DE-B82B-4AFA-9C5D-BE2AEA96A021}"/>
    <cellStyle name="Normal 9 2 3 4" xfId="6682" xr:uid="{5CAC8AA4-F8EA-498E-BF98-ECC0752AB9C6}"/>
    <cellStyle name="Normal 9 2 3 4 2" xfId="7133" xr:uid="{899D1309-7815-425B-B65B-5BCC016DFFF8}"/>
    <cellStyle name="Normal 9 2 3 5" xfId="7134" xr:uid="{67D3CCFB-8C38-4216-849D-A3DC603FAF57}"/>
    <cellStyle name="Normal 9 20" xfId="10308" xr:uid="{539ABFAE-680F-4739-8CB4-BF7D00774BE7}"/>
    <cellStyle name="Normal 9 21" xfId="10309" xr:uid="{17A04196-7FE0-4F5D-93F5-C6113E2E4D8B}"/>
    <cellStyle name="Normal 9 22" xfId="10310" xr:uid="{591C13BE-D87C-4880-BD82-732A6266A12C}"/>
    <cellStyle name="Normal 9 23" xfId="10311" xr:uid="{43B559D9-8D8C-4623-8ED0-6541A9077872}"/>
    <cellStyle name="Normal 9 24" xfId="10312" xr:uid="{C3F80EDB-5F12-4DAD-A3E6-469832CD548E}"/>
    <cellStyle name="Normal 9 25" xfId="10313" xr:uid="{94BC8548-FC90-4764-B086-E6C18FB798EE}"/>
    <cellStyle name="Normal 9 26" xfId="10314" xr:uid="{77FDD917-27CE-4377-A448-B379DA99A80E}"/>
    <cellStyle name="Normal 9 27" xfId="10315" xr:uid="{ED31917D-6805-4933-94BD-8C3CB2741F8D}"/>
    <cellStyle name="Normal 9 28" xfId="10316" xr:uid="{5C1E2981-FE01-4607-8ECE-F0DA732EA13F}"/>
    <cellStyle name="Normal 9 29" xfId="10317" xr:uid="{CD83584D-B5CD-4DA6-951E-AF842B15C8B9}"/>
    <cellStyle name="Normal 9 3" xfId="6424" xr:uid="{FD10AC2C-84CE-4883-B988-5D8CC92EB50C}"/>
    <cellStyle name="Normal 9 3 2" xfId="10318" xr:uid="{E3E88652-7057-4A6E-A4E4-ED80A1926466}"/>
    <cellStyle name="Normal 9 3 3" xfId="10319" xr:uid="{49BA3D86-FB90-4AF8-9622-8D78735A6B46}"/>
    <cellStyle name="Normal 9 3 3 2" xfId="12831" xr:uid="{FF4CECEA-F411-4638-B31B-9F48EE1DE617}"/>
    <cellStyle name="Normal 9 3 3 2 2" xfId="15718" xr:uid="{A898E354-DFCC-4FC7-85CF-052AF5D02117}"/>
    <cellStyle name="Normal 9 3 3 3" xfId="14278" xr:uid="{F0E8870D-FE3B-4640-9737-66E0B01B5CFE}"/>
    <cellStyle name="Normal 9 3 4" xfId="10320" xr:uid="{579EE245-A534-43FC-BCF1-0A1A9527E469}"/>
    <cellStyle name="Normal 9 3 5" xfId="10804" xr:uid="{4D944774-E50D-4447-9EBE-1998FF8E549E}"/>
    <cellStyle name="Normal 9 3 5 2" xfId="14586" xr:uid="{783A2360-D867-4F6B-8CD7-3E67896EC60A}"/>
    <cellStyle name="Normal 9 3 6" xfId="13126" xr:uid="{27C31764-77AC-4685-82B1-6B61F0AB399C}"/>
    <cellStyle name="Normal 9 30" xfId="10321" xr:uid="{CDC59E35-B743-44BA-8632-F10E4BF1D766}"/>
    <cellStyle name="Normal 9 31" xfId="10322" xr:uid="{A172FD1B-DE52-4527-A801-246C202C319E}"/>
    <cellStyle name="Normal 9 32" xfId="10323" xr:uid="{C49819F6-8065-4A9D-BCA1-F118675D3C39}"/>
    <cellStyle name="Normal 9 33" xfId="10324" xr:uid="{08883571-4396-40EB-BE58-EF481A313828}"/>
    <cellStyle name="Normal 9 34" xfId="10325" xr:uid="{02314C9E-1012-4AF4-9CC6-014AC77AE3AC}"/>
    <cellStyle name="Normal 9 35" xfId="10326" xr:uid="{DCF3B326-48E7-41AD-9E37-74FDCB60326D}"/>
    <cellStyle name="Normal 9 36" xfId="10327" xr:uid="{B3D07513-56DA-4F54-AED1-B68B3B2AA955}"/>
    <cellStyle name="Normal 9 37" xfId="10328" xr:uid="{CA5B0C6C-03A9-4E95-B32F-FF3ED617C1B5}"/>
    <cellStyle name="Normal 9 38" xfId="10329" xr:uid="{6F3D4E75-816E-4434-9C0D-8559EEE81D89}"/>
    <cellStyle name="Normal 9 39" xfId="10330" xr:uid="{AA4B77CC-AF9A-4396-AF2D-3D994A0AF752}"/>
    <cellStyle name="Normal 9 4" xfId="6425" xr:uid="{3B7DD079-5631-4C55-871E-EC49A734613E}"/>
    <cellStyle name="Normal 9 4 2" xfId="10331" xr:uid="{FBAC8A33-2B1D-4F2B-94DC-0A9FD45C0174}"/>
    <cellStyle name="Normal 9 4 3" xfId="10805" xr:uid="{9866E9DC-F0D5-4FF6-A94E-2A3BBF60BAB3}"/>
    <cellStyle name="Normal 9 4 3 2" xfId="14587" xr:uid="{60391214-5B54-446F-91E7-C7B0C10C64A7}"/>
    <cellStyle name="Normal 9 4 4" xfId="13127" xr:uid="{9305840B-9F3C-44E0-938F-3844513DAAAB}"/>
    <cellStyle name="Normal 9 40" xfId="10332" xr:uid="{0B81E01A-43AF-455F-8C1A-FAA89AA7155B}"/>
    <cellStyle name="Normal 9 41" xfId="10333" xr:uid="{9F0DC913-ACB3-46CF-9D14-96218BAD8179}"/>
    <cellStyle name="Normal 9 42" xfId="10334" xr:uid="{6D5994C3-A380-4058-A28F-D601D6D5EB98}"/>
    <cellStyle name="Normal 9 43" xfId="10335" xr:uid="{08C16FC9-886C-4E23-9102-80108208DD3E}"/>
    <cellStyle name="Normal 9 44" xfId="10336" xr:uid="{665D17EB-5C21-4829-B144-D83BA6354D1D}"/>
    <cellStyle name="Normal 9 45" xfId="10337" xr:uid="{656ADDF5-C4E7-4714-AE95-3F2CAFA6C1E2}"/>
    <cellStyle name="Normal 9 46" xfId="10338" xr:uid="{DDA3E84B-9491-4E51-A9FA-B1712D497F35}"/>
    <cellStyle name="Normal 9 47" xfId="10339" xr:uid="{6B2D3038-1154-4D32-BAC0-8E5EF96AC569}"/>
    <cellStyle name="Normal 9 48" xfId="10340" xr:uid="{0D7C321F-D47C-4944-8C3C-CFEDA979AAAB}"/>
    <cellStyle name="Normal 9 49" xfId="10341" xr:uid="{927B860C-AA76-41F7-B4E8-5C14BCDA5286}"/>
    <cellStyle name="Normal 9 5" xfId="6426" xr:uid="{BD726345-FB6D-47E4-9884-5909DD8D841A}"/>
    <cellStyle name="Normal 9 5 2" xfId="6427" xr:uid="{DCB282BC-F9E9-4D4D-AF00-F420AEFBA2A0}"/>
    <cellStyle name="Normal 9 5 2 2" xfId="6517" xr:uid="{81BF952C-13F1-4A1D-8446-85535DCB7CFD}"/>
    <cellStyle name="Normal 9 5 2 2 2" xfId="6750" xr:uid="{C9A9BE16-C8BB-4248-8970-01CD2DF9630E}"/>
    <cellStyle name="Normal 9 5 2 2 2 2" xfId="7135" xr:uid="{8C8F6120-A593-4576-86A9-9064190D4A49}"/>
    <cellStyle name="Normal 9 5 2 2 3" xfId="7136" xr:uid="{5AC01634-CC39-4E32-98F3-B528B205F11F}"/>
    <cellStyle name="Normal 9 5 2 3" xfId="6685" xr:uid="{4659847D-7082-4D05-8545-21693981EEC8}"/>
    <cellStyle name="Normal 9 5 2 3 2" xfId="7137" xr:uid="{BF95122B-F111-425E-95CE-A649C8209EA7}"/>
    <cellStyle name="Normal 9 5 2 4" xfId="7138" xr:uid="{4E25E3DD-5927-46B9-8D45-F221770EB3B5}"/>
    <cellStyle name="Normal 9 5 3" xfId="6518" xr:uid="{B269FEC0-8591-4FEE-9014-FEBB02271110}"/>
    <cellStyle name="Normal 9 5 3 2" xfId="6751" xr:uid="{797E6E61-CF69-4352-A4EC-0043E83850A7}"/>
    <cellStyle name="Normal 9 5 3 2 2" xfId="7139" xr:uid="{CBAA7323-7BB0-4C93-AEEA-A8D0D0596076}"/>
    <cellStyle name="Normal 9 5 3 3" xfId="7140" xr:uid="{991853AB-4E95-483E-BBE4-DAEE790134AE}"/>
    <cellStyle name="Normal 9 5 4" xfId="6684" xr:uid="{1DD407AC-64F2-4018-9E73-ABCCBFE7E682}"/>
    <cellStyle name="Normal 9 5 4 2" xfId="7141" xr:uid="{0367A453-E314-4ED1-9FB6-0716B4A4D6B3}"/>
    <cellStyle name="Normal 9 5 5" xfId="7142" xr:uid="{6B1A44AB-2565-47B6-889F-9A441C0584CC}"/>
    <cellStyle name="Normal 9 50" xfId="10342" xr:uid="{C4E1A7AE-160E-415C-9B59-6E4322658ADB}"/>
    <cellStyle name="Normal 9 51" xfId="10343" xr:uid="{982C36A0-DE53-41DF-B18C-0B8CCEEEA77F}"/>
    <cellStyle name="Normal 9 52" xfId="10344" xr:uid="{4029164F-7FF0-4A71-BAB1-0D07542E3041}"/>
    <cellStyle name="Normal 9 53" xfId="10345" xr:uid="{875FB8D0-FD2D-432C-8677-D2C25894ABDA}"/>
    <cellStyle name="Normal 9 54" xfId="10346" xr:uid="{834CA702-DFEF-43B8-A1E3-CB85890810B5}"/>
    <cellStyle name="Normal 9 55" xfId="10347" xr:uid="{CFDDEDAF-C6FA-4860-93BC-21AD3BA39C92}"/>
    <cellStyle name="Normal 9 56" xfId="10537" xr:uid="{3D2265D3-529E-40D5-A03F-689243F7436B}"/>
    <cellStyle name="Normal 9 57" xfId="10591" xr:uid="{CA00E6B1-6433-4C21-95A3-4EDF4AAD8123}"/>
    <cellStyle name="Normal 9 57 2" xfId="14373" xr:uid="{F719A4B4-4E2C-4EB6-8580-7E561E8CFB77}"/>
    <cellStyle name="Normal 9 58" xfId="12913" xr:uid="{4ECEB314-00AE-4C57-BDBE-CBE806B0C733}"/>
    <cellStyle name="Normal 9 59" xfId="5314" xr:uid="{F09A931B-C234-4927-9CA0-DFB12C078B04}"/>
    <cellStyle name="Normal 9 6" xfId="10348" xr:uid="{6760F064-CF58-456C-81BB-0705E414AF37}"/>
    <cellStyle name="Normal 9 60" xfId="15762" xr:uid="{6E8956C4-28F9-42E8-8B5A-1D0BBD954570}"/>
    <cellStyle name="Normal 9 61" xfId="4573" xr:uid="{5B03BED2-6469-4AAB-9F6A-4C20D5CBE238}"/>
    <cellStyle name="Normal 9 7" xfId="10349" xr:uid="{2383FEE3-72D7-473A-BF57-83B46EC54157}"/>
    <cellStyle name="Normal 9 8" xfId="10350" xr:uid="{C1C25367-69B7-42FF-BCEE-0F2073B6EF9C}"/>
    <cellStyle name="Normal 9 9" xfId="10351" xr:uid="{2917FE68-DE99-4F59-8EEB-27B1C68174F9}"/>
    <cellStyle name="Normal 9_NM" xfId="10352" xr:uid="{E9BE5178-82F1-4C83-A67F-746A7432FCA3}"/>
    <cellStyle name="Normal 90" xfId="5315" xr:uid="{63690041-EFC5-4DE7-BE09-72012F92CB9B}"/>
    <cellStyle name="Normal 90 10" xfId="6795" xr:uid="{42B41FC9-0338-4364-92F6-EC7740594565}"/>
    <cellStyle name="Normal 90 2" xfId="5316" xr:uid="{9A72A448-ACDC-48FC-AAFE-11D493D029AE}"/>
    <cellStyle name="Normal 90 2 2" xfId="6100" xr:uid="{1FF0C7D9-E1F3-4FFC-A303-94533DC1F14F}"/>
    <cellStyle name="Normal 90 2 2 2" xfId="6123" xr:uid="{2A0FEC3E-5B8F-4D78-848C-2DE331C8CB30}"/>
    <cellStyle name="Normal 90 2 2 2 2" xfId="6154" xr:uid="{E4C36F01-6B2C-4D23-A031-9863C6FB7398}"/>
    <cellStyle name="Normal 90 2 2 2 2 2" xfId="6519" xr:uid="{C437FAF3-B25D-4272-8111-839D9518B06A}"/>
    <cellStyle name="Normal 90 2 2 2 2 2 2" xfId="6752" xr:uid="{278F6CDC-0322-491B-BF45-70B199513D8A}"/>
    <cellStyle name="Normal 90 2 2 2 2 2 2 2" xfId="7143" xr:uid="{C07BE6B5-FC59-4523-AB1C-04098BDC874D}"/>
    <cellStyle name="Normal 90 2 2 2 2 2 3" xfId="7144" xr:uid="{E2603D32-2757-42AD-B544-1B913AF8D2CF}"/>
    <cellStyle name="Normal 90 2 2 2 2 3" xfId="6641" xr:uid="{ABD49011-9856-4B48-BC5B-4CB8A91B150E}"/>
    <cellStyle name="Normal 90 2 2 2 2 3 2" xfId="7145" xr:uid="{40A13873-468C-49A8-9A57-867305C13AAA}"/>
    <cellStyle name="Normal 90 2 2 2 2 4" xfId="7146" xr:uid="{90C54A3F-7ECA-4448-8113-8EF6D122FB8E}"/>
    <cellStyle name="Normal 90 2 2 2 3" xfId="6520" xr:uid="{48D972C9-9232-4DBA-9F34-DB34CA852DB9}"/>
    <cellStyle name="Normal 90 2 2 2 3 2" xfId="6753" xr:uid="{76E7CFBA-E851-4CF8-8433-12A0F1A8512C}"/>
    <cellStyle name="Normal 90 2 2 2 3 2 2" xfId="7147" xr:uid="{35065518-B3FE-4C97-83F5-67CE122AEBB0}"/>
    <cellStyle name="Normal 90 2 2 2 3 3" xfId="7148" xr:uid="{F23B65C4-C08F-4861-A494-07AC65A34435}"/>
    <cellStyle name="Normal 90 2 2 2 4" xfId="6610" xr:uid="{A885DEA3-4FDB-4CED-9467-94EDBBBF10B5}"/>
    <cellStyle name="Normal 90 2 2 2 4 2" xfId="7149" xr:uid="{E3260CBC-4554-4598-8001-CDDA5DB761D1}"/>
    <cellStyle name="Normal 90 2 2 2 5" xfId="7150" xr:uid="{1AF2934C-04FD-4D8F-8A72-61DE0492F01A}"/>
    <cellStyle name="Normal 90 2 2 3" xfId="6139" xr:uid="{016D7EE6-8D22-42AA-8BBC-87EFB3FD2E9D}"/>
    <cellStyle name="Normal 90 2 2 3 2" xfId="6521" xr:uid="{46F07152-B986-434B-931C-6DEF837AB2FD}"/>
    <cellStyle name="Normal 90 2 2 3 2 2" xfId="6754" xr:uid="{F6CD51D8-0F6B-4D32-AE17-5C8A67710DAD}"/>
    <cellStyle name="Normal 90 2 2 3 2 2 2" xfId="7151" xr:uid="{78FD1686-4D06-449C-B5A5-2CE3077EA769}"/>
    <cellStyle name="Normal 90 2 2 3 2 3" xfId="7152" xr:uid="{2AD06657-5B53-4D98-A86D-85FB9F0DA5C7}"/>
    <cellStyle name="Normal 90 2 2 3 3" xfId="6626" xr:uid="{35165E7E-8746-4B9D-AB15-E453B3F6A019}"/>
    <cellStyle name="Normal 90 2 2 3 3 2" xfId="7153" xr:uid="{A3A5869D-6581-47B5-AAB1-D4AE8DB920D9}"/>
    <cellStyle name="Normal 90 2 2 3 4" xfId="7154" xr:uid="{958C6C05-65E5-43D3-95FE-DCBD24490EE3}"/>
    <cellStyle name="Normal 90 2 2 4" xfId="6522" xr:uid="{163ABF65-EB8F-49C9-8FEE-55AF8C99C8C9}"/>
    <cellStyle name="Normal 90 2 2 4 2" xfId="6755" xr:uid="{FD19DF05-C315-42AF-991E-DA7C4C92BBC0}"/>
    <cellStyle name="Normal 90 2 2 4 2 2" xfId="7155" xr:uid="{98E9AE76-78F9-45B4-AD17-C74C60C1B8C3}"/>
    <cellStyle name="Normal 90 2 2 4 3" xfId="7156" xr:uid="{06666624-B44D-41A4-B956-36765D0B7297}"/>
    <cellStyle name="Normal 90 2 2 5" xfId="6595" xr:uid="{A924B5BA-C636-481F-AAF2-7C49E4199FEA}"/>
    <cellStyle name="Normal 90 2 2 5 2" xfId="7157" xr:uid="{97EB9122-76A5-4690-953F-5C44364B2D95}"/>
    <cellStyle name="Normal 90 2 2 6" xfId="7158" xr:uid="{7A3BFD1E-DE09-478F-8741-479F1F82CE42}"/>
    <cellStyle name="Normal 90 2 3" xfId="6108" xr:uid="{B57C32F1-845C-42B6-AAB4-126E887B5FDA}"/>
    <cellStyle name="Normal 90 2 3 2" xfId="6147" xr:uid="{8FCCD38A-22EA-4AB8-B183-D5549407BB3E}"/>
    <cellStyle name="Normal 90 2 3 2 2" xfId="6523" xr:uid="{DD59ADE4-93D1-4B84-8815-195344C26E53}"/>
    <cellStyle name="Normal 90 2 3 2 2 2" xfId="6756" xr:uid="{B91BE528-DD7B-4E32-B4F7-D39458DE03D3}"/>
    <cellStyle name="Normal 90 2 3 2 2 2 2" xfId="7159" xr:uid="{9D6F378D-4D07-467A-A02C-B78EF938519D}"/>
    <cellStyle name="Normal 90 2 3 2 2 3" xfId="7160" xr:uid="{F50029C1-3E91-433D-8E67-5FD828984DB4}"/>
    <cellStyle name="Normal 90 2 3 2 3" xfId="6634" xr:uid="{45687738-4E13-432E-B32A-A45AC71EB75A}"/>
    <cellStyle name="Normal 90 2 3 2 3 2" xfId="7161" xr:uid="{2C7414C4-D2D8-400F-B958-E97623A2CD1B}"/>
    <cellStyle name="Normal 90 2 3 2 4" xfId="7162" xr:uid="{D29BE01D-4B02-4CD3-82E0-B9A26B150CB5}"/>
    <cellStyle name="Normal 90 2 3 3" xfId="6524" xr:uid="{4C30B605-3823-4341-A295-E431F0A24A0F}"/>
    <cellStyle name="Normal 90 2 3 3 2" xfId="6757" xr:uid="{84AC498B-D2A9-48AE-9BF5-BF3A0EB3ACD5}"/>
    <cellStyle name="Normal 90 2 3 3 2 2" xfId="7163" xr:uid="{CF50E215-B9CF-4491-A837-E14F8096DA93}"/>
    <cellStyle name="Normal 90 2 3 3 3" xfId="7164" xr:uid="{2BCA46D1-8E6D-4A42-97CE-7DF93B9A9AB8}"/>
    <cellStyle name="Normal 90 2 3 4" xfId="6603" xr:uid="{1F414AD1-1CA7-48B2-9A0B-31E7095CC9E3}"/>
    <cellStyle name="Normal 90 2 3 4 2" xfId="7165" xr:uid="{01BCC0D6-1F42-44E7-AFD7-3DBD133B05B6}"/>
    <cellStyle name="Normal 90 2 3 5" xfId="7166" xr:uid="{6B3A2269-2575-4EE6-B4DE-A4D9A56196BC}"/>
    <cellStyle name="Normal 90 2 4" xfId="6131" xr:uid="{64164C63-8A19-458E-9F9E-4F9A2F32F13C}"/>
    <cellStyle name="Normal 90 2 4 2" xfId="6525" xr:uid="{EC8BD8D3-F77D-450D-B24C-6CE18117F928}"/>
    <cellStyle name="Normal 90 2 4 2 2" xfId="6758" xr:uid="{2004317B-5DBF-43F5-9670-C7CA134728FC}"/>
    <cellStyle name="Normal 90 2 4 2 2 2" xfId="7167" xr:uid="{85528912-CE92-4A79-B459-33D3D405B339}"/>
    <cellStyle name="Normal 90 2 4 2 3" xfId="7168" xr:uid="{79A0FAB3-A3D2-48F1-AD37-0ED08F51303F}"/>
    <cellStyle name="Normal 90 2 4 3" xfId="6618" xr:uid="{70465F01-D77D-4BC0-A64F-C09EED6B803D}"/>
    <cellStyle name="Normal 90 2 4 3 2" xfId="7169" xr:uid="{B5EBE3F0-7690-4522-A087-FD2D3C6B7177}"/>
    <cellStyle name="Normal 90 2 4 4" xfId="7170" xr:uid="{4EAFDEF0-C1A8-40EB-86BF-B4C79A3CAE30}"/>
    <cellStyle name="Normal 90 2 5" xfId="6526" xr:uid="{3D97616E-20EC-4E7F-9FFB-A4D8D07118A8}"/>
    <cellStyle name="Normal 90 2 5 2" xfId="6759" xr:uid="{599AF8F7-C289-4CD2-A3F9-735CE6AF7E17}"/>
    <cellStyle name="Normal 90 2 5 2 2" xfId="7171" xr:uid="{40CA8C83-221D-402D-B146-E9DF1CC03F84}"/>
    <cellStyle name="Normal 90 2 5 3" xfId="7172" xr:uid="{AFD969D6-8492-42E8-9ED0-1403758F07E7}"/>
    <cellStyle name="Normal 90 2 6" xfId="6565" xr:uid="{949F223B-0E2B-4ABE-9D7C-7B1AD5429933}"/>
    <cellStyle name="Normal 90 2 6 2" xfId="7173" xr:uid="{44CA4205-05BC-4B69-98AC-F1EA43C6D1E0}"/>
    <cellStyle name="Normal 90 2 7" xfId="7174" xr:uid="{2390B7D1-9ABB-437E-8C25-FD5F7F1B72BF}"/>
    <cellStyle name="Normal 90 3" xfId="5317" xr:uid="{9EAB53DC-C80E-440E-8EA2-EB15673F5336}"/>
    <cellStyle name="Normal 90 3 2" xfId="6101" xr:uid="{D12D59F5-28CF-4EA5-B2EF-C188D35A0934}"/>
    <cellStyle name="Normal 90 3 2 2" xfId="6124" xr:uid="{F14293E1-0921-498C-BBE6-4AF58CFD8A1B}"/>
    <cellStyle name="Normal 90 3 2 2 2" xfId="6155" xr:uid="{F8A837F5-839C-491A-9647-EB9D6144A1A7}"/>
    <cellStyle name="Normal 90 3 2 2 2 2" xfId="6527" xr:uid="{AA29685E-EE52-4390-872D-A918D95F51DF}"/>
    <cellStyle name="Normal 90 3 2 2 2 2 2" xfId="6760" xr:uid="{B06B3315-FD3D-4EC1-AE91-EFA3CA8244E2}"/>
    <cellStyle name="Normal 90 3 2 2 2 2 2 2" xfId="7175" xr:uid="{62D9A12E-2079-4FDC-80F3-A4F2B4DA06F8}"/>
    <cellStyle name="Normal 90 3 2 2 2 2 3" xfId="7176" xr:uid="{D585C0D6-4841-4C0E-8C95-34B446688333}"/>
    <cellStyle name="Normal 90 3 2 2 2 3" xfId="6642" xr:uid="{5A29207A-41BD-448E-8F48-1A7F283AADFB}"/>
    <cellStyle name="Normal 90 3 2 2 2 3 2" xfId="7177" xr:uid="{00143109-5523-46F5-B925-2D1EFF4615AE}"/>
    <cellStyle name="Normal 90 3 2 2 2 4" xfId="7178" xr:uid="{68C9DB1E-E4FD-46AE-A49B-551277895508}"/>
    <cellStyle name="Normal 90 3 2 2 3" xfId="6528" xr:uid="{C3805EA2-D9BC-4177-B28D-E6E3A538A1B2}"/>
    <cellStyle name="Normal 90 3 2 2 3 2" xfId="6761" xr:uid="{C85EB4FE-2E32-4CD0-8B38-E68959F2AD9B}"/>
    <cellStyle name="Normal 90 3 2 2 3 2 2" xfId="7179" xr:uid="{CA9588A6-F3B9-4038-82A1-D0ABA72FD460}"/>
    <cellStyle name="Normal 90 3 2 2 3 3" xfId="7180" xr:uid="{73EFB9A0-E4D2-42DC-BE7D-794AC68AF4B8}"/>
    <cellStyle name="Normal 90 3 2 2 4" xfId="6611" xr:uid="{C79CAB5F-614D-43F5-A293-C85FC8097755}"/>
    <cellStyle name="Normal 90 3 2 2 4 2" xfId="7181" xr:uid="{4F66F09D-8D28-4C2C-81F8-92256740887C}"/>
    <cellStyle name="Normal 90 3 2 2 5" xfId="7182" xr:uid="{A6272661-31B0-4993-A6FE-45E9A5B2CE94}"/>
    <cellStyle name="Normal 90 3 2 3" xfId="6140" xr:uid="{7E3ADD2F-41D5-438D-85A4-D1028EA56E86}"/>
    <cellStyle name="Normal 90 3 2 3 2" xfId="6529" xr:uid="{EA93E040-0A64-4B3F-B7CF-0DB36B559DC8}"/>
    <cellStyle name="Normal 90 3 2 3 2 2" xfId="6762" xr:uid="{2B300B15-CCE9-417B-89F7-29094619E27F}"/>
    <cellStyle name="Normal 90 3 2 3 2 2 2" xfId="7183" xr:uid="{3CE1354F-4FD3-4C1B-8967-6A3548787FF7}"/>
    <cellStyle name="Normal 90 3 2 3 2 3" xfId="7184" xr:uid="{54E1D177-B26F-4498-B7B2-8DB078462FD5}"/>
    <cellStyle name="Normal 90 3 2 3 3" xfId="6627" xr:uid="{BA8CA47C-ACD0-47EB-A301-CB95272A8744}"/>
    <cellStyle name="Normal 90 3 2 3 3 2" xfId="7185" xr:uid="{F8AEB14A-CF2F-490C-92B6-95D50DF7C231}"/>
    <cellStyle name="Normal 90 3 2 3 4" xfId="7186" xr:uid="{444A534F-326B-4EE9-8765-C4082D0B0E2C}"/>
    <cellStyle name="Normal 90 3 2 4" xfId="6530" xr:uid="{11E5A49D-F207-4685-816C-95BBFC8917E1}"/>
    <cellStyle name="Normal 90 3 2 4 2" xfId="6763" xr:uid="{2FBA4AC0-7C7C-46DD-8D10-3FF9FC179D1A}"/>
    <cellStyle name="Normal 90 3 2 4 2 2" xfId="7187" xr:uid="{C8A1770E-E284-42A6-A076-7A18FCE3944F}"/>
    <cellStyle name="Normal 90 3 2 4 3" xfId="7188" xr:uid="{92ECC32D-A129-42BD-998B-0487CEB91F70}"/>
    <cellStyle name="Normal 90 3 2 5" xfId="6596" xr:uid="{8C9664B7-3D92-4B46-8313-4716A005F8E7}"/>
    <cellStyle name="Normal 90 3 2 5 2" xfId="7189" xr:uid="{BB4A50AF-5550-495C-A530-59E5975578C5}"/>
    <cellStyle name="Normal 90 3 2 6" xfId="7190" xr:uid="{60508D6C-1BE7-4307-8EEF-8E8B9B904727}"/>
    <cellStyle name="Normal 90 3 3" xfId="6109" xr:uid="{6850E226-6798-4E5E-82DD-8D9E27664529}"/>
    <cellStyle name="Normal 90 3 3 2" xfId="6148" xr:uid="{6CA0DD52-FD37-4C17-9986-4C193A8EC5F2}"/>
    <cellStyle name="Normal 90 3 3 2 2" xfId="6531" xr:uid="{13E764FC-08A3-478D-952D-D47012C565E2}"/>
    <cellStyle name="Normal 90 3 3 2 2 2" xfId="6764" xr:uid="{623197B5-DE2E-4936-8177-06F49242E437}"/>
    <cellStyle name="Normal 90 3 3 2 2 2 2" xfId="7191" xr:uid="{3BD595D9-3745-453C-8943-DC2EF113AA2C}"/>
    <cellStyle name="Normal 90 3 3 2 2 3" xfId="7192" xr:uid="{A745FBB8-0330-4499-A55D-A88367D66084}"/>
    <cellStyle name="Normal 90 3 3 2 3" xfId="6635" xr:uid="{BF811E50-6B06-4B24-A136-3B2F591E2ED5}"/>
    <cellStyle name="Normal 90 3 3 2 3 2" xfId="7193" xr:uid="{6EDD1392-6F9B-42BD-83DD-60AE39E3DFA4}"/>
    <cellStyle name="Normal 90 3 3 2 4" xfId="7194" xr:uid="{CC983F98-8B60-4F6D-9201-F75F4B6F8814}"/>
    <cellStyle name="Normal 90 3 3 3" xfId="6532" xr:uid="{12A15248-50B8-4B7B-92A2-1465D01B14E4}"/>
    <cellStyle name="Normal 90 3 3 3 2" xfId="6765" xr:uid="{A5FC9AD3-2AB5-44EE-9F56-4246B8880CEF}"/>
    <cellStyle name="Normal 90 3 3 3 2 2" xfId="7195" xr:uid="{043085EA-6EB9-4160-A204-16282B4F099E}"/>
    <cellStyle name="Normal 90 3 3 3 3" xfId="7196" xr:uid="{76619F6A-0707-4434-9AF2-47E2A9982313}"/>
    <cellStyle name="Normal 90 3 3 4" xfId="6604" xr:uid="{6497B19B-DAD7-4CCC-B618-00C407A3D5E5}"/>
    <cellStyle name="Normal 90 3 3 4 2" xfId="7197" xr:uid="{7087FA2F-D282-4214-87BF-8F268928F666}"/>
    <cellStyle name="Normal 90 3 3 5" xfId="7198" xr:uid="{387C5C9F-63D5-4AA7-B2D1-E83B276917E2}"/>
    <cellStyle name="Normal 90 3 4" xfId="6132" xr:uid="{2CFCE87F-F9A9-47D3-8441-0E7110927AD4}"/>
    <cellStyle name="Normal 90 3 4 2" xfId="6533" xr:uid="{C4F6F11F-38A2-4EC8-9B24-993D55146B72}"/>
    <cellStyle name="Normal 90 3 4 2 2" xfId="6766" xr:uid="{B6A68D2C-CC66-4C4B-9FE2-A4DF2AC07D16}"/>
    <cellStyle name="Normal 90 3 4 2 2 2" xfId="7199" xr:uid="{1DF54A42-7D38-44DA-8F5E-15A1885EC074}"/>
    <cellStyle name="Normal 90 3 4 2 3" xfId="7200" xr:uid="{BDFCAF99-219A-4455-A117-14ACB26E3BCE}"/>
    <cellStyle name="Normal 90 3 4 3" xfId="6619" xr:uid="{82D7C6AC-313A-46A6-B560-A5E818E3C7E2}"/>
    <cellStyle name="Normal 90 3 4 3 2" xfId="7201" xr:uid="{B50D8819-A81D-4338-9786-F3CDA0E580A6}"/>
    <cellStyle name="Normal 90 3 4 4" xfId="7202" xr:uid="{4AD32297-31BB-46B7-85F7-2AA326B92026}"/>
    <cellStyle name="Normal 90 3 5" xfId="6534" xr:uid="{33486E4B-5E3F-4A89-9D19-A2EA00A3A0AB}"/>
    <cellStyle name="Normal 90 3 5 2" xfId="6767" xr:uid="{5290EA3E-2E87-49F9-89F5-C2D16354F8C9}"/>
    <cellStyle name="Normal 90 3 5 2 2" xfId="7203" xr:uid="{82333C2C-7C26-4CE0-9006-101CEDDEFD0C}"/>
    <cellStyle name="Normal 90 3 5 3" xfId="7204" xr:uid="{562C43FC-1A0D-4839-873A-0D54D58CF3B1}"/>
    <cellStyle name="Normal 90 3 6" xfId="6566" xr:uid="{4C6850E6-8F96-4BD4-8493-A048515BFF36}"/>
    <cellStyle name="Normal 90 3 6 2" xfId="7205" xr:uid="{06401A08-96C3-426B-B14E-D5D1C07DA955}"/>
    <cellStyle name="Normal 90 3 7" xfId="7206" xr:uid="{3345F7EE-4F7F-4899-95DF-31D4C4302158}"/>
    <cellStyle name="Normal 90 4" xfId="6028" xr:uid="{999B567C-275E-4AE8-97A1-4C4BF16CF28C}"/>
    <cellStyle name="Normal 90 4 2" xfId="6095" xr:uid="{30D7366F-DCFD-43F1-98CD-7EBF4F98CF61}"/>
    <cellStyle name="Normal 90 4 2 2" xfId="6103" xr:uid="{CBF3CBA1-E776-4D57-A62B-E9FB9F10F845}"/>
    <cellStyle name="Normal 90 4 2 2 2" xfId="6126" xr:uid="{0303C909-6E21-4B9E-B91D-A454CB3A1969}"/>
    <cellStyle name="Normal 90 4 2 2 2 2" xfId="6157" xr:uid="{9504658C-F3F0-4CD1-ADC4-B17085E26B1D}"/>
    <cellStyle name="Normal 90 4 2 2 2 2 2" xfId="6535" xr:uid="{39949468-922D-4EE9-AD24-939159F07970}"/>
    <cellStyle name="Normal 90 4 2 2 2 2 2 2" xfId="6768" xr:uid="{BD8B0DC8-5905-46A4-9BA3-3870BF938BE0}"/>
    <cellStyle name="Normal 90 4 2 2 2 2 2 2 2" xfId="7207" xr:uid="{CABD2918-E6BF-4914-B484-0BC4EA8BE11D}"/>
    <cellStyle name="Normal 90 4 2 2 2 2 2 3" xfId="7208" xr:uid="{0D6F1A5E-05AC-4E42-BECB-326D0D994F00}"/>
    <cellStyle name="Normal 90 4 2 2 2 2 3" xfId="6644" xr:uid="{C56E36E9-7409-44ED-9276-697DA8FDDA5F}"/>
    <cellStyle name="Normal 90 4 2 2 2 2 3 2" xfId="7209" xr:uid="{72C53F80-120C-44F4-840D-94189F4B4A46}"/>
    <cellStyle name="Normal 90 4 2 2 2 2 4" xfId="7210" xr:uid="{774BCFC6-D579-4224-A2B1-6BF133622EFE}"/>
    <cellStyle name="Normal 90 4 2 2 2 3" xfId="6536" xr:uid="{329AC7F1-D6B2-49E6-B85C-8B0D81DC27F6}"/>
    <cellStyle name="Normal 90 4 2 2 2 3 2" xfId="6769" xr:uid="{3B287DC3-DA0C-4104-A22E-B023761840FB}"/>
    <cellStyle name="Normal 90 4 2 2 2 3 2 2" xfId="7211" xr:uid="{0D3FA343-71B7-467C-BD57-69008623F0B5}"/>
    <cellStyle name="Normal 90 4 2 2 2 3 3" xfId="7212" xr:uid="{00C585E4-B21A-4092-91E9-DBEE6AB942BC}"/>
    <cellStyle name="Normal 90 4 2 2 2 4" xfId="6613" xr:uid="{9DA40553-3AF6-4E0E-ACAC-838A9ACC204F}"/>
    <cellStyle name="Normal 90 4 2 2 2 4 2" xfId="7213" xr:uid="{9993C3F3-0CF4-4BC0-9386-0B9F9B4E54F2}"/>
    <cellStyle name="Normal 90 4 2 2 2 5" xfId="7214" xr:uid="{85558F2F-EFB5-4820-AF81-9FFEE8E62519}"/>
    <cellStyle name="Normal 90 4 2 2 3" xfId="6142" xr:uid="{5FF850B9-4DAE-41DA-9E8D-BAA0106728F0}"/>
    <cellStyle name="Normal 90 4 2 2 3 2" xfId="6537" xr:uid="{321D5B8E-7BEA-4C1C-A08E-05FB1AB4F54E}"/>
    <cellStyle name="Normal 90 4 2 2 3 2 2" xfId="6770" xr:uid="{73A150EB-B670-4CDC-B690-5341C9053CA6}"/>
    <cellStyle name="Normal 90 4 2 2 3 2 2 2" xfId="7215" xr:uid="{9865D6EE-FF86-46FC-AE35-00C11ABF543C}"/>
    <cellStyle name="Normal 90 4 2 2 3 2 3" xfId="7216" xr:uid="{D7700FE2-41FA-4BF6-AF3F-70DCB38EE69A}"/>
    <cellStyle name="Normal 90 4 2 2 3 3" xfId="6629" xr:uid="{607DF23B-9D99-4E1F-889A-02ED77DBA51B}"/>
    <cellStyle name="Normal 90 4 2 2 3 3 2" xfId="7217" xr:uid="{EAC173FE-BD6F-4957-B1D6-DF102F4C772D}"/>
    <cellStyle name="Normal 90 4 2 2 3 4" xfId="7218" xr:uid="{1D858E56-EA4E-4C0E-8055-0D19062E5A6E}"/>
    <cellStyle name="Normal 90 4 2 2 4" xfId="6538" xr:uid="{688B114C-D038-4087-B327-6DC44D35C87B}"/>
    <cellStyle name="Normal 90 4 2 2 4 2" xfId="6771" xr:uid="{622BE030-4FD8-4D21-9C89-8F3EBBF86AD5}"/>
    <cellStyle name="Normal 90 4 2 2 4 2 2" xfId="7219" xr:uid="{DCE37964-C7E1-4009-8849-C77284475B4E}"/>
    <cellStyle name="Normal 90 4 2 2 4 3" xfId="7220" xr:uid="{1A93EB06-40D5-4886-9D1E-5FE47F8585AE}"/>
    <cellStyle name="Normal 90 4 2 2 5" xfId="6598" xr:uid="{8683E0AA-0BF6-42ED-A057-C9B46DFF451C}"/>
    <cellStyle name="Normal 90 4 2 2 5 2" xfId="7221" xr:uid="{FA652EA5-0CEC-440E-8D7A-4C1A34333D11}"/>
    <cellStyle name="Normal 90 4 2 2 6" xfId="7222" xr:uid="{A2FA119A-4F57-4768-8D73-DC8089CC868E}"/>
    <cellStyle name="Normal 90 4 2 3" xfId="6125" xr:uid="{F14DBEA0-388C-47CB-820A-EC21C8E91622}"/>
    <cellStyle name="Normal 90 4 2 3 2" xfId="6156" xr:uid="{A542B42F-378B-459F-9605-88AD465A5DB9}"/>
    <cellStyle name="Normal 90 4 2 3 2 2" xfId="6539" xr:uid="{7C082A6D-3249-4C84-A313-08A6F7692A96}"/>
    <cellStyle name="Normal 90 4 2 3 2 2 2" xfId="6772" xr:uid="{06BEC7F3-A20D-4F58-A89D-6C6477381554}"/>
    <cellStyle name="Normal 90 4 2 3 2 2 2 2" xfId="7223" xr:uid="{5D0120EE-D8CF-40F4-8E65-1ACF8E74C752}"/>
    <cellStyle name="Normal 90 4 2 3 2 2 3" xfId="7224" xr:uid="{5F7196DB-2BBD-438E-BB09-707C925529B8}"/>
    <cellStyle name="Normal 90 4 2 3 2 3" xfId="6643" xr:uid="{D73C8186-964D-4C15-A7C7-76899874853C}"/>
    <cellStyle name="Normal 90 4 2 3 2 3 2" xfId="7225" xr:uid="{FF99372A-EC6F-4846-8F79-85AC5419FA7C}"/>
    <cellStyle name="Normal 90 4 2 3 2 4" xfId="7226" xr:uid="{D8614592-1CFD-431B-B411-E0AB8D3CCEE8}"/>
    <cellStyle name="Normal 90 4 2 3 3" xfId="6540" xr:uid="{98737CCA-168B-4619-95DA-7FE6001EB971}"/>
    <cellStyle name="Normal 90 4 2 3 3 2" xfId="6773" xr:uid="{005CCDE6-2F07-4A23-A22F-316EF0D1BD71}"/>
    <cellStyle name="Normal 90 4 2 3 3 2 2" xfId="7227" xr:uid="{B1BFD84B-4221-41AF-B3FF-7059547F93D3}"/>
    <cellStyle name="Normal 90 4 2 3 3 3" xfId="7228" xr:uid="{C0359493-F4CB-45EF-8512-31FCB4A2B5E5}"/>
    <cellStyle name="Normal 90 4 2 3 4" xfId="6612" xr:uid="{510877CA-E37C-4F3D-B151-7FF1F24F25C0}"/>
    <cellStyle name="Normal 90 4 2 3 4 2" xfId="7229" xr:uid="{7C14A2E5-6649-416D-9FEE-093D3B58163C}"/>
    <cellStyle name="Normal 90 4 2 3 5" xfId="7230" xr:uid="{29210A94-A505-44BA-BDFE-1406FCBB35E9}"/>
    <cellStyle name="Normal 90 4 2 4" xfId="6134" xr:uid="{2E4E9832-CB8B-4209-B8F4-560FE4D2C52D}"/>
    <cellStyle name="Normal 90 4 2 4 2" xfId="6541" xr:uid="{D81EF58A-02AD-4983-89DD-0B4CEFF2371D}"/>
    <cellStyle name="Normal 90 4 2 4 2 2" xfId="6774" xr:uid="{0A52FAA9-1F0B-44BE-B38C-7203B70DEEAB}"/>
    <cellStyle name="Normal 90 4 2 4 2 2 2" xfId="7231" xr:uid="{34A18668-F5EA-4D10-B416-1C39EC3AB9F8}"/>
    <cellStyle name="Normal 90 4 2 4 2 3" xfId="7232" xr:uid="{33E7FD00-AFAC-4381-B844-D8120DA75B0B}"/>
    <cellStyle name="Normal 90 4 2 4 3" xfId="6621" xr:uid="{822E391A-E7F7-4275-8FDD-3948C066B238}"/>
    <cellStyle name="Normal 90 4 2 4 3 2" xfId="7233" xr:uid="{E769D254-C5E3-49B9-9FDD-55B4E2CC2282}"/>
    <cellStyle name="Normal 90 4 2 4 4" xfId="7234" xr:uid="{E031F780-5202-4ED8-B12E-1FFF6FE30A10}"/>
    <cellStyle name="Normal 90 4 2 5" xfId="6158" xr:uid="{DD42F411-DFDB-40C2-A2AB-6455238C3E66}"/>
    <cellStyle name="Normal 90 4 2 5 2" xfId="6542" xr:uid="{C9251592-6607-49BA-BCF3-F6D9283E1B34}"/>
    <cellStyle name="Normal 90 4 2 5 2 2" xfId="6775" xr:uid="{916FA50A-8FFA-42E4-893E-FF663E45B734}"/>
    <cellStyle name="Normal 90 4 2 5 2 2 2" xfId="7235" xr:uid="{E28F6571-553E-4509-B4DA-0F52C7C4A016}"/>
    <cellStyle name="Normal 90 4 2 5 2 3" xfId="7236" xr:uid="{779EBA4E-8FF3-4048-904B-F79D1D4B225A}"/>
    <cellStyle name="Normal 90 4 2 5 3" xfId="6543" xr:uid="{04A125B1-3D46-4FB3-801B-1D073E1217FB}"/>
    <cellStyle name="Normal 90 4 2 5 3 2" xfId="6776" xr:uid="{82828584-61CF-4784-89DC-DB55DE5B44A8}"/>
    <cellStyle name="Normal 90 4 2 5 3 2 2" xfId="7237" xr:uid="{6D4D841F-6129-4D9E-8EE0-7C8BD6A09CCF}"/>
    <cellStyle name="Normal 90 4 2 5 3 3" xfId="7238" xr:uid="{960F19E1-57FB-4E73-857C-A65BC4BAF30C}"/>
    <cellStyle name="Normal 90 4 2 5 4" xfId="6794" xr:uid="{3B9018E0-8E0D-4D09-B0F2-C24B14130D99}"/>
    <cellStyle name="Normal 90 4 2 5 4 2" xfId="7239" xr:uid="{680AC4BF-DF63-46E4-B987-3B90EC435CA4}"/>
    <cellStyle name="Normal 90 4 2 5 4 3" xfId="10353" xr:uid="{605CD034-6C9D-47AA-BB72-660575BDA1ED}"/>
    <cellStyle name="Normal 90 4 2 5 5" xfId="6645" xr:uid="{0CD36BE6-9A4C-4D81-A06C-01AE21BCCC0A}"/>
    <cellStyle name="Normal 90 4 2 5 5 2" xfId="7240" xr:uid="{4AB61198-A5A7-49A9-96D0-0F7DEDFA0072}"/>
    <cellStyle name="Normal 90 4 2 5 6" xfId="7241" xr:uid="{EB1EBF64-4038-475F-81AF-709318094E05}"/>
    <cellStyle name="Normal 90 4 2 5 6 2" xfId="7242" xr:uid="{54A89CDC-8FBC-4188-8D78-3A45FDA094BD}"/>
    <cellStyle name="Normal 90 4 2 5 6 2 2" xfId="7243" xr:uid="{684AF88E-29BA-4D5D-9DF2-E6A5DC7ECDE2}"/>
    <cellStyle name="Normal 90 4 2 5 7" xfId="10354" xr:uid="{D1DFDDD9-5DA8-4614-BBB8-71EB1CD18C10}"/>
    <cellStyle name="Normal 90 4 2 5 7 2" xfId="7311" xr:uid="{9BD97075-D4B4-45FB-897A-FC55366F6EB8}"/>
    <cellStyle name="Normal 90 4 2 6" xfId="6544" xr:uid="{FE4D1893-196F-4AE5-B539-635B26DE3B25}"/>
    <cellStyle name="Normal 90 4 2 6 2" xfId="6777" xr:uid="{BF2FA528-4F54-4D43-9B2F-9BAAA0E5D1E7}"/>
    <cellStyle name="Normal 90 4 2 6 2 2" xfId="7244" xr:uid="{8170F752-AE7E-423E-AE1E-D4ED45C0120C}"/>
    <cellStyle name="Normal 90 4 2 6 3" xfId="7245" xr:uid="{CD59EA80-44D5-4DA0-B8A6-D4A45611D090}"/>
    <cellStyle name="Normal 90 4 2 7" xfId="6590" xr:uid="{DBA14708-C288-41C9-BBD7-FF688CE02DF7}"/>
    <cellStyle name="Normal 90 4 2 7 2" xfId="7246" xr:uid="{0126838A-C127-4667-BE14-309103BA21DC}"/>
    <cellStyle name="Normal 90 4 2 8" xfId="7247" xr:uid="{2FD34BCA-2889-4337-A98A-AE2DD0479CE6}"/>
    <cellStyle name="Normal 90 4 3" xfId="6102" xr:uid="{2C9C7F91-2B68-4343-8237-B0F65F098B28}"/>
    <cellStyle name="Normal 90 4 3 2" xfId="6141" xr:uid="{67F8B15C-7073-43C5-906D-551AD18CEE98}"/>
    <cellStyle name="Normal 90 4 3 2 2" xfId="6545" xr:uid="{B308CAE2-AF21-460C-B223-723FBB54DEF9}"/>
    <cellStyle name="Normal 90 4 3 2 2 2" xfId="6778" xr:uid="{6C5F5B6E-31AE-448F-8AC7-5800422BB10D}"/>
    <cellStyle name="Normal 90 4 3 2 2 2 2" xfId="7248" xr:uid="{803F14EE-2F7B-44B2-B21A-6687205DAF13}"/>
    <cellStyle name="Normal 90 4 3 2 2 3" xfId="7249" xr:uid="{7565794A-CC87-4AF4-A7D3-BE216B887A9A}"/>
    <cellStyle name="Normal 90 4 3 2 3" xfId="6628" xr:uid="{EF856E12-1375-444B-B28B-F50370976FC2}"/>
    <cellStyle name="Normal 90 4 3 2 3 2" xfId="7250" xr:uid="{3ED80C12-1E09-46DE-9ADC-2DDC8D41016C}"/>
    <cellStyle name="Normal 90 4 3 2 4" xfId="7251" xr:uid="{71478463-D530-4DD9-858A-B8D35036B333}"/>
    <cellStyle name="Normal 90 4 3 3" xfId="6546" xr:uid="{22BF59F8-965B-41BA-BB1D-64F328855C0A}"/>
    <cellStyle name="Normal 90 4 3 3 2" xfId="6779" xr:uid="{93DB41ED-581E-4560-A83E-FC48442CC421}"/>
    <cellStyle name="Normal 90 4 3 3 2 2" xfId="7252" xr:uid="{F75862AB-AF89-49FB-99EB-25DA69FE2B80}"/>
    <cellStyle name="Normal 90 4 3 3 3" xfId="7253" xr:uid="{0BB10757-1B20-4010-A787-5E9FE3488388}"/>
    <cellStyle name="Normal 90 4 3 4" xfId="6597" xr:uid="{E7FC5110-E0C5-42B5-A195-C197D0351ACF}"/>
    <cellStyle name="Normal 90 4 3 4 2" xfId="7254" xr:uid="{B9635630-8A21-4EAD-85C1-568C651AA466}"/>
    <cellStyle name="Normal 90 4 3 5" xfId="7255" xr:uid="{9109F23A-5E3D-40A3-A6A7-D66976C15777}"/>
    <cellStyle name="Normal 90 4 4" xfId="6110" xr:uid="{B28D9B3C-1D2B-4D02-A328-0CF7A1934AE1}"/>
    <cellStyle name="Normal 90 4 4 2" xfId="6149" xr:uid="{2B50235D-F36C-4540-B511-BD8B9E6B368D}"/>
    <cellStyle name="Normal 90 4 4 2 2" xfId="6547" xr:uid="{97326612-C2B1-4259-B376-DEDEA2B4AAA3}"/>
    <cellStyle name="Normal 90 4 4 2 2 2" xfId="6780" xr:uid="{AA60B0CB-AE5D-4932-80E0-726A62AA5546}"/>
    <cellStyle name="Normal 90 4 4 2 2 2 2" xfId="7256" xr:uid="{F5520136-C62A-4677-A0A6-8058AB3B4875}"/>
    <cellStyle name="Normal 90 4 4 2 2 3" xfId="7257" xr:uid="{BCCBE83E-0C55-4001-927E-590780CC53B1}"/>
    <cellStyle name="Normal 90 4 4 2 3" xfId="6636" xr:uid="{D25354D0-0062-419A-8543-A8381CD083C3}"/>
    <cellStyle name="Normal 90 4 4 2 3 2" xfId="7258" xr:uid="{56522C9E-CA29-4573-A113-8989D26F0ABB}"/>
    <cellStyle name="Normal 90 4 4 2 4" xfId="7259" xr:uid="{C38DED1A-E2FD-48D4-80C1-9C7F3E992181}"/>
    <cellStyle name="Normal 90 4 4 3" xfId="6548" xr:uid="{DE6DEE94-EE4E-40E0-8A71-DDD157FC6E02}"/>
    <cellStyle name="Normal 90 4 4 3 2" xfId="6781" xr:uid="{7D1222EB-DF2A-46CC-8A54-25E1E448040D}"/>
    <cellStyle name="Normal 90 4 4 3 2 2" xfId="7260" xr:uid="{2C2AF4F6-D2F2-4038-91A5-6D8B459F6C25}"/>
    <cellStyle name="Normal 90 4 4 3 3" xfId="7261" xr:uid="{60FE5F92-1E11-40AF-849C-8E5EE81775E0}"/>
    <cellStyle name="Normal 90 4 4 4" xfId="6605" xr:uid="{2E0D46A6-5836-4D76-9B03-FE9C5C68E2F0}"/>
    <cellStyle name="Normal 90 4 4 4 2" xfId="7262" xr:uid="{8AC1390E-5EAC-4B20-B03A-E06820632BD8}"/>
    <cellStyle name="Normal 90 4 4 5" xfId="7263" xr:uid="{9472E3E6-F89F-4667-BB57-81A0FC6DF201}"/>
    <cellStyle name="Normal 90 4 5" xfId="6133" xr:uid="{1EBEF98B-D6AB-4CEC-9C1B-30E59860FB51}"/>
    <cellStyle name="Normal 90 4 5 2" xfId="6428" xr:uid="{CC27E9FF-CD7B-4B06-ADB9-740A561ABA70}"/>
    <cellStyle name="Normal 90 4 5 2 2" xfId="6549" xr:uid="{F9033339-449D-47CE-A4B2-56C9C0AD3422}"/>
    <cellStyle name="Normal 90 4 5 2 2 2" xfId="6782" xr:uid="{2ED47180-9414-4320-92EE-1ED34C12A132}"/>
    <cellStyle name="Normal 90 4 5 2 2 2 2" xfId="7264" xr:uid="{53D9037A-696C-4CA9-817A-93D7740492C2}"/>
    <cellStyle name="Normal 90 4 5 2 2 3" xfId="7265" xr:uid="{A8546989-6F37-4218-9169-C64B7D581B4A}"/>
    <cellStyle name="Normal 90 4 5 2 3" xfId="6686" xr:uid="{8C689347-2D37-40E6-BBE2-FD368FBA4DB4}"/>
    <cellStyle name="Normal 90 4 5 2 3 2" xfId="7266" xr:uid="{0E8B8D02-603C-4FA3-991A-D3F1FD1103B5}"/>
    <cellStyle name="Normal 90 4 5 2 4" xfId="7267" xr:uid="{114A3D0C-1AE7-4BE8-B732-FF57D80B70A6}"/>
    <cellStyle name="Normal 90 4 5 3" xfId="6550" xr:uid="{42ACD85F-6BB0-4BF7-88DD-0D026DC10489}"/>
    <cellStyle name="Normal 90 4 5 3 2" xfId="6783" xr:uid="{50C086FF-A2BB-4552-8AF7-A631357DDA6D}"/>
    <cellStyle name="Normal 90 4 5 3 2 2" xfId="7268" xr:uid="{F891442C-88AA-49F4-AE85-AB9D65BDCDFE}"/>
    <cellStyle name="Normal 90 4 5 3 3" xfId="7269" xr:uid="{37EADEBA-745B-4255-B48A-8793F9A9F1F4}"/>
    <cellStyle name="Normal 90 4 5 4" xfId="6620" xr:uid="{8A2A1EF1-08E4-4F11-A7E4-363BF0B1D65C}"/>
    <cellStyle name="Normal 90 4 5 4 2" xfId="7270" xr:uid="{68191CE2-8FD5-4CD4-BD2C-4A6F7581C0A7}"/>
    <cellStyle name="Normal 90 4 5 5" xfId="7271" xr:uid="{372BB453-4C63-4C23-B1BD-4C00FAC6E771}"/>
    <cellStyle name="Normal 90 4 6" xfId="6429" xr:uid="{FA886D07-8232-4FE4-9C9F-73FE1DCF4FF4}"/>
    <cellStyle name="Normal 90 4 6 2" xfId="6551" xr:uid="{6CDCDC89-E9D3-46AC-B0A7-BA17D760EBB7}"/>
    <cellStyle name="Normal 90 4 6 2 2" xfId="6784" xr:uid="{35D6A73A-02AF-43A8-8D67-527BEFE800D7}"/>
    <cellStyle name="Normal 90 4 6 2 2 2" xfId="7272" xr:uid="{57E982C1-8BA5-4C68-B7BA-1D05F37AD421}"/>
    <cellStyle name="Normal 90 4 6 2 3" xfId="7273" xr:uid="{7BAF7D31-6EA7-4CFD-85D6-C97B1F304F53}"/>
    <cellStyle name="Normal 90 4 6 3" xfId="6687" xr:uid="{34CEFAD8-EF8E-426A-B580-67D7B7918270}"/>
    <cellStyle name="Normal 90 4 6 3 2" xfId="7274" xr:uid="{7E53FCD3-FE0F-4D62-AEFB-0B47D9C7C356}"/>
    <cellStyle name="Normal 90 4 6 3 2 2" xfId="10355" xr:uid="{BE300F0E-4CB0-458B-A455-EDDC8D50CDB4}"/>
    <cellStyle name="Normal 90 4 6 4" xfId="7275" xr:uid="{8ABC2EAB-1B90-4222-A023-24E9C1D432D6}"/>
    <cellStyle name="Normal 90 4 7" xfId="6552" xr:uid="{0AEB8B23-675C-4208-8E62-F8F55CA5B65E}"/>
    <cellStyle name="Normal 90 4 7 2" xfId="6785" xr:uid="{D2751048-9F95-4E62-B309-70E08035AB21}"/>
    <cellStyle name="Normal 90 4 7 2 2" xfId="7276" xr:uid="{01E4895A-7EDC-4DAF-B171-FEC5C0FA0BB1}"/>
    <cellStyle name="Normal 90 4 7 3" xfId="7277" xr:uid="{EFFEAF62-D843-4FA1-A61A-CA2C3921B7FA}"/>
    <cellStyle name="Normal 90 4 8" xfId="6589" xr:uid="{21C24D40-1456-4D86-BFDE-6BB84701E90E}"/>
    <cellStyle name="Normal 90 4 8 2" xfId="7278" xr:uid="{81B72D88-9BEB-41FA-A544-868BECB9B267}"/>
    <cellStyle name="Normal 90 4 9" xfId="7279" xr:uid="{3E95487E-F73A-41A8-9C5D-AE7CA9814352}"/>
    <cellStyle name="Normal 90 5" xfId="6099" xr:uid="{4158C5A1-60CC-4B7F-A185-8D5FB8BE8414}"/>
    <cellStyle name="Normal 90 5 2" xfId="6122" xr:uid="{91566083-9BE8-4824-87AC-6ED820D6F3B2}"/>
    <cellStyle name="Normal 90 5 2 2" xfId="6153" xr:uid="{DCA1CEA3-9972-409E-951F-44039DE4608E}"/>
    <cellStyle name="Normal 90 5 2 2 2" xfId="6553" xr:uid="{4106B4D8-60B9-43DA-B07D-003640883BAE}"/>
    <cellStyle name="Normal 90 5 2 2 2 2" xfId="6786" xr:uid="{104F4FDA-2D4E-49B4-8409-62C18D59CAD2}"/>
    <cellStyle name="Normal 90 5 2 2 2 2 2" xfId="7280" xr:uid="{80A5BE0A-0EFB-4016-A8E6-AA32E3D86093}"/>
    <cellStyle name="Normal 90 5 2 2 2 3" xfId="7281" xr:uid="{DF622626-B2BF-404A-9234-5D87D6FD4075}"/>
    <cellStyle name="Normal 90 5 2 2 3" xfId="6640" xr:uid="{041911D6-F651-427B-814B-2119E0AB65D1}"/>
    <cellStyle name="Normal 90 5 2 2 3 2" xfId="7282" xr:uid="{E150A06D-D6B1-4C11-8B6C-1BF4418539A5}"/>
    <cellStyle name="Normal 90 5 2 2 4" xfId="7283" xr:uid="{E67F831C-FB72-4ED9-BBC4-3AC1313F4585}"/>
    <cellStyle name="Normal 90 5 2 3" xfId="6554" xr:uid="{5AAEC8B9-E33D-4708-9359-9353B9518319}"/>
    <cellStyle name="Normal 90 5 2 3 2" xfId="6787" xr:uid="{0DA92E62-63BD-4B8D-B82B-2F5BBF6F94CE}"/>
    <cellStyle name="Normal 90 5 2 3 2 2" xfId="7284" xr:uid="{19D74372-49DD-4C05-8044-04F4E1DA60D4}"/>
    <cellStyle name="Normal 90 5 2 3 3" xfId="7285" xr:uid="{C318EB58-94B8-461B-BCF2-AA43195B9720}"/>
    <cellStyle name="Normal 90 5 2 4" xfId="6609" xr:uid="{DD93FBF0-0350-40BE-AE07-F4A2C49E1BC5}"/>
    <cellStyle name="Normal 90 5 2 4 2" xfId="7286" xr:uid="{5DA8EE81-3388-46B9-9A0A-C8D631FF7068}"/>
    <cellStyle name="Normal 90 5 2 5" xfId="7287" xr:uid="{CB3B31C3-F39A-40EF-B00C-60820463A1F2}"/>
    <cellStyle name="Normal 90 5 3" xfId="6138" xr:uid="{F1A8D5AA-6540-44AF-8C86-3E24AC30CE23}"/>
    <cellStyle name="Normal 90 5 3 2" xfId="6555" xr:uid="{2F8F43C8-BA14-4978-BEF2-949B228B40C1}"/>
    <cellStyle name="Normal 90 5 3 2 2" xfId="6788" xr:uid="{188B2FF6-427D-46E7-A3A3-5EED872208F7}"/>
    <cellStyle name="Normal 90 5 3 2 2 2" xfId="7288" xr:uid="{993435F3-93D6-4059-840E-EE839585FD3F}"/>
    <cellStyle name="Normal 90 5 3 2 3" xfId="7289" xr:uid="{F6A17F08-8592-4A5A-BD72-9B5E604B731E}"/>
    <cellStyle name="Normal 90 5 3 3" xfId="6625" xr:uid="{AD684CB0-F65A-4957-B570-B57F2C50A09B}"/>
    <cellStyle name="Normal 90 5 3 3 2" xfId="7290" xr:uid="{252E3C26-46D1-47B1-963E-500B7D43B8A7}"/>
    <cellStyle name="Normal 90 5 3 4" xfId="7291" xr:uid="{061B4E8A-77E7-4D66-8E17-93B67AA3E795}"/>
    <cellStyle name="Normal 90 5 4" xfId="6556" xr:uid="{335C2610-470C-4954-9226-DC6A6EBEDF63}"/>
    <cellStyle name="Normal 90 5 4 2" xfId="6789" xr:uid="{0B85E5D2-A55C-414B-A1F4-A2226A315A12}"/>
    <cellStyle name="Normal 90 5 4 2 2" xfId="7292" xr:uid="{5A587B9D-A51B-4915-89B7-86A50C9FC8BD}"/>
    <cellStyle name="Normal 90 5 4 3" xfId="7293" xr:uid="{CAE25F11-2B88-4273-9ACF-3B3C132F68EA}"/>
    <cellStyle name="Normal 90 5 5" xfId="6594" xr:uid="{F287F03E-C6AD-4A70-B6D5-D63227119A84}"/>
    <cellStyle name="Normal 90 5 5 2" xfId="7294" xr:uid="{7DFDC3B1-3862-465C-A30A-C9A6258E3AC6}"/>
    <cellStyle name="Normal 90 5 6" xfId="7295" xr:uid="{25C812C5-CF2B-4982-833C-55B4885FE28B}"/>
    <cellStyle name="Normal 90 6" xfId="6107" xr:uid="{9016C58F-38B2-498F-880D-EC4AD7BF99F2}"/>
    <cellStyle name="Normal 90 6 2" xfId="6146" xr:uid="{FE2B74A9-8F86-4B2A-BE59-9DB5ACF23DF7}"/>
    <cellStyle name="Normal 90 6 2 2" xfId="6557" xr:uid="{87309699-CB29-40F5-9C33-F184AEA1B541}"/>
    <cellStyle name="Normal 90 6 2 2 2" xfId="6790" xr:uid="{07AA95C7-3B17-4A07-849F-0FFA6DFB7AC7}"/>
    <cellStyle name="Normal 90 6 2 2 2 2" xfId="7296" xr:uid="{ACE43CFE-E0F0-4C5C-BAC7-FB2F4CEF5F8D}"/>
    <cellStyle name="Normal 90 6 2 2 3" xfId="7297" xr:uid="{BF955C0D-6146-4F36-AC3E-57C20D85281C}"/>
    <cellStyle name="Normal 90 6 2 3" xfId="6633" xr:uid="{BACEE198-A5AA-44EF-B8A2-0638431D714D}"/>
    <cellStyle name="Normal 90 6 2 3 2" xfId="7298" xr:uid="{FB38AA8B-9BA2-429D-85A2-716C6AC73BE5}"/>
    <cellStyle name="Normal 90 6 2 4" xfId="7299" xr:uid="{07AD2008-CFED-433E-BC2A-E84B2007AAE2}"/>
    <cellStyle name="Normal 90 6 3" xfId="6558" xr:uid="{83D1F8A8-10C1-46D8-A642-ABFC36CA1D5A}"/>
    <cellStyle name="Normal 90 6 3 2" xfId="6791" xr:uid="{4A8A05EE-382D-4469-80C3-7F86FC9AD24D}"/>
    <cellStyle name="Normal 90 6 3 2 2" xfId="7300" xr:uid="{939842F7-88AF-41A0-8FE1-723BCE71B2BC}"/>
    <cellStyle name="Normal 90 6 3 3" xfId="7301" xr:uid="{36AAEC8D-2D85-4932-B334-529044473F76}"/>
    <cellStyle name="Normal 90 6 4" xfId="6602" xr:uid="{E42967B5-6517-4081-9A20-88CAA3F1C374}"/>
    <cellStyle name="Normal 90 6 4 2" xfId="7302" xr:uid="{5889D9E7-C828-41A4-A138-4D3C2F43AEEE}"/>
    <cellStyle name="Normal 90 6 5" xfId="7303" xr:uid="{F97468BA-BFBD-42A7-84D3-D565F1C7D218}"/>
    <cellStyle name="Normal 90 7" xfId="6130" xr:uid="{954A9A5D-E671-4458-A45D-8DD42B8E0882}"/>
    <cellStyle name="Normal 90 7 2" xfId="6559" xr:uid="{884AC788-09A6-445A-8411-9A0637D2D04B}"/>
    <cellStyle name="Normal 90 7 2 2" xfId="6792" xr:uid="{1626F137-B798-448F-84FF-C98891019F42}"/>
    <cellStyle name="Normal 90 7 2 2 2" xfId="7304" xr:uid="{DFBC295D-538C-4C8E-B58A-4F3948DD926F}"/>
    <cellStyle name="Normal 90 7 2 3" xfId="7305" xr:uid="{1876EC91-477D-4743-8C98-679C24A4BB68}"/>
    <cellStyle name="Normal 90 7 3" xfId="6617" xr:uid="{E1BC9A18-31B1-4657-B8EA-35EF297D7445}"/>
    <cellStyle name="Normal 90 7 3 2" xfId="7306" xr:uid="{0F273EFB-7DDB-4815-9BD2-D12BF8233ECF}"/>
    <cellStyle name="Normal 90 7 4" xfId="7307" xr:uid="{5C4435CB-A970-4C9F-BF8E-5721FF77D8F4}"/>
    <cellStyle name="Normal 90 8" xfId="6560" xr:uid="{7F197BB7-D471-4956-8612-F3027E7FE27F}"/>
    <cellStyle name="Normal 90 8 2" xfId="6793" xr:uid="{A4629C2D-C3E9-4869-B6D9-BBBBA056FC10}"/>
    <cellStyle name="Normal 90 8 2 2" xfId="7308" xr:uid="{BC60FF82-FB9F-458C-A241-76B3DB5C97A3}"/>
    <cellStyle name="Normal 90 8 3" xfId="7309" xr:uid="{1D66E1A7-E213-4919-B158-CA9B9A835D8D}"/>
    <cellStyle name="Normal 90 9" xfId="6564" xr:uid="{615AE6CF-CB9A-43A3-A15D-C71126997C12}"/>
    <cellStyle name="Normal 90 9 2" xfId="7310" xr:uid="{49CBFD71-2246-4266-996F-1229618F3FC4}"/>
    <cellStyle name="Normal 91" xfId="6029" xr:uid="{3E61D63B-F80B-442C-B837-86152F450B72}"/>
    <cellStyle name="Normal 91 2" xfId="10356" xr:uid="{0FA0364D-4609-4A2B-8EAB-3A2D24256A84}"/>
    <cellStyle name="Normal 91 3" xfId="10357" xr:uid="{C34A1444-426B-4315-91C7-6606BB5FF805}"/>
    <cellStyle name="Normal 91 3 2" xfId="12832" xr:uid="{4FB43E26-92DB-4915-B603-AB9FE924AFEF}"/>
    <cellStyle name="Normal 91 3 2 2" xfId="15719" xr:uid="{CA8FB32A-D626-4811-8FEB-1F17828CE67F}"/>
    <cellStyle name="Normal 91 3 3" xfId="14279" xr:uid="{B6E5E1E1-1391-4BD9-96C1-27CAB0837327}"/>
    <cellStyle name="Normal 92" xfId="6430" xr:uid="{60D4C67A-AC85-4EFF-871E-0FB4BB1F04C8}"/>
    <cellStyle name="Normal 92 2" xfId="10358" xr:uid="{0D71F833-3477-4BAE-8101-83FCE1EE5C24}"/>
    <cellStyle name="Normal 92 2 2" xfId="10359" xr:uid="{97E05979-3806-47C4-81B2-B3A7E27826DD}"/>
    <cellStyle name="Normal 93" xfId="6431" xr:uid="{61FD2D64-C683-41A4-A436-7CBCCE9E418A}"/>
    <cellStyle name="Normal 93 2" xfId="6432" xr:uid="{2BFB4BF9-9A9A-41D1-88D1-A0436418C2BE}"/>
    <cellStyle name="Normal 93 2 2" xfId="10360" xr:uid="{8484F322-25DE-48DF-82BC-75273F4E6393}"/>
    <cellStyle name="Normal 93 2 3" xfId="10361" xr:uid="{1F98429F-7F40-436B-B6B4-5C691FD6F345}"/>
    <cellStyle name="Normal 93 2 4" xfId="10362" xr:uid="{9B064E79-18F7-42D3-B544-E29AD448ADEE}"/>
    <cellStyle name="Normal 94" xfId="6433" xr:uid="{BA19273F-D648-434A-86A2-7E7D6C7DDB05}"/>
    <cellStyle name="Normal 94 2" xfId="10363" xr:uid="{1D902A07-5B20-4A77-BACD-488D4C35325A}"/>
    <cellStyle name="Normal 94 2 2" xfId="10364" xr:uid="{CEEB44D5-A7AC-4AAC-BED2-6F1E92D9BFF3}"/>
    <cellStyle name="Normal 94 2 2 2" xfId="12833" xr:uid="{197BBF1B-740A-40A1-B1D3-7EDB5FC90C32}"/>
    <cellStyle name="Normal 94 2 2 2 2" xfId="15720" xr:uid="{4784D60C-071D-483E-BEBC-19A07526B88A}"/>
    <cellStyle name="Normal 94 2 2 3" xfId="14280" xr:uid="{0D78ABBD-2FAA-4B23-941D-028CD59BD2A6}"/>
    <cellStyle name="Normal 94 3" xfId="10365" xr:uid="{1B803593-04A4-424D-B2D6-0FD6BFEEC100}"/>
    <cellStyle name="Normal 94 3 2" xfId="10366" xr:uid="{BD820E34-F7FC-4649-B570-7EC84BEF33C0}"/>
    <cellStyle name="Normal 94 3 2 2" xfId="12835" xr:uid="{3540840E-B4DC-4756-BE1E-6D381AE3BA1E}"/>
    <cellStyle name="Normal 94 3 2 2 2" xfId="15722" xr:uid="{718F25D7-A5C1-4DED-A9BB-4904033BF929}"/>
    <cellStyle name="Normal 94 3 2 3" xfId="14282" xr:uid="{0A2DE800-6EA7-4F2B-B394-25A4E1F5CA02}"/>
    <cellStyle name="Normal 94 3 3" xfId="12834" xr:uid="{13F2FDDF-C05B-4D39-BF43-97846435A98E}"/>
    <cellStyle name="Normal 94 3 3 2" xfId="15721" xr:uid="{6B0DF404-E775-4008-BB79-8D3430B022AA}"/>
    <cellStyle name="Normal 94 3 4" xfId="14281" xr:uid="{A17B320C-37A1-49F7-8ED8-CC7C20661F14}"/>
    <cellStyle name="Normal 94 4" xfId="10367" xr:uid="{64B74F5F-EC08-4433-A9B5-0154CD8C1235}"/>
    <cellStyle name="Normal 94 5" xfId="10806" xr:uid="{E356E9C9-527A-4908-B0CB-B68B361991FD}"/>
    <cellStyle name="Normal 94 5 2" xfId="14588" xr:uid="{1C2AF7EB-D3CD-4FD5-848D-95301E90F04A}"/>
    <cellStyle name="Normal 94 6" xfId="13128" xr:uid="{C0A71DEF-2058-4EE7-9E2F-1083410FBA02}"/>
    <cellStyle name="Normal 95" xfId="6434" xr:uid="{15C1144A-96DD-4E4D-B1A6-E0C13D2E0165}"/>
    <cellStyle name="Normal 95 2" xfId="10368" xr:uid="{56ABD872-29C0-449B-BE03-A8E4C9F2AB6D}"/>
    <cellStyle name="Normal 95 2 2" xfId="10369" xr:uid="{8CE04EB0-66A0-4E67-B702-C83CFC692835}"/>
    <cellStyle name="Normal 95 3" xfId="10370" xr:uid="{6CDF2C3C-BB33-459B-A55F-7052FB8939F0}"/>
    <cellStyle name="Normal 95 3 2" xfId="12836" xr:uid="{41261B59-74CD-491A-ADF9-F4D118BFC143}"/>
    <cellStyle name="Normal 95 3 2 2" xfId="15723" xr:uid="{6D40E1C1-EE5C-4C18-8D70-382ECE2543DD}"/>
    <cellStyle name="Normal 95 3 3" xfId="14283" xr:uid="{F851A5AC-FDBD-4C4D-81B7-16068451210D}"/>
    <cellStyle name="Normal 95 4" xfId="10371" xr:uid="{6E077B73-0D0F-4E2D-8D62-06562D3162B6}"/>
    <cellStyle name="Normal 95 5" xfId="10807" xr:uid="{53A253C2-01A4-4853-97F3-532A67A0CCF6}"/>
    <cellStyle name="Normal 95 5 2" xfId="14589" xr:uid="{5D5D6F06-56F3-4259-8277-0B677C2620FF}"/>
    <cellStyle name="Normal 95 6" xfId="13129" xr:uid="{EC0FA2CD-C017-4C54-A1EF-C302033F3744}"/>
    <cellStyle name="Normal 96" xfId="6435" xr:uid="{E44847DC-AD89-4917-9B40-ACB5227D5872}"/>
    <cellStyle name="Normal 96 2" xfId="10372" xr:uid="{8CC07967-9996-4F31-8D43-BF4D989AE5B2}"/>
    <cellStyle name="Normal 97" xfId="6436" xr:uid="{A48E7D61-D71B-482B-8404-B368D004F088}"/>
    <cellStyle name="Normal 97 2" xfId="10373" xr:uid="{D9E258DF-DC8D-40A3-8571-8036757B6075}"/>
    <cellStyle name="Normal 98" xfId="6437" xr:uid="{1BD76850-BDE4-4BD2-8BE3-E45D0C04037F}"/>
    <cellStyle name="Normal 98 2" xfId="10374" xr:uid="{043FD7E4-BA7C-408B-A319-3AC0D8E384C8}"/>
    <cellStyle name="Normal 99" xfId="6438" xr:uid="{65FCD3C7-0D8B-4BA8-B191-9C0E191D3F03}"/>
    <cellStyle name="Normal 99 2" xfId="10375" xr:uid="{9FD24720-7858-487E-B5EA-9203E3DD7133}"/>
    <cellStyle name="Notas 2" xfId="4578" xr:uid="{FCAF8F21-C037-45B8-8AF8-0A0499CA5C0C}"/>
    <cellStyle name="Notas 2 2" xfId="15765" xr:uid="{39768BC6-4879-4ADE-BC43-FDECE689B718}"/>
    <cellStyle name="Note 10" xfId="5318" xr:uid="{1976C21B-99EC-4B57-B6D9-102BF7A1DF20}"/>
    <cellStyle name="Note 11" xfId="5319" xr:uid="{C5B0D948-305A-438D-ACB8-D6C5474771AB}"/>
    <cellStyle name="Note 12" xfId="5320" xr:uid="{5219A9F9-56C5-491C-B50E-291D1B2713F2}"/>
    <cellStyle name="Note 13" xfId="5321" xr:uid="{490F109F-7DD9-4F09-BC70-EF823DFFE45F}"/>
    <cellStyle name="Note 14" xfId="5322" xr:uid="{C5FB62E6-4FE6-4DD5-8D03-8924E2DD7A6F}"/>
    <cellStyle name="Note 15" xfId="5323" xr:uid="{FD6AD51B-F2CF-41B9-B35E-37324C8FAC46}"/>
    <cellStyle name="Note 16" xfId="5324" xr:uid="{0A2AE84E-12B8-4E46-BC3E-F212938481B1}"/>
    <cellStyle name="Note 17" xfId="5325" xr:uid="{96A20AE7-85CE-4D31-BAB8-9F35236FF308}"/>
    <cellStyle name="Note 18" xfId="5326" xr:uid="{E9779E12-13BC-4DFC-BD85-FD24C33DEDC5}"/>
    <cellStyle name="Note 19" xfId="5327" xr:uid="{CDFD2E64-DC83-46D6-AB9D-78348C0DD6E3}"/>
    <cellStyle name="Note 2" xfId="5328" xr:uid="{04D570C9-A808-4D49-BFB7-DE68E849DAF0}"/>
    <cellStyle name="Note 2 2" xfId="6030" xr:uid="{A3C874F2-518C-41D2-A4E4-1364B8A796F4}"/>
    <cellStyle name="Note 2 2 2" xfId="6439" xr:uid="{2A03F66D-A91F-4F74-8734-16A6B5C598B5}"/>
    <cellStyle name="Note 2 2 2 2" xfId="10808" xr:uid="{D03E501F-C7AE-4AAF-BEA9-93164C233D40}"/>
    <cellStyle name="Note 2 2 2 2 2" xfId="14590" xr:uid="{B39B7F70-08AD-4D36-B8D7-9F30DE0EC4B5}"/>
    <cellStyle name="Note 2 2 2 3" xfId="13130" xr:uid="{C9EFC44E-5F22-42ED-979F-3DCE75AB3153}"/>
    <cellStyle name="Note 2 2 3" xfId="6440" xr:uid="{CE74B55B-0020-45BF-9983-18F0ECED4A54}"/>
    <cellStyle name="Note 2 2 3 2" xfId="10809" xr:uid="{10BDFBAD-AE67-4633-BF70-0406908B7958}"/>
    <cellStyle name="Note 2 2 3 2 2" xfId="14591" xr:uid="{002E9539-0445-44DB-8E66-A81CDCB84FB2}"/>
    <cellStyle name="Note 2 2 3 3" xfId="13131" xr:uid="{2DA6EA0E-9594-4DAE-A528-109AEAB0657C}"/>
    <cellStyle name="Note 2 3" xfId="6031" xr:uid="{758FBB43-7895-489B-A149-3743368EC7E9}"/>
    <cellStyle name="Note 2 3 2" xfId="6441" xr:uid="{E98C856B-685F-4ED1-B5B0-F33161C1B5BF}"/>
    <cellStyle name="Note 2 3 2 2" xfId="10810" xr:uid="{3933A603-C27B-4287-B514-5B5BB5A5A4E2}"/>
    <cellStyle name="Note 2 3 2 2 2" xfId="14592" xr:uid="{983CFE99-BAAC-4C69-9A12-5AB98F0009D4}"/>
    <cellStyle name="Note 2 3 2 3" xfId="13132" xr:uid="{C92649FA-E97C-497D-8A2C-6BA194FEF3A0}"/>
    <cellStyle name="Note 2 3 3" xfId="10611" xr:uid="{37E43524-AF90-47E2-8A31-DFFE2D1460A4}"/>
    <cellStyle name="Note 2 3 3 2" xfId="14393" xr:uid="{67FD31F4-A226-4318-B4C8-1CBFD6672191}"/>
    <cellStyle name="Note 2 3 4" xfId="12933" xr:uid="{AAF82348-2CF3-4DA3-BA06-9F32AE5C62EE}"/>
    <cellStyle name="Note 2 4" xfId="6442" xr:uid="{99450D28-74E8-404E-B008-656266096EFF}"/>
    <cellStyle name="Note 2 4 2" xfId="10811" xr:uid="{17DD4280-5C1F-4FA5-956E-B84C26E323AE}"/>
    <cellStyle name="Note 2 4 2 2" xfId="14593" xr:uid="{0D4E9170-7034-4768-B199-297EB8DEF193}"/>
    <cellStyle name="Note 2 4 3" xfId="13133" xr:uid="{8BE650C9-F02F-4C4A-B444-85A843C3CD18}"/>
    <cellStyle name="Note 2 5" xfId="6443" xr:uid="{9CBB6290-AF67-41F8-AFD0-6626F4451FB7}"/>
    <cellStyle name="Note 2 5 2" xfId="10812" xr:uid="{1D0FFA21-0E97-4C86-BF32-EF040AE88D61}"/>
    <cellStyle name="Note 2 5 2 2" xfId="14594" xr:uid="{2148267F-8A62-47FD-AFBD-477EEC41252B}"/>
    <cellStyle name="Note 2 5 3" xfId="13134" xr:uid="{655F819B-04BE-4FB3-8909-1CBDC68056FD}"/>
    <cellStyle name="Note 20" xfId="5329" xr:uid="{2694EEF7-E0EA-456D-A390-66D8C5607800}"/>
    <cellStyle name="Note 21" xfId="5330" xr:uid="{801FFC2D-00E5-40FE-8EF2-A892A82011DD}"/>
    <cellStyle name="Note 22" xfId="5331" xr:uid="{02674D1F-B805-44AA-BFEE-25E19796F95A}"/>
    <cellStyle name="Note 23" xfId="5332" xr:uid="{7F79D3CB-542B-41F8-871A-E8F599A69173}"/>
    <cellStyle name="Note 24" xfId="5333" xr:uid="{6434ECE5-429D-449C-9163-4E18B4F9423E}"/>
    <cellStyle name="Note 25" xfId="5334" xr:uid="{4D1FF577-81A8-42AA-9736-CD409C154136}"/>
    <cellStyle name="Note 26" xfId="5335" xr:uid="{A1CAE872-6258-4246-BDCE-9294FE634CAB}"/>
    <cellStyle name="Note 27" xfId="5336" xr:uid="{8FE9CB38-12B5-4CC6-A749-3A81F7D33EB7}"/>
    <cellStyle name="Note 28" xfId="5337" xr:uid="{EBEB6668-B63E-43BA-9958-64D83A9C08B9}"/>
    <cellStyle name="Note 29" xfId="5338" xr:uid="{62EB075E-BC18-4844-B619-8FCB4D3AB018}"/>
    <cellStyle name="Note 3" xfId="5339" xr:uid="{40C17BE1-8AAC-46C1-A7B3-319B49E5F0D8}"/>
    <cellStyle name="Note 3 2" xfId="6032" xr:uid="{003D4435-821F-4498-8707-F2CB4C1DED6D}"/>
    <cellStyle name="Note 3 2 2" xfId="10376" xr:uid="{6B61B31A-091F-420F-B2A5-7106A68243A5}"/>
    <cellStyle name="Note 3 2 2 2" xfId="12837" xr:uid="{319CC392-087E-46E6-BE46-A75D01F21E5B}"/>
    <cellStyle name="Note 3 2 2 2 2" xfId="15724" xr:uid="{FAF08864-9607-418C-BCFD-E9F0802005CD}"/>
    <cellStyle name="Note 3 2 2 3" xfId="14284" xr:uid="{CEBB470B-CBAE-47B8-BEF1-74AFC5B397EA}"/>
    <cellStyle name="Note 30" xfId="5340" xr:uid="{C307ECCC-20CF-4EC4-AD99-933BB4066174}"/>
    <cellStyle name="Note 31" xfId="5341" xr:uid="{44C50410-32C0-4916-BA07-2DB050FD7F54}"/>
    <cellStyle name="Note 32" xfId="5342" xr:uid="{0FBDAA6F-1C81-4E20-9A8B-91E98E6FF8C4}"/>
    <cellStyle name="Note 33" xfId="5343" xr:uid="{D6F959E8-D155-4F25-9575-BF9AC5AE3BF0}"/>
    <cellStyle name="Note 34" xfId="5344" xr:uid="{9F59C702-D4AC-4D50-B8CE-09F7E0F6D53B}"/>
    <cellStyle name="Note 35" xfId="5345" xr:uid="{32CE1214-919F-4789-9F25-5B241FE1A090}"/>
    <cellStyle name="Note 36" xfId="5346" xr:uid="{E69DEF73-0222-4F0F-8B1E-1F286337DCCA}"/>
    <cellStyle name="Note 37" xfId="5347" xr:uid="{0C8214DF-D5A8-4ADF-82D5-8CA2C1ED8BE9}"/>
    <cellStyle name="Note 38" xfId="5348" xr:uid="{8F31AF50-6581-4365-B18E-3C3B67820B5B}"/>
    <cellStyle name="Note 39" xfId="5349" xr:uid="{0FFAF485-5E11-4198-8E97-6FC64A2C70F4}"/>
    <cellStyle name="Note 4" xfId="5350" xr:uid="{3DBC40BE-F9BB-4275-9176-058C2F53FCC5}"/>
    <cellStyle name="Note 4 2" xfId="6033" xr:uid="{890A29A8-B0A6-40E3-AE0E-845109DC1A3F}"/>
    <cellStyle name="Note 40" xfId="5351" xr:uid="{42536071-D417-479F-AB2D-1D62B15CC7B3}"/>
    <cellStyle name="Note 41" xfId="5352" xr:uid="{3D1A1C71-7BE0-449B-B2D2-2537B85D28D1}"/>
    <cellStyle name="Note 42" xfId="5353" xr:uid="{151A5D53-B8D1-4634-9117-FFC03C5275A3}"/>
    <cellStyle name="Note 43" xfId="5354" xr:uid="{04FCEA23-91B1-4C67-A203-99A27E0A600D}"/>
    <cellStyle name="Note 44" xfId="5355" xr:uid="{E399B2A2-F8F3-48AD-9A1D-5AB4155F783D}"/>
    <cellStyle name="Note 45" xfId="5356" xr:uid="{594D84E4-5169-4FB9-98CA-191F5E98F508}"/>
    <cellStyle name="Note 46" xfId="5357" xr:uid="{936BF428-94CB-485E-80CB-35917BB52009}"/>
    <cellStyle name="Note 47" xfId="5358" xr:uid="{67B365DC-D1B8-4835-B87F-2B69B0F30B2B}"/>
    <cellStyle name="Note 48" xfId="5359" xr:uid="{5D604904-7D6E-415D-AFE4-107EC3084AD8}"/>
    <cellStyle name="Note 49" xfId="5360" xr:uid="{6B62C312-5223-4F3C-8996-F1E9618BD855}"/>
    <cellStyle name="Note 5" xfId="5361" xr:uid="{C96B2588-A87F-484D-B3AC-EDEF8BCED4FC}"/>
    <cellStyle name="Note 50" xfId="5362" xr:uid="{A9622938-DF7C-4510-AF9F-E84596FD7F93}"/>
    <cellStyle name="Note 51" xfId="5363" xr:uid="{67256CFB-F2C2-45C3-B726-8D7F1CFB0E5E}"/>
    <cellStyle name="Note 52" xfId="5364" xr:uid="{A4A354C4-C597-409F-883E-CFCA0C7C331E}"/>
    <cellStyle name="Note 53" xfId="5365" xr:uid="{408A6ADC-4E42-4B1D-A9A3-867485377F1C}"/>
    <cellStyle name="Note 54" xfId="5366" xr:uid="{B0321107-6D53-4119-A6D7-DF095CA40269}"/>
    <cellStyle name="Note 55" xfId="5367" xr:uid="{3F86F3EA-A9A2-4DA5-AD63-EBC042C6B3C9}"/>
    <cellStyle name="Note 56" xfId="5368" xr:uid="{3CBBBBDC-8C63-4DD0-B73C-6F0F6B0A14EE}"/>
    <cellStyle name="Note 57" xfId="5369" xr:uid="{69658C8E-53BE-45FA-9047-6E75672D67AE}"/>
    <cellStyle name="Note 58" xfId="5370" xr:uid="{2D539741-913D-463C-974A-A6C7AC87F959}"/>
    <cellStyle name="Note 59" xfId="5371" xr:uid="{DC4570AE-3AF6-4CB1-8B1E-793C90E9312B}"/>
    <cellStyle name="Note 6" xfId="5372" xr:uid="{3F7F8158-DB4A-4702-B37E-F88C97CB1488}"/>
    <cellStyle name="Note 60" xfId="5373" xr:uid="{19DDC18F-3413-46A7-A87F-44D819C0D10A}"/>
    <cellStyle name="Note 61" xfId="5374" xr:uid="{9F6AA53F-D3C8-48AB-80F1-6D429D40BEA3}"/>
    <cellStyle name="Note 62" xfId="5375" xr:uid="{ADC1E7DB-2C35-4259-BC01-0357D42DA52C}"/>
    <cellStyle name="Note 63" xfId="5376" xr:uid="{2DB727E8-1126-49A0-BEE2-A1D1A112DB4D}"/>
    <cellStyle name="Note 64" xfId="5377" xr:uid="{68249FEA-6D8B-427A-A0FE-44080101A2DC}"/>
    <cellStyle name="Note 65" xfId="5378" xr:uid="{4D67ECA2-F78B-4FC3-897F-A1AC467B9306}"/>
    <cellStyle name="Note 66" xfId="5379" xr:uid="{B9380723-B8CF-42BA-947C-D131AD678B17}"/>
    <cellStyle name="Note 67" xfId="5380" xr:uid="{FD7D3B8A-9989-4E04-ABBE-4D629AE74D25}"/>
    <cellStyle name="Note 68" xfId="5381" xr:uid="{61110E40-E5F4-4E8C-A29D-91C525C94E3C}"/>
    <cellStyle name="Note 69" xfId="5382" xr:uid="{D73E6E33-D74D-41EC-B6C8-89BFC1FCCBAA}"/>
    <cellStyle name="Note 7" xfId="5383" xr:uid="{1A6F3AC5-BEDC-4316-AF80-7F7C5019C91D}"/>
    <cellStyle name="Note 70" xfId="5384" xr:uid="{E920CBA7-D1DD-4175-AAFD-568236DA5F2C}"/>
    <cellStyle name="Note 71" xfId="5385" xr:uid="{4F5A6A42-F5C3-4828-977D-E1EE8F451349}"/>
    <cellStyle name="Note 72" xfId="5386" xr:uid="{DE3E978F-6A2D-4BCC-ACF5-E3B6F23B84AA}"/>
    <cellStyle name="Note 73" xfId="5387" xr:uid="{7B86A234-8C61-4AF1-8677-39728F0BF12B}"/>
    <cellStyle name="Note 74" xfId="5388" xr:uid="{DD4030E8-EE3C-441C-B26F-52ABADBB9864}"/>
    <cellStyle name="Note 75" xfId="5389" xr:uid="{EA7CCDCB-6E44-4DDD-A64A-89A83B47CB74}"/>
    <cellStyle name="Note 76" xfId="10377" xr:uid="{6F7DC532-7DFC-4097-875D-37E1A3F84B39}"/>
    <cellStyle name="Note 8" xfId="5390" xr:uid="{94C695E3-AC2A-4013-8D00-2FC1156752D8}"/>
    <cellStyle name="Note 9" xfId="5391" xr:uid="{43B7AB29-C357-4033-BCB7-D0942F15926A}"/>
    <cellStyle name="Number" xfId="6034" xr:uid="{9A7CF817-D46F-4378-897E-A682FD687632}"/>
    <cellStyle name="Number (2dp)" xfId="6035" xr:uid="{B993F897-901F-4D8F-B3B6-BC85F69399ED}"/>
    <cellStyle name="Output 2" xfId="6036" xr:uid="{50590DEA-0CD2-4C1C-B069-EF848428C264}"/>
    <cellStyle name="Output 2 2" xfId="10378" xr:uid="{76389BFE-EC26-47E7-B0B2-809F5BC169AB}"/>
    <cellStyle name="Output 3" xfId="6037" xr:uid="{BD81F47F-4E61-426B-9B7C-798A4D31026C}"/>
    <cellStyle name="Output 3 2" xfId="10379" xr:uid="{2AE76346-971E-42BE-92EC-E40220933D57}"/>
    <cellStyle name="Output 4" xfId="10380" xr:uid="{176BEEAF-67A6-4400-A390-1507747168EB}"/>
    <cellStyle name="Pending Change - IBM Cognos" xfId="65" xr:uid="{A6C1FB65-FBA7-4B5E-943B-8C222D1DA6CE}"/>
    <cellStyle name="per.style" xfId="10381" xr:uid="{EF500FB3-454F-447C-863C-12207B421F82}"/>
    <cellStyle name="Percent [0]" xfId="6038" xr:uid="{A8CE98E7-AFD0-4483-B819-35DCBA8D1EA9}"/>
    <cellStyle name="Percent [00]" xfId="6039" xr:uid="{BE8E213D-8C91-4D91-848D-DD6D27949DCA}"/>
    <cellStyle name="Percent [2]" xfId="6040" xr:uid="{FD664062-5F71-4960-8CA0-3CFA2D1DCC46}"/>
    <cellStyle name="Percent [2] 10" xfId="10382" xr:uid="{DA033A26-A022-46D2-810E-19127C52DFD4}"/>
    <cellStyle name="Percent [2] 11" xfId="10383" xr:uid="{2EAE2A72-B498-4E67-837A-8052BCAD1B14}"/>
    <cellStyle name="Percent [2] 12" xfId="10384" xr:uid="{F9B2879D-5A0C-4C8B-A5E1-D69A5B71166F}"/>
    <cellStyle name="Percent [2] 13" xfId="10385" xr:uid="{3DA1BC34-F80F-405B-B166-8284590D211D}"/>
    <cellStyle name="Percent [2] 14" xfId="10386" xr:uid="{4C608977-CA08-4E6E-9A16-3A63F00EA30A}"/>
    <cellStyle name="Percent [2] 15" xfId="10387" xr:uid="{7C0460B1-E026-4D6D-BA42-1A3AD7892291}"/>
    <cellStyle name="Percent [2] 16" xfId="10388" xr:uid="{07EA1360-500C-4056-9BAD-52972796CF61}"/>
    <cellStyle name="Percent [2] 17" xfId="10389" xr:uid="{70C61FAD-5018-4C58-B7F6-88A68F55FC81}"/>
    <cellStyle name="Percent [2] 2" xfId="10390" xr:uid="{B8A8C0DF-8A39-4E69-AC95-D24D2D757E1F}"/>
    <cellStyle name="Percent [2] 3" xfId="10391" xr:uid="{F3A01724-442F-47C3-9E98-E474F5B87778}"/>
    <cellStyle name="Percent [2] 4" xfId="10392" xr:uid="{BE4B720B-AFE3-4423-B6E6-B9C052F8A6C5}"/>
    <cellStyle name="Percent [2] 5" xfId="10393" xr:uid="{114BC6B6-984F-4ED3-B300-0122AD1DC9F5}"/>
    <cellStyle name="Percent [2] 6" xfId="10394" xr:uid="{B8F9454C-4767-4456-9105-6AA0F77B0C49}"/>
    <cellStyle name="Percent [2] 7" xfId="10395" xr:uid="{F8C168E2-977F-4783-B54C-4BD4C29EACB6}"/>
    <cellStyle name="Percent [2] 8" xfId="10396" xr:uid="{055D3D71-F3A7-4F7A-98F7-FED075CA0945}"/>
    <cellStyle name="Percent [2] 9" xfId="10397" xr:uid="{A002A7B4-25E9-4C14-A567-46EAA8BD173C}"/>
    <cellStyle name="Percent 10" xfId="6444" xr:uid="{FA09DAF4-C5E4-4599-904E-5AEDEEEBC081}"/>
    <cellStyle name="Percent 10 2" xfId="10398" xr:uid="{AAB44407-762E-4262-8C75-7509DE364C82}"/>
    <cellStyle name="Percent 10 3" xfId="10399" xr:uid="{3E6FF766-6103-4904-A566-499695503D93}"/>
    <cellStyle name="Percent 10 3 2" xfId="12838" xr:uid="{F0E24C9C-9D42-4514-99AC-B6A2429D0516}"/>
    <cellStyle name="Percent 10 3 2 2" xfId="15725" xr:uid="{524A53CC-BC34-45E6-9832-E937B7189929}"/>
    <cellStyle name="Percent 10 3 3" xfId="14285" xr:uid="{25ECFF7A-33E6-4600-A194-AC03B24E1C81}"/>
    <cellStyle name="Percent 10 4" xfId="10400" xr:uid="{F0BE2078-5525-476B-9234-B32A82563718}"/>
    <cellStyle name="Percent 10 5" xfId="10813" xr:uid="{08B3498D-C40D-46B5-B089-5DD50EF7D625}"/>
    <cellStyle name="Percent 10 5 2" xfId="14595" xr:uid="{2FD9CBC8-7D02-4919-9D04-26B7FAD56F69}"/>
    <cellStyle name="Percent 10 6" xfId="13135" xr:uid="{1338E871-8021-4AAF-86E4-9D4E3C300AC9}"/>
    <cellStyle name="Percent 11" xfId="6445" xr:uid="{C349817F-B85A-4CB1-AE6A-3F34427AEA04}"/>
    <cellStyle name="Percent 11 2" xfId="10401" xr:uid="{50724465-09BC-4580-83B5-8D9691A279FD}"/>
    <cellStyle name="Percent 11 3" xfId="10402" xr:uid="{A912B3D2-C1D4-451A-AA57-ECD69241D498}"/>
    <cellStyle name="Percent 11 3 2" xfId="12839" xr:uid="{36E5E6E5-F42D-4AB2-B64A-58ED8BC2CC6E}"/>
    <cellStyle name="Percent 11 3 2 2" xfId="15726" xr:uid="{C0F9F7F2-6693-4B78-B24C-C3D0B29749D4}"/>
    <cellStyle name="Percent 11 3 3" xfId="14286" xr:uid="{F1C8A612-F70C-4520-8186-A4987E79A99B}"/>
    <cellStyle name="Percent 11 4" xfId="10403" xr:uid="{1EFECF92-D428-417E-8462-978632E68F1A}"/>
    <cellStyle name="Percent 11 5" xfId="10814" xr:uid="{12683555-26BA-483E-A424-E3D9D73C3CC0}"/>
    <cellStyle name="Percent 11 5 2" xfId="14596" xr:uid="{5FFC0ED6-FD66-461D-916E-A363BCE2E00A}"/>
    <cellStyle name="Percent 11 6" xfId="13136" xr:uid="{9C734FC1-0BE8-479E-8E67-14ADB9E97203}"/>
    <cellStyle name="Percent 12" xfId="6446" xr:uid="{7BDA7B61-1A6B-4354-9916-85AF6B2C7C4E}"/>
    <cellStyle name="Percent 12 2" xfId="10404" xr:uid="{93979508-1B2E-4F8D-AA4A-DD25D302F614}"/>
    <cellStyle name="Percent 12 3" xfId="10405" xr:uid="{3E4FB0F7-81DE-4408-A544-0905AAC11E39}"/>
    <cellStyle name="Percent 12 3 2" xfId="12840" xr:uid="{FDDA985D-1B91-4751-B4BA-409A42B62145}"/>
    <cellStyle name="Percent 12 3 2 2" xfId="15727" xr:uid="{03265E7C-08E7-4458-AEC0-1F0D902DC378}"/>
    <cellStyle name="Percent 12 3 3" xfId="14287" xr:uid="{16D2CF4D-1EBC-4DA6-9A60-B6C839C8DBA7}"/>
    <cellStyle name="Percent 12 4" xfId="10406" xr:uid="{8AF64E38-FE3D-4FE9-853E-7B886038C9E1}"/>
    <cellStyle name="Percent 12 5" xfId="10815" xr:uid="{D42EA8FA-0AFC-4BE5-A396-6390321E3512}"/>
    <cellStyle name="Percent 12 5 2" xfId="14597" xr:uid="{33CA77D8-7E9B-4324-B6BB-549F46589843}"/>
    <cellStyle name="Percent 12 6" xfId="13137" xr:uid="{5293066E-A8D6-4830-B7A4-41584FF86869}"/>
    <cellStyle name="Percent 13" xfId="6447" xr:uid="{B70CDA21-29B4-4A06-AB84-7629B8DD2519}"/>
    <cellStyle name="Percent 13 2" xfId="10816" xr:uid="{85655B8E-3FEB-4277-BB7B-818043D3FF8E}"/>
    <cellStyle name="Percent 13 2 2" xfId="14598" xr:uid="{7F8CA3FF-5400-4F92-9650-048A9B0C8B87}"/>
    <cellStyle name="Percent 13 3" xfId="13138" xr:uid="{093D7760-6B8A-4513-AA51-AE4957747849}"/>
    <cellStyle name="Percent 14" xfId="6448" xr:uid="{93A33C3A-DB6C-4474-AC13-F0A3964DE5B0}"/>
    <cellStyle name="Percent 15" xfId="6449" xr:uid="{59BDDE17-CF91-4FA8-8B50-4CBEB65F83BD}"/>
    <cellStyle name="Percent 16" xfId="10407" xr:uid="{9DA01E63-3764-4953-9909-02C4D7280D2F}"/>
    <cellStyle name="Percent 16 2" xfId="12841" xr:uid="{83FDB77B-DE47-4786-8EA7-97A40DBF0461}"/>
    <cellStyle name="Percent 16 2 2" xfId="15728" xr:uid="{FB09FBBD-E91A-4CAB-9DFA-6471BCE57BBB}"/>
    <cellStyle name="Percent 16 3" xfId="14288" xr:uid="{0BB8908B-EE95-4141-ACF4-AC70A5ED2F71}"/>
    <cellStyle name="Percent 17" xfId="10408" xr:uid="{0F53137E-2E6D-474D-9120-CF7C450F924F}"/>
    <cellStyle name="Percent 17 2" xfId="10409" xr:uid="{CBFF6F5F-9FF8-4746-83EE-30B82D323DC1}"/>
    <cellStyle name="Percent 17 3" xfId="12842" xr:uid="{9276C25E-B084-4CB0-8DDD-72F2988B9542}"/>
    <cellStyle name="Percent 17 3 2" xfId="15729" xr:uid="{867FC90C-6CA8-4E68-A4D8-CF32B33253FA}"/>
    <cellStyle name="Percent 17 4" xfId="14289" xr:uid="{39E35401-C15E-4F14-9546-82BDC22861D3}"/>
    <cellStyle name="Percent 18" xfId="10410" xr:uid="{3188E450-1D66-4925-AB50-37DAD9E01BB7}"/>
    <cellStyle name="Percent 19" xfId="10411" xr:uid="{CF81B1F2-7E61-4A31-A2D0-BAB40F3A36F1}"/>
    <cellStyle name="Percent 2" xfId="4564" xr:uid="{2E3F5257-69FC-44E4-942E-0C69D619EB41}"/>
    <cellStyle name="Percent 2 2" xfId="5392" xr:uid="{D127CBFC-7DA2-43AE-8ADC-A5A0DDCCD9EF}"/>
    <cellStyle name="Percent 2 2 2" xfId="10412" xr:uid="{AC87FB87-D536-4620-AA9B-C12986EB0732}"/>
    <cellStyle name="Percent 2 3" xfId="6041" xr:uid="{18952ABB-DB8A-4FDF-BCF8-8222F691A07A}"/>
    <cellStyle name="Percent 2 3 2" xfId="10413" xr:uid="{DD05FE35-56C7-4C08-B1E8-8FA4F8E9D64E}"/>
    <cellStyle name="Percent 2 3 2 2" xfId="12843" xr:uid="{0FBAF43A-F36B-46A4-9035-46A631EF1F3F}"/>
    <cellStyle name="Percent 2 3 2 2 2" xfId="15730" xr:uid="{2676BF0B-E64A-40E0-B0C5-D4833C5A9A56}"/>
    <cellStyle name="Percent 2 3 2 3" xfId="14290" xr:uid="{E683498E-5E34-42DE-AE7A-206C10E796C1}"/>
    <cellStyle name="Percent 2 3 3" xfId="10414" xr:uid="{A26FD461-11CB-4718-8C5F-5D08086123EE}"/>
    <cellStyle name="Percent 2 3 4" xfId="10415" xr:uid="{AAAFCA6E-C280-4E7F-BE53-28F2382CE738}"/>
    <cellStyle name="Percent 2 4" xfId="10416" xr:uid="{69E1783A-DB04-403F-AA19-BC348F2ADF6A}"/>
    <cellStyle name="Percent 2 4 2" xfId="10417" xr:uid="{1B4EF465-2A99-45F8-96CE-09FC52824E37}"/>
    <cellStyle name="Percent 2 5" xfId="10418" xr:uid="{3945E501-200F-4F14-8FC7-E5CB16BA5327}"/>
    <cellStyle name="Percent 2 5 2" xfId="12844" xr:uid="{5ED16253-B684-4E85-A39D-DA361F57D986}"/>
    <cellStyle name="Percent 2 5 2 2" xfId="15731" xr:uid="{E3F6C81E-898C-474D-8D86-346A4242EBA2}"/>
    <cellStyle name="Percent 2 5 3" xfId="14291" xr:uid="{3F85FCEA-69B9-4592-A5EB-A552836D83BF}"/>
    <cellStyle name="Percent 2 6" xfId="4645" xr:uid="{84227B5D-8314-4045-9A64-A8547A790E82}"/>
    <cellStyle name="Percent 20" xfId="10419" xr:uid="{E26C8858-C9AB-42AD-9B6B-A10B6036FA60}"/>
    <cellStyle name="Percent 21" xfId="10420" xr:uid="{46A19DD6-1A7A-4214-A8C5-2600D5B3B004}"/>
    <cellStyle name="Percent 21 2" xfId="12845" xr:uid="{E28CF824-1259-45F5-B8C8-4BD20D092653}"/>
    <cellStyle name="Percent 21 2 2" xfId="15732" xr:uid="{5FC0B57D-0683-4867-9EC7-13C5040E06E6}"/>
    <cellStyle name="Percent 21 3" xfId="14292" xr:uid="{BBC9A935-DF29-4E86-AF0F-CE4D15F479EB}"/>
    <cellStyle name="Percent 22" xfId="10421" xr:uid="{1FB7D763-5FD2-480B-A4A7-BE816CA2B7EE}"/>
    <cellStyle name="Percent 23" xfId="4647" xr:uid="{450E6657-6615-4D88-9DC2-933CA48586A1}"/>
    <cellStyle name="Percent 23 2" xfId="10533" xr:uid="{975C48D4-BA56-4351-BCD6-A6900FE70B9B}"/>
    <cellStyle name="Percent 23 3" xfId="10544" xr:uid="{64ABDCA4-E043-4F40-89AD-EAE8A3055C55}"/>
    <cellStyle name="Percent 23 3 2" xfId="14326" xr:uid="{FC6FCC50-BC75-462A-8AD5-62D04346B87F}"/>
    <cellStyle name="Percent 23 4" xfId="12865" xr:uid="{6E509E19-954D-4D6A-8694-7A114AC636A0}"/>
    <cellStyle name="Percent 24" xfId="10484" xr:uid="{A5C725E4-91CD-4AF5-B78E-925DB841C4E5}"/>
    <cellStyle name="Percent 24 2" xfId="12859" xr:uid="{D2E4B797-36E8-4894-8319-AAB41E46B0FF}"/>
    <cellStyle name="Percent 24 2 2" xfId="15746" xr:uid="{06163926-0D8C-4F21-A84E-3054256E8233}"/>
    <cellStyle name="Percent 24 3" xfId="14306" xr:uid="{551F4013-1416-42AC-AE81-18CD3FE50A93}"/>
    <cellStyle name="Percent 3" xfId="75" xr:uid="{0ADBD42C-AE92-4EE6-9D05-43DD39A0E012}"/>
    <cellStyle name="Percent 3 10" xfId="10422" xr:uid="{B82F18A7-4EEB-48EB-ADAF-DA86B87BE281}"/>
    <cellStyle name="Percent 3 11" xfId="10423" xr:uid="{F4E860B6-037B-4A60-8718-49ECD718C495}"/>
    <cellStyle name="Percent 3 12" xfId="10424" xr:uid="{04D33B92-03E1-43F3-A857-8D11FB62A0A3}"/>
    <cellStyle name="Percent 3 13" xfId="10425" xr:uid="{EAD57041-5A15-409E-8C94-D6D20AEBA2C8}"/>
    <cellStyle name="Percent 3 14" xfId="10426" xr:uid="{6534E4CE-29B6-4FE8-B08F-86D4210D30D7}"/>
    <cellStyle name="Percent 3 15" xfId="10427" xr:uid="{2109EFC0-B928-4C02-B4AD-CEBDADCB947F}"/>
    <cellStyle name="Percent 3 16" xfId="10428" xr:uid="{3B652AF3-0C0D-4B61-9584-92FC252C312E}"/>
    <cellStyle name="Percent 3 17" xfId="10429" xr:uid="{822F905C-6CF0-4EBE-B86B-10F3BA0438CC}"/>
    <cellStyle name="Percent 3 18" xfId="10430" xr:uid="{2D407A3D-0E88-413B-8E18-277B21C9319E}"/>
    <cellStyle name="Percent 3 19" xfId="10592" xr:uid="{A455FA3D-2A56-4AEA-9BB7-B925D5CF305C}"/>
    <cellStyle name="Percent 3 19 2" xfId="14374" xr:uid="{31941C9A-D0C2-4497-B7F8-28FFFC3E398B}"/>
    <cellStyle name="Percent 3 2" xfId="6042" xr:uid="{4762AE61-8D15-4D77-87F6-8F50446B70A4}"/>
    <cellStyle name="Percent 3 2 2" xfId="10431" xr:uid="{30E3C328-832F-497A-BF4B-25209763B35F}"/>
    <cellStyle name="Percent 3 2 2 2" xfId="12846" xr:uid="{F8443D53-4DA3-4E9F-966B-4CED2302D843}"/>
    <cellStyle name="Percent 3 2 2 2 2" xfId="15733" xr:uid="{DFA9BC91-1F83-4F86-BD9F-46240D782EBE}"/>
    <cellStyle name="Percent 3 2 2 3" xfId="14293" xr:uid="{20481007-8D72-4B96-AE87-2057496E7378}"/>
    <cellStyle name="Percent 3 2 3" xfId="10432" xr:uid="{70A6AD19-70A0-4222-83F9-AEDDE8BB9477}"/>
    <cellStyle name="Percent 3 20" xfId="12914" xr:uid="{4963AAD4-89F1-4988-AA84-45B82638C4AE}"/>
    <cellStyle name="Percent 3 21" xfId="5393" xr:uid="{DF9B6EF4-7091-4886-A13B-98C464611DFC}"/>
    <cellStyle name="Percent 3 3" xfId="6043" xr:uid="{B56C2737-1723-46BE-8148-0D583E78112A}"/>
    <cellStyle name="Percent 3 3 2" xfId="10433" xr:uid="{C670164E-98EB-4439-AF5F-C8401C26D1EC}"/>
    <cellStyle name="Percent 3 4" xfId="6450" xr:uid="{82256BBE-1026-482A-892B-A39E5BFC8B9A}"/>
    <cellStyle name="Percent 3 4 2" xfId="10434" xr:uid="{391CDFA6-B97D-40FC-AD25-7B2DF1B893AA}"/>
    <cellStyle name="Percent 3 4 2 2" xfId="12847" xr:uid="{44C5364A-43C5-4C49-A0A7-8E97BD3E55AB}"/>
    <cellStyle name="Percent 3 4 2 2 2" xfId="15734" xr:uid="{BC11C0DD-03BC-40EC-99D3-AC7B7C8918DB}"/>
    <cellStyle name="Percent 3 4 2 3" xfId="14294" xr:uid="{3A9A9F3B-F9BB-4D17-AC16-BF4B6E67EC60}"/>
    <cellStyle name="Percent 3 5" xfId="6451" xr:uid="{B5901BD1-3816-4FA7-B6A1-B9AD916DBCA1}"/>
    <cellStyle name="Percent 3 5 2" xfId="10817" xr:uid="{85D9E683-59D1-42F8-8340-AE9E2AD40D75}"/>
    <cellStyle name="Percent 3 5 2 2" xfId="14599" xr:uid="{EAB4B6AD-42FC-4455-838D-C6D4DC2D927B}"/>
    <cellStyle name="Percent 3 5 3" xfId="13139" xr:uid="{BC67AAA0-EF89-4FD4-A7B9-4C501AD090E1}"/>
    <cellStyle name="Percent 3 6" xfId="10435" xr:uid="{908B4009-385E-4A5E-8412-A9C11F1F36EF}"/>
    <cellStyle name="Percent 3 7" xfId="10436" xr:uid="{86371D07-EF8A-4C61-A87C-90EAE0ACA3B7}"/>
    <cellStyle name="Percent 3 8" xfId="10437" xr:uid="{83DD5599-C17A-462E-AA96-A04B81861B4C}"/>
    <cellStyle name="Percent 3 9" xfId="10438" xr:uid="{B3AAB410-7814-4130-B493-776AC3D5D435}"/>
    <cellStyle name="Percent 4" xfId="6044" xr:uid="{D4B38799-DAC8-4E95-96DE-9D4AE1974905}"/>
    <cellStyle name="Percent 4 11" xfId="6115" xr:uid="{D6746879-902C-451F-AEE0-66C41C8065D3}"/>
    <cellStyle name="Percent 4 2" xfId="6113" xr:uid="{45F53385-60B0-4145-86E8-FB4D0D0D5F1F}"/>
    <cellStyle name="Percent 4 2 2" xfId="6116" xr:uid="{949FCF6A-3F1A-47CD-B0E3-D3C8173A820A}"/>
    <cellStyle name="Percent 4 2 2 2" xfId="10621" xr:uid="{0BFF3841-088D-485F-AD03-10057628087D}"/>
    <cellStyle name="Percent 4 2 2 2 2" xfId="14403" xr:uid="{9200D05F-3488-4771-805C-ADE5A028F838}"/>
    <cellStyle name="Percent 4 2 2 3" xfId="12943" xr:uid="{44E189DE-8F47-458F-9D13-3F77C0736E07}"/>
    <cellStyle name="Percent 4 2 3" xfId="6118" xr:uid="{FD87321B-6BE2-4F77-A6CF-3AF0EB09ADC8}"/>
    <cellStyle name="Percent 4 2 4" xfId="10439" xr:uid="{8AA7398F-CC53-49C2-8598-4D95A21AA430}"/>
    <cellStyle name="Percent 4 2 4 2" xfId="12848" xr:uid="{1CCF88DE-9ACB-47DE-9C9B-037736FB07C6}"/>
    <cellStyle name="Percent 4 2 4 2 2" xfId="15735" xr:uid="{21CB500A-FF08-4C4F-B786-72503E0FA40F}"/>
    <cellStyle name="Percent 4 2 4 3" xfId="14295" xr:uid="{46EAD48D-F1F8-4A0F-92E0-B2249F0364C8}"/>
    <cellStyle name="Percent 4 3" xfId="10440" xr:uid="{3AF66D23-D2FE-44D2-9ED6-7DC1305C7503}"/>
    <cellStyle name="Percent 4 4" xfId="10441" xr:uid="{921E4119-AECE-4877-95AB-321569DC50C7}"/>
    <cellStyle name="Percent 4 4 2" xfId="12849" xr:uid="{AEE7F80D-F131-46F6-B49C-6EB45E34ABC5}"/>
    <cellStyle name="Percent 4 4 2 2" xfId="15736" xr:uid="{5E68DCBA-304C-45E1-A553-46B85DA5F91B}"/>
    <cellStyle name="Percent 4 4 3" xfId="14296" xr:uid="{84CAFD77-CE03-451E-9A0F-2129E98073FA}"/>
    <cellStyle name="Percent 5" xfId="6045" xr:uid="{6ACBEEF0-5DEA-40ED-867E-DA36CE2FE244}"/>
    <cellStyle name="Percent 5 2" xfId="10442" xr:uid="{A941681D-5378-4E94-B9E5-021EAD1FD7CC}"/>
    <cellStyle name="Percent 5 2 2" xfId="12850" xr:uid="{8D9C5E0A-7618-423D-AA15-E32DC7244795}"/>
    <cellStyle name="Percent 5 2 2 2" xfId="15737" xr:uid="{AD6F5DEB-CD8F-4E7D-B8C1-7D5756FC110A}"/>
    <cellStyle name="Percent 5 2 3" xfId="14297" xr:uid="{005D9E85-7B8A-4244-9C2D-A971678AF60E}"/>
    <cellStyle name="Percent 6" xfId="6046" xr:uid="{9328C101-6D41-4A47-BC8A-27EEDE19D15E}"/>
    <cellStyle name="Percent 6 2" xfId="10443" xr:uid="{B32F733A-3430-4366-B2B2-15BB3B4BA1B6}"/>
    <cellStyle name="Percent 6 2 2" xfId="12851" xr:uid="{07732C9B-B268-4353-A825-B15D2DCDADE2}"/>
    <cellStyle name="Percent 6 2 2 2" xfId="15738" xr:uid="{EFCD9670-427F-40A5-993F-5978EAB1CD2E}"/>
    <cellStyle name="Percent 6 2 3" xfId="14298" xr:uid="{819BB3B8-6DE7-4513-80BA-78D92F9EC11F}"/>
    <cellStyle name="Percent 7" xfId="6047" xr:uid="{C3D34A1B-48EA-4AFE-A631-531963926DAE}"/>
    <cellStyle name="Percent 7 2" xfId="10444" xr:uid="{5BBBE770-2BA8-4677-AFD8-A8AAC2E69578}"/>
    <cellStyle name="Percent 7 2 2" xfId="12852" xr:uid="{004D84EC-303A-4333-9E97-5E5D8D322D37}"/>
    <cellStyle name="Percent 7 2 2 2" xfId="15739" xr:uid="{AE253ABB-285A-440E-AFC1-5600A442D94D}"/>
    <cellStyle name="Percent 7 2 3" xfId="14299" xr:uid="{8AB80830-62D4-456F-BAB5-DC631E7B9273}"/>
    <cellStyle name="Percent 8" xfId="6048" xr:uid="{9AF15D50-C2E5-46A5-809B-2852E0039E14}"/>
    <cellStyle name="Percent 8 2" xfId="10445" xr:uid="{F7F5FA1C-5A16-4162-9A14-4F5A42F82E98}"/>
    <cellStyle name="Percent 8 2 2" xfId="12853" xr:uid="{3AA50D33-9A85-4C22-BF7E-1C25965CF78D}"/>
    <cellStyle name="Percent 8 2 2 2" xfId="15740" xr:uid="{7CE1EB1B-3D08-4B90-9888-8AC1C7DB95EC}"/>
    <cellStyle name="Percent 8 2 3" xfId="14300" xr:uid="{9063124B-7971-4624-B16B-A59BD60B4CB6}"/>
    <cellStyle name="Percent 9" xfId="6049" xr:uid="{14E01931-2004-4052-886A-A534D06C1D54}"/>
    <cellStyle name="Percent 9 2" xfId="10446" xr:uid="{2533EC3C-32C0-4870-B339-A39FAE5A1A9C}"/>
    <cellStyle name="Percent 9 2 2" xfId="12854" xr:uid="{475C5858-9310-405F-BDF5-C40FA1EB253F}"/>
    <cellStyle name="Percent 9 2 2 2" xfId="15741" xr:uid="{7813E19B-54C4-4D57-81A6-F0D928FE6B10}"/>
    <cellStyle name="Percent 9 2 3" xfId="14301" xr:uid="{451D71C3-25D2-4ADC-B58D-6935B27D1F92}"/>
    <cellStyle name="Percentage" xfId="6050" xr:uid="{2BA76E1A-1002-40EE-BFA7-5D6EE5583ABC}"/>
    <cellStyle name="Percentage (2dp)" xfId="6051" xr:uid="{8F296B60-0D66-47DA-8AFF-BB8962DDF4A0}"/>
    <cellStyle name="Porcentagem 2" xfId="13" xr:uid="{3DAA1574-5204-435A-9A97-AC1AB852196E}"/>
    <cellStyle name="Porcentaje" xfId="15800" builtinId="5"/>
    <cellStyle name="Porcentaje 2" xfId="5" xr:uid="{E871954A-0971-4781-8737-196519324437}"/>
    <cellStyle name="Porcentaje 2 2" xfId="4560" xr:uid="{1A39B81C-E8EF-4CBA-8E22-E481E4D2D9DB}"/>
    <cellStyle name="Porcentaje 3" xfId="4590" xr:uid="{CEA67F22-315B-4FBD-85AD-4B736BC5727C}"/>
    <cellStyle name="Porcentaje 4" xfId="4575" xr:uid="{423E6619-83ED-40EE-9ADF-14FD326887D3}"/>
    <cellStyle name="Porcentaje 4 2" xfId="15764" xr:uid="{CE010ABC-1864-4144-AB6B-22B3F8B35E9A}"/>
    <cellStyle name="Porcentaje 5" xfId="123" xr:uid="{62AB6F19-8B88-4080-989A-70332E9B44BA}"/>
    <cellStyle name="PrePop Currency (0)" xfId="6052" xr:uid="{D3772CA5-7A13-4663-ACC7-9EC2C3E64FB4}"/>
    <cellStyle name="PrePop Currency (2)" xfId="6053" xr:uid="{BADF83DF-2E06-41EB-A6B9-CD56DE250C8D}"/>
    <cellStyle name="PrePop Units (0)" xfId="6054" xr:uid="{DC94554D-1651-4A92-989B-1D511EB193F8}"/>
    <cellStyle name="PrePop Units (1)" xfId="6055" xr:uid="{47E32EE2-79C6-4396-ABF4-EFCF7664D09C}"/>
    <cellStyle name="PrePop Units (2)" xfId="6056" xr:uid="{F13FFBE3-3B05-4F51-9914-7418FC4FA701}"/>
    <cellStyle name="Prozent 2" xfId="5394" xr:uid="{C81B1385-BF05-4D0D-A928-5B32D7A9556F}"/>
    <cellStyle name="PSChar" xfId="5395" xr:uid="{FDA75274-0994-4A21-B48B-DC04710A5E78}"/>
    <cellStyle name="PSDate" xfId="6057" xr:uid="{D04952F8-941D-4B74-AD0D-3EB8561FFBFF}"/>
    <cellStyle name="PSDec" xfId="6058" xr:uid="{7B93F0DE-4F62-4AB9-B555-BF3A10F44E45}"/>
    <cellStyle name="PSHeading" xfId="6059" xr:uid="{5C6930E9-1392-42F9-844F-D522DC54D801}"/>
    <cellStyle name="PSInt" xfId="6060" xr:uid="{FC7C39C1-0409-4D6E-B325-9BD6B95AB8A1}"/>
    <cellStyle name="PSSpacer" xfId="6061" xr:uid="{E847F774-0BF1-4920-A9FB-209E69E6E909}"/>
    <cellStyle name="regstoresfromspecstores" xfId="10447" xr:uid="{192E7116-9DC0-4F87-8DCC-D441F3951ADC}"/>
    <cellStyle name="RevList" xfId="10448" xr:uid="{8EB28C4E-9F1D-4867-B126-B1942A0847DF}"/>
    <cellStyle name="rf1" xfId="10449" xr:uid="{CCB3E01C-5DC4-478F-B387-64FBB37AE1ED}"/>
    <cellStyle name="rf17" xfId="10450" xr:uid="{D65EB650-8CBD-499C-96D2-7CF5FE8E0A9C}"/>
    <cellStyle name="rf2" xfId="10451" xr:uid="{204D147D-C3CF-4F0B-AD37-0A2AE600367D}"/>
    <cellStyle name="rf3" xfId="10452" xr:uid="{EBF6E19F-98BB-4535-BF65-684CA113FC06}"/>
    <cellStyle name="rf4" xfId="10453" xr:uid="{0E16C785-2C4B-44EB-AFA9-DD2733E30538}"/>
    <cellStyle name="rf5" xfId="10454" xr:uid="{70BDD456-49E2-4921-8C85-EF1FD3A98ADA}"/>
    <cellStyle name="rf6" xfId="10455" xr:uid="{3EFAEE1F-761A-4A46-AC58-3823EE61EE93}"/>
    <cellStyle name="rf8" xfId="10456" xr:uid="{9B5EFF41-1F72-4594-8F32-5052C54557B8}"/>
    <cellStyle name="Row label" xfId="6062" xr:uid="{9EF980BE-09BE-4482-94E1-8DD3CF87FE9A}"/>
    <cellStyle name="Row label (indent)" xfId="6063" xr:uid="{3AB778C7-150D-4089-BC20-3345031A5EEF}"/>
    <cellStyle name="Row Name - IBM Cognos" xfId="66" xr:uid="{9D7F420F-73F7-4F16-8A20-5CBB01088877}"/>
    <cellStyle name="Row Template - IBM Cognos" xfId="67" xr:uid="{CE74712D-4ACF-493F-9B5A-A6CB783845E4}"/>
    <cellStyle name="Salida" xfId="90" builtinId="21" customBuiltin="1"/>
    <cellStyle name="Section Heading" xfId="6064" xr:uid="{DE483938-D4A7-483D-902D-9DD192636DBD}"/>
    <cellStyle name="Separador de milhares [0] 2" xfId="15" xr:uid="{746D3155-9D0C-4A67-8AB8-E76C0A967F50}"/>
    <cellStyle name="Separador de milhares [0] 2 2" xfId="15797" xr:uid="{7EF92A0E-3622-4953-B688-401E2CB50633}"/>
    <cellStyle name="SHADEDSTORES" xfId="10457" xr:uid="{A8A711AD-1802-4591-B0EC-1E0BB415980E}"/>
    <cellStyle name="specstores" xfId="10458" xr:uid="{D7484714-EBB0-4620-AA72-D1C706957D3B}"/>
    <cellStyle name="Standaard_BALANCE" xfId="6452" xr:uid="{D8EF4E95-CEF9-4EF5-8BE8-C50167E55C4A}"/>
    <cellStyle name="Standard 2" xfId="5396" xr:uid="{3B3CB579-E194-4E8E-A452-6268C95552D9}"/>
    <cellStyle name="Standard_AREAS" xfId="10459" xr:uid="{0A95E3A6-35D6-4AAD-9982-D000C887DDA1}"/>
    <cellStyle name="STYL1 - Style1" xfId="6065" xr:uid="{41874D67-2C89-4607-A18A-74DD4E7C5E8A}"/>
    <cellStyle name="STYL2 - Style2" xfId="6066" xr:uid="{844909F9-608C-42E0-A567-A45BC1D23F5F}"/>
    <cellStyle name="STYL3 - Style3" xfId="6067" xr:uid="{E645CCF3-C0AB-4F04-A4EA-64327C90D537}"/>
    <cellStyle name="STYL4 - Style4" xfId="6068" xr:uid="{883C2A80-F253-4CDB-AF91-B0E6D0F70CFC}"/>
    <cellStyle name="STYL5 - Style5" xfId="6069" xr:uid="{9B6D9987-CE8C-406D-9BB7-4FFC9AD65D9F}"/>
    <cellStyle name="Style 1" xfId="124" xr:uid="{79AE278B-052C-426B-9694-B704AD909974}"/>
    <cellStyle name="Style 432" xfId="10460" xr:uid="{F4B2F35C-D056-4396-9E04-EAFB3D41D6BE}"/>
    <cellStyle name="Style 568" xfId="10461" xr:uid="{1E5FFE12-624F-46D2-ACDD-43A4BD32E2A2}"/>
    <cellStyle name="Style 666" xfId="10462" xr:uid="{80B29C8F-7B85-4D38-8650-1CE35457091E}"/>
    <cellStyle name="STYLE1" xfId="5397" xr:uid="{88BBE281-4936-4BEF-B5DB-2D6D9940C805}"/>
    <cellStyle name="STYLE1 10" xfId="5398" xr:uid="{5800CF9C-9F1B-44C9-B41F-667715D3B572}"/>
    <cellStyle name="STYLE1 10 2" xfId="5399" xr:uid="{C9C2D378-49C6-4933-B277-4456665379CC}"/>
    <cellStyle name="STYLE1 11" xfId="5400" xr:uid="{218A1FF3-3940-4EB1-8EBF-C1B268A7E474}"/>
    <cellStyle name="STYLE1 11 2" xfId="5401" xr:uid="{71616F9C-AFB5-4A43-ADFC-A5ECDC97502D}"/>
    <cellStyle name="STYLE1 12" xfId="5402" xr:uid="{C0E12611-F67A-492E-A1A4-B285D5F6FE13}"/>
    <cellStyle name="STYLE1 12 2" xfId="5403" xr:uid="{C46EDA48-8230-4772-BACB-A32A8D8B989D}"/>
    <cellStyle name="STYLE1 13" xfId="5404" xr:uid="{87800E5E-93D1-418E-B9B1-98642E5FA30E}"/>
    <cellStyle name="STYLE1 13 2" xfId="5405" xr:uid="{DAB3F5CF-9355-48B3-81C3-5281D91A3C47}"/>
    <cellStyle name="STYLE1 14" xfId="5406" xr:uid="{3D6971D6-5C8E-4CF0-9CCF-5B683A7179B3}"/>
    <cellStyle name="STYLE1 14 2" xfId="5407" xr:uid="{EBD36AF8-296F-44B1-A5DB-C0F40C42F6CE}"/>
    <cellStyle name="STYLE1 15" xfId="5408" xr:uid="{FADE320B-2977-4BA8-9D36-B5A4AEDD0005}"/>
    <cellStyle name="STYLE1 15 2" xfId="5409" xr:uid="{8FCEF578-1F12-4D09-9B85-7C07B4BF76CE}"/>
    <cellStyle name="STYLE1 16" xfId="5410" xr:uid="{708A25B7-82A1-4BA2-BE83-F39BC3AEA59B}"/>
    <cellStyle name="STYLE1 16 2" xfId="5411" xr:uid="{97B1D9BB-9B08-4A6A-B5F2-310934C666DC}"/>
    <cellStyle name="STYLE1 17" xfId="5412" xr:uid="{19CFEAD9-208C-490C-BF9F-C4D43039D693}"/>
    <cellStyle name="STYLE1 17 2" xfId="5413" xr:uid="{4EAE6C32-B494-4F0E-9D1C-9D1CBB724A31}"/>
    <cellStyle name="STYLE1 18" xfId="5414" xr:uid="{FFADCD58-4647-4889-9B0E-06B3D53EB8E7}"/>
    <cellStyle name="STYLE1 18 2" xfId="5415" xr:uid="{6DC40433-DB97-455B-AF90-70FDA2400DF9}"/>
    <cellStyle name="STYLE1 19" xfId="5416" xr:uid="{45279A36-025A-4A47-B2A9-A656C7EFCCCD}"/>
    <cellStyle name="STYLE1 19 2" xfId="5417" xr:uid="{657FD73B-4C64-463D-8DA4-8B50765C92E3}"/>
    <cellStyle name="STYLE1 2" xfId="5418" xr:uid="{0D875DE4-BF32-4108-BF8F-B7C86DFA8977}"/>
    <cellStyle name="STYLE1 2 2" xfId="5419" xr:uid="{522A3109-B5AC-45D6-BACC-C790EDC6649D}"/>
    <cellStyle name="STYLE1 20" xfId="5420" xr:uid="{BC562C0A-AD29-45A4-9058-5BC6230B2ABB}"/>
    <cellStyle name="STYLE1 20 2" xfId="5421" xr:uid="{687DCA08-387E-48DA-88F8-2E67D35ED3B8}"/>
    <cellStyle name="STYLE1 21" xfId="5422" xr:uid="{3E76B6FA-C774-4B91-B78B-3D9AA58FE911}"/>
    <cellStyle name="STYLE1 21 2" xfId="5423" xr:uid="{FCC78473-BB05-488F-B164-359C02FB3CE9}"/>
    <cellStyle name="STYLE1 22" xfId="5424" xr:uid="{6A2DFD6B-114F-477A-B67B-0320F68D3165}"/>
    <cellStyle name="STYLE1 22 2" xfId="5425" xr:uid="{24C1FF8A-EC95-45F2-8E02-35251AEE12F7}"/>
    <cellStyle name="STYLE1 23" xfId="5426" xr:uid="{74F1BC3C-C9F8-4518-A257-3DBDB36A6D51}"/>
    <cellStyle name="STYLE1 23 2" xfId="5427" xr:uid="{58AF52F8-945E-4EFD-9E42-993EC816F2D8}"/>
    <cellStyle name="STYLE1 24" xfId="5428" xr:uid="{6AD4E72A-D91B-458F-AA5C-3816E871D9A8}"/>
    <cellStyle name="STYLE1 24 2" xfId="5429" xr:uid="{0959D9CB-EAEF-4E19-AA63-0927B973DB61}"/>
    <cellStyle name="STYLE1 25" xfId="5430" xr:uid="{5FF4CB3D-FCD9-4971-A070-6734631F79D1}"/>
    <cellStyle name="STYLE1 25 2" xfId="5431" xr:uid="{ACCE366A-6BFB-4AC9-A0F3-D29CC2221A16}"/>
    <cellStyle name="STYLE1 26" xfId="5432" xr:uid="{564075A2-B819-4ACD-8C13-1C323357872D}"/>
    <cellStyle name="STYLE1 26 2" xfId="5433" xr:uid="{322E3C41-ECBB-4110-8F8E-C409DFA5B5FC}"/>
    <cellStyle name="STYLE1 27" xfId="5434" xr:uid="{99668B65-4732-451F-AA5D-8B54A42DB59C}"/>
    <cellStyle name="STYLE1 27 2" xfId="5435" xr:uid="{1461E928-06AD-49A3-882B-6E6F9403D52C}"/>
    <cellStyle name="STYLE1 28" xfId="5436" xr:uid="{07709A52-FAF2-4EA3-AD16-F5AD0E1F89C9}"/>
    <cellStyle name="STYLE1 28 2" xfId="5437" xr:uid="{48530F94-4C2F-4358-ABAA-C593B3025180}"/>
    <cellStyle name="STYLE1 29" xfId="5438" xr:uid="{9374793D-261D-43F6-B26B-85B4BBA74903}"/>
    <cellStyle name="STYLE1 29 2" xfId="5439" xr:uid="{EE3CB67B-445B-4F98-9F94-0C435F399702}"/>
    <cellStyle name="STYLE1 3" xfId="5440" xr:uid="{58CA9564-7D33-45C2-A89B-F9098E2660B8}"/>
    <cellStyle name="STYLE1 3 2" xfId="5441" xr:uid="{0A689F0B-1730-4189-8D7B-8E9C541BD6E2}"/>
    <cellStyle name="STYLE1 30" xfId="5442" xr:uid="{AE041DE9-5068-423B-89AB-7AC749313BB8}"/>
    <cellStyle name="STYLE1 30 2" xfId="5443" xr:uid="{23307E56-FD78-4F36-893C-F30E98AA64E3}"/>
    <cellStyle name="STYLE1 31" xfId="5444" xr:uid="{14D0B0E8-897D-401D-8082-BB82ACCEBFF7}"/>
    <cellStyle name="STYLE1 31 2" xfId="5445" xr:uid="{D8E372EC-CB80-461C-9312-F62B7DCAE8F1}"/>
    <cellStyle name="STYLE1 32" xfId="5446" xr:uid="{F09C6D97-2EDD-4203-893A-524EE2BEC42A}"/>
    <cellStyle name="STYLE1 32 2" xfId="5447" xr:uid="{71441FC2-E6BA-4C8D-906B-1DB173A06A0F}"/>
    <cellStyle name="STYLE1 33" xfId="5448" xr:uid="{F9AFC90B-A678-416F-B158-B5B8C01E2986}"/>
    <cellStyle name="STYLE1 33 2" xfId="5449" xr:uid="{EEDF6BA6-0C73-463C-A1FD-EDB72CF703DF}"/>
    <cellStyle name="STYLE1 34" xfId="5450" xr:uid="{9AC901BB-981F-4BEB-A193-6CBD68DBE0BD}"/>
    <cellStyle name="STYLE1 34 2" xfId="5451" xr:uid="{0CEE57B4-4938-4BD8-9431-2D37EF3D5C9E}"/>
    <cellStyle name="STYLE1 35" xfId="5452" xr:uid="{2FB0F8FA-6C6C-42F9-B1BE-9ED9675CC414}"/>
    <cellStyle name="STYLE1 35 2" xfId="5453" xr:uid="{7104BDFD-08A2-4222-8A13-097F71D668A5}"/>
    <cellStyle name="STYLE1 36" xfId="5454" xr:uid="{80595293-1632-43AB-97A2-306DB4698540}"/>
    <cellStyle name="STYLE1 36 2" xfId="5455" xr:uid="{7AF5B41A-DE1B-452C-A26A-28493B6D4985}"/>
    <cellStyle name="STYLE1 37" xfId="5456" xr:uid="{0E028914-DF07-4355-AF70-8BCED2CF0C00}"/>
    <cellStyle name="STYLE1 37 2" xfId="5457" xr:uid="{6DCCEE67-7F8B-4E20-84D6-999C8691447D}"/>
    <cellStyle name="STYLE1 38" xfId="5458" xr:uid="{C95BB987-1A36-4133-A5AF-EC180F6E2B9E}"/>
    <cellStyle name="STYLE1 38 2" xfId="5459" xr:uid="{B796B12C-E52F-46B9-8EC9-BBF204B6F5DC}"/>
    <cellStyle name="STYLE1 39" xfId="5460" xr:uid="{003D68D9-BB1E-4258-ACDD-3D7B2D08EB1D}"/>
    <cellStyle name="STYLE1 39 2" xfId="5461" xr:uid="{AFB24BE5-77F6-4BC2-917A-542F1A3746BD}"/>
    <cellStyle name="STYLE1 4" xfId="5462" xr:uid="{D4A43295-9A3F-4827-966E-010A3DB71613}"/>
    <cellStyle name="STYLE1 4 2" xfId="5463" xr:uid="{349902AA-30EA-49AA-8B13-B1D59721F90C}"/>
    <cellStyle name="STYLE1 40" xfId="5464" xr:uid="{803AD131-CE29-455D-9B0C-6A5315A4D7AA}"/>
    <cellStyle name="STYLE1 40 2" xfId="5465" xr:uid="{EDF3A7F8-6D6F-41E2-B33D-9B197DD9872A}"/>
    <cellStyle name="STYLE1 41" xfId="5466" xr:uid="{B82D6CCE-0FCE-4DB0-8C1F-49DE6353ABC5}"/>
    <cellStyle name="STYLE1 41 2" xfId="5467" xr:uid="{5ADC613E-8269-4E2C-9A20-0C6B3737673F}"/>
    <cellStyle name="STYLE1 42" xfId="5468" xr:uid="{86D3ED3B-EDAC-4C59-8F4D-D1DF7742789F}"/>
    <cellStyle name="STYLE1 42 2" xfId="5469" xr:uid="{9280B61E-B375-4536-8D98-CD26061B2887}"/>
    <cellStyle name="STYLE1 43" xfId="5470" xr:uid="{E11EC076-184F-45D9-93CC-F70D04BF86DD}"/>
    <cellStyle name="STYLE1 43 2" xfId="5471" xr:uid="{515A9AE2-93AF-43FC-A8BD-D3A5ED992CED}"/>
    <cellStyle name="STYLE1 44" xfId="5472" xr:uid="{BD298204-4303-4958-B1AF-2506FEBAF60E}"/>
    <cellStyle name="STYLE1 44 2" xfId="5473" xr:uid="{CBF70DAE-4609-4A45-A545-549C37403C60}"/>
    <cellStyle name="STYLE1 45" xfId="5474" xr:uid="{60D4464D-4683-4DC9-8AB5-7A1C2CFEFA5F}"/>
    <cellStyle name="STYLE1 45 2" xfId="5475" xr:uid="{9C26B5B7-2A12-4B39-9AE0-9492C399A5DD}"/>
    <cellStyle name="STYLE1 46" xfId="5476" xr:uid="{8A705418-49DF-41AD-98C9-BF5A67CA85DA}"/>
    <cellStyle name="STYLE1 46 2" xfId="5477" xr:uid="{B2A51D4A-09CC-4D46-8CCF-14938C7D58FE}"/>
    <cellStyle name="STYLE1 47" xfId="5478" xr:uid="{EEE2DFA5-870D-4F6E-9644-62DD0CD76F90}"/>
    <cellStyle name="STYLE1 47 2" xfId="5479" xr:uid="{A453F1D1-F730-40CF-97BB-F1D2E9782429}"/>
    <cellStyle name="STYLE1 48" xfId="5480" xr:uid="{BF00982D-B2E3-4337-BB53-B55001478D65}"/>
    <cellStyle name="STYLE1 48 2" xfId="5481" xr:uid="{1FA3D57A-7877-4227-8641-4A86C5AD51FC}"/>
    <cellStyle name="STYLE1 49" xfId="5482" xr:uid="{8F27D12A-06EC-45D6-984C-70CA32AD3618}"/>
    <cellStyle name="STYLE1 49 2" xfId="5483" xr:uid="{FDF0A153-58E1-4F77-B59C-FCCDAEAABECB}"/>
    <cellStyle name="STYLE1 5" xfId="5484" xr:uid="{D45D1F08-005D-4C7C-89BC-49FADA1A5CCD}"/>
    <cellStyle name="STYLE1 5 2" xfId="5485" xr:uid="{0F9FFC72-C547-46F5-B6D5-0073F76A9091}"/>
    <cellStyle name="STYLE1 50" xfId="5486" xr:uid="{D94DFED8-A3DB-4EE6-834C-455D22E909C8}"/>
    <cellStyle name="STYLE1 50 2" xfId="5487" xr:uid="{297FF852-123E-430E-9BD8-ED54A18A6209}"/>
    <cellStyle name="STYLE1 51" xfId="5488" xr:uid="{E9347936-34CD-4D7F-AADA-3A90B3C279A3}"/>
    <cellStyle name="STYLE1 51 2" xfId="5489" xr:uid="{222127FE-E644-48A2-8A4C-E7145FF14FA4}"/>
    <cellStyle name="STYLE1 52" xfId="5490" xr:uid="{A2EE9C18-EEE0-4F3C-B398-A15B5FF0D8F1}"/>
    <cellStyle name="STYLE1 52 2" xfId="5491" xr:uid="{E6BDE998-1459-40E4-A38C-D20ADA8D8DED}"/>
    <cellStyle name="STYLE1 53" xfId="5492" xr:uid="{41F05E89-6A02-4D1B-9CCC-065C094E1DC4}"/>
    <cellStyle name="STYLE1 54" xfId="5493" xr:uid="{B660D1F6-B18B-4349-AC11-0DF0D4115710}"/>
    <cellStyle name="STYLE1 55" xfId="5494" xr:uid="{BCE101FF-28A8-46DB-9F7B-2CDFB7DA506D}"/>
    <cellStyle name="STYLE1 56" xfId="5495" xr:uid="{E8D4DC1C-0F9A-4CD9-9D00-EE3EEBC63B88}"/>
    <cellStyle name="STYLE1 57" xfId="5496" xr:uid="{E42832B9-F715-4E89-8397-51C22B1D1F42}"/>
    <cellStyle name="STYLE1 58" xfId="5497" xr:uid="{5D6692C7-BD97-4DFA-9753-C07CC94091E5}"/>
    <cellStyle name="STYLE1 59" xfId="5498" xr:uid="{E4C6B725-D5B3-4682-B91E-949073D0B754}"/>
    <cellStyle name="STYLE1 6" xfId="5499" xr:uid="{E171E2DD-810C-4D68-AD45-71232313601A}"/>
    <cellStyle name="STYLE1 6 2" xfId="5500" xr:uid="{3E1E080C-DE80-40B3-AB63-81788B504E26}"/>
    <cellStyle name="STYLE1 60" xfId="5501" xr:uid="{9A633945-04B4-4C12-852E-10D8286FD0E8}"/>
    <cellStyle name="STYLE1 61" xfId="5502" xr:uid="{772C0407-18BE-47DE-8BBD-7A981EC8EB70}"/>
    <cellStyle name="STYLE1 62" xfId="5503" xr:uid="{F4FED2B8-33F9-4A2C-B9E0-7DC956C5D48C}"/>
    <cellStyle name="STYLE1 63" xfId="5504" xr:uid="{8756AEBC-C067-4092-98CE-43301DB90148}"/>
    <cellStyle name="STYLE1 64" xfId="5505" xr:uid="{65C83465-188D-4C9D-965B-50E993DAE65F}"/>
    <cellStyle name="STYLE1 65" xfId="5506" xr:uid="{E06BF08D-A7B7-44C3-84CD-AE51BF76849B}"/>
    <cellStyle name="STYLE1 66" xfId="5507" xr:uid="{0A2ECF92-668C-4324-8590-D0EC2FBE8058}"/>
    <cellStyle name="STYLE1 67" xfId="5508" xr:uid="{B9DB821C-E003-4CDF-B039-889B5CEF8578}"/>
    <cellStyle name="STYLE1 68" xfId="5509" xr:uid="{9050FB76-5FC5-425E-BCDB-B9BB99AB350C}"/>
    <cellStyle name="STYLE1 69" xfId="5510" xr:uid="{5BBADE8E-C6E4-4DFB-980D-31B2A2B90397}"/>
    <cellStyle name="STYLE1 7" xfId="5511" xr:uid="{1A040DCC-E0B3-4465-B773-7F4A0A313DFC}"/>
    <cellStyle name="STYLE1 7 2" xfId="5512" xr:uid="{8BB7DE24-A5ED-4502-99ED-B69286101714}"/>
    <cellStyle name="STYLE1 70" xfId="5513" xr:uid="{298B7612-FA40-48EE-895D-2434CDC3FB18}"/>
    <cellStyle name="STYLE1 71" xfId="5514" xr:uid="{942DE147-404D-4B69-AE33-2257EE213AC8}"/>
    <cellStyle name="STYLE1 72" xfId="5515" xr:uid="{27FADAF9-A27D-480D-8E12-7CADC7079A67}"/>
    <cellStyle name="STYLE1 73" xfId="5516" xr:uid="{D630C892-483F-4E36-8A57-1A6FD892812D}"/>
    <cellStyle name="STYLE1 74" xfId="5517" xr:uid="{50D09B00-0F8C-4BF0-A246-A8CEADBCB9C3}"/>
    <cellStyle name="STYLE1 75" xfId="5518" xr:uid="{45F59E5C-C657-445C-8693-76FD58A3C8AC}"/>
    <cellStyle name="STYLE1 76" xfId="5519" xr:uid="{7B7F625B-D49B-4B20-AF67-53B7B94220B8}"/>
    <cellStyle name="STYLE1 77" xfId="5520" xr:uid="{E2DE253E-7F1D-4539-A6FF-0A898AEA97BE}"/>
    <cellStyle name="STYLE1 78" xfId="5521" xr:uid="{96D3E087-34E1-4683-A3E7-B060DFFF17AD}"/>
    <cellStyle name="STYLE1 8" xfId="5522" xr:uid="{9AA75ACE-0178-488F-A596-5CB828EDCC7A}"/>
    <cellStyle name="STYLE1 8 2" xfId="5523" xr:uid="{E1D2B6CE-5868-45FB-A1CF-82DDCEC818CD}"/>
    <cellStyle name="STYLE1 9" xfId="5524" xr:uid="{B5E6C4A3-7ED7-4D9E-8156-FA1145CB1538}"/>
    <cellStyle name="STYLE1 9 2" xfId="5525" xr:uid="{0538E4E8-21B1-44B9-BDAF-4AEB777AC8F9}"/>
    <cellStyle name="STYLE2" xfId="5526" xr:uid="{1394C135-FEC9-445D-A907-D4AEA72D4AD8}"/>
    <cellStyle name="STYLE2 10" xfId="5527" xr:uid="{57F57C8D-3403-4833-92A1-A5A9D5A7E68B}"/>
    <cellStyle name="STYLE2 10 2" xfId="5528" xr:uid="{2CDE5AFB-DC45-432E-85B4-0A358903BF2C}"/>
    <cellStyle name="STYLE2 11" xfId="5529" xr:uid="{7CD91FE5-444B-4D2B-8A8C-45345D1509C1}"/>
    <cellStyle name="STYLE2 11 2" xfId="5530" xr:uid="{5FF1DBD8-1119-47A9-920A-4B6277DAB1B1}"/>
    <cellStyle name="STYLE2 12" xfId="5531" xr:uid="{3F2DD5CB-9359-40C0-AD7E-0F572B7731C7}"/>
    <cellStyle name="STYLE2 12 2" xfId="5532" xr:uid="{2D36F8AA-4CEE-47EA-A9E0-7735F00F7FBD}"/>
    <cellStyle name="STYLE2 13" xfId="5533" xr:uid="{019407FA-46E1-4D32-809B-A833C5036F32}"/>
    <cellStyle name="STYLE2 13 2" xfId="5534" xr:uid="{95AE04E5-6B29-45DF-A51B-31C22A762C7A}"/>
    <cellStyle name="STYLE2 14" xfId="5535" xr:uid="{F908112A-64A5-40D4-B14A-21016D0434F0}"/>
    <cellStyle name="STYLE2 14 2" xfId="5536" xr:uid="{8C46A0A6-8D38-40F9-9A7B-F7EA594CCB4D}"/>
    <cellStyle name="STYLE2 15" xfId="5537" xr:uid="{3D149858-9A1A-46EA-A5F3-3AB3F0DFE7AC}"/>
    <cellStyle name="STYLE2 15 2" xfId="5538" xr:uid="{B3F9C66C-19A1-410C-A314-35E1B10F2A81}"/>
    <cellStyle name="STYLE2 16" xfId="5539" xr:uid="{235693BC-07DA-4237-A9B6-4448A5566EA1}"/>
    <cellStyle name="STYLE2 16 2" xfId="5540" xr:uid="{A0004FEA-4083-46D7-9084-0E8EF7EC1A92}"/>
    <cellStyle name="STYLE2 17" xfId="5541" xr:uid="{4508CAA9-8422-4BE8-A04A-9EF8D20570CB}"/>
    <cellStyle name="STYLE2 17 2" xfId="5542" xr:uid="{61B21934-9D72-42C9-966F-D64545F30878}"/>
    <cellStyle name="STYLE2 18" xfId="5543" xr:uid="{2D8E06E2-1B2A-4FCA-86F3-E87E44F39C4A}"/>
    <cellStyle name="STYLE2 18 2" xfId="5544" xr:uid="{A5A8435A-1127-485F-BC3E-4374EAB1AC25}"/>
    <cellStyle name="STYLE2 19" xfId="5545" xr:uid="{322A09F2-8E87-4BA0-9635-A49A313239CE}"/>
    <cellStyle name="STYLE2 19 2" xfId="5546" xr:uid="{B7D90F9C-072E-426B-B016-8CAEE336047C}"/>
    <cellStyle name="STYLE2 2" xfId="5547" xr:uid="{9C8A248C-BB99-425C-B18E-DA191FD7EF6B}"/>
    <cellStyle name="STYLE2 2 2" xfId="5548" xr:uid="{A6DB8E7A-4A5A-43FD-8294-5C86821E3AE0}"/>
    <cellStyle name="STYLE2 2 3" xfId="5549" xr:uid="{4636104A-F323-47E9-8241-C7514951E53D}"/>
    <cellStyle name="STYLE2 20" xfId="5550" xr:uid="{1DB48EF9-AA79-4C6F-876E-7E7B0B7B71C7}"/>
    <cellStyle name="STYLE2 21" xfId="5551" xr:uid="{A2C23B5F-8075-497C-B4DF-FB7AC87C426D}"/>
    <cellStyle name="STYLE2 21 2" xfId="5552" xr:uid="{36BA57BF-2852-425B-9923-CA1DF348D8F5}"/>
    <cellStyle name="STYLE2 22" xfId="5553" xr:uid="{8A8C690B-2CEE-48F3-97A1-637F8C507D07}"/>
    <cellStyle name="STYLE2 22 2" xfId="5554" xr:uid="{66B27550-CA62-452F-856D-7B05856FACFE}"/>
    <cellStyle name="STYLE2 23" xfId="5555" xr:uid="{7F8A9442-3129-455D-8620-1E8BA808D03E}"/>
    <cellStyle name="STYLE2 23 2" xfId="5556" xr:uid="{3AA28AFD-1BBE-4F85-BB03-A07860EA7595}"/>
    <cellStyle name="STYLE2 24" xfId="5557" xr:uid="{AA74BC53-0AD7-470F-A761-2793014536BE}"/>
    <cellStyle name="STYLE2 24 2" xfId="5558" xr:uid="{B8941664-69E1-43D6-8B54-69CE14AA2236}"/>
    <cellStyle name="STYLE2 25" xfId="5559" xr:uid="{9526CDE9-6D65-4A7D-991E-1A8583C0E3A6}"/>
    <cellStyle name="STYLE2 25 2" xfId="5560" xr:uid="{5A311B70-0C05-4440-B90C-376ADA02969A}"/>
    <cellStyle name="STYLE2 26" xfId="5561" xr:uid="{DFFB2F3A-204F-4D13-AFED-59E8841DE81A}"/>
    <cellStyle name="STYLE2 26 2" xfId="5562" xr:uid="{9CF7DCF9-9F7F-433F-89A6-9C42D096C107}"/>
    <cellStyle name="STYLE2 27" xfId="5563" xr:uid="{108815A7-C548-4017-A810-B839EF01A0EC}"/>
    <cellStyle name="STYLE2 27 2" xfId="5564" xr:uid="{0B16EA9E-E4E1-4F3B-B4F8-BA6960CFD066}"/>
    <cellStyle name="STYLE2 28" xfId="5565" xr:uid="{10F9037C-8650-4166-93BB-49F9BCA09BFB}"/>
    <cellStyle name="STYLE2 28 2" xfId="5566" xr:uid="{F7970042-FEB9-4CD3-B049-B4FA8CE427C5}"/>
    <cellStyle name="STYLE2 29" xfId="5567" xr:uid="{B6121F62-E81D-45E4-A2AB-E8B04F109EFD}"/>
    <cellStyle name="STYLE2 29 2" xfId="5568" xr:uid="{359F93CC-F1DE-4BC4-89AC-7E15EC830793}"/>
    <cellStyle name="STYLE2 3" xfId="5569" xr:uid="{FD06C04E-D82B-4362-AB07-29AEC084975C}"/>
    <cellStyle name="STYLE2 3 2" xfId="5570" xr:uid="{05333083-4343-4999-B00E-EDE5662EFDC6}"/>
    <cellStyle name="STYLE2 30" xfId="5571" xr:uid="{166ABBA2-1A47-4447-80F8-51030F8AD7E9}"/>
    <cellStyle name="STYLE2 30 2" xfId="5572" xr:uid="{36C36B15-CC4A-49F5-BC15-48ADA7F78888}"/>
    <cellStyle name="STYLE2 31" xfId="5573" xr:uid="{B5CF0577-B165-43F5-BD82-DB09EACFE9D4}"/>
    <cellStyle name="STYLE2 31 2" xfId="5574" xr:uid="{39C1B7EC-3B75-4394-84CD-47BC7A70AE39}"/>
    <cellStyle name="STYLE2 32" xfId="5575" xr:uid="{C31760BF-F50D-46CC-988F-44355FD26625}"/>
    <cellStyle name="STYLE2 32 2" xfId="5576" xr:uid="{BD900A0C-32DA-436C-91FD-0EA2CF60B673}"/>
    <cellStyle name="STYLE2 33" xfId="5577" xr:uid="{25E31ED1-FD5F-4CD7-9036-986972DD415B}"/>
    <cellStyle name="STYLE2 33 2" xfId="5578" xr:uid="{EFDA87DB-0F88-4CA0-95F0-8A616239AD8B}"/>
    <cellStyle name="STYLE2 34" xfId="5579" xr:uid="{47FDDBD1-1A01-4275-BA8A-EBF9B238EC32}"/>
    <cellStyle name="STYLE2 34 2" xfId="5580" xr:uid="{ABF8297A-C22A-4757-9007-06ACEB25EE2D}"/>
    <cellStyle name="STYLE2 35" xfId="5581" xr:uid="{F0383EC6-CA74-4BB1-A442-C8BEC95EA30A}"/>
    <cellStyle name="STYLE2 35 2" xfId="5582" xr:uid="{73F02A63-63AB-42A3-9E9C-1E4A32D2CE17}"/>
    <cellStyle name="STYLE2 36" xfId="5583" xr:uid="{B061BC9A-0EAF-4DFD-BE7F-57C26B08FCFE}"/>
    <cellStyle name="STYLE2 36 2" xfId="5584" xr:uid="{CF259346-18D3-486D-A48F-4A97E460A5E7}"/>
    <cellStyle name="STYLE2 37" xfId="5585" xr:uid="{2D840B5F-370C-4606-BDCC-8AE22E68B51C}"/>
    <cellStyle name="STYLE2 37 2" xfId="5586" xr:uid="{2A9544D1-350B-4E81-BF03-9B2471450F66}"/>
    <cellStyle name="STYLE2 38" xfId="5587" xr:uid="{4EFDBC8C-9AD6-4042-B8E2-F1017C6E11CA}"/>
    <cellStyle name="STYLE2 38 2" xfId="5588" xr:uid="{99C149A4-3898-4C2B-9B2C-ACB91F4AA202}"/>
    <cellStyle name="STYLE2 39" xfId="5589" xr:uid="{73A941DB-70E9-4159-BEAC-9E47C38D8E97}"/>
    <cellStyle name="STYLE2 39 2" xfId="5590" xr:uid="{949F3E2D-5AA9-4D15-88AC-7E106C3A5236}"/>
    <cellStyle name="STYLE2 4" xfId="5591" xr:uid="{6FD17C21-DB07-47E7-AC2D-017EF2193115}"/>
    <cellStyle name="STYLE2 4 2" xfId="5592" xr:uid="{1B005060-2650-45BE-95B8-419B15C3CD82}"/>
    <cellStyle name="STYLE2 4 3" xfId="5593" xr:uid="{E1D701F9-0AFD-486F-8CE7-B83B5B5FD273}"/>
    <cellStyle name="STYLE2 40" xfId="5594" xr:uid="{42BBD578-78B3-4496-8943-9531AAB0A52F}"/>
    <cellStyle name="STYLE2 40 2" xfId="5595" xr:uid="{D385EA70-391C-4D51-826E-A41A24733050}"/>
    <cellStyle name="STYLE2 41" xfId="5596" xr:uid="{56018DE7-2933-461E-AA34-B433D6784C08}"/>
    <cellStyle name="STYLE2 41 2" xfId="5597" xr:uid="{6465E2CD-797D-44AB-BC54-16381CF69CC2}"/>
    <cellStyle name="STYLE2 42" xfId="5598" xr:uid="{400963FC-C7DE-4767-9912-28ADC5B0BF6B}"/>
    <cellStyle name="STYLE2 42 2" xfId="5599" xr:uid="{E47E04A7-667A-4E36-9852-17BF1BDB1B64}"/>
    <cellStyle name="STYLE2 43" xfId="5600" xr:uid="{36739656-AE2B-474E-BFFB-F04435DE177A}"/>
    <cellStyle name="STYLE2 43 2" xfId="5601" xr:uid="{4CC11B05-8623-4095-B311-20ABBF177BD4}"/>
    <cellStyle name="STYLE2 44" xfId="5602" xr:uid="{AFC500D2-8F50-49AA-BFFC-7EEA4E8D8423}"/>
    <cellStyle name="STYLE2 44 2" xfId="5603" xr:uid="{06228EEB-FCE3-4827-8706-B25C6A555903}"/>
    <cellStyle name="STYLE2 45" xfId="5604" xr:uid="{AB509478-4BE7-4641-B0E1-209D06182A9E}"/>
    <cellStyle name="STYLE2 45 2" xfId="5605" xr:uid="{6E0C7238-1298-4768-805C-64A4C5DAC201}"/>
    <cellStyle name="STYLE2 46" xfId="5606" xr:uid="{C3B7CFFC-0251-44F6-BC47-5551B7709721}"/>
    <cellStyle name="STYLE2 46 2" xfId="5607" xr:uid="{DF08C1EF-C3E1-4D5A-995F-360FF72C4DCD}"/>
    <cellStyle name="STYLE2 47" xfId="5608" xr:uid="{3D378381-867E-4ECE-A43A-1383D4168C65}"/>
    <cellStyle name="STYLE2 47 2" xfId="5609" xr:uid="{E9FBC4DB-2A14-4EC1-8C3E-68ADA8C741E9}"/>
    <cellStyle name="STYLE2 48" xfId="5610" xr:uid="{1181A0A0-F178-4521-A4E5-E05B721CE4E6}"/>
    <cellStyle name="STYLE2 48 2" xfId="5611" xr:uid="{E45A0A4F-4266-410D-AD57-2496C9763CA0}"/>
    <cellStyle name="STYLE2 49" xfId="5612" xr:uid="{9C2A6B37-55AF-4C0B-B4FF-5354878445C9}"/>
    <cellStyle name="STYLE2 49 2" xfId="5613" xr:uid="{7D1705F1-089F-4522-AFF4-B73D7F542978}"/>
    <cellStyle name="STYLE2 5" xfId="5614" xr:uid="{3AA1BE70-177C-4D19-AB44-317615A9FB24}"/>
    <cellStyle name="STYLE2 5 2" xfId="5615" xr:uid="{192F0051-D4A6-496F-B03C-31F9EFA2CA1D}"/>
    <cellStyle name="STYLE2 50" xfId="5616" xr:uid="{6F542735-227B-4FFA-8131-A9F43E8CB81A}"/>
    <cellStyle name="STYLE2 50 2" xfId="5617" xr:uid="{470D506C-FB3B-415F-B5A4-F68B50A47AAE}"/>
    <cellStyle name="STYLE2 51" xfId="5618" xr:uid="{BE319045-623F-4309-B2D0-DE72EA377482}"/>
    <cellStyle name="STYLE2 51 2" xfId="5619" xr:uid="{C7211E74-E72D-49FF-B1BA-57799B075AE3}"/>
    <cellStyle name="STYLE2 52" xfId="5620" xr:uid="{7046719F-9FAF-497B-A773-65077F00698A}"/>
    <cellStyle name="STYLE2 52 2" xfId="5621" xr:uid="{AD391566-4102-4DE4-B20F-E91A0AFBCCDD}"/>
    <cellStyle name="STYLE2 53" xfId="5622" xr:uid="{34E09C84-5C96-4944-84CA-847134A41826}"/>
    <cellStyle name="STYLE2 53 2" xfId="5623" xr:uid="{28057D5D-E4B8-4557-9C03-854036E08D8E}"/>
    <cellStyle name="STYLE2 54" xfId="5624" xr:uid="{E2010179-D4BE-4425-8B1D-44835708B906}"/>
    <cellStyle name="STYLE2 54 2" xfId="5625" xr:uid="{FFE57741-992C-4C27-807B-3D39FA849E7B}"/>
    <cellStyle name="STYLE2 55" xfId="5626" xr:uid="{BF265E31-51D1-48B9-9E6E-361245C118DA}"/>
    <cellStyle name="STYLE2 55 2" xfId="5627" xr:uid="{ADFC8FC6-770E-4BB7-A04E-71ADD12F468B}"/>
    <cellStyle name="STYLE2 56" xfId="5628" xr:uid="{4495512A-30DF-4965-9367-F220536E0B1A}"/>
    <cellStyle name="STYLE2 57" xfId="5629" xr:uid="{10B54042-96F7-4B3B-9345-E26ED76CF65F}"/>
    <cellStyle name="STYLE2 58" xfId="5630" xr:uid="{795855B0-4935-4C11-84FC-BA278D853BCB}"/>
    <cellStyle name="STYLE2 59" xfId="5631" xr:uid="{1F12438C-057A-47F8-AAD6-51C1C95F265A}"/>
    <cellStyle name="STYLE2 6" xfId="5632" xr:uid="{DFEDB377-BD58-49B3-ACB5-86087A8BD363}"/>
    <cellStyle name="STYLE2 6 2" xfId="5633" xr:uid="{57D686C0-05D9-44B3-9E72-4CB36B3E44CF}"/>
    <cellStyle name="STYLE2 60" xfId="5634" xr:uid="{6F19DF0E-F0EF-45F2-BCA2-E002500378ED}"/>
    <cellStyle name="STYLE2 61" xfId="5635" xr:uid="{80EFC384-8674-42F4-9468-DFCFEF4DA9ED}"/>
    <cellStyle name="STYLE2 62" xfId="5636" xr:uid="{3AC08098-C6D9-4937-87DF-3659F5FE45FD}"/>
    <cellStyle name="STYLE2 63" xfId="5637" xr:uid="{C5141530-DCD1-4E84-8470-DB343602F0B2}"/>
    <cellStyle name="STYLE2 64" xfId="5638" xr:uid="{DD59464D-B7DF-46BE-813D-4FC307BA419C}"/>
    <cellStyle name="STYLE2 65" xfId="5639" xr:uid="{22C03192-91EB-4536-B96C-5F94C2D5EE8B}"/>
    <cellStyle name="STYLE2 66" xfId="5640" xr:uid="{8068ED9E-6194-45EC-96B9-797CA1FC38FF}"/>
    <cellStyle name="STYLE2 67" xfId="5641" xr:uid="{C191873D-FE3C-4E25-A1EF-EDFE7BCDF7E8}"/>
    <cellStyle name="STYLE2 68" xfId="5642" xr:uid="{45811499-AAE2-4432-8785-AF171B42C6A7}"/>
    <cellStyle name="STYLE2 69" xfId="5643" xr:uid="{518E0F69-2E21-489F-8A6A-6608F6D31E3D}"/>
    <cellStyle name="STYLE2 7" xfId="5644" xr:uid="{79D00207-A3D4-4DAD-95AF-D8E5F045538D}"/>
    <cellStyle name="STYLE2 7 2" xfId="5645" xr:uid="{8FC6BDD0-4913-4350-AE10-875ABA95C747}"/>
    <cellStyle name="STYLE2 70" xfId="5646" xr:uid="{3D6B184B-C376-4A2D-99E6-812829CD9742}"/>
    <cellStyle name="STYLE2 71" xfId="5647" xr:uid="{918797CA-B541-4C46-8763-6C9145079C55}"/>
    <cellStyle name="STYLE2 72" xfId="5648" xr:uid="{219C0535-EACF-483D-AE0F-7516F69D7B66}"/>
    <cellStyle name="STYLE2 73" xfId="5649" xr:uid="{0292BF0A-64AF-467D-B808-F2921B49EAE2}"/>
    <cellStyle name="STYLE2 74" xfId="5650" xr:uid="{E603F97A-13A6-43A4-9934-03FAD7DE8022}"/>
    <cellStyle name="STYLE2 75" xfId="5651" xr:uid="{06D9E239-D0A0-4C4A-B01F-80683DD9DA1D}"/>
    <cellStyle name="STYLE2 76" xfId="5652" xr:uid="{F70E5C26-46E7-49DF-93C7-2D21D6E3CA9E}"/>
    <cellStyle name="STYLE2 77" xfId="5653" xr:uid="{B378F990-861B-466B-BE65-7CDC17BF3A88}"/>
    <cellStyle name="STYLE2 78" xfId="5654" xr:uid="{DB9739AB-5867-4198-92D2-BBEA29D89BD3}"/>
    <cellStyle name="STYLE2 79" xfId="5655" xr:uid="{1B00F4F9-EEB1-4BE2-BD70-6CA6C79CCA97}"/>
    <cellStyle name="STYLE2 8" xfId="5656" xr:uid="{E22CDD1D-E779-4B79-89A6-E864E1DF46EC}"/>
    <cellStyle name="STYLE2 8 2" xfId="5657" xr:uid="{70873820-59CB-4B54-BD8E-525A013DC207}"/>
    <cellStyle name="STYLE2 80" xfId="5658" xr:uid="{6ABC84F9-61A2-421A-AD3E-79B3CF04F55D}"/>
    <cellStyle name="STYLE2 81" xfId="5659" xr:uid="{C1268477-9874-48F9-A7ED-C4785843B271}"/>
    <cellStyle name="STYLE2 9" xfId="5660" xr:uid="{E79AB519-3EE2-4FA6-9F5E-28CA589FC865}"/>
    <cellStyle name="STYLE2 9 2" xfId="5661" xr:uid="{4E689F56-12A6-4168-BBBD-2661533623DB}"/>
    <cellStyle name="STYLE3" xfId="5662" xr:uid="{7658F766-1805-4E06-8C2E-3B912C00AA0D}"/>
    <cellStyle name="STYLE3 10" xfId="5663" xr:uid="{E2E56B07-894C-45DF-BDFB-364314CFBC3F}"/>
    <cellStyle name="STYLE3 10 2" xfId="5664" xr:uid="{76AA6E7E-FF7C-427F-BA90-1505D0403B30}"/>
    <cellStyle name="STYLE3 11" xfId="5665" xr:uid="{B4B1FD49-F37F-4BC2-B96F-0D4D2C6910C2}"/>
    <cellStyle name="STYLE3 11 2" xfId="5666" xr:uid="{3AFFCDA8-E58E-4602-8D95-AE31CD9E5F45}"/>
    <cellStyle name="STYLE3 12" xfId="5667" xr:uid="{88E36D60-4AAA-4B87-AB57-EA6EC8308FBE}"/>
    <cellStyle name="STYLE3 12 2" xfId="5668" xr:uid="{E0DBDAE2-16C2-4582-81C5-70966216BE72}"/>
    <cellStyle name="STYLE3 13" xfId="5669" xr:uid="{FF4DC4AD-E894-4231-9F95-E0C2FEDA80DD}"/>
    <cellStyle name="STYLE3 13 2" xfId="5670" xr:uid="{6692F075-4296-48E2-80E8-C277DAF18048}"/>
    <cellStyle name="STYLE3 14" xfId="5671" xr:uid="{8E40E4B2-B01B-492D-AD66-597459FFAB40}"/>
    <cellStyle name="STYLE3 14 2" xfId="5672" xr:uid="{4D8D1120-2F18-47B8-9F62-9889200B7766}"/>
    <cellStyle name="STYLE3 15" xfId="5673" xr:uid="{DE4736D4-E646-4200-B582-C87A3BA58A81}"/>
    <cellStyle name="STYLE3 15 2" xfId="5674" xr:uid="{A8137D4A-CFED-4367-A36A-84F00A49CF84}"/>
    <cellStyle name="STYLE3 16" xfId="5675" xr:uid="{4B3BCFCF-99A3-48E8-A480-54B330793B42}"/>
    <cellStyle name="STYLE3 16 2" xfId="5676" xr:uid="{4A503CC0-D614-465D-854B-81A7239B8273}"/>
    <cellStyle name="STYLE3 17" xfId="5677" xr:uid="{6AEB9C29-78DB-4707-8D9D-097472D095F7}"/>
    <cellStyle name="STYLE3 17 2" xfId="5678" xr:uid="{71D73082-757D-4436-B348-79E311A552B2}"/>
    <cellStyle name="STYLE3 18" xfId="5679" xr:uid="{D6515716-D652-4FF7-B2F0-1470A9DB26DE}"/>
    <cellStyle name="STYLE3 18 2" xfId="5680" xr:uid="{1A351712-F2DB-4AA3-8F06-DCA97A44050A}"/>
    <cellStyle name="STYLE3 19" xfId="5681" xr:uid="{DA508826-4A8C-4556-B9AE-1B8BE67C1548}"/>
    <cellStyle name="STYLE3 19 2" xfId="5682" xr:uid="{77F9FE9B-3F29-40A2-8B55-0CE75D007C1C}"/>
    <cellStyle name="STYLE3 2" xfId="5683" xr:uid="{7AA67ECC-98BF-46C1-A156-A17A654AF4B6}"/>
    <cellStyle name="STYLE3 2 2" xfId="5684" xr:uid="{2A685B22-1270-473E-852D-6C49329FC315}"/>
    <cellStyle name="STYLE3 2 3" xfId="5685" xr:uid="{C11C8BF8-ED91-449C-8354-6CF515786129}"/>
    <cellStyle name="STYLE3 20" xfId="5686" xr:uid="{9F86F80E-DDBA-476A-B523-BC62A33CD80B}"/>
    <cellStyle name="STYLE3 21" xfId="5687" xr:uid="{A08F7FD3-9ECA-4797-AA49-FB2F92806241}"/>
    <cellStyle name="STYLE3 21 2" xfId="5688" xr:uid="{DEDD4919-BBB0-493B-94A9-97D231DA96DA}"/>
    <cellStyle name="STYLE3 22" xfId="5689" xr:uid="{0FBB23ED-8A39-4572-B03A-8250359B3E97}"/>
    <cellStyle name="STYLE3 22 2" xfId="5690" xr:uid="{74C08400-E970-4769-91B9-9962156F5897}"/>
    <cellStyle name="STYLE3 23" xfId="5691" xr:uid="{6B2D7020-FD52-4497-BF74-172DA24F2133}"/>
    <cellStyle name="STYLE3 23 2" xfId="5692" xr:uid="{31646A56-4F3C-49C8-844B-57D5DC259FA7}"/>
    <cellStyle name="STYLE3 24" xfId="5693" xr:uid="{C0D2A085-DE40-4C1E-ACEA-612814DDC82E}"/>
    <cellStyle name="STYLE3 24 2" xfId="5694" xr:uid="{0821BECC-4EC7-4443-B94A-ACD8D1CB90EF}"/>
    <cellStyle name="STYLE3 25" xfId="5695" xr:uid="{1882BA00-D521-4ADD-9DC0-3873F91A6B6F}"/>
    <cellStyle name="STYLE3 25 2" xfId="5696" xr:uid="{BDD01044-81D6-48A3-A59B-4FBD67BCD923}"/>
    <cellStyle name="STYLE3 26" xfId="5697" xr:uid="{56784777-CC65-49A5-9645-C969739393DA}"/>
    <cellStyle name="STYLE3 26 2" xfId="5698" xr:uid="{0A163DE0-5051-4105-B1F4-4337702F26D7}"/>
    <cellStyle name="STYLE3 27" xfId="5699" xr:uid="{EA574962-F8F3-4B36-9177-7F2C661BB10C}"/>
    <cellStyle name="STYLE3 27 2" xfId="5700" xr:uid="{1A04EAE4-991C-4CFF-A202-76F9BF05D939}"/>
    <cellStyle name="STYLE3 28" xfId="5701" xr:uid="{52A30E79-9CDA-4073-A83C-43FE67AE6887}"/>
    <cellStyle name="STYLE3 28 2" xfId="5702" xr:uid="{3882CF5D-8DED-40BE-94E2-96504CDC311C}"/>
    <cellStyle name="STYLE3 29" xfId="5703" xr:uid="{2A92219E-774C-4455-9F52-71DD874DDD69}"/>
    <cellStyle name="STYLE3 29 2" xfId="5704" xr:uid="{845464D6-CA79-4202-A4DE-79EBC2C9C883}"/>
    <cellStyle name="STYLE3 3" xfId="5705" xr:uid="{571C2436-4261-4459-A6D3-7F2A6DD38C73}"/>
    <cellStyle name="STYLE3 3 2" xfId="5706" xr:uid="{5F54813C-F970-44AF-8B36-992CB821A157}"/>
    <cellStyle name="STYLE3 30" xfId="5707" xr:uid="{F92EC20B-3803-4640-B826-091F09AF681F}"/>
    <cellStyle name="STYLE3 30 2" xfId="5708" xr:uid="{2B05BB00-F2BC-4286-AA55-70B25B64370C}"/>
    <cellStyle name="STYLE3 31" xfId="5709" xr:uid="{25F9FD1D-8584-431C-AA6B-CE451C549203}"/>
    <cellStyle name="STYLE3 31 2" xfId="5710" xr:uid="{9A3D2EB3-7279-48D7-A290-4E6E6BBE852A}"/>
    <cellStyle name="STYLE3 32" xfId="5711" xr:uid="{6EEB04ED-A6D2-4A06-A06D-6601C5DB0A08}"/>
    <cellStyle name="STYLE3 32 2" xfId="5712" xr:uid="{D9B1A1C0-DF13-4E9E-9E5D-1411420EC451}"/>
    <cellStyle name="STYLE3 33" xfId="5713" xr:uid="{87556C88-E3AF-473D-8142-6F0238228A19}"/>
    <cellStyle name="STYLE3 33 2" xfId="5714" xr:uid="{B9C138DB-8106-4B51-B232-D25D9E475C94}"/>
    <cellStyle name="STYLE3 34" xfId="5715" xr:uid="{08114858-076D-4FCF-8184-928DFCAC098C}"/>
    <cellStyle name="STYLE3 34 2" xfId="5716" xr:uid="{3B88B6F1-23D8-400E-BE8D-8048BDE4E1A4}"/>
    <cellStyle name="STYLE3 35" xfId="5717" xr:uid="{79AEDCA1-F9B6-4079-93CC-9C27D346295D}"/>
    <cellStyle name="STYLE3 35 2" xfId="5718" xr:uid="{186ACC91-7CCB-4F83-AF83-064C99404460}"/>
    <cellStyle name="STYLE3 36" xfId="5719" xr:uid="{A6790F9F-6BF2-4A18-BB90-452E63EE75E0}"/>
    <cellStyle name="STYLE3 36 2" xfId="5720" xr:uid="{E334D836-C1E2-4094-A69B-B5016E0E8BF1}"/>
    <cellStyle name="STYLE3 37" xfId="5721" xr:uid="{4F0532DF-C353-4D68-9DA5-356E53CA94D2}"/>
    <cellStyle name="STYLE3 37 2" xfId="5722" xr:uid="{D1C77339-2C99-43E5-91C0-679F8EFC6BAE}"/>
    <cellStyle name="STYLE3 38" xfId="5723" xr:uid="{BC6A7AC9-F049-448A-BE7E-11C60A473864}"/>
    <cellStyle name="STYLE3 38 2" xfId="5724" xr:uid="{60FDBBD1-6D54-44D8-94CC-22005B7DECF6}"/>
    <cellStyle name="STYLE3 39" xfId="5725" xr:uid="{829D37D7-4F8A-4266-B9C2-40037E4A0FE4}"/>
    <cellStyle name="STYLE3 39 2" xfId="5726" xr:uid="{30651FD1-C8E1-4E20-B729-F9E7800C7B49}"/>
    <cellStyle name="STYLE3 4" xfId="5727" xr:uid="{5170281F-B200-4C1C-918C-44EDBB916609}"/>
    <cellStyle name="STYLE3 4 2" xfId="5728" xr:uid="{1314F6FA-BC3F-4AAB-A7CB-9F00C71CFBA7}"/>
    <cellStyle name="STYLE3 40" xfId="5729" xr:uid="{B9C22A1A-5A5F-495C-B157-EFD0A37CF69F}"/>
    <cellStyle name="STYLE3 40 2" xfId="5730" xr:uid="{BD168B0C-CD5C-4BDC-8ED9-DBE16B0DC1BF}"/>
    <cellStyle name="STYLE3 41" xfId="5731" xr:uid="{6459F40F-ED85-4462-9825-60F7C01065B7}"/>
    <cellStyle name="STYLE3 41 2" xfId="5732" xr:uid="{FA290456-14F1-4889-87B2-6C45854D6C96}"/>
    <cellStyle name="STYLE3 42" xfId="5733" xr:uid="{7EF3B225-2013-43A0-8115-097A48782515}"/>
    <cellStyle name="STYLE3 42 2" xfId="5734" xr:uid="{69021BAD-07A4-4054-98A4-FCD5F0CAC181}"/>
    <cellStyle name="STYLE3 43" xfId="5735" xr:uid="{DF83B485-475E-42C9-812B-0B631F0422FF}"/>
    <cellStyle name="STYLE3 43 2" xfId="5736" xr:uid="{B4D621D5-1C51-41AB-9753-4949A19D3632}"/>
    <cellStyle name="STYLE3 44" xfId="5737" xr:uid="{A8471B2C-FA1A-4409-85BD-5F4BEDC55C71}"/>
    <cellStyle name="STYLE3 44 2" xfId="5738" xr:uid="{A3715765-0854-4EAA-9DEB-3B2EA2B6BBC4}"/>
    <cellStyle name="STYLE3 45" xfId="5739" xr:uid="{49C36551-0BAA-45F0-8013-8B3E90429F14}"/>
    <cellStyle name="STYLE3 45 2" xfId="5740" xr:uid="{1EDB506B-0134-496E-8D72-6FE0959FD1C7}"/>
    <cellStyle name="STYLE3 46" xfId="5741" xr:uid="{F4EA893C-E327-442E-97C9-8C020B021B46}"/>
    <cellStyle name="STYLE3 46 2" xfId="5742" xr:uid="{53E896EA-CC21-41C4-91A7-B0EECED851CE}"/>
    <cellStyle name="STYLE3 47" xfId="5743" xr:uid="{0ED536FF-B0E9-44BC-B974-7CD05FAC7E14}"/>
    <cellStyle name="STYLE3 47 2" xfId="5744" xr:uid="{80F04537-A699-445D-881C-3E16636F6634}"/>
    <cellStyle name="STYLE3 48" xfId="5745" xr:uid="{5550E64D-4C75-4948-81D7-E6028CD9BD6B}"/>
    <cellStyle name="STYLE3 48 2" xfId="5746" xr:uid="{B9AB53F6-559F-4321-AB06-5126BC079EAE}"/>
    <cellStyle name="STYLE3 49" xfId="5747" xr:uid="{000636DE-BCC9-4F4A-9001-90E55B5E160D}"/>
    <cellStyle name="STYLE3 49 2" xfId="5748" xr:uid="{C797557C-2BD3-4656-A842-81BB724E7592}"/>
    <cellStyle name="STYLE3 5" xfId="5749" xr:uid="{E3C03FD3-7451-441D-A8F2-A9823E2EDFBA}"/>
    <cellStyle name="STYLE3 5 2" xfId="5750" xr:uid="{27384F05-E467-4830-844B-916300CFE353}"/>
    <cellStyle name="STYLE3 50" xfId="5751" xr:uid="{FDD9EE54-EC80-4E1C-A901-117B4D0D569D}"/>
    <cellStyle name="STYLE3 50 2" xfId="5752" xr:uid="{9DF9A3B5-9F3D-49C1-AF1E-00FEC3395688}"/>
    <cellStyle name="STYLE3 51" xfId="5753" xr:uid="{A188F758-1DFF-4150-9A0A-9968CCBB6D0B}"/>
    <cellStyle name="STYLE3 51 2" xfId="5754" xr:uid="{966B12A0-2DF5-4E21-B0C0-1AC48229500F}"/>
    <cellStyle name="STYLE3 52" xfId="5755" xr:uid="{60FE46C0-29CF-4E6E-92E9-39EB97F6C86D}"/>
    <cellStyle name="STYLE3 52 2" xfId="5756" xr:uid="{07756A86-02ED-4C6E-9C9E-19E26B255247}"/>
    <cellStyle name="STYLE3 53" xfId="5757" xr:uid="{203790C8-8330-4818-8C9D-59630BE7591E}"/>
    <cellStyle name="STYLE3 53 2" xfId="5758" xr:uid="{45C0A6E9-C0C2-4D98-9CA6-29BCC11956EE}"/>
    <cellStyle name="STYLE3 54" xfId="5759" xr:uid="{74E200FC-3050-42C2-A113-372625D3BE9B}"/>
    <cellStyle name="STYLE3 54 2" xfId="5760" xr:uid="{8C4D7013-771E-4D5B-8326-3C5595F19D24}"/>
    <cellStyle name="STYLE3 55" xfId="5761" xr:uid="{65DB15DD-AE76-4513-B192-F3C0C74324FC}"/>
    <cellStyle name="STYLE3 56" xfId="5762" xr:uid="{70EF2230-8BA2-48D6-A717-1A03A92BA4F2}"/>
    <cellStyle name="STYLE3 57" xfId="5763" xr:uid="{36584A68-C9F6-4F9E-9C8D-489A6D17204A}"/>
    <cellStyle name="STYLE3 58" xfId="5764" xr:uid="{AFFB56CE-3E84-413B-A971-BD417BAA3A2D}"/>
    <cellStyle name="STYLE3 59" xfId="5765" xr:uid="{E0D3A4D7-B35F-4723-A3E2-281C9BF3B23E}"/>
    <cellStyle name="STYLE3 6" xfId="5766" xr:uid="{EFC63998-EAD2-4601-8139-6EF2A0FADC3B}"/>
    <cellStyle name="STYLE3 6 2" xfId="5767" xr:uid="{E73FDDA8-3013-4C77-B103-09CF85559ECE}"/>
    <cellStyle name="STYLE3 60" xfId="5768" xr:uid="{785EA45E-9E29-4AB5-A9D4-32A782007201}"/>
    <cellStyle name="STYLE3 61" xfId="5769" xr:uid="{41177C7B-38C8-4414-B111-1995E52DC8CD}"/>
    <cellStyle name="STYLE3 62" xfId="5770" xr:uid="{507D18F1-D054-49C7-8528-3CCA6B483B12}"/>
    <cellStyle name="STYLE3 63" xfId="5771" xr:uid="{1B27A25D-6BD3-4DD1-B50F-EB2F893F6EC1}"/>
    <cellStyle name="STYLE3 64" xfId="5772" xr:uid="{784D11CB-1126-47C3-A880-9669C17A08E4}"/>
    <cellStyle name="STYLE3 65" xfId="5773" xr:uid="{B5EEA378-9DF8-48C8-9542-5A1527D89FB0}"/>
    <cellStyle name="STYLE3 66" xfId="5774" xr:uid="{06E0F27C-B38B-409E-A1D9-7D6FAF8776C1}"/>
    <cellStyle name="STYLE3 67" xfId="5775" xr:uid="{97A2E38C-AB46-41E0-8156-99B765C47B75}"/>
    <cellStyle name="STYLE3 68" xfId="5776" xr:uid="{F0BDEC40-D44B-40C0-8C05-375D086C2999}"/>
    <cellStyle name="STYLE3 69" xfId="5777" xr:uid="{EB8FA7F3-CFAF-4FD4-AD68-9D5B43913C76}"/>
    <cellStyle name="STYLE3 7" xfId="5778" xr:uid="{34651137-3CDE-4DC2-92FF-6799C65658FC}"/>
    <cellStyle name="STYLE3 7 2" xfId="5779" xr:uid="{FA4EE315-0F6E-4309-88F8-E1936EA26BDE}"/>
    <cellStyle name="STYLE3 70" xfId="5780" xr:uid="{621B8C9B-175F-4728-B403-569DF395EB3E}"/>
    <cellStyle name="STYLE3 71" xfId="5781" xr:uid="{8F62028A-28A2-44E0-841E-BB30036F323C}"/>
    <cellStyle name="STYLE3 72" xfId="5782" xr:uid="{25DFB51E-AC4B-4371-A190-24AD6586B511}"/>
    <cellStyle name="STYLE3 73" xfId="5783" xr:uid="{D754AEB0-F1AE-4B61-84E6-731AFC774DF0}"/>
    <cellStyle name="STYLE3 74" xfId="5784" xr:uid="{C9BEF72C-9CF2-42B5-8BBF-239ECF6F569F}"/>
    <cellStyle name="STYLE3 75" xfId="5785" xr:uid="{1D02F5FD-6A11-4246-9C5D-EE6FD4AF82CE}"/>
    <cellStyle name="STYLE3 76" xfId="5786" xr:uid="{5B51D466-1D3C-4BD4-A5A3-BB2FEA0CE2A3}"/>
    <cellStyle name="STYLE3 77" xfId="5787" xr:uid="{0530472B-239E-448A-9481-C520472000B6}"/>
    <cellStyle name="STYLE3 78" xfId="5788" xr:uid="{D71083E2-0294-4104-9195-5FD6CE082FD1}"/>
    <cellStyle name="STYLE3 79" xfId="5789" xr:uid="{1C632024-9CB6-41A1-AFE5-CFB68116F60E}"/>
    <cellStyle name="STYLE3 8" xfId="5790" xr:uid="{A3933DEF-9EF0-4985-B806-90072880B714}"/>
    <cellStyle name="STYLE3 8 2" xfId="5791" xr:uid="{5C111C62-D030-4218-9E67-6BEE1516C963}"/>
    <cellStyle name="STYLE3 80" xfId="5792" xr:uid="{26C4104A-A2E7-4BB3-A7CB-CD16C0553E1C}"/>
    <cellStyle name="STYLE3 9" xfId="5793" xr:uid="{B4E80FB3-955D-4C4A-A26A-2BF2D59ACBAB}"/>
    <cellStyle name="STYLE3 9 2" xfId="5794" xr:uid="{62AA8132-5B60-45BE-8530-436947FFDCB1}"/>
    <cellStyle name="STYLE4" xfId="5795" xr:uid="{9B76A820-E6D3-467B-B2C3-742BDE9E4BA5}"/>
    <cellStyle name="STYLE4 2" xfId="5796" xr:uid="{D74CC53F-3EBF-4587-9DFA-A83D73D07934}"/>
    <cellStyle name="STYLE4 2 2" xfId="5797" xr:uid="{84692751-6722-451F-A74B-09EB95E74D64}"/>
    <cellStyle name="subhead" xfId="10463" xr:uid="{A6E5FA9F-BA16-4E27-A814-95F9F810133C}"/>
    <cellStyle name="Subtotal" xfId="10464" xr:uid="{F378508E-14D4-4196-96A5-08F82A2D0D83}"/>
    <cellStyle name="SUB-TOTAL" xfId="6070" xr:uid="{86D2A136-5027-483C-9098-B63E1E95A828}"/>
    <cellStyle name="Sub-total row" xfId="6071" xr:uid="{AB6EC102-5FF8-46CC-A741-92BF96339F0C}"/>
    <cellStyle name="Summary Column Name - IBM Cognos" xfId="68" xr:uid="{68A63E89-707F-4CD6-966D-115B44BE5188}"/>
    <cellStyle name="Summary Column Name TM1 - IBM Cognos" xfId="69" xr:uid="{61A27304-7B09-4681-AF5F-358085D3EA32}"/>
    <cellStyle name="Summary Row Name - IBM Cognos" xfId="70" xr:uid="{427FD786-9FB9-45D4-BC3E-414A6043A859}"/>
    <cellStyle name="Summary Row Name TM1 - IBM Cognos" xfId="71" xr:uid="{AE028DEF-9D7A-48C3-ACAF-64FE0939A2D1}"/>
    <cellStyle name="Table finish row" xfId="6072" xr:uid="{C3955C0C-E48A-424B-9435-60823D1460DD}"/>
    <cellStyle name="Table shading" xfId="6073" xr:uid="{F94C4634-ABC4-4512-AB0A-CE349DA839A2}"/>
    <cellStyle name="Table unfinish row" xfId="6074" xr:uid="{968CC70D-E657-464C-8E4A-BED9F7B572C3}"/>
    <cellStyle name="Table unshading" xfId="6075" xr:uid="{7EA2471E-50D4-46A0-A831-C3B3DCA8C23D}"/>
    <cellStyle name="Text" xfId="6076" xr:uid="{D2D4FCB0-77B5-4535-A03A-16742D6D86B1}"/>
    <cellStyle name="Text Indent A" xfId="6077" xr:uid="{9BFAA1F8-830A-4C55-B412-236CF5DE9902}"/>
    <cellStyle name="Text Indent B" xfId="6078" xr:uid="{EDC576F2-5D4B-4014-B2A6-D79FB9A89074}"/>
    <cellStyle name="Text Indent C" xfId="6079" xr:uid="{60201C73-4363-4F50-BE18-222D7DCB61DF}"/>
    <cellStyle name="Text Wrap" xfId="6080" xr:uid="{7DE3C33A-2CCF-4E8B-B8E8-0D6191E6C553}"/>
    <cellStyle name="Texto de advertencia" xfId="94" builtinId="11" customBuiltin="1"/>
    <cellStyle name="Texto explicativo" xfId="95" builtinId="53" customBuiltin="1"/>
    <cellStyle name="title 2" xfId="6081" xr:uid="{981FF711-6053-40A9-A54E-9E985AB597F1}"/>
    <cellStyle name="Title 2 2" xfId="10465" xr:uid="{E1D65625-5528-4A94-AB27-0747EE7C897E}"/>
    <cellStyle name="Title 2 2 2" xfId="10466" xr:uid="{761F5F1F-5DD1-40F5-AA1F-418CFF82BEBE}"/>
    <cellStyle name="Title 2 3" xfId="10467" xr:uid="{5AB0F27E-618E-411A-B29B-DB4924A00D83}"/>
    <cellStyle name="Title 3" xfId="6082" xr:uid="{25B4EDD5-E81C-4CE0-BFE7-2CCFEE577C7E}"/>
    <cellStyle name="Title 3 2" xfId="10468" xr:uid="{A47104D2-C076-4632-9C49-4E3306EA8E43}"/>
    <cellStyle name="Title 4" xfId="6083" xr:uid="{62B048E8-6DFC-4346-BA4F-3817BA4A9F58}"/>
    <cellStyle name="title2" xfId="6084" xr:uid="{519F8CBF-BC07-4298-8B8F-43F561C79A05}"/>
    <cellStyle name="Título 2" xfId="85" builtinId="17" customBuiltin="1"/>
    <cellStyle name="Título 3" xfId="86" builtinId="18" customBuiltin="1"/>
    <cellStyle name="Total" xfId="96" builtinId="25" customBuiltin="1"/>
    <cellStyle name="Total 2" xfId="6085" xr:uid="{7B9BC44C-2D8B-4B97-9763-41C4C0A5F50A}"/>
    <cellStyle name="Total 2 2" xfId="10469" xr:uid="{6E096B9F-0DDF-4305-8F62-58E42CE753E3}"/>
    <cellStyle name="Total 2 2 2" xfId="10470" xr:uid="{B9AE5528-A553-40FF-B241-B4F61D42CB99}"/>
    <cellStyle name="Total 3" xfId="6086" xr:uid="{2A0F92A6-4ECE-4170-A4D6-9B5117EDE706}"/>
    <cellStyle name="Total 3 2" xfId="10471" xr:uid="{D9AD832A-1AF6-48BD-BBE9-38572A97B696}"/>
    <cellStyle name="Total 4" xfId="10472" xr:uid="{90AC4C13-C954-404A-B04C-16D09376BD61}"/>
    <cellStyle name="Total row" xfId="6087" xr:uid="{15FF647F-468F-4CDB-9EA1-9B70E3F00401}"/>
    <cellStyle name="underline" xfId="10473" xr:uid="{A52B4816-1296-42FE-A750-485C13BC72F7}"/>
    <cellStyle name="Unhighlight" xfId="6088" xr:uid="{6730837E-3390-418C-A4FE-D5C902B2BD35}"/>
    <cellStyle name="Unsaved Change - IBM Cognos" xfId="72" xr:uid="{CCD06D30-9FC9-4A25-94F8-BF001EBC6B68}"/>
    <cellStyle name="Untotal row" xfId="6089" xr:uid="{4757BC51-AF60-493A-89B8-919A7984B8EB}"/>
    <cellStyle name="Update" xfId="6090" xr:uid="{CAD56BA2-0FBD-4F1E-8F11-20B25D64AEF6}"/>
    <cellStyle name="Valuta [0]_A.A. Dijksman stamrecht B.V." xfId="6453" xr:uid="{20B45915-CEED-48AA-8AB4-45CDEE8FC4B0}"/>
    <cellStyle name="Valuta_A.A. Dijksman stamrecht B.V." xfId="6454" xr:uid="{0733E851-50E1-4B45-B773-B3A93AE1E564}"/>
    <cellStyle name="Vírgula 2" xfId="14" xr:uid="{4F903C02-6AD9-4102-A890-AEB69769101D}"/>
    <cellStyle name="Vírgula 2 2" xfId="15796" xr:uid="{0234A3D7-D15B-421C-9148-9B703F61C8D7}"/>
    <cellStyle name="Vírgula 3" xfId="16" xr:uid="{98318D13-BCF1-484A-BDA4-85CF53D2AAC2}"/>
    <cellStyle name="Vírgula 3 2" xfId="15798" xr:uid="{712FC8D4-9C6E-41A4-A3D8-87AE45321E5B}"/>
    <cellStyle name="Währung [0]_Actual vs. Prior" xfId="10474" xr:uid="{58542EB8-397B-435B-81BD-778CB8FEC14E}"/>
    <cellStyle name="Währung_Actual vs. Prior" xfId="10475" xr:uid="{D8587248-3F25-479E-8C3D-C76BFCF65337}"/>
    <cellStyle name="Warnender Text" xfId="5798" xr:uid="{BBD63777-1183-492F-BD54-01A187111E6D}"/>
    <cellStyle name="Warning Text 2" xfId="6091" xr:uid="{9806098D-0518-4E95-8A87-A0512BA7C27A}"/>
    <cellStyle name="Warning Text 3" xfId="6092" xr:uid="{FB3C7FED-901C-4180-832A-BFB39F0ABDDC}"/>
    <cellStyle name="Warning Text 3 2" xfId="10476" xr:uid="{8934B54B-D82D-4568-A24D-97E42F253620}"/>
    <cellStyle name="Warning Text 4" xfId="10477" xr:uid="{51A6BF5A-D8C7-4926-99D0-C530803AD7F7}"/>
    <cellStyle name="yellow" xfId="6093" xr:uid="{5F3F605D-7BA1-47A4-9696-4A1AF05A9CF1}"/>
    <cellStyle name="yes" xfId="6094" xr:uid="{84C31604-AEAC-4939-B6F3-5F1FA23E61EE}"/>
    <cellStyle name="ZZ-StdB-0dp(0=0)" xfId="241" xr:uid="{F2409C23-92C4-46C8-AB8C-528991BD250C}"/>
    <cellStyle name="ZZ-Ttl1-2dp(0=0)" xfId="242" xr:uid="{AE2C7198-F36D-45D9-A49A-ACC906C1F575}"/>
    <cellStyle name="常规_Back and Front LOB2002-Q2" xfId="6567" xr:uid="{48A10E3B-9C26-4AB9-BE6F-8ECC87703620}"/>
  </cellStyles>
  <dxfs count="12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F2F2F2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externalLink" Target="externalLinks/externalLink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externalLink" Target="externalLinks/externalLink1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externalLink" Target="externalLinks/externalLink7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externalLink" Target="externalLinks/externalLink9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67740" y="464820"/>
    <xdr:ext cx="6583637" cy="4510603"/>
    <xdr:pic>
      <xdr:nvPicPr>
        <xdr:cNvPr id="3" name="Imagen 2">
          <a:extLst>
            <a:ext uri="{FF2B5EF4-FFF2-40B4-BE49-F238E27FC236}">
              <a16:creationId xmlns:a16="http://schemas.microsoft.com/office/drawing/2014/main" id="{FFC42CDA-4274-4277-8938-14A97C433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" y="464820"/>
          <a:ext cx="6583637" cy="4510603"/>
        </a:xfrm>
        <a:prstGeom prst="rect">
          <a:avLst/>
        </a:prstGeom>
      </xdr:spPr>
    </xdr:pic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66_13\EMB066_13_Cust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ocuments%20and%20Settings\ian.munro.LOGICALISUK\My%20Documents\excel%20sheets\MASTER%20HYPERION%20PACK%20-%20Budget%20Forma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&#231;as\Controladoria\BD_Indiretos\FY22\09%20-%20Setembro%20-%2021\Input_Indiretos%20-%20Setembro2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87_13\EMB087_13_Custos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DOCUME~1\mstarkey\LOCALS~1\Temp\TEMP\WU-FS-08-01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ao%20Operacional\Administracao\BD_CAR\CAR\CAR%202016_04\Resumo_Abr.16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Pastas%202013\EMB048_13\EMB048_13_Custos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Gestao%20Operacional\Administracao\Controle_LOGPRO_OPER\Planilha_LOGPRO_Comercial.xlsx" TargetMode="External"/></Relationships>
</file>

<file path=xl/externalLinks/_rels/externalLink9.xml.rels><?xml version="1.0" encoding="UTF-8" standalone="yes"?>
<Relationships xmlns="http://schemas.openxmlformats.org/package/2006/relationships"><Relationship Id="rId3" Type="http://schemas.openxmlformats.org/officeDocument/2006/relationships/externalLinkPath" Target="../LBR%20RP%20Q1%20FY27/FY27%20Reporting%20Pack%20-%20Brazil%20PTLS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PTLS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PTLS_TM1%20-%20May%2026_20260531.xlsx" TargetMode="External"/></Relationships>
</file>

<file path=xl/externalLinks/_rels/externalLink10.xml.rels><?xml version="1.0" encoding="UTF-8" standalone="yes"?>
<Relationships xmlns="http://schemas.openxmlformats.org/package/2006/relationships"><Relationship Id="rId3" Type="http://schemas.openxmlformats.org/officeDocument/2006/relationships/externalLinkPath" Target="../LBR%20RP%20Q1%20FY27/FY27%20Reporting%20Pack%20-%20Brazil%20PLOG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PLOG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PLOG_TM1%20-%20May%2026_20260531.xlsx" TargetMode="External"/></Relationships>
</file>

<file path=xl/externalLinks/_rels/externalLink11.xml.rels><?xml version="1.0" encoding="UTF-8" standalone="yes"?>
<Relationships xmlns="http://schemas.openxmlformats.org/package/2006/relationships"><Relationship Id="rId3" Type="http://schemas.openxmlformats.org/officeDocument/2006/relationships/externalLinkPath" Target="../LBR%20RP%20Q1%20FY27/FY27%20Reporting%20Pack-%20Brazil%20PLLAL_TM1%20-%20May%2026_20260531.xlsx" TargetMode="External"/><Relationship Id="rId2" Type="http://schemas.openxmlformats.org/officeDocument/2006/relationships/externalLinkPath" Target="file:///C:\Users\lsoria\Downloads\20260531%20Q1\LBR%20RP%20Q1%20FY27\FY27%20Reporting%20Pack-%20Brazil%20PLLAL_TM1%20-%20May%2026_20260531.xlsx" TargetMode="External"/><Relationship Id="rId1" Type="http://schemas.openxmlformats.org/officeDocument/2006/relationships/externalLinkPath" Target="/Users/lsoria/Downloads/20260531%20Q1/LBR%20RP%20Q1%20FY27/FY27%20Reporting%20Pack-%20Brazil%20PLLAL_TM1%20-%20May%2026_20260531.xlsx" TargetMode="External"/></Relationships>
</file>

<file path=xl/externalLinks/_rels/externalLink12.xml.rels><?xml version="1.0" encoding="UTF-8" standalone="yes"?>
<Relationships xmlns="http://schemas.openxmlformats.org/package/2006/relationships"><Relationship Id="rId3" Type="http://schemas.openxmlformats.org/officeDocument/2006/relationships/externalLinkPath" Target="../LBR%20RP%20Q1%20FY27/FY27%20Reporting%20Pack%20-%20Brazil%20Journals_TM1%20-%20May%2026_20260531.xlsx" TargetMode="External"/><Relationship Id="rId2" Type="http://schemas.openxmlformats.org/officeDocument/2006/relationships/externalLinkPath" Target="file:///C:\Users\lsoria\Downloads\20260531%20Q1\LBR%20RP%20Q1%20FY27\FY27%20Reporting%20Pack%20-%20Brazil%20Journals_TM1%20-%20May%2026_20260531.xlsx" TargetMode="External"/><Relationship Id="rId1" Type="http://schemas.openxmlformats.org/officeDocument/2006/relationships/externalLinkPath" Target="/Users/lsoria/Downloads/20260531%20Q1/LBR%20RP%20Q1%20FY27/FY27%20Reporting%20Pack%20-%20Brazil%20Journals_TM1%20-%20May%2026_202605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>
        <row r="1">
          <cell r="B1" t="e">
            <v>#N/A</v>
          </cell>
        </row>
        <row r="2">
          <cell r="B2" t="e">
            <v>#N/A</v>
          </cell>
        </row>
        <row r="3">
          <cell r="B3" t="e">
            <v>#N/A</v>
          </cell>
        </row>
        <row r="4">
          <cell r="B4" t="e">
            <v>#N/A</v>
          </cell>
        </row>
        <row r="5">
          <cell r="B5" t="str">
            <v>ITAU064</v>
          </cell>
        </row>
        <row r="6">
          <cell r="B6" t="str">
            <v>CTBC027</v>
          </cell>
        </row>
        <row r="7">
          <cell r="B7" t="str">
            <v>CTBC028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ctions"/>
      <sheetName val="Summary"/>
      <sheetName val="Sales Analysis"/>
      <sheetName val="Cost of Sales Analysis"/>
      <sheetName val="Selling Expenses"/>
      <sheetName val="G&amp;A Compensation"/>
      <sheetName val="Other Expenses"/>
      <sheetName val="Staff Costs"/>
      <sheetName val="Other Operating Expenses"/>
      <sheetName val="G&amp;A Functional Analysis"/>
      <sheetName val="Employees &amp; Utilisation"/>
      <sheetName val="Graphs 1"/>
      <sheetName val="Graphs 2"/>
      <sheetName val="Graphs 3"/>
      <sheetName val="Graphs 4"/>
      <sheetName val="Sales Pipeline"/>
      <sheetName val="SIR"/>
      <sheetName val="Sales_Analysis"/>
      <sheetName val="Cost_of_Sales_Analysis"/>
      <sheetName val="Selling_Expenses"/>
      <sheetName val="G&amp;A_Compensation"/>
      <sheetName val="Other_Expenses"/>
      <sheetName val="Staff_Costs"/>
      <sheetName val="Other_Operating_Expenses"/>
      <sheetName val="G&amp;A_Functional_Analysis"/>
      <sheetName val="Employees_&amp;_Utilisation"/>
      <sheetName val="Graphs_1"/>
      <sheetName val="Graphs_2"/>
      <sheetName val="Graphs_3"/>
      <sheetName val="Graphs_4"/>
      <sheetName val="Sales_Pipeline"/>
      <sheetName val="MP17"/>
      <sheetName val="Forecast-IS and BS"/>
      <sheetName val="BS"/>
      <sheetName val="Forecast-Core"/>
      <sheetName val="Deal Details-Core"/>
      <sheetName val="Forecast-Int Sales"/>
      <sheetName val="Deal Details-Int Sales"/>
      <sheetName val="Prior Forecast"/>
      <sheetName val="Fcst-Core Edit"/>
      <sheetName val="Resume SIR"/>
      <sheetName val="Detail H2"/>
      <sheetName val="Sales"/>
      <sheetName val="Bridg OIT Rep H1 2"/>
      <sheetName val="Bridg OIT"/>
      <sheetName val="Bridg Sales"/>
      <sheetName val="Reven Bdgt"/>
      <sheetName val="Forecast"/>
      <sheetName val="OPEX"/>
      <sheetName val="Mexico"/>
      <sheetName val="2021"/>
      <sheetName val="Cognos Load"/>
    </sheetNames>
    <sheetDataSet>
      <sheetData sheetId="0">
        <row r="6">
          <cell r="C6" t="str">
            <v>LOGICALV6</v>
          </cell>
        </row>
      </sheetData>
      <sheetData sheetId="1" refreshError="1">
        <row r="6">
          <cell r="C6" t="str">
            <v>LOGICALV6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>
        <row r="6">
          <cell r="C6" t="str">
            <v>América Móvil, S.A.B. de C.V.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P CC"/>
      <sheetName val="SAP_OI"/>
      <sheetName val="Monthly"/>
      <sheetName val="Visão MIP"/>
      <sheetName val="Budget"/>
      <sheetName val="Staff Cost Act x Bud"/>
      <sheetName val="Diretriz Orçamentária"/>
      <sheetName val="Staff Cost Ptls"/>
      <sheetName val="Staff Cost Plog"/>
      <sheetName val="Staff Cost Budget"/>
      <sheetName val="Aux"/>
      <sheetName val="Planilha1"/>
    </sheetNames>
    <sheetDataSet>
      <sheetData sheetId="0" refreshError="1"/>
      <sheetData sheetId="1" refreshError="1"/>
      <sheetData sheetId="2">
        <row r="1">
          <cell r="K1">
            <v>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lan1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e">
            <v>#N/A</v>
          </cell>
        </row>
        <row r="2">
          <cell r="B2" t="str">
            <v>PETR053</v>
          </cell>
        </row>
        <row r="3">
          <cell r="B3" t="e">
            <v>#N/A</v>
          </cell>
        </row>
        <row r="4">
          <cell r="B4" t="e">
            <v>#N/A</v>
          </cell>
        </row>
        <row r="5">
          <cell r="B5" t="str">
            <v>MCBX024</v>
          </cell>
        </row>
        <row r="6">
          <cell r="B6" t="e">
            <v>#N/A</v>
          </cell>
        </row>
        <row r="7">
          <cell r="B7" t="e">
            <v>#N/A</v>
          </cell>
        </row>
        <row r="8">
          <cell r="B8" t="e">
            <v>#N/A</v>
          </cell>
        </row>
        <row r="9">
          <cell r="B9" t="e">
            <v>#N/A</v>
          </cell>
        </row>
        <row r="10">
          <cell r="B10" t="e">
            <v>#N/A</v>
          </cell>
        </row>
      </sheetData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B"/>
      <sheetName val="Summary-Mthly"/>
      <sheetName val="BS"/>
      <sheetName val="Summary-Qrtly"/>
      <sheetName val="Schedule A"/>
      <sheetName val="Schedule B"/>
      <sheetName val="Schedule C"/>
      <sheetName val="Schedule D"/>
      <sheetName val="IS"/>
      <sheetName val="Work Area"/>
      <sheetName val="Monthly Analysis"/>
      <sheetName val="Intercompany Info"/>
      <sheetName val="Cash Flow-worksheet"/>
      <sheetName val="Cash Flow"/>
      <sheetName val="Summary_Mthly"/>
      <sheetName val="Schedule_A"/>
      <sheetName val="Schedule_B"/>
      <sheetName val="Schedule_C"/>
      <sheetName val="Schedule_D"/>
      <sheetName val="Work_Area"/>
      <sheetName val="Monthly_Analysis"/>
      <sheetName val="Intercompany_Info"/>
      <sheetName val="Cash_Flow-worksheet"/>
      <sheetName val="Cash_Flow"/>
    </sheetNames>
    <sheetDataSet>
      <sheetData sheetId="0">
        <row r="1">
          <cell r="J1" t="str">
            <v>Business Operations Services Corp. (BC)</v>
          </cell>
        </row>
      </sheetData>
      <sheetData sheetId="1" refreshError="1">
        <row r="1">
          <cell r="J1" t="str">
            <v>Business Operations Services Corp. (BC)</v>
          </cell>
          <cell r="K1">
            <v>5000</v>
          </cell>
        </row>
        <row r="2">
          <cell r="J2" t="str">
            <v>Comstor Australia</v>
          </cell>
          <cell r="K2">
            <v>7500</v>
          </cell>
        </row>
        <row r="3">
          <cell r="J3" t="str">
            <v>Comstor GMBH (CG)</v>
          </cell>
          <cell r="K3">
            <v>7500</v>
          </cell>
        </row>
        <row r="4">
          <cell r="J4" t="str">
            <v>Comstor Limited (CU)</v>
          </cell>
          <cell r="K4">
            <v>15000</v>
          </cell>
        </row>
        <row r="5">
          <cell r="J5" t="str">
            <v>Comstor Singapore (CS)</v>
          </cell>
          <cell r="K5">
            <v>5000</v>
          </cell>
        </row>
        <row r="6">
          <cell r="J6" t="str">
            <v>Eastpro Services, Inc.</v>
          </cell>
          <cell r="K6">
            <v>5000</v>
          </cell>
        </row>
        <row r="7">
          <cell r="J7" t="str">
            <v>RBR Networks, Inc. (CV) d/b/a Comstor.net</v>
          </cell>
          <cell r="K7">
            <v>15000</v>
          </cell>
        </row>
        <row r="8">
          <cell r="J8" t="str">
            <v>Westcon Asia, Limited (WA)</v>
          </cell>
          <cell r="K8">
            <v>5000</v>
          </cell>
        </row>
        <row r="9">
          <cell r="J9" t="str">
            <v>Westcon Australia, Inc. (WR)</v>
          </cell>
          <cell r="K9">
            <v>5000</v>
          </cell>
        </row>
        <row r="10">
          <cell r="J10" t="str">
            <v>Westcon Brasil, Ltda. (WB)</v>
          </cell>
          <cell r="K10">
            <v>5000</v>
          </cell>
        </row>
        <row r="11">
          <cell r="J11" t="str">
            <v>Westcon Canada Systems Inc. (WM)</v>
          </cell>
          <cell r="K11">
            <v>7500</v>
          </cell>
        </row>
        <row r="12">
          <cell r="J12" t="str">
            <v>Westcon Group, Inc. (WG)</v>
          </cell>
          <cell r="K12">
            <v>5000</v>
          </cell>
        </row>
        <row r="13">
          <cell r="J13" t="str">
            <v>Westcon South Africa (WS)</v>
          </cell>
          <cell r="K13">
            <v>5000</v>
          </cell>
        </row>
        <row r="14">
          <cell r="J14" t="str">
            <v>Westcon UK Limited (WU)</v>
          </cell>
          <cell r="K14">
            <v>10000</v>
          </cell>
        </row>
        <row r="15">
          <cell r="J15" t="str">
            <v>Westcon, Inc. (WC)</v>
          </cell>
          <cell r="K15">
            <v>15000</v>
          </cell>
        </row>
        <row r="16">
          <cell r="J16" t="str">
            <v>Westcon.net, Inc. (WN)</v>
          </cell>
          <cell r="K16">
            <v>5000</v>
          </cell>
        </row>
      </sheetData>
      <sheetData sheetId="2"/>
      <sheetData sheetId="3"/>
      <sheetData sheetId="4"/>
      <sheetData sheetId="5" refreshError="1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_ppt"/>
      <sheetName val="Checks"/>
      <sheetName val="ATRASOS"/>
      <sheetName val="Base"/>
      <sheetName val="DeltaGerente"/>
      <sheetName val="DeltaCli"/>
      <sheetName val="Recebimento"/>
      <sheetName val="CAR "/>
      <sheetName val="dinamica atrasos"/>
      <sheetName val="Atraso por gerente"/>
      <sheetName val="CAR x Faturado"/>
      <sheetName val="Plan1"/>
    </sheetNames>
    <sheetDataSet>
      <sheetData sheetId="0"/>
      <sheetData sheetId="1"/>
      <sheetData sheetId="2">
        <row r="1">
          <cell r="A1" t="str">
            <v>Operação</v>
          </cell>
        </row>
      </sheetData>
      <sheetData sheetId="3">
        <row r="1">
          <cell r="F1">
            <v>0</v>
          </cell>
        </row>
        <row r="4">
          <cell r="E4">
            <v>0</v>
          </cell>
          <cell r="I4">
            <v>0</v>
          </cell>
          <cell r="L4">
            <v>7000.82</v>
          </cell>
          <cell r="Q4">
            <v>0</v>
          </cell>
          <cell r="R4">
            <v>0</v>
          </cell>
        </row>
        <row r="5">
          <cell r="E5">
            <v>-9006.4599999999991</v>
          </cell>
          <cell r="I5">
            <v>9006.4599999999991</v>
          </cell>
          <cell r="L5">
            <v>0</v>
          </cell>
          <cell r="Q5">
            <v>0</v>
          </cell>
          <cell r="R5">
            <v>-8082.9548800000011</v>
          </cell>
        </row>
        <row r="6">
          <cell r="E6">
            <v>0</v>
          </cell>
          <cell r="I6">
            <v>0</v>
          </cell>
          <cell r="L6">
            <v>0</v>
          </cell>
          <cell r="Q6">
            <v>0</v>
          </cell>
          <cell r="R6">
            <v>0</v>
          </cell>
        </row>
        <row r="7">
          <cell r="E7">
            <v>0</v>
          </cell>
          <cell r="I7">
            <v>0</v>
          </cell>
          <cell r="L7">
            <v>0</v>
          </cell>
          <cell r="Q7">
            <v>0</v>
          </cell>
          <cell r="R7">
            <v>0</v>
          </cell>
        </row>
        <row r="8">
          <cell r="E8">
            <v>0</v>
          </cell>
          <cell r="I8">
            <v>0</v>
          </cell>
          <cell r="L8">
            <v>0</v>
          </cell>
          <cell r="Q8">
            <v>0</v>
          </cell>
          <cell r="R8">
            <v>0</v>
          </cell>
        </row>
        <row r="9">
          <cell r="E9">
            <v>0</v>
          </cell>
          <cell r="I9">
            <v>0</v>
          </cell>
          <cell r="L9">
            <v>0</v>
          </cell>
          <cell r="Q9">
            <v>0</v>
          </cell>
          <cell r="R9">
            <v>0</v>
          </cell>
        </row>
        <row r="10">
          <cell r="E10">
            <v>0</v>
          </cell>
          <cell r="I10">
            <v>0</v>
          </cell>
          <cell r="L10">
            <v>-2600.2807807650024</v>
          </cell>
          <cell r="Q10">
            <v>0</v>
          </cell>
          <cell r="R10">
            <v>0</v>
          </cell>
        </row>
        <row r="11">
          <cell r="E11">
            <v>0</v>
          </cell>
          <cell r="I11">
            <v>0</v>
          </cell>
          <cell r="L11">
            <v>0</v>
          </cell>
          <cell r="Q11">
            <v>0</v>
          </cell>
          <cell r="R11">
            <v>40513.664225352113</v>
          </cell>
        </row>
        <row r="12">
          <cell r="E12">
            <v>0</v>
          </cell>
          <cell r="I12">
            <v>-293547.54000000004</v>
          </cell>
          <cell r="L12">
            <v>293547.54000000004</v>
          </cell>
          <cell r="Q12">
            <v>-293547.54000000004</v>
          </cell>
          <cell r="R12">
            <v>7780.8699999999953</v>
          </cell>
        </row>
        <row r="13">
          <cell r="E13">
            <v>0</v>
          </cell>
          <cell r="I13">
            <v>0</v>
          </cell>
          <cell r="L13">
            <v>-76087.948400000008</v>
          </cell>
          <cell r="Q13">
            <v>0</v>
          </cell>
          <cell r="R13">
            <v>76087.948400000008</v>
          </cell>
        </row>
        <row r="14">
          <cell r="E14">
            <v>0</v>
          </cell>
          <cell r="I14">
            <v>145469.01</v>
          </cell>
          <cell r="L14">
            <v>-145469.01</v>
          </cell>
          <cell r="Q14">
            <v>145469.01</v>
          </cell>
          <cell r="R14">
            <v>0</v>
          </cell>
        </row>
        <row r="15">
          <cell r="E15">
            <v>0</v>
          </cell>
          <cell r="I15">
            <v>0</v>
          </cell>
          <cell r="L15">
            <v>0</v>
          </cell>
          <cell r="Q15">
            <v>0</v>
          </cell>
          <cell r="R15">
            <v>2079.41</v>
          </cell>
        </row>
        <row r="16">
          <cell r="E16">
            <v>0</v>
          </cell>
          <cell r="I16">
            <v>0</v>
          </cell>
          <cell r="L16">
            <v>0</v>
          </cell>
          <cell r="Q16">
            <v>0</v>
          </cell>
          <cell r="R16">
            <v>0</v>
          </cell>
        </row>
        <row r="17">
          <cell r="E17">
            <v>-25830.223917151161</v>
          </cell>
          <cell r="I17">
            <v>25830.223917151186</v>
          </cell>
          <cell r="L17">
            <v>0</v>
          </cell>
          <cell r="Q17">
            <v>0</v>
          </cell>
          <cell r="R17">
            <v>0</v>
          </cell>
        </row>
        <row r="18">
          <cell r="E18">
            <v>0</v>
          </cell>
          <cell r="I18">
            <v>0</v>
          </cell>
          <cell r="L18">
            <v>-126158.64000000001</v>
          </cell>
          <cell r="Q18">
            <v>0</v>
          </cell>
          <cell r="R18">
            <v>0</v>
          </cell>
        </row>
        <row r="19">
          <cell r="E19">
            <v>0</v>
          </cell>
          <cell r="I19">
            <v>0</v>
          </cell>
          <cell r="L19">
            <v>-12869.64552112676</v>
          </cell>
          <cell r="Q19">
            <v>0</v>
          </cell>
          <cell r="R19">
            <v>0</v>
          </cell>
        </row>
        <row r="20">
          <cell r="E20">
            <v>0</v>
          </cell>
          <cell r="I20">
            <v>0</v>
          </cell>
          <cell r="L20">
            <v>0</v>
          </cell>
          <cell r="Q20">
            <v>0</v>
          </cell>
          <cell r="R20">
            <v>0</v>
          </cell>
        </row>
        <row r="21">
          <cell r="E21">
            <v>0</v>
          </cell>
          <cell r="I21">
            <v>-1297636.1600000006</v>
          </cell>
          <cell r="L21">
            <v>1297635.69</v>
          </cell>
          <cell r="Q21">
            <v>-1297636.1600000006</v>
          </cell>
          <cell r="R21">
            <v>0</v>
          </cell>
        </row>
        <row r="22">
          <cell r="E22">
            <v>0</v>
          </cell>
          <cell r="I22">
            <v>-11037.013998202048</v>
          </cell>
          <cell r="L22">
            <v>-13589.630000000063</v>
          </cell>
          <cell r="Q22">
            <v>-11037.013998202048</v>
          </cell>
          <cell r="R22">
            <v>866359.34799640416</v>
          </cell>
        </row>
        <row r="23">
          <cell r="E23">
            <v>-1130087.49</v>
          </cell>
          <cell r="I23">
            <v>1130638.1849244062</v>
          </cell>
          <cell r="L23">
            <v>0</v>
          </cell>
          <cell r="Q23">
            <v>550.69492440624163</v>
          </cell>
          <cell r="R23">
            <v>0</v>
          </cell>
        </row>
        <row r="24">
          <cell r="E24">
            <v>0</v>
          </cell>
          <cell r="I24">
            <v>0</v>
          </cell>
          <cell r="L24">
            <v>0</v>
          </cell>
          <cell r="Q24">
            <v>0</v>
          </cell>
          <cell r="R24">
            <v>0</v>
          </cell>
        </row>
        <row r="25">
          <cell r="E25">
            <v>0</v>
          </cell>
          <cell r="I25">
            <v>0</v>
          </cell>
          <cell r="L25">
            <v>0</v>
          </cell>
          <cell r="Q25">
            <v>0</v>
          </cell>
          <cell r="R25">
            <v>0</v>
          </cell>
        </row>
        <row r="26">
          <cell r="E26">
            <v>0</v>
          </cell>
          <cell r="I26">
            <v>0</v>
          </cell>
          <cell r="L26">
            <v>0</v>
          </cell>
          <cell r="Q26">
            <v>0</v>
          </cell>
          <cell r="R26">
            <v>14287.54</v>
          </cell>
        </row>
        <row r="27">
          <cell r="E27">
            <v>0</v>
          </cell>
          <cell r="I27">
            <v>0</v>
          </cell>
          <cell r="L27">
            <v>0</v>
          </cell>
          <cell r="Q27">
            <v>0</v>
          </cell>
          <cell r="R27">
            <v>0</v>
          </cell>
        </row>
        <row r="28">
          <cell r="E28">
            <v>0</v>
          </cell>
          <cell r="I28">
            <v>0</v>
          </cell>
          <cell r="L28">
            <v>0</v>
          </cell>
          <cell r="Q28">
            <v>0</v>
          </cell>
          <cell r="R28">
            <v>0</v>
          </cell>
        </row>
        <row r="29">
          <cell r="E29">
            <v>0</v>
          </cell>
          <cell r="I29">
            <v>0</v>
          </cell>
          <cell r="L29">
            <v>0</v>
          </cell>
          <cell r="Q29">
            <v>0</v>
          </cell>
          <cell r="R29">
            <v>0</v>
          </cell>
        </row>
        <row r="30">
          <cell r="E30">
            <v>0</v>
          </cell>
          <cell r="I30">
            <v>0</v>
          </cell>
          <cell r="L30">
            <v>0</v>
          </cell>
          <cell r="Q30">
            <v>0</v>
          </cell>
          <cell r="R30">
            <v>0</v>
          </cell>
        </row>
        <row r="31">
          <cell r="E31">
            <v>0</v>
          </cell>
          <cell r="I31">
            <v>0</v>
          </cell>
          <cell r="L31">
            <v>0</v>
          </cell>
          <cell r="Q31">
            <v>0</v>
          </cell>
          <cell r="R31">
            <v>0</v>
          </cell>
        </row>
        <row r="32">
          <cell r="E32">
            <v>0</v>
          </cell>
          <cell r="I32">
            <v>0</v>
          </cell>
          <cell r="L32">
            <v>51215.39</v>
          </cell>
          <cell r="Q32">
            <v>0</v>
          </cell>
          <cell r="R32">
            <v>51215.39</v>
          </cell>
        </row>
        <row r="33">
          <cell r="E33">
            <v>0</v>
          </cell>
          <cell r="I33">
            <v>0</v>
          </cell>
          <cell r="L33">
            <v>0</v>
          </cell>
          <cell r="Q33">
            <v>0</v>
          </cell>
          <cell r="R33">
            <v>0</v>
          </cell>
        </row>
        <row r="34">
          <cell r="E34">
            <v>-15908.419999999998</v>
          </cell>
          <cell r="I34">
            <v>15908.42</v>
          </cell>
          <cell r="L34">
            <v>-33515.527464788735</v>
          </cell>
          <cell r="Q34">
            <v>0</v>
          </cell>
          <cell r="R34">
            <v>33515.527464788735</v>
          </cell>
        </row>
        <row r="35">
          <cell r="E35">
            <v>0</v>
          </cell>
          <cell r="I35">
            <v>-21737.482816901404</v>
          </cell>
          <cell r="L35">
            <v>21737.482816901404</v>
          </cell>
          <cell r="Q35">
            <v>-21737.482816901404</v>
          </cell>
          <cell r="R35">
            <v>0</v>
          </cell>
        </row>
        <row r="36">
          <cell r="E36">
            <v>18796.403470422538</v>
          </cell>
          <cell r="I36">
            <v>-18796.401216901413</v>
          </cell>
          <cell r="L36">
            <v>0</v>
          </cell>
          <cell r="Q36">
            <v>2.2535211246577092E-3</v>
          </cell>
          <cell r="R36">
            <v>0</v>
          </cell>
        </row>
        <row r="37">
          <cell r="E37">
            <v>0</v>
          </cell>
          <cell r="I37">
            <v>0</v>
          </cell>
          <cell r="L37">
            <v>-23022.209712676056</v>
          </cell>
          <cell r="Q37">
            <v>0</v>
          </cell>
          <cell r="R37">
            <v>23022.209712676056</v>
          </cell>
        </row>
        <row r="38">
          <cell r="E38">
            <v>0</v>
          </cell>
          <cell r="I38">
            <v>0</v>
          </cell>
          <cell r="L38">
            <v>0</v>
          </cell>
          <cell r="Q38">
            <v>0</v>
          </cell>
          <cell r="R38">
            <v>0</v>
          </cell>
        </row>
        <row r="39">
          <cell r="E39">
            <v>0</v>
          </cell>
          <cell r="I39">
            <v>0</v>
          </cell>
          <cell r="L39">
            <v>0</v>
          </cell>
          <cell r="Q39">
            <v>0</v>
          </cell>
          <cell r="R39">
            <v>2871223.0057236231</v>
          </cell>
        </row>
        <row r="40">
          <cell r="E40">
            <v>0</v>
          </cell>
          <cell r="I40">
            <v>0</v>
          </cell>
          <cell r="L40">
            <v>0</v>
          </cell>
          <cell r="Q40">
            <v>0</v>
          </cell>
          <cell r="R40">
            <v>207307.20000000004</v>
          </cell>
        </row>
        <row r="41">
          <cell r="E41">
            <v>0</v>
          </cell>
          <cell r="I41">
            <v>0</v>
          </cell>
          <cell r="L41">
            <v>0</v>
          </cell>
          <cell r="Q41">
            <v>0</v>
          </cell>
          <cell r="R41">
            <v>316333.33999999997</v>
          </cell>
        </row>
        <row r="42">
          <cell r="E42">
            <v>0</v>
          </cell>
          <cell r="I42">
            <v>-94597.731999998214</v>
          </cell>
          <cell r="L42">
            <v>1942.3999999999651</v>
          </cell>
          <cell r="Q42">
            <v>-94597.731999998214</v>
          </cell>
          <cell r="R42">
            <v>727065.19999999972</v>
          </cell>
        </row>
        <row r="43">
          <cell r="E43">
            <v>0</v>
          </cell>
          <cell r="I43">
            <v>0</v>
          </cell>
          <cell r="L43">
            <v>0</v>
          </cell>
          <cell r="Q43">
            <v>0</v>
          </cell>
          <cell r="R43">
            <v>23255.999999999935</v>
          </cell>
        </row>
        <row r="44">
          <cell r="E44">
            <v>3.0555556586477906E-3</v>
          </cell>
          <cell r="I44">
            <v>-114468.50999999972</v>
          </cell>
          <cell r="L44">
            <v>7284.0200000000186</v>
          </cell>
          <cell r="Q44">
            <v>-114468.50694444406</v>
          </cell>
          <cell r="R44">
            <v>182352.07000000004</v>
          </cell>
        </row>
        <row r="45">
          <cell r="E45">
            <v>0</v>
          </cell>
          <cell r="I45">
            <v>0</v>
          </cell>
          <cell r="L45">
            <v>87593.329600000012</v>
          </cell>
          <cell r="Q45">
            <v>0</v>
          </cell>
          <cell r="R45">
            <v>175186.65920000002</v>
          </cell>
        </row>
        <row r="46">
          <cell r="E46">
            <v>0</v>
          </cell>
          <cell r="I46">
            <v>0</v>
          </cell>
          <cell r="L46">
            <v>5119.8796457832723</v>
          </cell>
          <cell r="Q46">
            <v>0</v>
          </cell>
          <cell r="R46">
            <v>10239.759291566545</v>
          </cell>
        </row>
        <row r="47">
          <cell r="E47">
            <v>0</v>
          </cell>
          <cell r="I47">
            <v>0</v>
          </cell>
          <cell r="L47">
            <v>0</v>
          </cell>
          <cell r="Q47">
            <v>0</v>
          </cell>
          <cell r="R47">
            <v>0</v>
          </cell>
        </row>
        <row r="48">
          <cell r="E48">
            <v>0</v>
          </cell>
          <cell r="I48">
            <v>0</v>
          </cell>
          <cell r="L48">
            <v>0</v>
          </cell>
          <cell r="Q48">
            <v>0</v>
          </cell>
          <cell r="R48">
            <v>0</v>
          </cell>
        </row>
        <row r="49">
          <cell r="E49">
            <v>0</v>
          </cell>
          <cell r="I49">
            <v>0</v>
          </cell>
          <cell r="L49">
            <v>0</v>
          </cell>
          <cell r="Q49">
            <v>0</v>
          </cell>
          <cell r="R49">
            <v>0</v>
          </cell>
        </row>
        <row r="50">
          <cell r="E50">
            <v>0</v>
          </cell>
          <cell r="I50">
            <v>0</v>
          </cell>
          <cell r="L50">
            <v>0</v>
          </cell>
          <cell r="Q50">
            <v>0</v>
          </cell>
          <cell r="R50">
            <v>0</v>
          </cell>
        </row>
        <row r="51">
          <cell r="E51">
            <v>0</v>
          </cell>
          <cell r="I51">
            <v>0</v>
          </cell>
          <cell r="L51">
            <v>0</v>
          </cell>
          <cell r="Q51">
            <v>0</v>
          </cell>
          <cell r="R51">
            <v>0</v>
          </cell>
        </row>
        <row r="52">
          <cell r="E52">
            <v>-400000</v>
          </cell>
          <cell r="I52">
            <v>400000</v>
          </cell>
          <cell r="L52">
            <v>0</v>
          </cell>
          <cell r="Q52">
            <v>0</v>
          </cell>
          <cell r="R52">
            <v>0</v>
          </cell>
        </row>
        <row r="53">
          <cell r="E53">
            <v>0</v>
          </cell>
          <cell r="I53">
            <v>0</v>
          </cell>
          <cell r="L53">
            <v>0</v>
          </cell>
          <cell r="Q53">
            <v>0</v>
          </cell>
          <cell r="R53">
            <v>0</v>
          </cell>
        </row>
        <row r="54">
          <cell r="E54">
            <v>0</v>
          </cell>
          <cell r="I54">
            <v>0</v>
          </cell>
          <cell r="L54">
            <v>0</v>
          </cell>
          <cell r="Q54">
            <v>0</v>
          </cell>
          <cell r="R54">
            <v>0</v>
          </cell>
        </row>
        <row r="55">
          <cell r="E55">
            <v>0</v>
          </cell>
          <cell r="I55">
            <v>-4171.0701037500003</v>
          </cell>
          <cell r="L55">
            <v>-1921308.3703462009</v>
          </cell>
          <cell r="Q55">
            <v>-4171.0701037500003</v>
          </cell>
          <cell r="R55">
            <v>1925479.4404499508</v>
          </cell>
        </row>
        <row r="56">
          <cell r="E56">
            <v>0</v>
          </cell>
          <cell r="I56">
            <v>0</v>
          </cell>
          <cell r="L56">
            <v>0</v>
          </cell>
          <cell r="Q56">
            <v>0</v>
          </cell>
          <cell r="R56">
            <v>0</v>
          </cell>
        </row>
        <row r="57">
          <cell r="E57">
            <v>0</v>
          </cell>
          <cell r="I57">
            <v>0</v>
          </cell>
          <cell r="L57">
            <v>0</v>
          </cell>
          <cell r="Q57">
            <v>0</v>
          </cell>
          <cell r="R57">
            <v>0</v>
          </cell>
        </row>
        <row r="58">
          <cell r="E58">
            <v>0</v>
          </cell>
          <cell r="I58">
            <v>0</v>
          </cell>
          <cell r="L58">
            <v>0</v>
          </cell>
          <cell r="Q58">
            <v>0</v>
          </cell>
          <cell r="R58">
            <v>0</v>
          </cell>
        </row>
        <row r="59">
          <cell r="E59">
            <v>0</v>
          </cell>
          <cell r="I59">
            <v>0</v>
          </cell>
          <cell r="L59">
            <v>0</v>
          </cell>
          <cell r="Q59">
            <v>0</v>
          </cell>
          <cell r="R59">
            <v>310300</v>
          </cell>
        </row>
        <row r="60">
          <cell r="E60">
            <v>0</v>
          </cell>
          <cell r="I60">
            <v>0</v>
          </cell>
          <cell r="L60">
            <v>0</v>
          </cell>
          <cell r="Q60">
            <v>0</v>
          </cell>
          <cell r="R60">
            <v>0</v>
          </cell>
        </row>
        <row r="61">
          <cell r="E61">
            <v>0</v>
          </cell>
          <cell r="I61">
            <v>0</v>
          </cell>
          <cell r="L61">
            <v>0</v>
          </cell>
          <cell r="Q61">
            <v>0</v>
          </cell>
          <cell r="R61">
            <v>118952.65</v>
          </cell>
        </row>
        <row r="62">
          <cell r="E62">
            <v>-4658.7826230000001</v>
          </cell>
          <cell r="I62">
            <v>4658.7826230000001</v>
          </cell>
          <cell r="L62">
            <v>0</v>
          </cell>
          <cell r="Q62">
            <v>0</v>
          </cell>
          <cell r="R62">
            <v>4658.782623000001</v>
          </cell>
        </row>
        <row r="63">
          <cell r="E63">
            <v>-31142.519298000003</v>
          </cell>
          <cell r="I63">
            <v>31142.519298000003</v>
          </cell>
          <cell r="L63">
            <v>0</v>
          </cell>
          <cell r="Q63">
            <v>0</v>
          </cell>
          <cell r="R63">
            <v>62285.038596000013</v>
          </cell>
        </row>
        <row r="64">
          <cell r="E64">
            <v>0</v>
          </cell>
          <cell r="I64">
            <v>0</v>
          </cell>
          <cell r="L64">
            <v>74527.039999999994</v>
          </cell>
          <cell r="Q64">
            <v>0</v>
          </cell>
          <cell r="R64">
            <v>0</v>
          </cell>
        </row>
        <row r="65">
          <cell r="E65">
            <v>0</v>
          </cell>
          <cell r="I65">
            <v>0</v>
          </cell>
          <cell r="L65">
            <v>0</v>
          </cell>
          <cell r="Q65">
            <v>0</v>
          </cell>
          <cell r="R65">
            <v>-857483.1399999999</v>
          </cell>
        </row>
        <row r="66">
          <cell r="E66">
            <v>0</v>
          </cell>
          <cell r="I66">
            <v>0</v>
          </cell>
          <cell r="L66">
            <v>0</v>
          </cell>
          <cell r="Q66">
            <v>0</v>
          </cell>
          <cell r="R66">
            <v>-555403.80000000005</v>
          </cell>
        </row>
        <row r="67">
          <cell r="E67">
            <v>0</v>
          </cell>
          <cell r="I67">
            <v>0</v>
          </cell>
          <cell r="L67">
            <v>0</v>
          </cell>
          <cell r="Q67">
            <v>0</v>
          </cell>
          <cell r="R67">
            <v>0</v>
          </cell>
        </row>
        <row r="68">
          <cell r="E68">
            <v>0</v>
          </cell>
          <cell r="I68">
            <v>0</v>
          </cell>
          <cell r="L68">
            <v>0</v>
          </cell>
          <cell r="Q68">
            <v>0</v>
          </cell>
          <cell r="R68">
            <v>0</v>
          </cell>
        </row>
        <row r="69">
          <cell r="E69">
            <v>-131690.19</v>
          </cell>
          <cell r="I69">
            <v>131690.19</v>
          </cell>
          <cell r="L69">
            <v>-44033.426999999981</v>
          </cell>
          <cell r="Q69">
            <v>0</v>
          </cell>
          <cell r="R69">
            <v>44033.426999999967</v>
          </cell>
        </row>
        <row r="70">
          <cell r="E70">
            <v>0</v>
          </cell>
          <cell r="I70">
            <v>0</v>
          </cell>
          <cell r="L70">
            <v>0</v>
          </cell>
          <cell r="Q70">
            <v>0</v>
          </cell>
          <cell r="R70">
            <v>0</v>
          </cell>
        </row>
        <row r="71">
          <cell r="E71">
            <v>0</v>
          </cell>
          <cell r="I71">
            <v>0</v>
          </cell>
          <cell r="L71">
            <v>0</v>
          </cell>
          <cell r="Q71">
            <v>0</v>
          </cell>
          <cell r="R71">
            <v>0</v>
          </cell>
        </row>
        <row r="72">
          <cell r="E72">
            <v>0</v>
          </cell>
          <cell r="I72">
            <v>0</v>
          </cell>
          <cell r="L72">
            <v>0</v>
          </cell>
          <cell r="Q72">
            <v>0</v>
          </cell>
          <cell r="R72">
            <v>28900.980000000003</v>
          </cell>
        </row>
        <row r="73">
          <cell r="E73">
            <v>-14332.649999999998</v>
          </cell>
          <cell r="I73">
            <v>14332.649999999998</v>
          </cell>
          <cell r="L73">
            <v>0</v>
          </cell>
          <cell r="Q73">
            <v>0</v>
          </cell>
          <cell r="R73">
            <v>0</v>
          </cell>
        </row>
        <row r="74">
          <cell r="E74">
            <v>0</v>
          </cell>
          <cell r="I74">
            <v>-143326.49999999997</v>
          </cell>
          <cell r="L74">
            <v>14332.65</v>
          </cell>
          <cell r="Q74">
            <v>-143326.49999999997</v>
          </cell>
          <cell r="R74">
            <v>28665.3</v>
          </cell>
        </row>
        <row r="75">
          <cell r="E75">
            <v>0</v>
          </cell>
          <cell r="I75">
            <v>0</v>
          </cell>
          <cell r="L75">
            <v>119372.85451718312</v>
          </cell>
          <cell r="Q75">
            <v>0</v>
          </cell>
          <cell r="R75">
            <v>119372.85451718312</v>
          </cell>
        </row>
        <row r="76">
          <cell r="E76">
            <v>-220159.56</v>
          </cell>
          <cell r="I76">
            <v>228633.64477699221</v>
          </cell>
          <cell r="L76">
            <v>0</v>
          </cell>
          <cell r="Q76">
            <v>8474.0847769922111</v>
          </cell>
          <cell r="R76">
            <v>456089.31044601562</v>
          </cell>
        </row>
        <row r="77">
          <cell r="E77">
            <v>0</v>
          </cell>
          <cell r="I77">
            <v>0</v>
          </cell>
          <cell r="L77">
            <v>0</v>
          </cell>
          <cell r="Q77">
            <v>0</v>
          </cell>
          <cell r="R77">
            <v>221800.18</v>
          </cell>
        </row>
        <row r="78">
          <cell r="E78">
            <v>0</v>
          </cell>
          <cell r="I78">
            <v>0</v>
          </cell>
          <cell r="L78">
            <v>0</v>
          </cell>
          <cell r="Q78">
            <v>0</v>
          </cell>
          <cell r="R78">
            <v>0</v>
          </cell>
        </row>
        <row r="79">
          <cell r="E79">
            <v>0</v>
          </cell>
          <cell r="I79">
            <v>0</v>
          </cell>
          <cell r="L79">
            <v>-90905.252394366005</v>
          </cell>
          <cell r="Q79">
            <v>0</v>
          </cell>
          <cell r="R79">
            <v>0</v>
          </cell>
        </row>
        <row r="80">
          <cell r="E80">
            <v>0</v>
          </cell>
          <cell r="I80">
            <v>1298976.7999999996</v>
          </cell>
          <cell r="L80">
            <v>0</v>
          </cell>
          <cell r="Q80">
            <v>1298976.7999999996</v>
          </cell>
          <cell r="R80">
            <v>0</v>
          </cell>
        </row>
        <row r="81">
          <cell r="E81">
            <v>204750</v>
          </cell>
          <cell r="I81">
            <v>-204750</v>
          </cell>
          <cell r="L81">
            <v>0</v>
          </cell>
          <cell r="Q81">
            <v>0</v>
          </cell>
          <cell r="R81">
            <v>409500</v>
          </cell>
        </row>
        <row r="82">
          <cell r="E82">
            <v>65512.241373117198</v>
          </cell>
          <cell r="I82">
            <v>-65512.241373117198</v>
          </cell>
          <cell r="L82">
            <v>0</v>
          </cell>
          <cell r="Q82">
            <v>0</v>
          </cell>
          <cell r="R82">
            <v>131024.48274623432</v>
          </cell>
        </row>
        <row r="83">
          <cell r="E83">
            <v>0</v>
          </cell>
          <cell r="I83">
            <v>0</v>
          </cell>
          <cell r="L83">
            <v>0</v>
          </cell>
          <cell r="Q83">
            <v>0</v>
          </cell>
          <cell r="R83">
            <v>0</v>
          </cell>
        </row>
        <row r="84">
          <cell r="E84">
            <v>0</v>
          </cell>
          <cell r="I84">
            <v>182832.16999999998</v>
          </cell>
          <cell r="L84">
            <v>-772832.88647887344</v>
          </cell>
          <cell r="Q84">
            <v>182832.16999999998</v>
          </cell>
          <cell r="R84">
            <v>613931.85352112702</v>
          </cell>
        </row>
        <row r="85">
          <cell r="E85">
            <v>0</v>
          </cell>
          <cell r="I85">
            <v>0</v>
          </cell>
          <cell r="L85">
            <v>0</v>
          </cell>
          <cell r="Q85">
            <v>0</v>
          </cell>
          <cell r="R85">
            <v>0</v>
          </cell>
        </row>
        <row r="86">
          <cell r="E86">
            <v>0</v>
          </cell>
          <cell r="I86">
            <v>0</v>
          </cell>
          <cell r="L86">
            <v>25771.199999999997</v>
          </cell>
          <cell r="Q86">
            <v>0</v>
          </cell>
          <cell r="R86">
            <v>44924.88</v>
          </cell>
        </row>
        <row r="87">
          <cell r="E87">
            <v>0</v>
          </cell>
          <cell r="I87">
            <v>0</v>
          </cell>
          <cell r="L87">
            <v>0</v>
          </cell>
          <cell r="Q87">
            <v>0</v>
          </cell>
          <cell r="R87">
            <v>0</v>
          </cell>
        </row>
        <row r="88">
          <cell r="E88">
            <v>0</v>
          </cell>
          <cell r="I88">
            <v>0</v>
          </cell>
          <cell r="L88">
            <v>-2599.2509999999997</v>
          </cell>
          <cell r="Q88">
            <v>0</v>
          </cell>
          <cell r="R88">
            <v>0</v>
          </cell>
        </row>
        <row r="89">
          <cell r="E89">
            <v>-14706.160000000003</v>
          </cell>
          <cell r="I89">
            <v>14706.160000000003</v>
          </cell>
          <cell r="L89">
            <v>0</v>
          </cell>
          <cell r="Q89">
            <v>0</v>
          </cell>
          <cell r="R89">
            <v>-276871.21349999961</v>
          </cell>
        </row>
        <row r="90">
          <cell r="E90">
            <v>0</v>
          </cell>
          <cell r="I90">
            <v>0</v>
          </cell>
          <cell r="L90">
            <v>-23639.85</v>
          </cell>
          <cell r="Q90">
            <v>0</v>
          </cell>
          <cell r="R90">
            <v>0</v>
          </cell>
        </row>
        <row r="91">
          <cell r="E91">
            <v>0</v>
          </cell>
          <cell r="I91">
            <v>-7553.1855528592059</v>
          </cell>
          <cell r="L91">
            <v>-10012.362244487776</v>
          </cell>
          <cell r="Q91">
            <v>-7553.1855528592059</v>
          </cell>
          <cell r="R91">
            <v>4070.1219172949932</v>
          </cell>
        </row>
        <row r="92">
          <cell r="E92">
            <v>0</v>
          </cell>
          <cell r="I92">
            <v>-23375.598499999993</v>
          </cell>
          <cell r="L92">
            <v>-33613.065000000002</v>
          </cell>
          <cell r="Q92">
            <v>-23375.598499999993</v>
          </cell>
          <cell r="R92">
            <v>0</v>
          </cell>
        </row>
        <row r="93">
          <cell r="E93">
            <v>0</v>
          </cell>
          <cell r="I93">
            <v>0</v>
          </cell>
          <cell r="L93">
            <v>0</v>
          </cell>
          <cell r="Q93">
            <v>0</v>
          </cell>
          <cell r="R93">
            <v>-5210.3450000000003</v>
          </cell>
        </row>
        <row r="94">
          <cell r="E94">
            <v>0</v>
          </cell>
          <cell r="I94">
            <v>0</v>
          </cell>
          <cell r="L94">
            <v>-11091.195</v>
          </cell>
          <cell r="Q94">
            <v>0</v>
          </cell>
          <cell r="R94">
            <v>0</v>
          </cell>
        </row>
        <row r="95">
          <cell r="E95">
            <v>4403.7870000000003</v>
          </cell>
          <cell r="I95">
            <v>-44321.78</v>
          </cell>
          <cell r="L95">
            <v>39765.433000000005</v>
          </cell>
          <cell r="Q95">
            <v>-39917.993000000002</v>
          </cell>
          <cell r="R95">
            <v>-194710.27799999999</v>
          </cell>
        </row>
        <row r="96">
          <cell r="E96">
            <v>0</v>
          </cell>
          <cell r="I96">
            <v>0</v>
          </cell>
          <cell r="L96">
            <v>0</v>
          </cell>
          <cell r="Q96">
            <v>0</v>
          </cell>
          <cell r="R96">
            <v>0</v>
          </cell>
        </row>
        <row r="97">
          <cell r="E97">
            <v>-2905.2</v>
          </cell>
          <cell r="I97">
            <v>0</v>
          </cell>
          <cell r="L97">
            <v>2905.2</v>
          </cell>
          <cell r="Q97">
            <v>-2905.2</v>
          </cell>
          <cell r="R97">
            <v>0</v>
          </cell>
        </row>
        <row r="98">
          <cell r="E98">
            <v>7414.4599999999991</v>
          </cell>
          <cell r="I98">
            <v>-5789.8219284849038</v>
          </cell>
          <cell r="L98">
            <v>-3930.1719047959778</v>
          </cell>
          <cell r="Q98">
            <v>1624.6380715150954</v>
          </cell>
          <cell r="R98">
            <v>-146890.93061812513</v>
          </cell>
        </row>
        <row r="99">
          <cell r="E99">
            <v>67904.766999999993</v>
          </cell>
          <cell r="I99">
            <v>-75567.660883847566</v>
          </cell>
          <cell r="L99">
            <v>-110648.66417324674</v>
          </cell>
          <cell r="Q99">
            <v>-7662.8938838475733</v>
          </cell>
          <cell r="R99">
            <v>7764.5760438047582</v>
          </cell>
        </row>
        <row r="100">
          <cell r="E100">
            <v>189593.88</v>
          </cell>
          <cell r="I100">
            <v>-32662.520952282546</v>
          </cell>
          <cell r="L100">
            <v>-34367.39410435973</v>
          </cell>
          <cell r="Q100">
            <v>156931.35904771747</v>
          </cell>
          <cell r="R100">
            <v>10458.099152499577</v>
          </cell>
        </row>
        <row r="101">
          <cell r="E101">
            <v>0</v>
          </cell>
          <cell r="I101">
            <v>0</v>
          </cell>
          <cell r="L101">
            <v>-24279.177</v>
          </cell>
          <cell r="Q101">
            <v>0</v>
          </cell>
          <cell r="R101">
            <v>0</v>
          </cell>
        </row>
        <row r="102">
          <cell r="E102">
            <v>0</v>
          </cell>
          <cell r="I102">
            <v>0</v>
          </cell>
          <cell r="L102">
            <v>0</v>
          </cell>
          <cell r="Q102">
            <v>0</v>
          </cell>
          <cell r="R102">
            <v>-36968.852437499998</v>
          </cell>
        </row>
        <row r="103">
          <cell r="E103">
            <v>28175.174999999999</v>
          </cell>
          <cell r="I103">
            <v>38049.584999999999</v>
          </cell>
          <cell r="L103">
            <v>-119624.31389571115</v>
          </cell>
          <cell r="Q103">
            <v>66224.759999999995</v>
          </cell>
          <cell r="R103">
            <v>-47409.196104288858</v>
          </cell>
        </row>
        <row r="104">
          <cell r="E104">
            <v>0</v>
          </cell>
          <cell r="I104">
            <v>0</v>
          </cell>
          <cell r="L104">
            <v>-17166.737663265289</v>
          </cell>
          <cell r="Q104">
            <v>0</v>
          </cell>
          <cell r="R104">
            <v>-70184.168999999994</v>
          </cell>
        </row>
        <row r="105">
          <cell r="E105">
            <v>0</v>
          </cell>
          <cell r="I105">
            <v>0</v>
          </cell>
          <cell r="L105">
            <v>0</v>
          </cell>
          <cell r="Q105">
            <v>0</v>
          </cell>
          <cell r="R105">
            <v>0</v>
          </cell>
        </row>
        <row r="106">
          <cell r="E106">
            <v>0</v>
          </cell>
          <cell r="I106">
            <v>0</v>
          </cell>
          <cell r="L106">
            <v>0</v>
          </cell>
          <cell r="Q106">
            <v>0</v>
          </cell>
          <cell r="R106">
            <v>0</v>
          </cell>
        </row>
        <row r="107">
          <cell r="E107">
            <v>10246.359999999986</v>
          </cell>
          <cell r="I107">
            <v>-380701.74693351728</v>
          </cell>
          <cell r="L107">
            <v>148480.75949178985</v>
          </cell>
          <cell r="Q107">
            <v>-370455.38693351729</v>
          </cell>
          <cell r="R107">
            <v>-85424.260965557769</v>
          </cell>
        </row>
        <row r="108">
          <cell r="E108">
            <v>12039.743500000004</v>
          </cell>
          <cell r="I108">
            <v>-20934.745247771265</v>
          </cell>
          <cell r="L108">
            <v>1764.1569169728027</v>
          </cell>
          <cell r="Q108">
            <v>-8895.0017477712609</v>
          </cell>
          <cell r="R108">
            <v>-734595.44634606584</v>
          </cell>
        </row>
        <row r="109">
          <cell r="E109">
            <v>0</v>
          </cell>
          <cell r="I109">
            <v>0</v>
          </cell>
          <cell r="L109">
            <v>0</v>
          </cell>
          <cell r="Q109">
            <v>0</v>
          </cell>
          <cell r="R109">
            <v>-135454.84399999998</v>
          </cell>
        </row>
        <row r="110">
          <cell r="E110">
            <v>4338201.1759931985</v>
          </cell>
          <cell r="I110">
            <v>-1105696.1494049681</v>
          </cell>
          <cell r="L110">
            <v>-2917434.1990594822</v>
          </cell>
          <cell r="Q110">
            <v>3232505.0265882304</v>
          </cell>
          <cell r="R110">
            <v>-1543535.7788160788</v>
          </cell>
        </row>
        <row r="111">
          <cell r="E111">
            <v>65091.270000000048</v>
          </cell>
          <cell r="I111">
            <v>211760.15344365314</v>
          </cell>
          <cell r="L111">
            <v>465537.27663033397</v>
          </cell>
          <cell r="Q111">
            <v>276851.42344365316</v>
          </cell>
          <cell r="R111">
            <v>533281.27412921167</v>
          </cell>
        </row>
        <row r="112">
          <cell r="E112">
            <v>-150180</v>
          </cell>
          <cell r="I112">
            <v>150180</v>
          </cell>
          <cell r="L112">
            <v>0</v>
          </cell>
          <cell r="Q112">
            <v>0</v>
          </cell>
          <cell r="R112">
            <v>-137773.75</v>
          </cell>
        </row>
        <row r="113">
          <cell r="E113">
            <v>2445.890000000014</v>
          </cell>
          <cell r="I113">
            <v>0</v>
          </cell>
          <cell r="L113">
            <v>0</v>
          </cell>
          <cell r="Q113">
            <v>2445.890000000014</v>
          </cell>
          <cell r="R113">
            <v>0</v>
          </cell>
        </row>
        <row r="114">
          <cell r="E114">
            <v>0</v>
          </cell>
          <cell r="I114">
            <v>-1796046.44</v>
          </cell>
          <cell r="L114">
            <v>1796046.44</v>
          </cell>
          <cell r="Q114">
            <v>-1796046.44</v>
          </cell>
          <cell r="R114">
            <v>420825.47727272753</v>
          </cell>
        </row>
        <row r="115">
          <cell r="E115">
            <v>-2784311.1099999994</v>
          </cell>
          <cell r="I115">
            <v>1843106.9749999987</v>
          </cell>
          <cell r="L115">
            <v>896275.09650000161</v>
          </cell>
          <cell r="Q115">
            <v>-941204.13500000071</v>
          </cell>
          <cell r="R115">
            <v>-30846.60199999623</v>
          </cell>
        </row>
        <row r="116">
          <cell r="E116">
            <v>87895.099999999977</v>
          </cell>
          <cell r="I116">
            <v>-88908.53</v>
          </cell>
          <cell r="L116">
            <v>0</v>
          </cell>
          <cell r="Q116">
            <v>-1013.4300000000221</v>
          </cell>
          <cell r="R116">
            <v>0</v>
          </cell>
        </row>
        <row r="117">
          <cell r="E117">
            <v>0</v>
          </cell>
          <cell r="I117">
            <v>0</v>
          </cell>
          <cell r="L117">
            <v>0</v>
          </cell>
          <cell r="Q117">
            <v>0</v>
          </cell>
          <cell r="R117">
            <v>0</v>
          </cell>
        </row>
        <row r="118">
          <cell r="E118">
            <v>0</v>
          </cell>
          <cell r="I118">
            <v>0</v>
          </cell>
          <cell r="L118">
            <v>0</v>
          </cell>
          <cell r="Q118">
            <v>0</v>
          </cell>
          <cell r="R118">
            <v>0</v>
          </cell>
        </row>
        <row r="119">
          <cell r="E119">
            <v>0</v>
          </cell>
          <cell r="I119">
            <v>0</v>
          </cell>
          <cell r="L119">
            <v>0</v>
          </cell>
          <cell r="Q119">
            <v>0</v>
          </cell>
          <cell r="R119">
            <v>0</v>
          </cell>
        </row>
        <row r="120">
          <cell r="E120">
            <v>0</v>
          </cell>
          <cell r="I120">
            <v>244474.7</v>
          </cell>
          <cell r="L120">
            <v>0</v>
          </cell>
          <cell r="Q120">
            <v>244474.7</v>
          </cell>
          <cell r="R120">
            <v>0</v>
          </cell>
        </row>
        <row r="121">
          <cell r="E121">
            <v>0</v>
          </cell>
          <cell r="I121">
            <v>0</v>
          </cell>
          <cell r="L121">
            <v>0</v>
          </cell>
          <cell r="Q121">
            <v>0</v>
          </cell>
          <cell r="R121">
            <v>0</v>
          </cell>
        </row>
        <row r="122">
          <cell r="E122">
            <v>-104500</v>
          </cell>
          <cell r="I122">
            <v>104500</v>
          </cell>
          <cell r="L122">
            <v>0</v>
          </cell>
          <cell r="Q122">
            <v>0</v>
          </cell>
          <cell r="R122">
            <v>104500</v>
          </cell>
        </row>
        <row r="123">
          <cell r="E123">
            <v>0</v>
          </cell>
          <cell r="I123">
            <v>-1.457374248362612</v>
          </cell>
          <cell r="L123">
            <v>0</v>
          </cell>
          <cell r="Q123">
            <v>-1.457374248362612</v>
          </cell>
          <cell r="R123">
            <v>0</v>
          </cell>
        </row>
        <row r="124">
          <cell r="E124">
            <v>0</v>
          </cell>
          <cell r="I124">
            <v>-33107.700000000004</v>
          </cell>
          <cell r="L124">
            <v>728015.34</v>
          </cell>
          <cell r="Q124">
            <v>-33107.700000000004</v>
          </cell>
          <cell r="R124">
            <v>58737.300000000047</v>
          </cell>
        </row>
        <row r="125">
          <cell r="E125">
            <v>0</v>
          </cell>
          <cell r="I125">
            <v>-372991.09999043687</v>
          </cell>
          <cell r="L125">
            <v>333152.36</v>
          </cell>
          <cell r="Q125">
            <v>-372991.09999043687</v>
          </cell>
          <cell r="R125">
            <v>0</v>
          </cell>
        </row>
        <row r="126">
          <cell r="E126">
            <v>0</v>
          </cell>
          <cell r="I126">
            <v>0</v>
          </cell>
          <cell r="L126">
            <v>0</v>
          </cell>
          <cell r="Q126">
            <v>0</v>
          </cell>
          <cell r="R126">
            <v>0</v>
          </cell>
        </row>
        <row r="127">
          <cell r="E127">
            <v>0</v>
          </cell>
          <cell r="I127">
            <v>-210880.85999999961</v>
          </cell>
          <cell r="L127">
            <v>210880.85999999961</v>
          </cell>
          <cell r="Q127">
            <v>-210880.85999999961</v>
          </cell>
          <cell r="R127">
            <v>210880.85999999961</v>
          </cell>
        </row>
        <row r="128">
          <cell r="E128">
            <v>0</v>
          </cell>
          <cell r="I128">
            <v>0</v>
          </cell>
          <cell r="L128">
            <v>0</v>
          </cell>
          <cell r="Q128">
            <v>0</v>
          </cell>
          <cell r="R128">
            <v>0</v>
          </cell>
        </row>
        <row r="129">
          <cell r="E129">
            <v>0</v>
          </cell>
          <cell r="I129">
            <v>0</v>
          </cell>
          <cell r="L129">
            <v>675763.87162293459</v>
          </cell>
          <cell r="Q129">
            <v>0</v>
          </cell>
          <cell r="R129">
            <v>843640.70554951672</v>
          </cell>
        </row>
        <row r="130">
          <cell r="E130">
            <v>0</v>
          </cell>
          <cell r="I130">
            <v>0</v>
          </cell>
          <cell r="L130">
            <v>0</v>
          </cell>
          <cell r="Q130">
            <v>0</v>
          </cell>
          <cell r="R130">
            <v>380460.35800000036</v>
          </cell>
        </row>
        <row r="131">
          <cell r="E131">
            <v>0</v>
          </cell>
          <cell r="I131">
            <v>0</v>
          </cell>
          <cell r="L131">
            <v>31704.109999999986</v>
          </cell>
          <cell r="Q131">
            <v>0</v>
          </cell>
          <cell r="R131">
            <v>505406.76000000013</v>
          </cell>
        </row>
        <row r="132">
          <cell r="E132">
            <v>0</v>
          </cell>
          <cell r="I132">
            <v>0</v>
          </cell>
          <cell r="L132">
            <v>0</v>
          </cell>
          <cell r="Q132">
            <v>0</v>
          </cell>
          <cell r="R132">
            <v>0</v>
          </cell>
        </row>
        <row r="133">
          <cell r="E133">
            <v>-63157.861999999994</v>
          </cell>
          <cell r="I133">
            <v>-67764.813306122465</v>
          </cell>
          <cell r="L133">
            <v>130922.67530611984</v>
          </cell>
          <cell r="Q133">
            <v>-130922.67530612246</v>
          </cell>
          <cell r="R133">
            <v>0</v>
          </cell>
        </row>
        <row r="134">
          <cell r="E134">
            <v>0</v>
          </cell>
          <cell r="I134">
            <v>0</v>
          </cell>
          <cell r="L134">
            <v>-135665.86984444218</v>
          </cell>
          <cell r="Q134">
            <v>0</v>
          </cell>
          <cell r="R134">
            <v>0</v>
          </cell>
        </row>
        <row r="135">
          <cell r="E135">
            <v>0</v>
          </cell>
          <cell r="I135">
            <v>-48941.993889328973</v>
          </cell>
          <cell r="L135">
            <v>-45996.131036529019</v>
          </cell>
          <cell r="Q135">
            <v>-48941.993889328973</v>
          </cell>
          <cell r="R135">
            <v>143880.11881518696</v>
          </cell>
        </row>
        <row r="136">
          <cell r="E136">
            <v>0</v>
          </cell>
          <cell r="I136">
            <v>0</v>
          </cell>
          <cell r="L136">
            <v>0</v>
          </cell>
          <cell r="Q136">
            <v>0</v>
          </cell>
          <cell r="R136">
            <v>0</v>
          </cell>
        </row>
        <row r="137">
          <cell r="E137">
            <v>0</v>
          </cell>
          <cell r="I137">
            <v>-61261.71799628943</v>
          </cell>
          <cell r="L137">
            <v>62865.361632653061</v>
          </cell>
          <cell r="Q137">
            <v>-61261.71799628943</v>
          </cell>
          <cell r="R137">
            <v>110106.00942486001</v>
          </cell>
        </row>
        <row r="138">
          <cell r="E138">
            <v>-258647.73</v>
          </cell>
          <cell r="I138">
            <v>-8054.0816326530612</v>
          </cell>
          <cell r="L138">
            <v>258647.73000000004</v>
          </cell>
          <cell r="Q138">
            <v>-266701.81163265306</v>
          </cell>
          <cell r="R138">
            <v>8054.0816326530767</v>
          </cell>
        </row>
        <row r="139">
          <cell r="E139">
            <v>0</v>
          </cell>
          <cell r="I139">
            <v>-9107.1070168103925</v>
          </cell>
          <cell r="L139">
            <v>9107.1070168103925</v>
          </cell>
          <cell r="Q139">
            <v>-9107.1070168103925</v>
          </cell>
          <cell r="R139">
            <v>9107.1070168103925</v>
          </cell>
        </row>
        <row r="140">
          <cell r="E140">
            <v>0</v>
          </cell>
          <cell r="I140">
            <v>0</v>
          </cell>
          <cell r="L140">
            <v>0</v>
          </cell>
          <cell r="Q140">
            <v>0</v>
          </cell>
          <cell r="R140">
            <v>0</v>
          </cell>
        </row>
        <row r="141">
          <cell r="E141">
            <v>-662161.56279999996</v>
          </cell>
          <cell r="I141">
            <v>-105418.03</v>
          </cell>
          <cell r="L141">
            <v>767579.59279999998</v>
          </cell>
          <cell r="Q141">
            <v>-767579.59279999998</v>
          </cell>
          <cell r="R141">
            <v>140172.19181818189</v>
          </cell>
        </row>
        <row r="142">
          <cell r="E142">
            <v>-96136.1</v>
          </cell>
          <cell r="I142">
            <v>-96136.100000000035</v>
          </cell>
          <cell r="L142">
            <v>192272.2</v>
          </cell>
          <cell r="Q142">
            <v>-192272.20000000004</v>
          </cell>
          <cell r="R142">
            <v>0</v>
          </cell>
        </row>
        <row r="143">
          <cell r="E143">
            <v>117986.43</v>
          </cell>
          <cell r="I143">
            <v>-117986.43</v>
          </cell>
          <cell r="L143">
            <v>0</v>
          </cell>
          <cell r="Q143">
            <v>0</v>
          </cell>
          <cell r="R143">
            <v>334875.58828560414</v>
          </cell>
        </row>
        <row r="144">
          <cell r="E144">
            <v>0</v>
          </cell>
          <cell r="I144">
            <v>0</v>
          </cell>
          <cell r="L144">
            <v>0</v>
          </cell>
          <cell r="Q144">
            <v>0</v>
          </cell>
          <cell r="R144">
            <v>0</v>
          </cell>
        </row>
        <row r="145">
          <cell r="E145">
            <v>-78840.22</v>
          </cell>
          <cell r="I145">
            <v>54916.399999999994</v>
          </cell>
          <cell r="L145">
            <v>23923.82</v>
          </cell>
          <cell r="Q145">
            <v>-23923.820000000007</v>
          </cell>
          <cell r="R145">
            <v>0</v>
          </cell>
        </row>
        <row r="146">
          <cell r="E146">
            <v>6164918.71</v>
          </cell>
          <cell r="I146">
            <v>-6094816.7599999998</v>
          </cell>
          <cell r="L146">
            <v>-70101.950000000012</v>
          </cell>
          <cell r="Q146">
            <v>70101.950000000186</v>
          </cell>
          <cell r="R146">
            <v>0</v>
          </cell>
        </row>
        <row r="147">
          <cell r="E147">
            <v>0</v>
          </cell>
          <cell r="I147">
            <v>0</v>
          </cell>
          <cell r="L147">
            <v>0</v>
          </cell>
          <cell r="Q147">
            <v>0</v>
          </cell>
          <cell r="R147">
            <v>0</v>
          </cell>
        </row>
        <row r="148">
          <cell r="E148">
            <v>0</v>
          </cell>
          <cell r="I148">
            <v>0</v>
          </cell>
          <cell r="L148">
            <v>0</v>
          </cell>
          <cell r="Q148">
            <v>0</v>
          </cell>
          <cell r="R148">
            <v>0</v>
          </cell>
        </row>
        <row r="149">
          <cell r="E149">
            <v>1880082.89</v>
          </cell>
          <cell r="I149">
            <v>-1880082.876313698</v>
          </cell>
          <cell r="L149">
            <v>0</v>
          </cell>
          <cell r="Q149">
            <v>1.3686301885172725E-2</v>
          </cell>
          <cell r="R149">
            <v>0</v>
          </cell>
        </row>
        <row r="150">
          <cell r="E150">
            <v>0</v>
          </cell>
          <cell r="I150">
            <v>0</v>
          </cell>
          <cell r="L150">
            <v>0</v>
          </cell>
          <cell r="Q150">
            <v>0</v>
          </cell>
          <cell r="R150">
            <v>0</v>
          </cell>
        </row>
        <row r="151">
          <cell r="E151">
            <v>0</v>
          </cell>
          <cell r="I151">
            <v>0</v>
          </cell>
          <cell r="L151">
            <v>0</v>
          </cell>
          <cell r="Q151">
            <v>0</v>
          </cell>
          <cell r="R151">
            <v>-1448505.5700000003</v>
          </cell>
        </row>
        <row r="152">
          <cell r="E152">
            <v>0</v>
          </cell>
          <cell r="I152">
            <v>0</v>
          </cell>
          <cell r="L152">
            <v>0</v>
          </cell>
          <cell r="Q152">
            <v>0</v>
          </cell>
          <cell r="R152">
            <v>-589151.64</v>
          </cell>
        </row>
        <row r="153">
          <cell r="E153">
            <v>0</v>
          </cell>
          <cell r="I153">
            <v>0</v>
          </cell>
          <cell r="L153">
            <v>0</v>
          </cell>
          <cell r="Q153">
            <v>0</v>
          </cell>
          <cell r="R153">
            <v>-390871.84999999963</v>
          </cell>
        </row>
        <row r="154">
          <cell r="E154">
            <v>0</v>
          </cell>
          <cell r="I154">
            <v>0</v>
          </cell>
          <cell r="L154">
            <v>0</v>
          </cell>
          <cell r="Q154">
            <v>0</v>
          </cell>
          <cell r="R154">
            <v>0</v>
          </cell>
        </row>
        <row r="155">
          <cell r="E155">
            <v>0</v>
          </cell>
          <cell r="I155">
            <v>0</v>
          </cell>
          <cell r="L155">
            <v>0</v>
          </cell>
          <cell r="Q155">
            <v>0</v>
          </cell>
          <cell r="R155">
            <v>0</v>
          </cell>
        </row>
        <row r="156">
          <cell r="E156">
            <v>0</v>
          </cell>
          <cell r="I156">
            <v>0</v>
          </cell>
          <cell r="L156">
            <v>0</v>
          </cell>
          <cell r="Q156">
            <v>0</v>
          </cell>
          <cell r="R156">
            <v>0</v>
          </cell>
        </row>
        <row r="157">
          <cell r="E157">
            <v>0</v>
          </cell>
          <cell r="I157">
            <v>0</v>
          </cell>
          <cell r="L157">
            <v>0</v>
          </cell>
          <cell r="Q157">
            <v>0</v>
          </cell>
          <cell r="R157">
            <v>0</v>
          </cell>
        </row>
        <row r="158">
          <cell r="E158">
            <v>180156.54</v>
          </cell>
          <cell r="I158">
            <v>-181151.88</v>
          </cell>
          <cell r="L158">
            <v>185630.91000000003</v>
          </cell>
          <cell r="Q158">
            <v>-995.33999999999651</v>
          </cell>
          <cell r="R158">
            <v>0</v>
          </cell>
        </row>
        <row r="159">
          <cell r="E159">
            <v>0</v>
          </cell>
          <cell r="I159">
            <v>0</v>
          </cell>
          <cell r="L159">
            <v>0</v>
          </cell>
          <cell r="Q159">
            <v>0</v>
          </cell>
          <cell r="R159">
            <v>0</v>
          </cell>
        </row>
        <row r="160">
          <cell r="E160">
            <v>0</v>
          </cell>
          <cell r="I160">
            <v>-10011.890000000001</v>
          </cell>
          <cell r="L160">
            <v>0</v>
          </cell>
          <cell r="Q160">
            <v>-10011.890000000001</v>
          </cell>
          <cell r="R160">
            <v>31243.529999999995</v>
          </cell>
        </row>
        <row r="161">
          <cell r="E161">
            <v>-25178.82</v>
          </cell>
          <cell r="I161">
            <v>0</v>
          </cell>
          <cell r="L161">
            <v>38565.500110037632</v>
          </cell>
          <cell r="Q161">
            <v>-25178.82</v>
          </cell>
          <cell r="R161">
            <v>11792.139889962375</v>
          </cell>
        </row>
        <row r="162">
          <cell r="E162">
            <v>0</v>
          </cell>
          <cell r="I162">
            <v>0</v>
          </cell>
          <cell r="L162">
            <v>0</v>
          </cell>
          <cell r="Q162">
            <v>0</v>
          </cell>
          <cell r="R162">
            <v>0</v>
          </cell>
        </row>
        <row r="163">
          <cell r="E163">
            <v>0</v>
          </cell>
          <cell r="I163">
            <v>0</v>
          </cell>
          <cell r="L163">
            <v>0</v>
          </cell>
          <cell r="Q163">
            <v>0</v>
          </cell>
          <cell r="R163">
            <v>0</v>
          </cell>
        </row>
        <row r="164">
          <cell r="E164">
            <v>0</v>
          </cell>
          <cell r="I164">
            <v>-54461.692024717311</v>
          </cell>
          <cell r="L164">
            <v>7602.6105515712679</v>
          </cell>
          <cell r="Q164">
            <v>-54461.692024717311</v>
          </cell>
          <cell r="R164">
            <v>31653.838387649565</v>
          </cell>
        </row>
        <row r="165">
          <cell r="E165">
            <v>35358.642507244454</v>
          </cell>
          <cell r="I165">
            <v>-141434.56</v>
          </cell>
          <cell r="L165">
            <v>35358.639999999999</v>
          </cell>
          <cell r="Q165">
            <v>-106075.91749275554</v>
          </cell>
          <cell r="R165">
            <v>70717.279999999999</v>
          </cell>
        </row>
        <row r="166">
          <cell r="E166">
            <v>0</v>
          </cell>
          <cell r="I166">
            <v>0</v>
          </cell>
          <cell r="L166">
            <v>0</v>
          </cell>
          <cell r="Q166">
            <v>0</v>
          </cell>
          <cell r="R166">
            <v>81770.700000000012</v>
          </cell>
        </row>
        <row r="167">
          <cell r="E167">
            <v>0</v>
          </cell>
          <cell r="I167">
            <v>0</v>
          </cell>
          <cell r="L167">
            <v>-202356.03000000003</v>
          </cell>
          <cell r="Q167">
            <v>0</v>
          </cell>
          <cell r="R167">
            <v>202356.03000000003</v>
          </cell>
        </row>
        <row r="168">
          <cell r="E168">
            <v>-44.009999999999991</v>
          </cell>
          <cell r="I168">
            <v>44.009999999999991</v>
          </cell>
          <cell r="L168">
            <v>0</v>
          </cell>
          <cell r="Q168">
            <v>0</v>
          </cell>
          <cell r="R168">
            <v>2502.485081073024</v>
          </cell>
        </row>
        <row r="169">
          <cell r="E169">
            <v>31223.910000000007</v>
          </cell>
          <cell r="I169">
            <v>-1754079.47</v>
          </cell>
          <cell r="L169">
            <v>1722855.81</v>
          </cell>
          <cell r="Q169">
            <v>-1722855.56</v>
          </cell>
          <cell r="R169">
            <v>62447.319999999832</v>
          </cell>
        </row>
        <row r="170">
          <cell r="E170">
            <v>12759.999999999985</v>
          </cell>
          <cell r="I170">
            <v>-12759.999999999985</v>
          </cell>
          <cell r="L170">
            <v>0</v>
          </cell>
          <cell r="Q170">
            <v>0</v>
          </cell>
          <cell r="R170">
            <v>0</v>
          </cell>
        </row>
        <row r="171">
          <cell r="E171">
            <v>0</v>
          </cell>
          <cell r="I171">
            <v>0</v>
          </cell>
          <cell r="L171">
            <v>0</v>
          </cell>
          <cell r="Q171">
            <v>0</v>
          </cell>
          <cell r="R171">
            <v>0</v>
          </cell>
        </row>
        <row r="172">
          <cell r="E172">
            <v>200970.84093394689</v>
          </cell>
          <cell r="I172">
            <v>-191542.85999999987</v>
          </cell>
          <cell r="L172">
            <v>19946.354729979532</v>
          </cell>
          <cell r="Q172">
            <v>9427.980933947023</v>
          </cell>
          <cell r="R172">
            <v>-333726.12472997978</v>
          </cell>
        </row>
        <row r="173">
          <cell r="E173">
            <v>0</v>
          </cell>
          <cell r="I173">
            <v>0</v>
          </cell>
          <cell r="L173">
            <v>0</v>
          </cell>
          <cell r="Q173">
            <v>0</v>
          </cell>
          <cell r="R173">
            <v>0</v>
          </cell>
        </row>
        <row r="174">
          <cell r="E174">
            <v>0</v>
          </cell>
          <cell r="I174">
            <v>0</v>
          </cell>
          <cell r="L174">
            <v>0</v>
          </cell>
          <cell r="Q174">
            <v>0</v>
          </cell>
          <cell r="R174">
            <v>-69990</v>
          </cell>
        </row>
        <row r="175">
          <cell r="E175">
            <v>0</v>
          </cell>
          <cell r="I175">
            <v>0</v>
          </cell>
          <cell r="L175">
            <v>0</v>
          </cell>
          <cell r="Q175">
            <v>0</v>
          </cell>
          <cell r="R175">
            <v>1097.4100000000001</v>
          </cell>
        </row>
        <row r="176">
          <cell r="E176">
            <v>-119.25</v>
          </cell>
          <cell r="I176">
            <v>0</v>
          </cell>
          <cell r="L176">
            <v>0</v>
          </cell>
          <cell r="Q176">
            <v>-119.25</v>
          </cell>
          <cell r="R176">
            <v>16351.41</v>
          </cell>
        </row>
        <row r="177">
          <cell r="E177">
            <v>0</v>
          </cell>
          <cell r="I177">
            <v>0</v>
          </cell>
          <cell r="L177">
            <v>0</v>
          </cell>
          <cell r="Q177">
            <v>0</v>
          </cell>
          <cell r="R177">
            <v>0</v>
          </cell>
        </row>
        <row r="178">
          <cell r="E178">
            <v>0</v>
          </cell>
          <cell r="I178">
            <v>0</v>
          </cell>
          <cell r="L178">
            <v>-30438.436525684305</v>
          </cell>
          <cell r="Q178">
            <v>0</v>
          </cell>
          <cell r="R178">
            <v>0</v>
          </cell>
        </row>
        <row r="179">
          <cell r="E179">
            <v>-6647.08</v>
          </cell>
          <cell r="I179">
            <v>0</v>
          </cell>
          <cell r="L179">
            <v>0</v>
          </cell>
          <cell r="Q179">
            <v>-6647.08</v>
          </cell>
          <cell r="R179">
            <v>0</v>
          </cell>
        </row>
        <row r="180">
          <cell r="E180">
            <v>0</v>
          </cell>
          <cell r="I180">
            <v>44704.84</v>
          </cell>
          <cell r="L180">
            <v>-45729.059018375869</v>
          </cell>
          <cell r="Q180">
            <v>44704.84</v>
          </cell>
          <cell r="R180">
            <v>21597.198650000013</v>
          </cell>
        </row>
        <row r="181">
          <cell r="E181">
            <v>0</v>
          </cell>
          <cell r="I181">
            <v>0</v>
          </cell>
          <cell r="L181">
            <v>0</v>
          </cell>
          <cell r="Q181">
            <v>0</v>
          </cell>
          <cell r="R181">
            <v>0</v>
          </cell>
        </row>
        <row r="182">
          <cell r="E182">
            <v>0</v>
          </cell>
          <cell r="I182">
            <v>0</v>
          </cell>
          <cell r="L182">
            <v>72397.030000000028</v>
          </cell>
          <cell r="Q182">
            <v>0</v>
          </cell>
          <cell r="R182">
            <v>337892.68000000005</v>
          </cell>
        </row>
        <row r="183">
          <cell r="E183">
            <v>7.2326112829614431E-2</v>
          </cell>
          <cell r="I183">
            <v>0</v>
          </cell>
          <cell r="L183">
            <v>0</v>
          </cell>
          <cell r="Q183">
            <v>7.2326112829614431E-2</v>
          </cell>
          <cell r="R183">
            <v>0</v>
          </cell>
        </row>
        <row r="184">
          <cell r="E184">
            <v>-3271.8199999999997</v>
          </cell>
          <cell r="I184">
            <v>3271.8146927355938</v>
          </cell>
          <cell r="L184">
            <v>0</v>
          </cell>
          <cell r="Q184">
            <v>-5.3072644059284357E-3</v>
          </cell>
          <cell r="R184">
            <v>8832.0306145288141</v>
          </cell>
        </row>
        <row r="185">
          <cell r="E185">
            <v>0</v>
          </cell>
          <cell r="I185">
            <v>0</v>
          </cell>
          <cell r="L185">
            <v>0</v>
          </cell>
          <cell r="Q185">
            <v>0</v>
          </cell>
          <cell r="R185">
            <v>7616.66</v>
          </cell>
        </row>
        <row r="186">
          <cell r="E186">
            <v>0</v>
          </cell>
          <cell r="I186">
            <v>0</v>
          </cell>
          <cell r="L186">
            <v>0</v>
          </cell>
          <cell r="Q186">
            <v>0</v>
          </cell>
          <cell r="R186">
            <v>50754</v>
          </cell>
        </row>
        <row r="187">
          <cell r="E187">
            <v>0</v>
          </cell>
          <cell r="I187">
            <v>0</v>
          </cell>
          <cell r="L187">
            <v>0</v>
          </cell>
          <cell r="Q187">
            <v>0</v>
          </cell>
          <cell r="R187">
            <v>0</v>
          </cell>
        </row>
        <row r="188">
          <cell r="E188">
            <v>0</v>
          </cell>
          <cell r="I188">
            <v>0</v>
          </cell>
          <cell r="L188">
            <v>0</v>
          </cell>
          <cell r="Q188">
            <v>0</v>
          </cell>
          <cell r="R188">
            <v>54405.356875254285</v>
          </cell>
        </row>
        <row r="189">
          <cell r="E189">
            <v>0</v>
          </cell>
          <cell r="I189">
            <v>734405.37</v>
          </cell>
          <cell r="L189">
            <v>0</v>
          </cell>
          <cell r="Q189">
            <v>734405.37</v>
          </cell>
          <cell r="R189">
            <v>0</v>
          </cell>
        </row>
        <row r="190">
          <cell r="E190">
            <v>0</v>
          </cell>
          <cell r="I190">
            <v>0</v>
          </cell>
          <cell r="L190">
            <v>-134076.50625746546</v>
          </cell>
          <cell r="Q190">
            <v>0</v>
          </cell>
          <cell r="R190">
            <v>134076.50625746546</v>
          </cell>
        </row>
        <row r="191">
          <cell r="E191">
            <v>0</v>
          </cell>
          <cell r="I191">
            <v>0</v>
          </cell>
          <cell r="L191">
            <v>0</v>
          </cell>
          <cell r="Q191">
            <v>0</v>
          </cell>
          <cell r="R191">
            <v>85914.360000000015</v>
          </cell>
        </row>
        <row r="192">
          <cell r="E192">
            <v>0</v>
          </cell>
          <cell r="I192">
            <v>0</v>
          </cell>
          <cell r="L192">
            <v>3562240</v>
          </cell>
          <cell r="Q192">
            <v>0</v>
          </cell>
          <cell r="R192">
            <v>0</v>
          </cell>
        </row>
        <row r="193">
          <cell r="E193">
            <v>0</v>
          </cell>
          <cell r="I193">
            <v>0</v>
          </cell>
          <cell r="L193">
            <v>0</v>
          </cell>
          <cell r="Q193">
            <v>0</v>
          </cell>
          <cell r="R193">
            <v>10413.380281690141</v>
          </cell>
        </row>
        <row r="194">
          <cell r="E194">
            <v>0</v>
          </cell>
          <cell r="I194">
            <v>0</v>
          </cell>
          <cell r="L194">
            <v>0</v>
          </cell>
          <cell r="Q194">
            <v>0</v>
          </cell>
          <cell r="R194">
            <v>0</v>
          </cell>
        </row>
        <row r="195">
          <cell r="E195">
            <v>0</v>
          </cell>
          <cell r="I195">
            <v>0</v>
          </cell>
          <cell r="L195">
            <v>0</v>
          </cell>
          <cell r="Q195">
            <v>0</v>
          </cell>
          <cell r="R195">
            <v>40000</v>
          </cell>
        </row>
        <row r="196">
          <cell r="E196">
            <v>0</v>
          </cell>
          <cell r="I196">
            <v>30191.999999999993</v>
          </cell>
          <cell r="L196">
            <v>0</v>
          </cell>
          <cell r="Q196">
            <v>30191.999999999993</v>
          </cell>
          <cell r="R196">
            <v>0</v>
          </cell>
        </row>
        <row r="197">
          <cell r="E197">
            <v>0</v>
          </cell>
          <cell r="I197">
            <v>0</v>
          </cell>
          <cell r="L197">
            <v>0</v>
          </cell>
          <cell r="Q197">
            <v>0</v>
          </cell>
          <cell r="R197">
            <v>-12800</v>
          </cell>
        </row>
        <row r="198">
          <cell r="E198">
            <v>0</v>
          </cell>
          <cell r="I198">
            <v>0</v>
          </cell>
          <cell r="L198">
            <v>0</v>
          </cell>
          <cell r="Q198">
            <v>0</v>
          </cell>
          <cell r="R198">
            <v>0</v>
          </cell>
        </row>
        <row r="199">
          <cell r="E199">
            <v>0</v>
          </cell>
          <cell r="I199">
            <v>0</v>
          </cell>
          <cell r="L199">
            <v>0</v>
          </cell>
          <cell r="Q199">
            <v>0</v>
          </cell>
          <cell r="R199">
            <v>0</v>
          </cell>
        </row>
        <row r="200">
          <cell r="E200">
            <v>2464.5300000000007</v>
          </cell>
          <cell r="I200">
            <v>-2464.5300000000007</v>
          </cell>
          <cell r="L200">
            <v>17285.250000000004</v>
          </cell>
          <cell r="Q200">
            <v>0</v>
          </cell>
          <cell r="R200">
            <v>17285.250000000004</v>
          </cell>
        </row>
        <row r="201">
          <cell r="E201">
            <v>0</v>
          </cell>
          <cell r="I201">
            <v>0</v>
          </cell>
          <cell r="L201">
            <v>0</v>
          </cell>
          <cell r="Q201">
            <v>0</v>
          </cell>
          <cell r="R201">
            <v>210000</v>
          </cell>
        </row>
        <row r="202">
          <cell r="E202">
            <v>699538.58522809006</v>
          </cell>
          <cell r="I202">
            <v>-936530.13452386495</v>
          </cell>
          <cell r="L202">
            <v>0</v>
          </cell>
          <cell r="Q202">
            <v>-236991.54929577489</v>
          </cell>
          <cell r="R202">
            <v>0</v>
          </cell>
        </row>
        <row r="203">
          <cell r="E203">
            <v>-9348.2999999999993</v>
          </cell>
          <cell r="I203">
            <v>9348.2999999999993</v>
          </cell>
          <cell r="L203">
            <v>0</v>
          </cell>
          <cell r="Q203">
            <v>0</v>
          </cell>
          <cell r="R203">
            <v>0</v>
          </cell>
        </row>
        <row r="204">
          <cell r="E204">
            <v>-95212.50400000003</v>
          </cell>
          <cell r="I204">
            <v>95212.50400000003</v>
          </cell>
          <cell r="L204">
            <v>0</v>
          </cell>
          <cell r="Q204">
            <v>0</v>
          </cell>
          <cell r="R204">
            <v>0</v>
          </cell>
        </row>
        <row r="205">
          <cell r="E205">
            <v>0</v>
          </cell>
          <cell r="I205">
            <v>0</v>
          </cell>
          <cell r="L205">
            <v>0</v>
          </cell>
          <cell r="Q205">
            <v>0</v>
          </cell>
          <cell r="R205">
            <v>0</v>
          </cell>
        </row>
        <row r="206">
          <cell r="E206">
            <v>0</v>
          </cell>
          <cell r="I206">
            <v>0</v>
          </cell>
          <cell r="L206">
            <v>0</v>
          </cell>
          <cell r="Q206">
            <v>0</v>
          </cell>
          <cell r="R206">
            <v>0</v>
          </cell>
        </row>
        <row r="207">
          <cell r="E207">
            <v>0</v>
          </cell>
          <cell r="I207">
            <v>0</v>
          </cell>
          <cell r="L207">
            <v>0</v>
          </cell>
          <cell r="Q207">
            <v>0</v>
          </cell>
          <cell r="R207">
            <v>0</v>
          </cell>
        </row>
        <row r="208">
          <cell r="E208">
            <v>0</v>
          </cell>
          <cell r="I208">
            <v>-63850.920845070446</v>
          </cell>
          <cell r="L208">
            <v>63850.913999999982</v>
          </cell>
          <cell r="Q208">
            <v>-63850.920845070446</v>
          </cell>
          <cell r="R208">
            <v>79518.623470173348</v>
          </cell>
        </row>
        <row r="209">
          <cell r="E209">
            <v>0</v>
          </cell>
          <cell r="I209">
            <v>-0.18989192694425583</v>
          </cell>
          <cell r="L209">
            <v>1.8005194724537432E-3</v>
          </cell>
          <cell r="Q209">
            <v>-0.18989192694425583</v>
          </cell>
          <cell r="R209">
            <v>508292.69999999972</v>
          </cell>
        </row>
        <row r="210">
          <cell r="E210">
            <v>0</v>
          </cell>
          <cell r="I210">
            <v>0</v>
          </cell>
          <cell r="L210">
            <v>0</v>
          </cell>
          <cell r="Q210">
            <v>0</v>
          </cell>
          <cell r="R210">
            <v>0</v>
          </cell>
        </row>
        <row r="211">
          <cell r="E211">
            <v>54583.330000000009</v>
          </cell>
          <cell r="I211">
            <v>-54583.330000000009</v>
          </cell>
          <cell r="L211">
            <v>0</v>
          </cell>
          <cell r="Q211">
            <v>0</v>
          </cell>
          <cell r="R211">
            <v>109166.66000000002</v>
          </cell>
        </row>
        <row r="212">
          <cell r="E212">
            <v>0</v>
          </cell>
          <cell r="I212">
            <v>0</v>
          </cell>
          <cell r="L212">
            <v>0</v>
          </cell>
          <cell r="Q212">
            <v>0</v>
          </cell>
          <cell r="R212">
            <v>3864114.92</v>
          </cell>
        </row>
        <row r="213">
          <cell r="E213">
            <v>0</v>
          </cell>
          <cell r="I213">
            <v>0</v>
          </cell>
          <cell r="L213">
            <v>0</v>
          </cell>
          <cell r="Q213">
            <v>0</v>
          </cell>
          <cell r="R213">
            <v>179873.16000000015</v>
          </cell>
        </row>
        <row r="214">
          <cell r="E214">
            <v>7745.9699999999993</v>
          </cell>
          <cell r="I214">
            <v>-7745.9699999999993</v>
          </cell>
          <cell r="L214">
            <v>0</v>
          </cell>
          <cell r="Q214">
            <v>0</v>
          </cell>
          <cell r="R214">
            <v>0</v>
          </cell>
        </row>
        <row r="215">
          <cell r="E215">
            <v>0</v>
          </cell>
          <cell r="I215">
            <v>0</v>
          </cell>
          <cell r="L215">
            <v>0</v>
          </cell>
          <cell r="Q215">
            <v>0</v>
          </cell>
          <cell r="R215">
            <v>0</v>
          </cell>
        </row>
        <row r="216">
          <cell r="E216">
            <v>0</v>
          </cell>
          <cell r="I216">
            <v>0</v>
          </cell>
          <cell r="L216">
            <v>0</v>
          </cell>
          <cell r="Q216">
            <v>0</v>
          </cell>
          <cell r="R216">
            <v>154171.52000000002</v>
          </cell>
        </row>
        <row r="217">
          <cell r="E217">
            <v>0</v>
          </cell>
          <cell r="I217">
            <v>0</v>
          </cell>
          <cell r="L217">
            <v>-8259.14</v>
          </cell>
          <cell r="Q217">
            <v>0</v>
          </cell>
          <cell r="R217">
            <v>49715.14</v>
          </cell>
        </row>
        <row r="218">
          <cell r="E218">
            <v>-233778.52000000002</v>
          </cell>
          <cell r="I218">
            <v>109778.52000000002</v>
          </cell>
          <cell r="L218">
            <v>147998.40000000002</v>
          </cell>
          <cell r="Q218">
            <v>-124000</v>
          </cell>
          <cell r="R218">
            <v>395998.4</v>
          </cell>
        </row>
        <row r="219">
          <cell r="E219">
            <v>0</v>
          </cell>
          <cell r="I219">
            <v>0</v>
          </cell>
          <cell r="L219">
            <v>0</v>
          </cell>
          <cell r="Q219">
            <v>0</v>
          </cell>
          <cell r="R219">
            <v>0</v>
          </cell>
        </row>
        <row r="220">
          <cell r="E220">
            <v>100000</v>
          </cell>
          <cell r="I220">
            <v>-100000</v>
          </cell>
          <cell r="L220">
            <v>0</v>
          </cell>
          <cell r="Q220">
            <v>0</v>
          </cell>
          <cell r="R220">
            <v>0</v>
          </cell>
        </row>
        <row r="221">
          <cell r="E221">
            <v>0</v>
          </cell>
          <cell r="I221">
            <v>0</v>
          </cell>
          <cell r="L221">
            <v>0</v>
          </cell>
          <cell r="Q221">
            <v>0</v>
          </cell>
          <cell r="R221">
            <v>0</v>
          </cell>
        </row>
        <row r="222">
          <cell r="E222">
            <v>74236.280000000261</v>
          </cell>
          <cell r="I222">
            <v>174810.38646339625</v>
          </cell>
          <cell r="L222">
            <v>277797.15879075043</v>
          </cell>
          <cell r="Q222">
            <v>249046.66646339651</v>
          </cell>
          <cell r="R222">
            <v>9914750.7602794487</v>
          </cell>
        </row>
        <row r="223">
          <cell r="E223">
            <v>0</v>
          </cell>
          <cell r="I223">
            <v>0</v>
          </cell>
          <cell r="L223">
            <v>0</v>
          </cell>
          <cell r="Q223">
            <v>0</v>
          </cell>
          <cell r="R223">
            <v>0</v>
          </cell>
        </row>
        <row r="224">
          <cell r="E224">
            <v>0</v>
          </cell>
          <cell r="I224">
            <v>0</v>
          </cell>
          <cell r="L224">
            <v>0</v>
          </cell>
          <cell r="Q224">
            <v>0</v>
          </cell>
          <cell r="R224">
            <v>0</v>
          </cell>
        </row>
        <row r="225">
          <cell r="E225">
            <v>0</v>
          </cell>
          <cell r="I225">
            <v>0</v>
          </cell>
          <cell r="L225">
            <v>13402469.545355085</v>
          </cell>
          <cell r="Q225">
            <v>0</v>
          </cell>
          <cell r="R225">
            <v>13402469.545355085</v>
          </cell>
        </row>
        <row r="226">
          <cell r="E226">
            <v>0</v>
          </cell>
          <cell r="I226">
            <v>0</v>
          </cell>
          <cell r="L226">
            <v>0</v>
          </cell>
          <cell r="Q226">
            <v>0</v>
          </cell>
          <cell r="R226">
            <v>9500</v>
          </cell>
        </row>
        <row r="227">
          <cell r="E227">
            <v>0</v>
          </cell>
          <cell r="I227">
            <v>0</v>
          </cell>
          <cell r="L227">
            <v>0</v>
          </cell>
          <cell r="Q227">
            <v>0</v>
          </cell>
          <cell r="R227">
            <v>0</v>
          </cell>
        </row>
        <row r="228">
          <cell r="E228">
            <v>0</v>
          </cell>
          <cell r="I228">
            <v>0</v>
          </cell>
          <cell r="L228">
            <v>0</v>
          </cell>
          <cell r="Q228">
            <v>0</v>
          </cell>
          <cell r="R228">
            <v>0</v>
          </cell>
        </row>
        <row r="229">
          <cell r="E229">
            <v>0</v>
          </cell>
          <cell r="I229">
            <v>0</v>
          </cell>
          <cell r="L229">
            <v>0</v>
          </cell>
          <cell r="Q229">
            <v>0</v>
          </cell>
          <cell r="R229">
            <v>7636.6204930461308</v>
          </cell>
        </row>
        <row r="230">
          <cell r="E230">
            <v>0</v>
          </cell>
          <cell r="I230">
            <v>0</v>
          </cell>
          <cell r="L230">
            <v>0</v>
          </cell>
          <cell r="Q230">
            <v>0</v>
          </cell>
          <cell r="R230">
            <v>54907.527850418235</v>
          </cell>
        </row>
        <row r="231">
          <cell r="E231">
            <v>-442831.08</v>
          </cell>
          <cell r="I231">
            <v>0</v>
          </cell>
          <cell r="L231">
            <v>442831.08</v>
          </cell>
          <cell r="Q231">
            <v>-442831.08</v>
          </cell>
          <cell r="R231">
            <v>442831.08</v>
          </cell>
        </row>
        <row r="232">
          <cell r="E232">
            <v>0</v>
          </cell>
          <cell r="I232">
            <v>0</v>
          </cell>
          <cell r="L232">
            <v>149401.27969536651</v>
          </cell>
          <cell r="Q232">
            <v>0</v>
          </cell>
          <cell r="R232">
            <v>149401.27969536651</v>
          </cell>
        </row>
        <row r="233">
          <cell r="E233">
            <v>-18075.2</v>
          </cell>
          <cell r="I233">
            <v>18075.2</v>
          </cell>
          <cell r="L233">
            <v>0</v>
          </cell>
          <cell r="Q233">
            <v>0</v>
          </cell>
          <cell r="R233">
            <v>0</v>
          </cell>
        </row>
        <row r="234">
          <cell r="E234">
            <v>0</v>
          </cell>
          <cell r="I234">
            <v>0</v>
          </cell>
          <cell r="L234">
            <v>-6046.3480083857448</v>
          </cell>
          <cell r="Q234">
            <v>0</v>
          </cell>
          <cell r="R234">
            <v>0</v>
          </cell>
        </row>
        <row r="235">
          <cell r="E235">
            <v>-37961.01</v>
          </cell>
          <cell r="I235">
            <v>-144515.89985915489</v>
          </cell>
          <cell r="L235">
            <v>207113.8048590424</v>
          </cell>
          <cell r="Q235">
            <v>-182476.9098591549</v>
          </cell>
          <cell r="R235">
            <v>171024.09100904246</v>
          </cell>
        </row>
        <row r="236">
          <cell r="E236">
            <v>0</v>
          </cell>
          <cell r="I236">
            <v>0</v>
          </cell>
          <cell r="L236">
            <v>15002.099999999995</v>
          </cell>
          <cell r="Q236">
            <v>0</v>
          </cell>
          <cell r="R236">
            <v>137906.80146098122</v>
          </cell>
        </row>
        <row r="237">
          <cell r="E237">
            <v>0</v>
          </cell>
          <cell r="I237">
            <v>0</v>
          </cell>
          <cell r="L237">
            <v>1166512.32</v>
          </cell>
          <cell r="Q237">
            <v>0</v>
          </cell>
          <cell r="R237">
            <v>1166512.32</v>
          </cell>
        </row>
        <row r="238">
          <cell r="E238">
            <v>0</v>
          </cell>
          <cell r="I238">
            <v>0</v>
          </cell>
          <cell r="L238">
            <v>24891.615887323944</v>
          </cell>
          <cell r="Q238">
            <v>0</v>
          </cell>
          <cell r="R238">
            <v>24891.615887323944</v>
          </cell>
        </row>
        <row r="239">
          <cell r="E239">
            <v>-6506.36</v>
          </cell>
          <cell r="I239">
            <v>6506.36</v>
          </cell>
          <cell r="L239">
            <v>0</v>
          </cell>
          <cell r="Q239">
            <v>0</v>
          </cell>
          <cell r="R239">
            <v>0</v>
          </cell>
        </row>
        <row r="240">
          <cell r="E240">
            <v>-341234.3</v>
          </cell>
          <cell r="I240">
            <v>341234.3</v>
          </cell>
          <cell r="L240">
            <v>0</v>
          </cell>
          <cell r="Q240">
            <v>0</v>
          </cell>
          <cell r="R240">
            <v>0</v>
          </cell>
        </row>
        <row r="241">
          <cell r="E241">
            <v>0</v>
          </cell>
          <cell r="I241">
            <v>0</v>
          </cell>
          <cell r="L241">
            <v>0</v>
          </cell>
          <cell r="Q241">
            <v>0</v>
          </cell>
          <cell r="R241">
            <v>0</v>
          </cell>
        </row>
        <row r="242">
          <cell r="E242">
            <v>0</v>
          </cell>
          <cell r="I242">
            <v>0</v>
          </cell>
          <cell r="L242">
            <v>0</v>
          </cell>
          <cell r="Q242">
            <v>0</v>
          </cell>
          <cell r="R242">
            <v>0</v>
          </cell>
        </row>
        <row r="243">
          <cell r="E243">
            <v>0</v>
          </cell>
          <cell r="I243">
            <v>0</v>
          </cell>
          <cell r="L243">
            <v>0</v>
          </cell>
          <cell r="Q243">
            <v>0</v>
          </cell>
          <cell r="R243">
            <v>0</v>
          </cell>
        </row>
        <row r="244">
          <cell r="E244">
            <v>0</v>
          </cell>
          <cell r="I244">
            <v>0</v>
          </cell>
          <cell r="L244">
            <v>0</v>
          </cell>
          <cell r="Q244">
            <v>0</v>
          </cell>
          <cell r="R244">
            <v>0</v>
          </cell>
        </row>
        <row r="245">
          <cell r="E245">
            <v>0</v>
          </cell>
          <cell r="I245">
            <v>30412.43327705059</v>
          </cell>
          <cell r="L245">
            <v>-17847.541476814458</v>
          </cell>
          <cell r="Q245">
            <v>30412.43327705059</v>
          </cell>
          <cell r="R245">
            <v>0</v>
          </cell>
        </row>
        <row r="246">
          <cell r="E246">
            <v>-10039.02</v>
          </cell>
          <cell r="I246">
            <v>10039.02</v>
          </cell>
          <cell r="L246">
            <v>0</v>
          </cell>
          <cell r="Q246">
            <v>0</v>
          </cell>
          <cell r="R246">
            <v>0</v>
          </cell>
        </row>
        <row r="247">
          <cell r="E247">
            <v>0</v>
          </cell>
          <cell r="I247">
            <v>0</v>
          </cell>
          <cell r="L247">
            <v>0</v>
          </cell>
          <cell r="Q247">
            <v>0</v>
          </cell>
          <cell r="R247">
            <v>0</v>
          </cell>
        </row>
        <row r="248">
          <cell r="E248">
            <v>-16699.98</v>
          </cell>
          <cell r="I248">
            <v>22266.639999999999</v>
          </cell>
          <cell r="L248">
            <v>0</v>
          </cell>
          <cell r="Q248">
            <v>5566.66</v>
          </cell>
          <cell r="R248">
            <v>0</v>
          </cell>
        </row>
        <row r="249">
          <cell r="E249">
            <v>-14166.662222222223</v>
          </cell>
          <cell r="I249">
            <v>14166.66</v>
          </cell>
          <cell r="L249">
            <v>0</v>
          </cell>
          <cell r="Q249">
            <v>-2.2222222232812783E-3</v>
          </cell>
          <cell r="R249">
            <v>4722.2222222222226</v>
          </cell>
        </row>
        <row r="250">
          <cell r="E250">
            <v>0</v>
          </cell>
          <cell r="I250">
            <v>0</v>
          </cell>
          <cell r="L250">
            <v>-120590.77000000005</v>
          </cell>
          <cell r="Q250">
            <v>0</v>
          </cell>
          <cell r="R250">
            <v>0</v>
          </cell>
        </row>
        <row r="251">
          <cell r="E251">
            <v>0</v>
          </cell>
          <cell r="I251">
            <v>62155</v>
          </cell>
          <cell r="L251">
            <v>0</v>
          </cell>
          <cell r="Q251">
            <v>62155</v>
          </cell>
          <cell r="R251">
            <v>0</v>
          </cell>
        </row>
        <row r="252">
          <cell r="E252">
            <v>0</v>
          </cell>
          <cell r="I252">
            <v>1465.11</v>
          </cell>
          <cell r="L252">
            <v>0</v>
          </cell>
          <cell r="Q252">
            <v>1465.11</v>
          </cell>
          <cell r="R252">
            <v>0</v>
          </cell>
        </row>
        <row r="253">
          <cell r="E253">
            <v>0</v>
          </cell>
          <cell r="I253">
            <v>0</v>
          </cell>
          <cell r="L253">
            <v>0</v>
          </cell>
          <cell r="Q253">
            <v>0</v>
          </cell>
          <cell r="R253">
            <v>0</v>
          </cell>
        </row>
        <row r="254">
          <cell r="E254">
            <v>0</v>
          </cell>
          <cell r="I254">
            <v>0</v>
          </cell>
          <cell r="L254">
            <v>0</v>
          </cell>
          <cell r="Q254">
            <v>0</v>
          </cell>
          <cell r="R254">
            <v>0</v>
          </cell>
        </row>
        <row r="255">
          <cell r="E255">
            <v>-6033.5383149560075</v>
          </cell>
          <cell r="I255">
            <v>6033.5199999999895</v>
          </cell>
          <cell r="L255">
            <v>-201790.67030338134</v>
          </cell>
          <cell r="Q255">
            <v>-1.8314956018002704E-2</v>
          </cell>
          <cell r="R255">
            <v>157935.30015169061</v>
          </cell>
        </row>
        <row r="256">
          <cell r="E256">
            <v>0</v>
          </cell>
          <cell r="I256">
            <v>0</v>
          </cell>
          <cell r="L256">
            <v>-31366.199548394365</v>
          </cell>
          <cell r="Q256">
            <v>0</v>
          </cell>
          <cell r="R256">
            <v>31366.199548394365</v>
          </cell>
        </row>
        <row r="257">
          <cell r="E257">
            <v>-45860</v>
          </cell>
          <cell r="I257">
            <v>-45860.000000000007</v>
          </cell>
          <cell r="L257">
            <v>-45856.53</v>
          </cell>
          <cell r="Q257">
            <v>-91720</v>
          </cell>
          <cell r="R257">
            <v>91716.53</v>
          </cell>
        </row>
        <row r="258">
          <cell r="E258">
            <v>0</v>
          </cell>
          <cell r="I258">
            <v>0</v>
          </cell>
          <cell r="L258">
            <v>0</v>
          </cell>
          <cell r="Q258">
            <v>0</v>
          </cell>
          <cell r="R258">
            <v>73031.744004869965</v>
          </cell>
        </row>
        <row r="259">
          <cell r="E259">
            <v>948626.15</v>
          </cell>
          <cell r="I259">
            <v>-760110</v>
          </cell>
          <cell r="L259">
            <v>-102833.89850978719</v>
          </cell>
          <cell r="Q259">
            <v>188516.15000000002</v>
          </cell>
          <cell r="R259">
            <v>22065.59238733822</v>
          </cell>
        </row>
        <row r="260">
          <cell r="E260">
            <v>12739.36</v>
          </cell>
          <cell r="I260">
            <v>-12739.36</v>
          </cell>
          <cell r="L260">
            <v>-16953.607569694392</v>
          </cell>
          <cell r="Q260">
            <v>0</v>
          </cell>
          <cell r="R260">
            <v>16953.607569694392</v>
          </cell>
        </row>
        <row r="261">
          <cell r="E261">
            <v>0</v>
          </cell>
          <cell r="I261">
            <v>0</v>
          </cell>
          <cell r="L261">
            <v>0</v>
          </cell>
          <cell r="Q261">
            <v>0</v>
          </cell>
          <cell r="R261">
            <v>145811.9591243903</v>
          </cell>
        </row>
        <row r="262">
          <cell r="E262">
            <v>0</v>
          </cell>
          <cell r="I262">
            <v>0</v>
          </cell>
          <cell r="L262">
            <v>0</v>
          </cell>
          <cell r="Q262">
            <v>0</v>
          </cell>
          <cell r="R262">
            <v>0</v>
          </cell>
        </row>
        <row r="263">
          <cell r="E263">
            <v>0</v>
          </cell>
          <cell r="I263">
            <v>0</v>
          </cell>
          <cell r="L263">
            <v>0</v>
          </cell>
          <cell r="Q263">
            <v>0</v>
          </cell>
          <cell r="R263">
            <v>0</v>
          </cell>
        </row>
        <row r="264">
          <cell r="E264">
            <v>0</v>
          </cell>
          <cell r="I264">
            <v>0</v>
          </cell>
          <cell r="L264">
            <v>0</v>
          </cell>
          <cell r="Q264">
            <v>0</v>
          </cell>
          <cell r="R264">
            <v>0</v>
          </cell>
        </row>
        <row r="265">
          <cell r="E265">
            <v>0</v>
          </cell>
          <cell r="I265">
            <v>0</v>
          </cell>
          <cell r="L265">
            <v>0</v>
          </cell>
          <cell r="Q265">
            <v>0</v>
          </cell>
          <cell r="R265">
            <v>134189.46000000002</v>
          </cell>
        </row>
        <row r="266">
          <cell r="E266">
            <v>0</v>
          </cell>
          <cell r="I266">
            <v>0</v>
          </cell>
          <cell r="L266">
            <v>0</v>
          </cell>
          <cell r="Q266">
            <v>0</v>
          </cell>
          <cell r="R266">
            <v>0</v>
          </cell>
        </row>
        <row r="267">
          <cell r="E267">
            <v>0</v>
          </cell>
          <cell r="I267">
            <v>-169180.08947512286</v>
          </cell>
          <cell r="L267">
            <v>169180.08947512286</v>
          </cell>
          <cell r="Q267">
            <v>-169180.08947512286</v>
          </cell>
          <cell r="R267">
            <v>0</v>
          </cell>
        </row>
        <row r="268">
          <cell r="E268">
            <v>0</v>
          </cell>
          <cell r="I268">
            <v>0</v>
          </cell>
          <cell r="L268">
            <v>6000</v>
          </cell>
          <cell r="Q268">
            <v>0</v>
          </cell>
          <cell r="R268">
            <v>6000</v>
          </cell>
        </row>
        <row r="269">
          <cell r="E269">
            <v>-471158</v>
          </cell>
          <cell r="I269">
            <v>0</v>
          </cell>
          <cell r="L269">
            <v>471158</v>
          </cell>
          <cell r="Q269">
            <v>-471158</v>
          </cell>
          <cell r="R269">
            <v>0</v>
          </cell>
        </row>
        <row r="270">
          <cell r="E270">
            <v>0</v>
          </cell>
          <cell r="I270">
            <v>0</v>
          </cell>
          <cell r="L270">
            <v>0</v>
          </cell>
          <cell r="Q270">
            <v>0</v>
          </cell>
          <cell r="R270">
            <v>0</v>
          </cell>
        </row>
        <row r="271">
          <cell r="E271">
            <v>0</v>
          </cell>
          <cell r="I271">
            <v>0</v>
          </cell>
          <cell r="L271">
            <v>0</v>
          </cell>
          <cell r="Q271">
            <v>0</v>
          </cell>
          <cell r="R271">
            <v>2261.58</v>
          </cell>
        </row>
        <row r="272">
          <cell r="E272">
            <v>-30867.220000000088</v>
          </cell>
          <cell r="I272">
            <v>-252224.90300000005</v>
          </cell>
          <cell r="L272">
            <v>-252224.90300000005</v>
          </cell>
          <cell r="Q272">
            <v>-283092.12300000014</v>
          </cell>
          <cell r="R272">
            <v>546000</v>
          </cell>
        </row>
        <row r="273">
          <cell r="E273">
            <v>0</v>
          </cell>
          <cell r="I273">
            <v>0</v>
          </cell>
          <cell r="L273">
            <v>0</v>
          </cell>
          <cell r="Q273">
            <v>0</v>
          </cell>
          <cell r="R273">
            <v>26718.239999999998</v>
          </cell>
        </row>
        <row r="274">
          <cell r="E274">
            <v>0</v>
          </cell>
          <cell r="I274">
            <v>0</v>
          </cell>
          <cell r="L274">
            <v>0</v>
          </cell>
          <cell r="Q274">
            <v>0</v>
          </cell>
          <cell r="R274">
            <v>0</v>
          </cell>
        </row>
        <row r="275">
          <cell r="E275">
            <v>0</v>
          </cell>
          <cell r="I275">
            <v>0</v>
          </cell>
          <cell r="L275">
            <v>0</v>
          </cell>
          <cell r="Q275">
            <v>0</v>
          </cell>
          <cell r="R275">
            <v>0</v>
          </cell>
        </row>
        <row r="276">
          <cell r="E276">
            <v>0</v>
          </cell>
          <cell r="I276">
            <v>0</v>
          </cell>
          <cell r="L276">
            <v>-75097.852743661977</v>
          </cell>
          <cell r="Q276">
            <v>0</v>
          </cell>
          <cell r="R276">
            <v>0</v>
          </cell>
        </row>
        <row r="277">
          <cell r="E277">
            <v>0</v>
          </cell>
          <cell r="I277">
            <v>0</v>
          </cell>
          <cell r="L277">
            <v>0</v>
          </cell>
          <cell r="Q277">
            <v>0</v>
          </cell>
          <cell r="R277">
            <v>43237.599999999991</v>
          </cell>
        </row>
        <row r="278">
          <cell r="E278">
            <v>0</v>
          </cell>
          <cell r="I278">
            <v>0</v>
          </cell>
          <cell r="L278">
            <v>0</v>
          </cell>
          <cell r="Q278">
            <v>0</v>
          </cell>
          <cell r="R278">
            <v>0</v>
          </cell>
        </row>
        <row r="279">
          <cell r="E279">
            <v>0</v>
          </cell>
          <cell r="I279">
            <v>0</v>
          </cell>
          <cell r="L279">
            <v>0</v>
          </cell>
          <cell r="Q279">
            <v>0</v>
          </cell>
          <cell r="R279">
            <v>0</v>
          </cell>
        </row>
        <row r="280">
          <cell r="E280">
            <v>0</v>
          </cell>
          <cell r="I280">
            <v>-629064.91359999985</v>
          </cell>
          <cell r="L280">
            <v>469470.98</v>
          </cell>
          <cell r="Q280">
            <v>-629064.91359999985</v>
          </cell>
          <cell r="R280">
            <v>0</v>
          </cell>
        </row>
        <row r="281">
          <cell r="E281">
            <v>0</v>
          </cell>
          <cell r="I281">
            <v>0</v>
          </cell>
          <cell r="L281">
            <v>0</v>
          </cell>
          <cell r="Q281">
            <v>0</v>
          </cell>
          <cell r="R281">
            <v>0</v>
          </cell>
        </row>
        <row r="282">
          <cell r="E282">
            <v>-147607.57</v>
          </cell>
          <cell r="I282">
            <v>1616744.8197747569</v>
          </cell>
          <cell r="L282">
            <v>-3397747.1058099545</v>
          </cell>
          <cell r="Q282">
            <v>1469137.2497747568</v>
          </cell>
          <cell r="R282">
            <v>1979527.6562439236</v>
          </cell>
        </row>
        <row r="283">
          <cell r="E283">
            <v>0</v>
          </cell>
          <cell r="I283">
            <v>385.91999999999962</v>
          </cell>
          <cell r="L283">
            <v>0</v>
          </cell>
          <cell r="Q283">
            <v>385.91999999999962</v>
          </cell>
          <cell r="R283">
            <v>0</v>
          </cell>
        </row>
        <row r="284">
          <cell r="E284">
            <v>0</v>
          </cell>
          <cell r="I284">
            <v>0</v>
          </cell>
          <cell r="L284">
            <v>0</v>
          </cell>
          <cell r="Q284">
            <v>0</v>
          </cell>
          <cell r="R284">
            <v>0</v>
          </cell>
        </row>
        <row r="285">
          <cell r="E285">
            <v>0</v>
          </cell>
          <cell r="I285">
            <v>-1.4894433770678006E-2</v>
          </cell>
          <cell r="L285">
            <v>0</v>
          </cell>
          <cell r="Q285">
            <v>-1.4894433770678006E-2</v>
          </cell>
          <cell r="R285">
            <v>0</v>
          </cell>
        </row>
        <row r="286">
          <cell r="E286">
            <v>0</v>
          </cell>
          <cell r="I286">
            <v>0</v>
          </cell>
          <cell r="L286">
            <v>831438.80999999843</v>
          </cell>
          <cell r="Q286">
            <v>0</v>
          </cell>
          <cell r="R286">
            <v>855329.30895180558</v>
          </cell>
        </row>
        <row r="287">
          <cell r="E287">
            <v>157992.71</v>
          </cell>
          <cell r="I287">
            <v>-187590.18000000002</v>
          </cell>
          <cell r="L287">
            <v>-29597.460000000021</v>
          </cell>
          <cell r="Q287">
            <v>-29597.47000000003</v>
          </cell>
          <cell r="R287">
            <v>315985.44</v>
          </cell>
        </row>
        <row r="288">
          <cell r="E288">
            <v>0</v>
          </cell>
          <cell r="I288">
            <v>0</v>
          </cell>
          <cell r="L288">
            <v>0</v>
          </cell>
          <cell r="Q288">
            <v>0</v>
          </cell>
          <cell r="R288">
            <v>0</v>
          </cell>
        </row>
        <row r="289">
          <cell r="E289">
            <v>-163735.20000000001</v>
          </cell>
          <cell r="I289">
            <v>109156.8</v>
          </cell>
          <cell r="L289">
            <v>54578.400000000001</v>
          </cell>
          <cell r="Q289">
            <v>-54578.400000000009</v>
          </cell>
          <cell r="R289">
            <v>163735.20000000004</v>
          </cell>
        </row>
        <row r="290">
          <cell r="E290">
            <v>232.46</v>
          </cell>
          <cell r="I290">
            <v>-232.46</v>
          </cell>
          <cell r="L290">
            <v>0</v>
          </cell>
          <cell r="Q290">
            <v>0</v>
          </cell>
          <cell r="R290">
            <v>464.92</v>
          </cell>
        </row>
        <row r="291">
          <cell r="E291">
            <v>9250.0000000000018</v>
          </cell>
          <cell r="I291">
            <v>-9249.9999999999982</v>
          </cell>
          <cell r="L291">
            <v>0</v>
          </cell>
          <cell r="Q291">
            <v>0</v>
          </cell>
          <cell r="R291">
            <v>18499.999999999996</v>
          </cell>
        </row>
        <row r="292">
          <cell r="E292">
            <v>0</v>
          </cell>
          <cell r="I292">
            <v>107000</v>
          </cell>
          <cell r="L292">
            <v>-107000</v>
          </cell>
          <cell r="Q292">
            <v>107000</v>
          </cell>
          <cell r="R292">
            <v>107000</v>
          </cell>
        </row>
        <row r="293">
          <cell r="E293">
            <v>11055.41</v>
          </cell>
          <cell r="I293">
            <v>-11055.41</v>
          </cell>
          <cell r="L293">
            <v>0</v>
          </cell>
          <cell r="Q293">
            <v>0</v>
          </cell>
          <cell r="R293">
            <v>22110.82</v>
          </cell>
        </row>
        <row r="294">
          <cell r="E294">
            <v>-111359.81</v>
          </cell>
          <cell r="I294">
            <v>111359.81</v>
          </cell>
          <cell r="L294">
            <v>0</v>
          </cell>
          <cell r="Q294">
            <v>0</v>
          </cell>
          <cell r="R294">
            <v>0</v>
          </cell>
        </row>
        <row r="295">
          <cell r="E295">
            <v>0</v>
          </cell>
          <cell r="I295">
            <v>76879.8</v>
          </cell>
          <cell r="L295">
            <v>0</v>
          </cell>
          <cell r="Q295">
            <v>76879.8</v>
          </cell>
          <cell r="R295">
            <v>0</v>
          </cell>
        </row>
        <row r="296">
          <cell r="E296">
            <v>2012.17</v>
          </cell>
          <cell r="I296">
            <v>-2012.17</v>
          </cell>
          <cell r="L296">
            <v>0</v>
          </cell>
          <cell r="Q296">
            <v>0</v>
          </cell>
          <cell r="R296">
            <v>0</v>
          </cell>
        </row>
        <row r="297">
          <cell r="E297">
            <v>1615063.95</v>
          </cell>
          <cell r="I297">
            <v>-1615063.95</v>
          </cell>
          <cell r="L297">
            <v>0</v>
          </cell>
          <cell r="Q297">
            <v>0</v>
          </cell>
          <cell r="R297">
            <v>4800000</v>
          </cell>
        </row>
        <row r="298">
          <cell r="E298">
            <v>338999.9999999993</v>
          </cell>
          <cell r="I298">
            <v>-338999.9999999993</v>
          </cell>
          <cell r="L298">
            <v>0</v>
          </cell>
          <cell r="Q298">
            <v>0</v>
          </cell>
          <cell r="R298">
            <v>0</v>
          </cell>
        </row>
        <row r="299">
          <cell r="E299">
            <v>0</v>
          </cell>
          <cell r="I299">
            <v>-8091.6135999999988</v>
          </cell>
          <cell r="L299">
            <v>0</v>
          </cell>
          <cell r="Q299">
            <v>-8091.6135999999988</v>
          </cell>
          <cell r="R299">
            <v>8091.6135999999988</v>
          </cell>
        </row>
        <row r="300">
          <cell r="E300">
            <v>0</v>
          </cell>
          <cell r="I300">
            <v>5711.85</v>
          </cell>
          <cell r="L300">
            <v>0</v>
          </cell>
          <cell r="Q300">
            <v>5711.85</v>
          </cell>
          <cell r="R300">
            <v>192343.31379743296</v>
          </cell>
        </row>
        <row r="301">
          <cell r="E301">
            <v>0</v>
          </cell>
          <cell r="I301">
            <v>0</v>
          </cell>
          <cell r="L301">
            <v>0</v>
          </cell>
          <cell r="Q301">
            <v>0</v>
          </cell>
          <cell r="R301">
            <v>0</v>
          </cell>
        </row>
        <row r="302">
          <cell r="E302">
            <v>0</v>
          </cell>
          <cell r="I302">
            <v>0</v>
          </cell>
          <cell r="L302">
            <v>0</v>
          </cell>
          <cell r="Q302">
            <v>0</v>
          </cell>
          <cell r="R302">
            <v>0</v>
          </cell>
        </row>
        <row r="303">
          <cell r="E303">
            <v>0</v>
          </cell>
          <cell r="I303">
            <v>0</v>
          </cell>
          <cell r="L303">
            <v>0</v>
          </cell>
          <cell r="Q303">
            <v>0</v>
          </cell>
          <cell r="R303">
            <v>0</v>
          </cell>
        </row>
        <row r="304">
          <cell r="E304">
            <v>0</v>
          </cell>
          <cell r="I304">
            <v>-22073.660619894974</v>
          </cell>
          <cell r="L304">
            <v>22073.66061989497</v>
          </cell>
          <cell r="Q304">
            <v>-22073.660619894974</v>
          </cell>
          <cell r="R304">
            <v>48172.689352289337</v>
          </cell>
        </row>
        <row r="305">
          <cell r="E305">
            <v>0</v>
          </cell>
          <cell r="I305">
            <v>0</v>
          </cell>
          <cell r="L305">
            <v>0</v>
          </cell>
          <cell r="Q305">
            <v>0</v>
          </cell>
          <cell r="R305">
            <v>0</v>
          </cell>
        </row>
        <row r="306">
          <cell r="E306">
            <v>0</v>
          </cell>
          <cell r="I306">
            <v>0</v>
          </cell>
          <cell r="L306">
            <v>406144.15999999922</v>
          </cell>
          <cell r="Q306">
            <v>0</v>
          </cell>
          <cell r="R306">
            <v>703690.68935999973</v>
          </cell>
        </row>
        <row r="307">
          <cell r="E307">
            <v>0</v>
          </cell>
          <cell r="I307">
            <v>0</v>
          </cell>
          <cell r="L307">
            <v>0</v>
          </cell>
          <cell r="Q307">
            <v>0</v>
          </cell>
          <cell r="R307">
            <v>0</v>
          </cell>
        </row>
        <row r="308">
          <cell r="E308">
            <v>0</v>
          </cell>
          <cell r="I308">
            <v>0</v>
          </cell>
          <cell r="L308">
            <v>0</v>
          </cell>
          <cell r="Q308">
            <v>0</v>
          </cell>
          <cell r="R308">
            <v>0</v>
          </cell>
        </row>
        <row r="309">
          <cell r="E309">
            <v>0</v>
          </cell>
          <cell r="I309">
            <v>0</v>
          </cell>
          <cell r="L309">
            <v>1091.97</v>
          </cell>
          <cell r="Q309">
            <v>0</v>
          </cell>
          <cell r="R309">
            <v>1091.9699999999998</v>
          </cell>
        </row>
        <row r="310">
          <cell r="E310">
            <v>0</v>
          </cell>
          <cell r="I310">
            <v>-664999.68999999983</v>
          </cell>
          <cell r="L310">
            <v>664999.68999999983</v>
          </cell>
          <cell r="Q310">
            <v>-664999.68999999983</v>
          </cell>
          <cell r="R310">
            <v>0</v>
          </cell>
        </row>
        <row r="311">
          <cell r="E311">
            <v>0</v>
          </cell>
          <cell r="I311">
            <v>0</v>
          </cell>
          <cell r="L311">
            <v>0</v>
          </cell>
          <cell r="Q311">
            <v>0</v>
          </cell>
          <cell r="R311">
            <v>20276.96</v>
          </cell>
        </row>
        <row r="312">
          <cell r="E312">
            <v>-4195.32</v>
          </cell>
          <cell r="I312">
            <v>4195.32</v>
          </cell>
          <cell r="L312">
            <v>0</v>
          </cell>
          <cell r="Q312">
            <v>0</v>
          </cell>
          <cell r="R312">
            <v>8390.64</v>
          </cell>
        </row>
        <row r="313">
          <cell r="E313">
            <v>0</v>
          </cell>
          <cell r="I313">
            <v>0</v>
          </cell>
          <cell r="L313">
            <v>-17351.914998930937</v>
          </cell>
          <cell r="Q313">
            <v>0</v>
          </cell>
          <cell r="R313">
            <v>0</v>
          </cell>
        </row>
        <row r="314">
          <cell r="E314">
            <v>-16651.739999999991</v>
          </cell>
          <cell r="I314">
            <v>48320.952559999976</v>
          </cell>
          <cell r="L314">
            <v>12133.810000000001</v>
          </cell>
          <cell r="Q314">
            <v>31669.212559999985</v>
          </cell>
          <cell r="R314">
            <v>12133.809999999998</v>
          </cell>
        </row>
        <row r="315">
          <cell r="E315">
            <v>0</v>
          </cell>
          <cell r="I315">
            <v>0</v>
          </cell>
          <cell r="L315">
            <v>0</v>
          </cell>
          <cell r="Q315">
            <v>0</v>
          </cell>
          <cell r="R315">
            <v>0</v>
          </cell>
        </row>
        <row r="316">
          <cell r="E316">
            <v>0</v>
          </cell>
          <cell r="I316">
            <v>-1623</v>
          </cell>
          <cell r="L316">
            <v>1164.0500000000002</v>
          </cell>
          <cell r="Q316">
            <v>-1623</v>
          </cell>
          <cell r="R316">
            <v>0</v>
          </cell>
        </row>
        <row r="317">
          <cell r="E317">
            <v>0</v>
          </cell>
          <cell r="I317">
            <v>0</v>
          </cell>
          <cell r="L317">
            <v>0</v>
          </cell>
          <cell r="Q317">
            <v>0</v>
          </cell>
          <cell r="R317">
            <v>0</v>
          </cell>
        </row>
        <row r="318">
          <cell r="E318">
            <v>0</v>
          </cell>
          <cell r="I318">
            <v>0</v>
          </cell>
          <cell r="L318">
            <v>0</v>
          </cell>
          <cell r="Q318">
            <v>0</v>
          </cell>
          <cell r="R318">
            <v>0</v>
          </cell>
        </row>
        <row r="319">
          <cell r="E319">
            <v>0</v>
          </cell>
          <cell r="I319">
            <v>14749.38</v>
          </cell>
          <cell r="L319">
            <v>0</v>
          </cell>
          <cell r="Q319">
            <v>14749.38</v>
          </cell>
          <cell r="R319">
            <v>0</v>
          </cell>
        </row>
        <row r="320">
          <cell r="E320">
            <v>22074.684244850403</v>
          </cell>
          <cell r="I320">
            <v>-22074.684244850403</v>
          </cell>
          <cell r="L320">
            <v>0</v>
          </cell>
          <cell r="Q320">
            <v>0</v>
          </cell>
          <cell r="R320">
            <v>44149.368489700806</v>
          </cell>
        </row>
        <row r="321">
          <cell r="E321">
            <v>0</v>
          </cell>
          <cell r="I321">
            <v>0</v>
          </cell>
          <cell r="L321">
            <v>0</v>
          </cell>
          <cell r="Q321">
            <v>0</v>
          </cell>
          <cell r="R321">
            <v>32578.469062985936</v>
          </cell>
        </row>
        <row r="322">
          <cell r="E322">
            <v>0</v>
          </cell>
          <cell r="I322">
            <v>0</v>
          </cell>
          <cell r="L322">
            <v>0</v>
          </cell>
          <cell r="Q322">
            <v>0</v>
          </cell>
          <cell r="R322">
            <v>12475.68</v>
          </cell>
        </row>
        <row r="323">
          <cell r="E323">
            <v>28600</v>
          </cell>
          <cell r="I323">
            <v>0</v>
          </cell>
          <cell r="L323">
            <v>0</v>
          </cell>
          <cell r="Q323">
            <v>28600</v>
          </cell>
          <cell r="R323">
            <v>128700</v>
          </cell>
        </row>
        <row r="324">
          <cell r="E324">
            <v>0</v>
          </cell>
          <cell r="I324">
            <v>0</v>
          </cell>
          <cell r="L324">
            <v>0</v>
          </cell>
          <cell r="Q324">
            <v>0</v>
          </cell>
          <cell r="R324">
            <v>0</v>
          </cell>
        </row>
        <row r="325">
          <cell r="E325">
            <v>0</v>
          </cell>
          <cell r="I325">
            <v>7849.92</v>
          </cell>
          <cell r="L325">
            <v>86349.119999999995</v>
          </cell>
          <cell r="Q325">
            <v>7849.92</v>
          </cell>
          <cell r="R325">
            <v>86349.119999999995</v>
          </cell>
        </row>
        <row r="326">
          <cell r="E326">
            <v>0</v>
          </cell>
          <cell r="I326">
            <v>0</v>
          </cell>
          <cell r="L326">
            <v>0</v>
          </cell>
          <cell r="Q326">
            <v>0</v>
          </cell>
          <cell r="R326">
            <v>5400</v>
          </cell>
        </row>
        <row r="327">
          <cell r="E327">
            <v>0</v>
          </cell>
          <cell r="I327">
            <v>0</v>
          </cell>
          <cell r="L327">
            <v>0</v>
          </cell>
          <cell r="Q327">
            <v>0</v>
          </cell>
          <cell r="R327">
            <v>0</v>
          </cell>
        </row>
        <row r="328">
          <cell r="E328">
            <v>0</v>
          </cell>
          <cell r="I328">
            <v>0</v>
          </cell>
          <cell r="L328">
            <v>0</v>
          </cell>
          <cell r="Q328">
            <v>0</v>
          </cell>
          <cell r="R328">
            <v>28333.33</v>
          </cell>
        </row>
        <row r="329">
          <cell r="E329">
            <v>0</v>
          </cell>
          <cell r="I329">
            <v>0</v>
          </cell>
          <cell r="L329">
            <v>0</v>
          </cell>
          <cell r="Q329">
            <v>0</v>
          </cell>
          <cell r="R329">
            <v>36166.68</v>
          </cell>
        </row>
        <row r="330">
          <cell r="E330">
            <v>0</v>
          </cell>
          <cell r="I330">
            <v>0</v>
          </cell>
          <cell r="L330">
            <v>0</v>
          </cell>
          <cell r="Q330">
            <v>0</v>
          </cell>
          <cell r="R330">
            <v>0</v>
          </cell>
        </row>
        <row r="331">
          <cell r="E331">
            <v>0</v>
          </cell>
          <cell r="I331">
            <v>89066.93</v>
          </cell>
          <cell r="L331">
            <v>-84987.03424724692</v>
          </cell>
          <cell r="Q331">
            <v>89066.93</v>
          </cell>
          <cell r="R331">
            <v>0</v>
          </cell>
        </row>
        <row r="332">
          <cell r="E332">
            <v>1101.3888596490015</v>
          </cell>
          <cell r="I332">
            <v>-1101.3888596489851</v>
          </cell>
          <cell r="L332">
            <v>0</v>
          </cell>
          <cell r="Q332">
            <v>1.6370904631912708E-11</v>
          </cell>
          <cell r="R332">
            <v>15504.844561404014</v>
          </cell>
        </row>
        <row r="333">
          <cell r="E333">
            <v>0</v>
          </cell>
          <cell r="I333">
            <v>0</v>
          </cell>
          <cell r="L333">
            <v>0</v>
          </cell>
          <cell r="Q333">
            <v>0</v>
          </cell>
          <cell r="R333">
            <v>0</v>
          </cell>
        </row>
        <row r="334">
          <cell r="E334">
            <v>0</v>
          </cell>
          <cell r="I334">
            <v>-69775.98</v>
          </cell>
          <cell r="L334">
            <v>69775.98</v>
          </cell>
          <cell r="Q334">
            <v>-69775.98</v>
          </cell>
          <cell r="R334">
            <v>0</v>
          </cell>
        </row>
        <row r="335">
          <cell r="E335">
            <v>0</v>
          </cell>
          <cell r="I335">
            <v>0</v>
          </cell>
          <cell r="L335">
            <v>0</v>
          </cell>
          <cell r="Q335">
            <v>0</v>
          </cell>
          <cell r="R335">
            <v>0</v>
          </cell>
        </row>
        <row r="336">
          <cell r="E336">
            <v>-7.3279999996884726E-3</v>
          </cell>
          <cell r="I336">
            <v>0</v>
          </cell>
          <cell r="L336">
            <v>0</v>
          </cell>
          <cell r="Q336">
            <v>-7.3279999996884726E-3</v>
          </cell>
          <cell r="R336">
            <v>0</v>
          </cell>
        </row>
        <row r="337">
          <cell r="E337">
            <v>0</v>
          </cell>
          <cell r="I337">
            <v>0</v>
          </cell>
          <cell r="L337">
            <v>0</v>
          </cell>
          <cell r="Q337">
            <v>0</v>
          </cell>
          <cell r="R337">
            <v>0</v>
          </cell>
        </row>
        <row r="338">
          <cell r="E338">
            <v>0</v>
          </cell>
          <cell r="I338">
            <v>0</v>
          </cell>
          <cell r="L338">
            <v>0</v>
          </cell>
          <cell r="Q338">
            <v>0</v>
          </cell>
          <cell r="R338">
            <v>0</v>
          </cell>
        </row>
        <row r="339">
          <cell r="E339">
            <v>0</v>
          </cell>
          <cell r="I339">
            <v>-140162</v>
          </cell>
          <cell r="L339">
            <v>140162</v>
          </cell>
          <cell r="Q339">
            <v>-140162</v>
          </cell>
          <cell r="R339">
            <v>140162</v>
          </cell>
        </row>
        <row r="340">
          <cell r="E340">
            <v>184718.28000000003</v>
          </cell>
          <cell r="I340">
            <v>-184718.28</v>
          </cell>
          <cell r="L340">
            <v>0</v>
          </cell>
          <cell r="Q340">
            <v>0</v>
          </cell>
          <cell r="R340">
            <v>0</v>
          </cell>
        </row>
        <row r="341">
          <cell r="E341">
            <v>2290614.1499999994</v>
          </cell>
          <cell r="I341">
            <v>-2276451.38</v>
          </cell>
          <cell r="L341">
            <v>25996.239999999998</v>
          </cell>
          <cell r="Q341">
            <v>14162.769999999553</v>
          </cell>
          <cell r="R341">
            <v>0</v>
          </cell>
        </row>
        <row r="342">
          <cell r="E342">
            <v>0</v>
          </cell>
          <cell r="I342">
            <v>0</v>
          </cell>
          <cell r="L342">
            <v>0</v>
          </cell>
          <cell r="Q342">
            <v>0</v>
          </cell>
          <cell r="R342">
            <v>0</v>
          </cell>
        </row>
        <row r="343">
          <cell r="E343">
            <v>92359.140000000014</v>
          </cell>
          <cell r="I343">
            <v>0</v>
          </cell>
          <cell r="L343">
            <v>-92359.14</v>
          </cell>
          <cell r="Q343">
            <v>92359.140000000014</v>
          </cell>
          <cell r="R343">
            <v>0</v>
          </cell>
        </row>
        <row r="344">
          <cell r="E344">
            <v>272117.75000000012</v>
          </cell>
          <cell r="I344">
            <v>-272117.75000000012</v>
          </cell>
          <cell r="L344">
            <v>0</v>
          </cell>
          <cell r="Q344">
            <v>0</v>
          </cell>
          <cell r="R344">
            <v>-33927.550000000017</v>
          </cell>
        </row>
        <row r="345">
          <cell r="E345">
            <v>580627.17999999993</v>
          </cell>
          <cell r="I345">
            <v>-1009196.8799999995</v>
          </cell>
          <cell r="L345">
            <v>439851.84000000032</v>
          </cell>
          <cell r="Q345">
            <v>-428569.6999999996</v>
          </cell>
          <cell r="R345">
            <v>-2603.6099999998696</v>
          </cell>
        </row>
        <row r="346">
          <cell r="E346">
            <v>0</v>
          </cell>
          <cell r="I346">
            <v>0</v>
          </cell>
          <cell r="L346">
            <v>0</v>
          </cell>
          <cell r="Q346">
            <v>0</v>
          </cell>
          <cell r="R346">
            <v>0</v>
          </cell>
        </row>
        <row r="347">
          <cell r="E347">
            <v>0</v>
          </cell>
          <cell r="I347">
            <v>0</v>
          </cell>
          <cell r="L347">
            <v>0</v>
          </cell>
          <cell r="Q347">
            <v>0</v>
          </cell>
          <cell r="R347">
            <v>0</v>
          </cell>
        </row>
        <row r="348">
          <cell r="E348">
            <v>75104.929999999978</v>
          </cell>
          <cell r="I348">
            <v>-75104.929999999993</v>
          </cell>
          <cell r="L348">
            <v>0</v>
          </cell>
          <cell r="Q348">
            <v>0</v>
          </cell>
          <cell r="R348">
            <v>0</v>
          </cell>
        </row>
        <row r="349">
          <cell r="E349">
            <v>49480.690000000061</v>
          </cell>
          <cell r="I349">
            <v>-49480.690000000061</v>
          </cell>
          <cell r="L349">
            <v>0</v>
          </cell>
          <cell r="Q349">
            <v>0</v>
          </cell>
          <cell r="R349">
            <v>0</v>
          </cell>
        </row>
        <row r="350">
          <cell r="E350">
            <v>35843.390000000007</v>
          </cell>
          <cell r="I350">
            <v>-148564.56000000006</v>
          </cell>
          <cell r="L350">
            <v>112721.17000000001</v>
          </cell>
          <cell r="Q350">
            <v>-112721.17000000004</v>
          </cell>
          <cell r="R350">
            <v>0</v>
          </cell>
        </row>
        <row r="351">
          <cell r="E351">
            <v>17279.25</v>
          </cell>
          <cell r="I351">
            <v>-146677.18</v>
          </cell>
          <cell r="L351">
            <v>129397.93</v>
          </cell>
          <cell r="Q351">
            <v>-129397.93</v>
          </cell>
          <cell r="R351">
            <v>0</v>
          </cell>
        </row>
        <row r="352">
          <cell r="E352">
            <v>0</v>
          </cell>
          <cell r="I352">
            <v>0</v>
          </cell>
          <cell r="L352">
            <v>0</v>
          </cell>
          <cell r="Q352">
            <v>0</v>
          </cell>
          <cell r="R352">
            <v>0</v>
          </cell>
        </row>
        <row r="353">
          <cell r="E353">
            <v>0</v>
          </cell>
          <cell r="I353">
            <v>0</v>
          </cell>
          <cell r="L353">
            <v>0</v>
          </cell>
          <cell r="Q353">
            <v>0</v>
          </cell>
          <cell r="R353">
            <v>-61625.919999999998</v>
          </cell>
        </row>
        <row r="354">
          <cell r="E354">
            <v>0</v>
          </cell>
          <cell r="I354">
            <v>0</v>
          </cell>
          <cell r="L354">
            <v>0</v>
          </cell>
          <cell r="Q354">
            <v>0</v>
          </cell>
          <cell r="R354">
            <v>-401886.93000000005</v>
          </cell>
        </row>
        <row r="355">
          <cell r="E355">
            <v>0</v>
          </cell>
          <cell r="I355">
            <v>0</v>
          </cell>
          <cell r="L355">
            <v>0</v>
          </cell>
          <cell r="Q355">
            <v>0</v>
          </cell>
          <cell r="R355">
            <v>-1333665.2399999998</v>
          </cell>
        </row>
        <row r="356">
          <cell r="E356">
            <v>0</v>
          </cell>
          <cell r="I356">
            <v>181818</v>
          </cell>
          <cell r="L356">
            <v>90909.000000000015</v>
          </cell>
          <cell r="Q356">
            <v>181818</v>
          </cell>
          <cell r="R356">
            <v>0</v>
          </cell>
        </row>
        <row r="357">
          <cell r="E357">
            <v>0</v>
          </cell>
          <cell r="I357">
            <v>0</v>
          </cell>
          <cell r="L357">
            <v>0</v>
          </cell>
          <cell r="Q357">
            <v>0</v>
          </cell>
          <cell r="R357">
            <v>0</v>
          </cell>
        </row>
        <row r="358">
          <cell r="E358">
            <v>293948.79999999993</v>
          </cell>
          <cell r="I358">
            <v>-117775.62</v>
          </cell>
          <cell r="L358">
            <v>-117803.4</v>
          </cell>
          <cell r="Q358">
            <v>176173.17999999993</v>
          </cell>
          <cell r="R358">
            <v>0</v>
          </cell>
        </row>
        <row r="359">
          <cell r="E359">
            <v>0</v>
          </cell>
          <cell r="I359">
            <v>0</v>
          </cell>
          <cell r="L359">
            <v>0</v>
          </cell>
          <cell r="Q359">
            <v>0</v>
          </cell>
          <cell r="R359">
            <v>0</v>
          </cell>
        </row>
        <row r="360">
          <cell r="E360">
            <v>-422691.74529300013</v>
          </cell>
          <cell r="I360">
            <v>422691.75</v>
          </cell>
          <cell r="L360">
            <v>0</v>
          </cell>
          <cell r="Q360">
            <v>4.7069998690858483E-3</v>
          </cell>
          <cell r="R360">
            <v>-943721.37899999996</v>
          </cell>
        </row>
        <row r="361">
          <cell r="E361">
            <v>160901.31</v>
          </cell>
          <cell r="I361">
            <v>0</v>
          </cell>
          <cell r="L361">
            <v>-178542.74</v>
          </cell>
          <cell r="Q361">
            <v>160901.31</v>
          </cell>
          <cell r="R361">
            <v>0</v>
          </cell>
        </row>
        <row r="362">
          <cell r="E362">
            <v>963.21</v>
          </cell>
          <cell r="I362">
            <v>-7561.1899999998996</v>
          </cell>
          <cell r="L362">
            <v>0</v>
          </cell>
          <cell r="Q362">
            <v>-6597.9799999998995</v>
          </cell>
          <cell r="R362">
            <v>0</v>
          </cell>
        </row>
        <row r="363">
          <cell r="E363">
            <v>0</v>
          </cell>
          <cell r="I363">
            <v>-10772.5</v>
          </cell>
          <cell r="L363">
            <v>10772.5</v>
          </cell>
          <cell r="Q363">
            <v>-10772.5</v>
          </cell>
          <cell r="R363">
            <v>-107349.73</v>
          </cell>
        </row>
        <row r="364">
          <cell r="E364">
            <v>0</v>
          </cell>
          <cell r="I364">
            <v>-5907.8499999999985</v>
          </cell>
          <cell r="L364">
            <v>0</v>
          </cell>
          <cell r="Q364">
            <v>-5907.8499999999985</v>
          </cell>
          <cell r="R364">
            <v>0</v>
          </cell>
        </row>
        <row r="365">
          <cell r="E365">
            <v>0</v>
          </cell>
          <cell r="I365">
            <v>-69289.5567380227</v>
          </cell>
          <cell r="L365">
            <v>0</v>
          </cell>
          <cell r="Q365">
            <v>-69289.5567380227</v>
          </cell>
          <cell r="R365">
            <v>0</v>
          </cell>
        </row>
        <row r="366">
          <cell r="E366">
            <v>-34979.32</v>
          </cell>
          <cell r="I366">
            <v>-69004.5</v>
          </cell>
          <cell r="L366">
            <v>34979.32</v>
          </cell>
          <cell r="Q366">
            <v>-103983.82</v>
          </cell>
          <cell r="R366">
            <v>0</v>
          </cell>
        </row>
        <row r="367">
          <cell r="E367">
            <v>0</v>
          </cell>
          <cell r="I367">
            <v>0</v>
          </cell>
          <cell r="L367">
            <v>0</v>
          </cell>
          <cell r="Q367">
            <v>0</v>
          </cell>
          <cell r="R367">
            <v>-21912.35</v>
          </cell>
        </row>
        <row r="368">
          <cell r="E368">
            <v>0</v>
          </cell>
          <cell r="I368">
            <v>0</v>
          </cell>
          <cell r="L368">
            <v>0</v>
          </cell>
          <cell r="Q368">
            <v>0</v>
          </cell>
          <cell r="R368">
            <v>-88772.030000000013</v>
          </cell>
        </row>
        <row r="369">
          <cell r="E369">
            <v>0</v>
          </cell>
          <cell r="I369">
            <v>-48280.1</v>
          </cell>
          <cell r="L369">
            <v>24867.324000000004</v>
          </cell>
          <cell r="Q369">
            <v>-48280.1</v>
          </cell>
          <cell r="R369">
            <v>-14267.690000000002</v>
          </cell>
        </row>
        <row r="370">
          <cell r="E370">
            <v>0</v>
          </cell>
          <cell r="I370">
            <v>0</v>
          </cell>
          <cell r="L370">
            <v>-55838.648000000008</v>
          </cell>
          <cell r="Q370">
            <v>0</v>
          </cell>
          <cell r="R370">
            <v>0</v>
          </cell>
        </row>
        <row r="371">
          <cell r="E371">
            <v>0</v>
          </cell>
          <cell r="I371">
            <v>0</v>
          </cell>
          <cell r="L371">
            <v>0</v>
          </cell>
          <cell r="Q371">
            <v>0</v>
          </cell>
          <cell r="R371">
            <v>-13792.35</v>
          </cell>
        </row>
        <row r="372">
          <cell r="E372">
            <v>0</v>
          </cell>
          <cell r="I372">
            <v>0</v>
          </cell>
          <cell r="L372">
            <v>0</v>
          </cell>
          <cell r="Q372">
            <v>0</v>
          </cell>
          <cell r="R372">
            <v>-29254.46</v>
          </cell>
        </row>
        <row r="373">
          <cell r="E373">
            <v>0</v>
          </cell>
          <cell r="I373">
            <v>0</v>
          </cell>
          <cell r="L373">
            <v>0</v>
          </cell>
          <cell r="Q373">
            <v>0</v>
          </cell>
          <cell r="R373">
            <v>-48894.36</v>
          </cell>
        </row>
        <row r="374">
          <cell r="E374">
            <v>0</v>
          </cell>
          <cell r="I374">
            <v>-88042.426000000021</v>
          </cell>
          <cell r="L374">
            <v>95961.042000000074</v>
          </cell>
          <cell r="Q374">
            <v>-88042.426000000021</v>
          </cell>
          <cell r="R374">
            <v>-73933.441999999981</v>
          </cell>
        </row>
        <row r="375">
          <cell r="E375">
            <v>93841.388000000006</v>
          </cell>
          <cell r="I375">
            <v>0</v>
          </cell>
          <cell r="L375">
            <v>-93841.387999999977</v>
          </cell>
          <cell r="Q375">
            <v>93841.388000000006</v>
          </cell>
          <cell r="R375">
            <v>0</v>
          </cell>
        </row>
        <row r="376">
          <cell r="E376">
            <v>0</v>
          </cell>
          <cell r="I376">
            <v>0</v>
          </cell>
          <cell r="L376">
            <v>0</v>
          </cell>
          <cell r="Q376">
            <v>0</v>
          </cell>
          <cell r="R376">
            <v>-218711.83000000005</v>
          </cell>
        </row>
        <row r="377">
          <cell r="E377">
            <v>0</v>
          </cell>
          <cell r="I377">
            <v>0</v>
          </cell>
          <cell r="L377">
            <v>0</v>
          </cell>
          <cell r="Q377">
            <v>0</v>
          </cell>
          <cell r="R377">
            <v>-147435.45800000001</v>
          </cell>
        </row>
        <row r="378">
          <cell r="E378">
            <v>0</v>
          </cell>
          <cell r="I378">
            <v>0</v>
          </cell>
          <cell r="L378">
            <v>0</v>
          </cell>
          <cell r="Q378">
            <v>0</v>
          </cell>
          <cell r="R378">
            <v>-76834.610857142834</v>
          </cell>
        </row>
        <row r="379">
          <cell r="E379">
            <v>0</v>
          </cell>
          <cell r="I379">
            <v>0</v>
          </cell>
          <cell r="L379">
            <v>0</v>
          </cell>
          <cell r="Q379">
            <v>0</v>
          </cell>
          <cell r="R379">
            <v>0</v>
          </cell>
        </row>
        <row r="380">
          <cell r="E380">
            <v>0</v>
          </cell>
          <cell r="I380">
            <v>0</v>
          </cell>
          <cell r="L380">
            <v>0</v>
          </cell>
          <cell r="Q380">
            <v>0</v>
          </cell>
          <cell r="R380">
            <v>0</v>
          </cell>
        </row>
        <row r="381">
          <cell r="E381">
            <v>-27400.179999999989</v>
          </cell>
          <cell r="I381">
            <v>-121341.56000000003</v>
          </cell>
          <cell r="L381">
            <v>3499.9720000000088</v>
          </cell>
          <cell r="Q381">
            <v>-148741.74000000002</v>
          </cell>
          <cell r="R381">
            <v>-165782.34199999983</v>
          </cell>
        </row>
        <row r="382">
          <cell r="E382">
            <v>0</v>
          </cell>
          <cell r="I382">
            <v>0</v>
          </cell>
          <cell r="L382">
            <v>0</v>
          </cell>
          <cell r="Q382">
            <v>0</v>
          </cell>
          <cell r="R382">
            <v>0</v>
          </cell>
        </row>
        <row r="383">
          <cell r="E383">
            <v>-2642.4700000000003</v>
          </cell>
          <cell r="I383">
            <v>2642.4700000000003</v>
          </cell>
          <cell r="L383">
            <v>0</v>
          </cell>
          <cell r="Q383">
            <v>0</v>
          </cell>
          <cell r="R383">
            <v>0</v>
          </cell>
        </row>
        <row r="384">
          <cell r="E384">
            <v>-68670.252000000008</v>
          </cell>
          <cell r="I384">
            <v>94768.56799999997</v>
          </cell>
          <cell r="L384">
            <v>-14660.390000000014</v>
          </cell>
          <cell r="Q384">
            <v>26098.315999999963</v>
          </cell>
          <cell r="R384">
            <v>-449028.20200000005</v>
          </cell>
        </row>
        <row r="385">
          <cell r="E385">
            <v>0</v>
          </cell>
          <cell r="I385">
            <v>0</v>
          </cell>
          <cell r="L385">
            <v>0</v>
          </cell>
          <cell r="Q385">
            <v>0</v>
          </cell>
          <cell r="R385">
            <v>0</v>
          </cell>
        </row>
        <row r="386">
          <cell r="E386">
            <v>0</v>
          </cell>
          <cell r="I386">
            <v>-2731.5720000000438</v>
          </cell>
          <cell r="L386">
            <v>-1373.0599410978612</v>
          </cell>
          <cell r="Q386">
            <v>-2731.5720000000438</v>
          </cell>
          <cell r="R386">
            <v>-547111.63599999947</v>
          </cell>
        </row>
        <row r="387">
          <cell r="E387">
            <v>-502266.96</v>
          </cell>
          <cell r="I387">
            <v>502266.95999999996</v>
          </cell>
          <cell r="L387">
            <v>0</v>
          </cell>
          <cell r="Q387">
            <v>0</v>
          </cell>
          <cell r="R387">
            <v>0</v>
          </cell>
        </row>
        <row r="388">
          <cell r="E388">
            <v>-623089.24</v>
          </cell>
          <cell r="I388">
            <v>623089.24</v>
          </cell>
          <cell r="L388">
            <v>0</v>
          </cell>
          <cell r="Q388">
            <v>0</v>
          </cell>
          <cell r="R388">
            <v>-114758.24091150612</v>
          </cell>
        </row>
        <row r="389">
          <cell r="E389">
            <v>0</v>
          </cell>
          <cell r="I389">
            <v>0</v>
          </cell>
          <cell r="L389">
            <v>-314488.54029453301</v>
          </cell>
          <cell r="Q389">
            <v>0</v>
          </cell>
          <cell r="R389">
            <v>-314488.54029453301</v>
          </cell>
        </row>
        <row r="390">
          <cell r="E390">
            <v>0</v>
          </cell>
          <cell r="I390">
            <v>0</v>
          </cell>
          <cell r="L390">
            <v>0</v>
          </cell>
          <cell r="Q390">
            <v>0</v>
          </cell>
          <cell r="R390">
            <v>0</v>
          </cell>
        </row>
        <row r="391">
          <cell r="E391">
            <v>0</v>
          </cell>
          <cell r="I391">
            <v>0</v>
          </cell>
          <cell r="L391">
            <v>-5781.4470000000001</v>
          </cell>
          <cell r="Q391">
            <v>0</v>
          </cell>
          <cell r="R391">
            <v>0</v>
          </cell>
        </row>
        <row r="392">
          <cell r="E392">
            <v>0</v>
          </cell>
          <cell r="I392">
            <v>0</v>
          </cell>
          <cell r="L392">
            <v>-1078418.04</v>
          </cell>
          <cell r="Q392">
            <v>0</v>
          </cell>
          <cell r="R392">
            <v>-36905.519798638998</v>
          </cell>
        </row>
        <row r="393">
          <cell r="E393">
            <v>-104553.67</v>
          </cell>
          <cell r="I393">
            <v>104778.97999999998</v>
          </cell>
          <cell r="L393">
            <v>0</v>
          </cell>
          <cell r="Q393">
            <v>225.30999999998312</v>
          </cell>
          <cell r="R393">
            <v>0</v>
          </cell>
        </row>
        <row r="394">
          <cell r="E394">
            <v>-42530.93</v>
          </cell>
          <cell r="I394">
            <v>42530.93</v>
          </cell>
          <cell r="L394">
            <v>42530.93</v>
          </cell>
          <cell r="Q394">
            <v>0</v>
          </cell>
          <cell r="R394">
            <v>0</v>
          </cell>
        </row>
        <row r="395">
          <cell r="E395">
            <v>-4997.37</v>
          </cell>
          <cell r="I395">
            <v>9994.7400000000016</v>
          </cell>
          <cell r="L395">
            <v>-4997.37</v>
          </cell>
          <cell r="Q395">
            <v>4997.3700000000017</v>
          </cell>
          <cell r="R395">
            <v>0</v>
          </cell>
        </row>
        <row r="396">
          <cell r="E396">
            <v>0</v>
          </cell>
          <cell r="I396">
            <v>0</v>
          </cell>
          <cell r="L396">
            <v>0</v>
          </cell>
          <cell r="Q396">
            <v>0</v>
          </cell>
          <cell r="R396">
            <v>0</v>
          </cell>
        </row>
        <row r="397">
          <cell r="E397">
            <v>0</v>
          </cell>
          <cell r="I397">
            <v>0</v>
          </cell>
          <cell r="L397">
            <v>0</v>
          </cell>
          <cell r="Q397">
            <v>0</v>
          </cell>
          <cell r="R397">
            <v>113520.15</v>
          </cell>
        </row>
        <row r="398">
          <cell r="E398">
            <v>0</v>
          </cell>
          <cell r="I398">
            <v>0</v>
          </cell>
          <cell r="L398">
            <v>0</v>
          </cell>
          <cell r="Q398">
            <v>0</v>
          </cell>
          <cell r="R398">
            <v>0</v>
          </cell>
        </row>
        <row r="399">
          <cell r="E399">
            <v>0</v>
          </cell>
          <cell r="I399">
            <v>0</v>
          </cell>
          <cell r="L399">
            <v>0</v>
          </cell>
          <cell r="Q399">
            <v>0</v>
          </cell>
          <cell r="R399">
            <v>12933.751887323948</v>
          </cell>
        </row>
        <row r="400">
          <cell r="E400">
            <v>0</v>
          </cell>
          <cell r="I400">
            <v>-4.0000000004511094E-2</v>
          </cell>
          <cell r="L400">
            <v>20141.650000000001</v>
          </cell>
          <cell r="Q400">
            <v>-4.0000000004511094E-2</v>
          </cell>
          <cell r="R400">
            <v>0</v>
          </cell>
        </row>
        <row r="401">
          <cell r="E401">
            <v>0</v>
          </cell>
          <cell r="I401">
            <v>0</v>
          </cell>
          <cell r="L401">
            <v>0</v>
          </cell>
          <cell r="Q401">
            <v>0</v>
          </cell>
          <cell r="R401">
            <v>12118.639999999996</v>
          </cell>
        </row>
        <row r="402">
          <cell r="E402">
            <v>0</v>
          </cell>
          <cell r="I402">
            <v>0</v>
          </cell>
          <cell r="L402">
            <v>0</v>
          </cell>
          <cell r="Q402">
            <v>0</v>
          </cell>
          <cell r="R402">
            <v>958599.25226894231</v>
          </cell>
        </row>
        <row r="403">
          <cell r="E403">
            <v>0</v>
          </cell>
          <cell r="I403">
            <v>0</v>
          </cell>
          <cell r="L403">
            <v>0</v>
          </cell>
          <cell r="Q403">
            <v>0</v>
          </cell>
          <cell r="R403">
            <v>-166030.0299999998</v>
          </cell>
        </row>
        <row r="404">
          <cell r="E404">
            <v>0</v>
          </cell>
          <cell r="I404">
            <v>0</v>
          </cell>
          <cell r="L404">
            <v>-41456.825674220599</v>
          </cell>
          <cell r="Q404">
            <v>0</v>
          </cell>
          <cell r="R404">
            <v>41456.825674220599</v>
          </cell>
        </row>
        <row r="405">
          <cell r="E405">
            <v>0</v>
          </cell>
          <cell r="I405">
            <v>0</v>
          </cell>
          <cell r="L405">
            <v>0</v>
          </cell>
          <cell r="Q405">
            <v>0</v>
          </cell>
          <cell r="R405">
            <v>-2383801.87</v>
          </cell>
        </row>
        <row r="406">
          <cell r="E406">
            <v>0</v>
          </cell>
          <cell r="I406">
            <v>0</v>
          </cell>
          <cell r="L406">
            <v>0</v>
          </cell>
          <cell r="Q406">
            <v>0</v>
          </cell>
          <cell r="R406">
            <v>11324.920000000002</v>
          </cell>
        </row>
        <row r="407">
          <cell r="E407">
            <v>0</v>
          </cell>
          <cell r="I407">
            <v>0</v>
          </cell>
          <cell r="L407">
            <v>0</v>
          </cell>
          <cell r="Q407">
            <v>0</v>
          </cell>
          <cell r="R407">
            <v>0</v>
          </cell>
        </row>
        <row r="408">
          <cell r="E408">
            <v>0</v>
          </cell>
          <cell r="I408">
            <v>-257967.36000000007</v>
          </cell>
          <cell r="L408">
            <v>257967.3600000001</v>
          </cell>
          <cell r="Q408">
            <v>-257967.36000000007</v>
          </cell>
          <cell r="R408">
            <v>257967.36000000007</v>
          </cell>
        </row>
        <row r="409">
          <cell r="E409">
            <v>0</v>
          </cell>
          <cell r="I409">
            <v>0</v>
          </cell>
          <cell r="L409">
            <v>0</v>
          </cell>
          <cell r="Q409">
            <v>0</v>
          </cell>
          <cell r="R409">
            <v>0</v>
          </cell>
        </row>
        <row r="410">
          <cell r="E410">
            <v>0</v>
          </cell>
          <cell r="I410">
            <v>0</v>
          </cell>
          <cell r="L410">
            <v>0</v>
          </cell>
          <cell r="Q410">
            <v>0</v>
          </cell>
          <cell r="R410">
            <v>17518.02</v>
          </cell>
        </row>
        <row r="411">
          <cell r="E411">
            <v>-2599.0357757774036</v>
          </cell>
          <cell r="I411">
            <v>-1047.4299999999998</v>
          </cell>
          <cell r="L411">
            <v>-1258.6199999999999</v>
          </cell>
          <cell r="Q411">
            <v>-3646.4657757774035</v>
          </cell>
          <cell r="R411">
            <v>0</v>
          </cell>
        </row>
        <row r="412">
          <cell r="E412">
            <v>0</v>
          </cell>
          <cell r="I412">
            <v>-9904.760000000002</v>
          </cell>
          <cell r="L412">
            <v>-6976.5499999999993</v>
          </cell>
          <cell r="Q412">
            <v>-9904.760000000002</v>
          </cell>
          <cell r="R412">
            <v>0</v>
          </cell>
        </row>
        <row r="413">
          <cell r="E413">
            <v>0</v>
          </cell>
          <cell r="I413">
            <v>0</v>
          </cell>
          <cell r="L413">
            <v>0</v>
          </cell>
          <cell r="Q413">
            <v>0</v>
          </cell>
          <cell r="R413">
            <v>22411.180000000008</v>
          </cell>
        </row>
        <row r="414">
          <cell r="E414">
            <v>0</v>
          </cell>
          <cell r="I414">
            <v>-1424.1918584081632</v>
          </cell>
          <cell r="L414">
            <v>957.43000000000006</v>
          </cell>
          <cell r="Q414">
            <v>-1424.1918584081632</v>
          </cell>
          <cell r="R414">
            <v>1375.3766226938772</v>
          </cell>
        </row>
        <row r="415">
          <cell r="E415">
            <v>0</v>
          </cell>
          <cell r="I415">
            <v>0</v>
          </cell>
          <cell r="L415">
            <v>0</v>
          </cell>
          <cell r="Q415">
            <v>0</v>
          </cell>
          <cell r="R415">
            <v>0</v>
          </cell>
        </row>
        <row r="416">
          <cell r="E416">
            <v>0</v>
          </cell>
          <cell r="I416">
            <v>14816.839999999967</v>
          </cell>
          <cell r="L416">
            <v>138704.36718020879</v>
          </cell>
          <cell r="Q416">
            <v>14816.839999999967</v>
          </cell>
          <cell r="R416">
            <v>306361.30344272754</v>
          </cell>
        </row>
        <row r="417">
          <cell r="E417">
            <v>0</v>
          </cell>
          <cell r="I417">
            <v>0</v>
          </cell>
          <cell r="L417">
            <v>0</v>
          </cell>
          <cell r="Q417">
            <v>0</v>
          </cell>
          <cell r="R417">
            <v>14827.599999999999</v>
          </cell>
        </row>
        <row r="418">
          <cell r="E418">
            <v>-111204.31994004161</v>
          </cell>
          <cell r="I418">
            <v>111204.31994004159</v>
          </cell>
          <cell r="L418">
            <v>0</v>
          </cell>
          <cell r="Q418">
            <v>0</v>
          </cell>
          <cell r="R418">
            <v>222408.63988008318</v>
          </cell>
        </row>
        <row r="419">
          <cell r="E419">
            <v>0</v>
          </cell>
          <cell r="I419">
            <v>0</v>
          </cell>
          <cell r="L419">
            <v>0</v>
          </cell>
          <cell r="Q419">
            <v>0</v>
          </cell>
          <cell r="R419">
            <v>0</v>
          </cell>
        </row>
        <row r="420">
          <cell r="E420">
            <v>0</v>
          </cell>
          <cell r="I420">
            <v>0</v>
          </cell>
          <cell r="L420">
            <v>0</v>
          </cell>
          <cell r="Q420">
            <v>0</v>
          </cell>
          <cell r="R420">
            <v>0</v>
          </cell>
        </row>
        <row r="421">
          <cell r="E421">
            <v>0</v>
          </cell>
          <cell r="I421">
            <v>0</v>
          </cell>
          <cell r="L421">
            <v>-3435476.353112523</v>
          </cell>
          <cell r="Q421">
            <v>0</v>
          </cell>
          <cell r="R421">
            <v>-3435476.353112523</v>
          </cell>
        </row>
        <row r="422">
          <cell r="E422">
            <v>0</v>
          </cell>
          <cell r="I422">
            <v>0</v>
          </cell>
          <cell r="L422">
            <v>0</v>
          </cell>
          <cell r="Q422">
            <v>0</v>
          </cell>
          <cell r="R422">
            <v>-25979.731999999996</v>
          </cell>
        </row>
        <row r="423">
          <cell r="E423">
            <v>81138.732000000033</v>
          </cell>
          <cell r="I423">
            <v>0</v>
          </cell>
          <cell r="L423">
            <v>0</v>
          </cell>
          <cell r="Q423">
            <v>81138.732000000033</v>
          </cell>
          <cell r="R423">
            <v>-1036505.624</v>
          </cell>
        </row>
        <row r="424">
          <cell r="E424">
            <v>0</v>
          </cell>
          <cell r="I424">
            <v>0</v>
          </cell>
          <cell r="L424">
            <v>0</v>
          </cell>
          <cell r="Q424">
            <v>0</v>
          </cell>
          <cell r="R424">
            <v>0</v>
          </cell>
        </row>
        <row r="425">
          <cell r="E425">
            <v>0</v>
          </cell>
          <cell r="I425">
            <v>0</v>
          </cell>
          <cell r="L425">
            <v>-25594.137289399012</v>
          </cell>
          <cell r="Q425">
            <v>0</v>
          </cell>
          <cell r="R425">
            <v>-221204.52139625559</v>
          </cell>
        </row>
        <row r="426">
          <cell r="E426">
            <v>0</v>
          </cell>
          <cell r="I426">
            <v>0</v>
          </cell>
          <cell r="L426">
            <v>0</v>
          </cell>
          <cell r="Q426">
            <v>0</v>
          </cell>
          <cell r="R426">
            <v>0</v>
          </cell>
        </row>
        <row r="427">
          <cell r="E427">
            <v>42768.120000000017</v>
          </cell>
          <cell r="I427">
            <v>-49051.915999999997</v>
          </cell>
          <cell r="L427">
            <v>85546.749999999985</v>
          </cell>
          <cell r="Q427">
            <v>-6283.7959999999803</v>
          </cell>
          <cell r="R427">
            <v>-30964.888000000006</v>
          </cell>
        </row>
        <row r="428">
          <cell r="E428">
            <v>786453.19981815026</v>
          </cell>
          <cell r="I428">
            <v>0</v>
          </cell>
          <cell r="L428">
            <v>-396317.81655798253</v>
          </cell>
          <cell r="Q428">
            <v>786453.19981815026</v>
          </cell>
          <cell r="R428">
            <v>-7128995.3856576625</v>
          </cell>
        </row>
        <row r="429">
          <cell r="E429">
            <v>71246.699999999983</v>
          </cell>
          <cell r="I429">
            <v>-71246.702040815988</v>
          </cell>
          <cell r="L429">
            <v>0</v>
          </cell>
          <cell r="Q429">
            <v>-2.0408160053193569E-3</v>
          </cell>
          <cell r="R429">
            <v>0</v>
          </cell>
        </row>
        <row r="430">
          <cell r="E430">
            <v>2128.1600000000035</v>
          </cell>
          <cell r="I430">
            <v>-44224.214412237801</v>
          </cell>
          <cell r="L430">
            <v>-11542.090000000004</v>
          </cell>
          <cell r="Q430">
            <v>-42096.054412237798</v>
          </cell>
          <cell r="R430">
            <v>-179364.72323671324</v>
          </cell>
        </row>
        <row r="431">
          <cell r="E431">
            <v>10072.74</v>
          </cell>
          <cell r="I431">
            <v>0</v>
          </cell>
          <cell r="L431">
            <v>-66743.009999999995</v>
          </cell>
          <cell r="Q431">
            <v>10072.74</v>
          </cell>
          <cell r="R431">
            <v>-287121.91400000034</v>
          </cell>
        </row>
        <row r="432">
          <cell r="E432">
            <v>2048466.7569999995</v>
          </cell>
          <cell r="I432">
            <v>-472503.54995878704</v>
          </cell>
          <cell r="L432">
            <v>-472503.54995878704</v>
          </cell>
          <cell r="Q432">
            <v>1575963.2070412124</v>
          </cell>
          <cell r="R432">
            <v>-8536722.617151523</v>
          </cell>
        </row>
        <row r="433">
          <cell r="E433">
            <v>0</v>
          </cell>
          <cell r="I433">
            <v>0</v>
          </cell>
          <cell r="L433">
            <v>0</v>
          </cell>
          <cell r="Q433">
            <v>0</v>
          </cell>
          <cell r="R433">
            <v>0</v>
          </cell>
        </row>
        <row r="434">
          <cell r="E434">
            <v>0</v>
          </cell>
          <cell r="I434">
            <v>0</v>
          </cell>
          <cell r="L434">
            <v>0</v>
          </cell>
          <cell r="Q434">
            <v>0</v>
          </cell>
          <cell r="R434">
            <v>0</v>
          </cell>
        </row>
        <row r="435">
          <cell r="E435">
            <v>-2383904</v>
          </cell>
          <cell r="I435">
            <v>2383904</v>
          </cell>
          <cell r="L435">
            <v>-2.2222216939553618E-3</v>
          </cell>
          <cell r="Q435">
            <v>0</v>
          </cell>
          <cell r="R435">
            <v>0</v>
          </cell>
        </row>
        <row r="436">
          <cell r="E436">
            <v>0</v>
          </cell>
          <cell r="I436">
            <v>0</v>
          </cell>
          <cell r="L436">
            <v>0</v>
          </cell>
          <cell r="Q436">
            <v>0</v>
          </cell>
          <cell r="R436">
            <v>0</v>
          </cell>
        </row>
        <row r="437">
          <cell r="E437">
            <v>0</v>
          </cell>
          <cell r="I437">
            <v>0</v>
          </cell>
          <cell r="L437">
            <v>0</v>
          </cell>
          <cell r="Q437">
            <v>0</v>
          </cell>
          <cell r="R437">
            <v>-4237352.9399999995</v>
          </cell>
        </row>
        <row r="438">
          <cell r="E438">
            <v>0</v>
          </cell>
          <cell r="I438">
            <v>0</v>
          </cell>
          <cell r="L438">
            <v>0</v>
          </cell>
          <cell r="Q438">
            <v>0</v>
          </cell>
          <cell r="R438">
            <v>-863373.12087083317</v>
          </cell>
        </row>
        <row r="439">
          <cell r="E439">
            <v>0</v>
          </cell>
          <cell r="I439">
            <v>0</v>
          </cell>
          <cell r="L439">
            <v>0</v>
          </cell>
          <cell r="Q439">
            <v>0</v>
          </cell>
          <cell r="R439">
            <v>0</v>
          </cell>
        </row>
        <row r="440">
          <cell r="E440">
            <v>0</v>
          </cell>
          <cell r="I440">
            <v>0</v>
          </cell>
          <cell r="L440">
            <v>-2617050.6799999997</v>
          </cell>
          <cell r="Q440">
            <v>0</v>
          </cell>
          <cell r="R440">
            <v>0</v>
          </cell>
        </row>
        <row r="441">
          <cell r="E441">
            <v>0</v>
          </cell>
          <cell r="I441">
            <v>0</v>
          </cell>
          <cell r="L441">
            <v>0</v>
          </cell>
          <cell r="Q441">
            <v>0</v>
          </cell>
          <cell r="R441">
            <v>1495000</v>
          </cell>
        </row>
        <row r="442">
          <cell r="E442">
            <v>0</v>
          </cell>
          <cell r="I442">
            <v>0</v>
          </cell>
          <cell r="L442">
            <v>0</v>
          </cell>
          <cell r="Q442">
            <v>0</v>
          </cell>
          <cell r="R442">
            <v>0</v>
          </cell>
        </row>
        <row r="443">
          <cell r="E443">
            <v>0</v>
          </cell>
          <cell r="I443">
            <v>0</v>
          </cell>
          <cell r="L443">
            <v>0</v>
          </cell>
          <cell r="Q443">
            <v>0</v>
          </cell>
          <cell r="R443">
            <v>0</v>
          </cell>
        </row>
        <row r="444">
          <cell r="E444">
            <v>0</v>
          </cell>
          <cell r="I444">
            <v>-364935.92000000004</v>
          </cell>
          <cell r="L444">
            <v>0</v>
          </cell>
          <cell r="Q444">
            <v>-364935.92000000004</v>
          </cell>
          <cell r="R444">
            <v>0</v>
          </cell>
        </row>
        <row r="445">
          <cell r="E445">
            <v>0</v>
          </cell>
          <cell r="I445">
            <v>-2135052.9699999997</v>
          </cell>
          <cell r="L445">
            <v>-828931.20000000019</v>
          </cell>
          <cell r="Q445">
            <v>-2135052.9699999997</v>
          </cell>
          <cell r="R445">
            <v>0</v>
          </cell>
        </row>
        <row r="446">
          <cell r="E446">
            <v>-532158.73</v>
          </cell>
          <cell r="I446">
            <v>0</v>
          </cell>
          <cell r="L446">
            <v>532158.73</v>
          </cell>
          <cell r="Q446">
            <v>-532158.73</v>
          </cell>
          <cell r="R446">
            <v>0</v>
          </cell>
        </row>
        <row r="447">
          <cell r="E447">
            <v>0</v>
          </cell>
          <cell r="I447">
            <v>0</v>
          </cell>
          <cell r="L447">
            <v>0</v>
          </cell>
          <cell r="Q447">
            <v>0</v>
          </cell>
          <cell r="R447">
            <v>0</v>
          </cell>
        </row>
        <row r="448">
          <cell r="E448">
            <v>22678.85</v>
          </cell>
          <cell r="I448">
            <v>688258.86</v>
          </cell>
          <cell r="L448">
            <v>635272.83617835736</v>
          </cell>
          <cell r="Q448">
            <v>710937.71</v>
          </cell>
          <cell r="R448">
            <v>85061.932186200283</v>
          </cell>
        </row>
        <row r="449">
          <cell r="E449">
            <v>0</v>
          </cell>
          <cell r="I449">
            <v>6275.4848250235218</v>
          </cell>
          <cell r="L449">
            <v>0</v>
          </cell>
          <cell r="Q449">
            <v>6275.4848250235218</v>
          </cell>
          <cell r="R449">
            <v>0</v>
          </cell>
        </row>
        <row r="450">
          <cell r="E450">
            <v>0</v>
          </cell>
          <cell r="I450">
            <v>12708.46</v>
          </cell>
          <cell r="L450">
            <v>21007.023194352601</v>
          </cell>
          <cell r="Q450">
            <v>12708.46</v>
          </cell>
          <cell r="R450">
            <v>21007.023194352601</v>
          </cell>
        </row>
        <row r="451">
          <cell r="E451">
            <v>-20579.490000000002</v>
          </cell>
          <cell r="I451">
            <v>0</v>
          </cell>
          <cell r="L451">
            <v>0</v>
          </cell>
          <cell r="Q451">
            <v>-20579.490000000002</v>
          </cell>
          <cell r="R451">
            <v>41158.979999999996</v>
          </cell>
        </row>
        <row r="452">
          <cell r="E452">
            <v>0</v>
          </cell>
          <cell r="I452">
            <v>53445.483276760089</v>
          </cell>
          <cell r="L452">
            <v>0</v>
          </cell>
          <cell r="Q452">
            <v>53445.483276760089</v>
          </cell>
          <cell r="R452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eight"/>
      <sheetName val="Transfer"/>
      <sheetName val="Prévia"/>
      <sheetName val="NS"/>
      <sheetName val="Rateio Invoice"/>
      <sheetName val="BD_Operação"/>
      <sheetName val="Parâmetros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BOXO004</v>
          </cell>
        </row>
        <row r="2">
          <cell r="B2" t="e">
            <v>#N/A</v>
          </cell>
        </row>
        <row r="3">
          <cell r="B3" t="e">
            <v>#N/A</v>
          </cell>
        </row>
      </sheetData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cerno_Cache_XXXXX"/>
      <sheetName val="Base"/>
      <sheetName val="Plan1"/>
      <sheetName val="Aux"/>
      <sheetName val="analise"/>
    </sheetNames>
    <sheetDataSet>
      <sheetData sheetId="0"/>
      <sheetData sheetId="1">
        <row r="1">
          <cell r="A1" t="str">
            <v># LOGPRO</v>
          </cell>
        </row>
      </sheetData>
      <sheetData sheetId="2"/>
      <sheetData sheetId="3">
        <row r="2">
          <cell r="E2" t="str">
            <v>Sim</v>
          </cell>
        </row>
        <row r="3">
          <cell r="E3" t="str">
            <v>Não</v>
          </cell>
        </row>
        <row r="4">
          <cell r="E4">
            <v>0</v>
          </cell>
        </row>
      </sheetData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Staff Costs and Utilisation"/>
      <sheetName val="Bookings"/>
      <sheetName val="Backlog"/>
      <sheetName val="Vendor Maint.(US ONLY)"/>
      <sheetName val="Prof Services"/>
      <sheetName val="Cloud Analysis"/>
      <sheetName val="Annuity"/>
      <sheetName val="Products"/>
      <sheetName val="Rebates"/>
      <sheetName val="Recharges Business Dev"/>
      <sheetName val="IS"/>
      <sheetName val="Net Adjustments"/>
      <sheetName val="IC Sales"/>
      <sheetName val="IC Purchases"/>
      <sheetName val="External Financing Mvt"/>
      <sheetName val="Prof Services (Int Sales)"/>
      <sheetName val="Inter Regional MGMT Fees"/>
      <sheetName val="Annuity (Int Sales)"/>
      <sheetName val="Products (Int Sales)"/>
      <sheetName val="Prof Services (GO)"/>
      <sheetName val="Annuity (GO)"/>
      <sheetName val="Products (GO)"/>
      <sheetName val="Inter Pack Transfers"/>
      <sheetName val="Adjusted EBITDA"/>
      <sheetName val="VAT Rate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>
        <row r="1">
          <cell r="A1" t="str">
            <v>Brazil PTLS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1075269.6799620059</v>
          </cell>
          <cell r="F361">
            <v>1139334.6490161517</v>
          </cell>
          <cell r="G361">
            <v>869687.94310497539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-31555.810537716272</v>
          </cell>
          <cell r="F385">
            <v>-73516.267860781809</v>
          </cell>
          <cell r="G385">
            <v>47471.620921059963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2.3283064365386963E-10</v>
          </cell>
          <cell r="F387">
            <v>-4.3655745685100555E-10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3"/>
      <sheetData sheetId="4"/>
      <sheetData sheetId="5">
        <row r="5">
          <cell r="B5" t="str">
            <v>Actual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3">
          <cell r="B3" t="str">
            <v>FY27 Actual</v>
          </cell>
        </row>
        <row r="12">
          <cell r="O12">
            <v>159330005.69999999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67363500.349999994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163362667.31</v>
          </cell>
        </row>
        <row r="135">
          <cell r="F135">
            <v>9442348.8599999994</v>
          </cell>
        </row>
      </sheetData>
      <sheetData sheetId="4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Staff Costs and Utilisation"/>
      <sheetName val="Bookings"/>
      <sheetName val="Backlog"/>
      <sheetName val="Vendor Maint.(US ONLY)"/>
      <sheetName val="Prof Services"/>
      <sheetName val="Cloud Analysis"/>
      <sheetName val="Annuity"/>
      <sheetName val="Products"/>
      <sheetName val="Rebates"/>
      <sheetName val="IS"/>
      <sheetName val="Recharges Business Dev"/>
      <sheetName val="Net Adjustments"/>
      <sheetName val="IC Sales"/>
      <sheetName val="IC Purchase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Adjusted EBITDA"/>
      <sheetName val="VAT Rate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Inventory days"/>
      <sheetName val="B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>
        <row r="1">
          <cell r="A1" t="str">
            <v>Brazil PLOG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622443.48437823809</v>
          </cell>
          <cell r="F361">
            <v>1479732.1944489509</v>
          </cell>
          <cell r="G361">
            <v>676339.15436488448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3.4924596548080444E-10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342415.63987284771</v>
          </cell>
          <cell r="F385">
            <v>264890.58392770111</v>
          </cell>
          <cell r="G385">
            <v>266301.137330595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3"/>
      <sheetData sheetId="4"/>
      <sheetData sheetId="5">
        <row r="5">
          <cell r="B5" t="str">
            <v>Actual</v>
          </cell>
        </row>
      </sheetData>
      <sheetData sheetId="6"/>
      <sheetData sheetId="7"/>
      <sheetData sheetId="8"/>
      <sheetData sheetId="9"/>
      <sheetData sheetId="10"/>
      <sheetData sheetId="11">
        <row r="3">
          <cell r="B3" t="str">
            <v>FY27 Actual</v>
          </cell>
        </row>
        <row r="12">
          <cell r="O12">
            <v>42875764.060000002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/>
      <sheetData sheetId="35">
        <row r="17">
          <cell r="B17">
            <v>37317240.140000001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110914326.84999999</v>
          </cell>
        </row>
        <row r="135">
          <cell r="F135">
            <v>3709021</v>
          </cell>
        </row>
      </sheetData>
      <sheetData sheetId="4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Bookings"/>
      <sheetName val="Backlog"/>
      <sheetName val="Vendor Maint.(US ONLY)"/>
      <sheetName val="Staff Costs and Utilisation"/>
      <sheetName val="Prof Services"/>
      <sheetName val="Cloud Analysis"/>
      <sheetName val="Annuity"/>
      <sheetName val="Product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Recharges Business Dev"/>
      <sheetName val="Rebates"/>
      <sheetName val="IS"/>
      <sheetName val="Adjusted EBITDA"/>
      <sheetName val="VAT Rate"/>
      <sheetName val="Net Adjustments"/>
      <sheetName val="IC Sales"/>
      <sheetName val="IC Purchases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/>
      <sheetData sheetId="3"/>
      <sheetData sheetId="4">
        <row r="5">
          <cell r="B5" t="str">
            <v>Actual</v>
          </cell>
        </row>
      </sheetData>
      <sheetData sheetId="5">
        <row r="1">
          <cell r="A1" t="str">
            <v>LAM PLLAL LLC (BRL)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B3" t="str">
            <v>FY27 Actual</v>
          </cell>
        </row>
        <row r="12">
          <cell r="O12">
            <v>5338.1699999999255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0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0</v>
          </cell>
        </row>
        <row r="135">
          <cell r="F135">
            <v>0</v>
          </cell>
        </row>
      </sheetData>
      <sheetData sheetId="4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structions"/>
      <sheetName val="HR Info"/>
      <sheetName val="Bookings"/>
      <sheetName val="Backlog"/>
      <sheetName val="Vendor Maint.(US ONLY)"/>
      <sheetName val="Staff Costs and Utilisation"/>
      <sheetName val="Cloud Analysis"/>
      <sheetName val="Prof Services"/>
      <sheetName val="Annuity"/>
      <sheetName val="Products"/>
      <sheetName val="External Financing Mvt"/>
      <sheetName val="Prof Services (Int Sales)"/>
      <sheetName val="Annuity (Int Sales)"/>
      <sheetName val="Products (Int Sales)"/>
      <sheetName val="Prof Services (GO)"/>
      <sheetName val="Annuity (GO)"/>
      <sheetName val="Products (GO)"/>
      <sheetName val="Inter Regional MGMT Fees"/>
      <sheetName val="Inter Pack Transfers"/>
      <sheetName val="Recharges Business Dev"/>
      <sheetName val="Rebates"/>
      <sheetName val="IS"/>
      <sheetName val="Adjusted EBITDA"/>
      <sheetName val="VAT Rate"/>
      <sheetName val="Net Adjustments"/>
      <sheetName val="IC Sales"/>
      <sheetName val="IC Purchases"/>
      <sheetName val="Merck Int. Sales Disclosures"/>
      <sheetName val="Services by Revenue"/>
      <sheetName val="IC Loan mvt"/>
      <sheetName val="Fixed_Assets"/>
      <sheetName val="Current_Assets"/>
      <sheetName val="Current_Liabilities"/>
      <sheetName val="LT_Liab, Borrowings &amp; Equity"/>
      <sheetName val="BS"/>
      <sheetName val="Inventory days"/>
      <sheetName val="Cash Flow"/>
      <sheetName val="DSO"/>
      <sheetName val="DPO"/>
      <sheetName val="Cognos_Office_Connection_Cache"/>
      <sheetName val="Parameters"/>
      <sheetName val="CL"/>
      <sheetName val="CL NET"/>
      <sheetName val="TM1 LOAD CHECK"/>
      <sheetName val="CLFY"/>
      <sheetName val="CLFYNET"/>
      <sheetName val="AC OB Rollover"/>
      <sheetName val="Acquisition date check"/>
    </sheetNames>
    <sheetDataSet>
      <sheetData sheetId="0">
        <row r="3">
          <cell r="A3" t="str">
            <v>FY27 Actual</v>
          </cell>
        </row>
      </sheetData>
      <sheetData sheetId="1"/>
      <sheetData sheetId="2"/>
      <sheetData sheetId="3"/>
      <sheetData sheetId="4">
        <row r="5">
          <cell r="B5" t="str">
            <v>Actual</v>
          </cell>
        </row>
      </sheetData>
      <sheetData sheetId="5">
        <row r="1">
          <cell r="A1" t="str">
            <v>LAM Brazil Journal</v>
          </cell>
        </row>
        <row r="4">
          <cell r="E4">
            <v>46112</v>
          </cell>
        </row>
        <row r="313"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</row>
        <row r="315"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</row>
        <row r="321"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</row>
        <row r="323"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</row>
        <row r="329"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</row>
        <row r="331"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</row>
        <row r="337"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</row>
        <row r="339"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</row>
        <row r="345"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</row>
        <row r="347"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</row>
        <row r="353"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</row>
        <row r="355"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</row>
        <row r="361"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</row>
        <row r="363"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</row>
        <row r="369"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</row>
        <row r="371"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</row>
        <row r="377"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</row>
        <row r="379"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</row>
        <row r="385"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</row>
        <row r="387"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3">
          <cell r="B3" t="str">
            <v>FY27 Actual</v>
          </cell>
        </row>
        <row r="12">
          <cell r="O12">
            <v>0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5">
          <cell r="D5">
            <v>46112</v>
          </cell>
        </row>
        <row r="6">
          <cell r="D6" t="str">
            <v>Actual</v>
          </cell>
          <cell r="E6" t="str">
            <v>Actual</v>
          </cell>
          <cell r="F6" t="str">
            <v>Actual</v>
          </cell>
          <cell r="G6" t="str">
            <v>Actual</v>
          </cell>
          <cell r="H6" t="str">
            <v>Actual</v>
          </cell>
          <cell r="I6" t="str">
            <v>Actual</v>
          </cell>
          <cell r="J6" t="str">
            <v>Actual</v>
          </cell>
          <cell r="K6" t="str">
            <v>Actual</v>
          </cell>
          <cell r="L6" t="str">
            <v>Actual</v>
          </cell>
          <cell r="M6" t="str">
            <v>Actual</v>
          </cell>
          <cell r="N6" t="str">
            <v>Actual</v>
          </cell>
          <cell r="O6" t="str">
            <v>Actual</v>
          </cell>
        </row>
      </sheetData>
      <sheetData sheetId="31"/>
      <sheetData sheetId="32"/>
      <sheetData sheetId="33"/>
      <sheetData sheetId="34">
        <row r="17">
          <cell r="B17">
            <v>12295574.539999999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134">
          <cell r="F134">
            <v>0</v>
          </cell>
        </row>
        <row r="135">
          <cell r="F135">
            <v>0</v>
          </cell>
        </row>
      </sheetData>
      <sheetData sheetId="4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4C439-E09A-47E1-BC6A-2EC3BCA157D0}">
  <sheetPr codeName="Hoja12"/>
  <dimension ref="A1:A15"/>
  <sheetViews>
    <sheetView workbookViewId="0">
      <selection activeCell="C15" sqref="C15"/>
    </sheetView>
  </sheetViews>
  <sheetFormatPr baseColWidth="10" defaultRowHeight="14.5"/>
  <sheetData>
    <row r="1" spans="1:1">
      <c r="A1" t="s">
        <v>101</v>
      </c>
    </row>
    <row r="2" spans="1:1">
      <c r="A2" t="s">
        <v>102</v>
      </c>
    </row>
    <row r="3" spans="1:1">
      <c r="A3" t="s">
        <v>103</v>
      </c>
    </row>
    <row r="4" spans="1:1">
      <c r="A4" t="s">
        <v>104</v>
      </c>
    </row>
    <row r="5" spans="1:1">
      <c r="A5" t="s">
        <v>105</v>
      </c>
    </row>
    <row r="13" spans="1:1">
      <c r="A13" t="s">
        <v>106</v>
      </c>
    </row>
    <row r="14" spans="1:1">
      <c r="A14" t="s">
        <v>107</v>
      </c>
    </row>
    <row r="15" spans="1:1">
      <c r="A15" t="s">
        <v>108</v>
      </c>
    </row>
  </sheetData>
  <pageMargins left="0.7" right="0.7" top="0.75" bottom="0.75" header="0.3" footer="0.3"/>
  <headerFooter>
    <oddFooter>&amp;C_x000D_&amp;1#&amp;"Aptos"&amp;8&amp;KFF0000 Logicalis - Sensitive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229"/>
  <sheetViews>
    <sheetView tabSelected="1" zoomScale="85" zoomScaleNormal="85" workbookViewId="0"/>
  </sheetViews>
  <sheetFormatPr baseColWidth="10" defaultColWidth="9.36328125" defaultRowHeight="14.5"/>
  <cols>
    <col min="1" max="1" width="13.1796875" style="10" customWidth="1"/>
    <col min="2" max="9" width="7" style="10" customWidth="1"/>
    <col min="10" max="10" width="34.6328125" style="10" customWidth="1"/>
    <col min="11" max="11" width="14.81640625" style="10" customWidth="1"/>
    <col min="12" max="12" width="5.08984375" style="10" customWidth="1"/>
    <col min="13" max="13" width="40.453125" style="10" bestFit="1" customWidth="1"/>
    <col min="14" max="14" width="12.81640625" style="10" customWidth="1"/>
    <col min="15" max="15" width="14" style="10" bestFit="1" customWidth="1"/>
    <col min="16" max="17" width="13" style="10" bestFit="1" customWidth="1"/>
    <col min="18" max="40" width="9.36328125" style="10"/>
  </cols>
  <sheetData>
    <row r="1" spans="7:59" ht="49.75" customHeight="1"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7:59" ht="21">
      <c r="M2" s="11" t="s">
        <v>96</v>
      </c>
      <c r="N2" s="12">
        <v>46173</v>
      </c>
      <c r="O2" s="13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</row>
    <row r="3" spans="7:59" ht="21.65" customHeight="1"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</row>
    <row r="4" spans="7:59">
      <c r="M4" s="14" t="s">
        <v>23</v>
      </c>
      <c r="N4" s="14" t="s">
        <v>98</v>
      </c>
      <c r="O4" s="14" t="s">
        <v>99</v>
      </c>
      <c r="P4" s="15" t="s">
        <v>19</v>
      </c>
      <c r="Q4" s="15" t="s">
        <v>18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</row>
    <row r="5" spans="7:59">
      <c r="M5" s="21" t="s">
        <v>112</v>
      </c>
      <c r="N5" s="233" t="s">
        <v>113</v>
      </c>
      <c r="O5" s="22">
        <v>1.5276296138614327E-16</v>
      </c>
      <c r="P5" s="19">
        <v>1.5276296138614327E-16</v>
      </c>
      <c r="Q5" s="19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</row>
    <row r="6" spans="7:59">
      <c r="H6" s="10">
        <v>0</v>
      </c>
      <c r="I6" s="10">
        <v>1</v>
      </c>
      <c r="M6" s="21" t="s">
        <v>114</v>
      </c>
      <c r="N6" s="234"/>
      <c r="O6" s="227">
        <v>2</v>
      </c>
      <c r="P6" s="230">
        <v>1</v>
      </c>
      <c r="Q6" s="230">
        <v>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</row>
    <row r="7" spans="7:59">
      <c r="M7" s="21" t="s">
        <v>115</v>
      </c>
      <c r="N7" s="234"/>
      <c r="O7" s="228"/>
      <c r="P7" s="231"/>
      <c r="Q7" s="23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</row>
    <row r="8" spans="7:59">
      <c r="M8" s="21" t="s">
        <v>116</v>
      </c>
      <c r="N8" s="235"/>
      <c r="O8" s="229"/>
      <c r="P8" s="232"/>
      <c r="Q8" s="232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</row>
    <row r="9" spans="7:59">
      <c r="M9" s="18" t="s">
        <v>109</v>
      </c>
      <c r="N9" s="20" t="s">
        <v>111</v>
      </c>
      <c r="O9" s="23">
        <v>0</v>
      </c>
      <c r="P9" s="24">
        <v>0</v>
      </c>
      <c r="Q9" s="24">
        <v>0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</row>
    <row r="10" spans="7:59">
      <c r="M10" s="18" t="s">
        <v>110</v>
      </c>
      <c r="N10" s="20" t="s">
        <v>111</v>
      </c>
      <c r="O10" s="23">
        <v>0</v>
      </c>
      <c r="P10" s="24">
        <v>0</v>
      </c>
      <c r="Q10" s="24">
        <v>0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</row>
    <row r="11" spans="7:59"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</row>
    <row r="12" spans="7:59" ht="16.5" customHeight="1">
      <c r="G12" s="16"/>
      <c r="L12" s="16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</row>
    <row r="13" spans="7:59">
      <c r="G13" s="16" t="s">
        <v>97</v>
      </c>
      <c r="L13" s="16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</row>
    <row r="14" spans="7:59" ht="24.65" customHeight="1"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</row>
    <row r="15" spans="7:59"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</row>
    <row r="16" spans="7:59"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</row>
    <row r="17" spans="1:59"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</row>
    <row r="18" spans="1:59"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</row>
    <row r="19" spans="1:59">
      <c r="M19" s="17"/>
      <c r="N19" s="17"/>
      <c r="O19" s="17"/>
      <c r="P19" s="17"/>
      <c r="Q19" s="17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</row>
    <row r="20" spans="1:59">
      <c r="M20" s="17"/>
      <c r="N20" s="17"/>
      <c r="O20" s="17"/>
      <c r="P20" s="17"/>
      <c r="Q20" s="17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</row>
    <row r="21" spans="1:59">
      <c r="A21" s="17"/>
      <c r="B21" s="17"/>
      <c r="C21" s="17"/>
      <c r="D21" s="17"/>
      <c r="E21" s="17"/>
      <c r="F21" s="17"/>
      <c r="G21" s="17"/>
      <c r="H21" s="17"/>
      <c r="I21" s="17"/>
      <c r="M21" s="17"/>
      <c r="N21" s="17"/>
      <c r="O21" s="17"/>
      <c r="P21" s="17"/>
      <c r="Q21" s="17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</row>
    <row r="22" spans="1:59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</row>
    <row r="23" spans="1:59" ht="16.25" customHeight="1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1:59" ht="16.25" customHeight="1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1:59" ht="16.25" customHeight="1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1:59" ht="16.25" customHeight="1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1:59" ht="16.25" customHeight="1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1:59" ht="16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59" ht="16.25" customHeigh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9" ht="16.25" customHeight="1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1:59" ht="16.25" customHeight="1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1:59" ht="16.25" customHeight="1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1:59" ht="16.25" customHeight="1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</row>
    <row r="34" spans="1:59" ht="16.25" customHeight="1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9" ht="16.25" customHeight="1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9" ht="16.25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9" ht="16.25" customHeight="1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</row>
    <row r="38" spans="1:59" ht="16.25" customHeight="1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</row>
    <row r="39" spans="1:59" ht="16.25" customHeight="1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</row>
    <row r="40" spans="1:59" ht="16.25" customHeight="1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</row>
    <row r="41" spans="1:59" ht="16.25" customHeight="1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</row>
    <row r="42" spans="1:59" ht="16.25" customHeight="1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</row>
    <row r="43" spans="1:59" ht="16.25" customHeight="1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</row>
    <row r="44" spans="1:59" ht="16.25" customHeight="1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</row>
    <row r="45" spans="1:59" ht="16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</row>
    <row r="46" spans="1:59" ht="16.25" customHeigh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</row>
    <row r="47" spans="1:59" ht="16.25" customHeight="1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</row>
    <row r="48" spans="1:59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</row>
    <row r="49" spans="1:59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</row>
    <row r="50" spans="1:59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</row>
    <row r="51" spans="1:59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</row>
    <row r="52" spans="1:59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</row>
    <row r="53" spans="1:59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</row>
    <row r="54" spans="1:59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</row>
    <row r="55" spans="1:59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</row>
    <row r="56" spans="1:59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</row>
    <row r="57" spans="1:59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</row>
    <row r="58" spans="1:59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</row>
    <row r="59" spans="1:59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R59" s="17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</row>
    <row r="60" spans="1:59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R60" s="17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</row>
    <row r="61" spans="1:59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R61" s="17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</row>
    <row r="62" spans="1:59"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</row>
    <row r="63" spans="1:59"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</row>
    <row r="64" spans="1:59"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</row>
    <row r="65" spans="41:59"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</row>
    <row r="66" spans="41:59"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</row>
    <row r="67" spans="41:59"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</row>
    <row r="68" spans="41:59"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</row>
    <row r="69" spans="41:59"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</row>
    <row r="70" spans="41:59"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</row>
    <row r="71" spans="41:59"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</row>
    <row r="72" spans="41:59"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</row>
    <row r="73" spans="41:59"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</row>
    <row r="74" spans="41:59"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</row>
    <row r="75" spans="41:59"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</row>
    <row r="76" spans="41:59"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</row>
    <row r="77" spans="41:59"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</row>
    <row r="78" spans="41:59"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</row>
    <row r="79" spans="41:59"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</row>
    <row r="80" spans="41:59"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</row>
    <row r="81" spans="41:59"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</row>
    <row r="82" spans="41:59"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</row>
    <row r="83" spans="41:59"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</row>
    <row r="84" spans="41:59"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</row>
    <row r="85" spans="41:59"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</row>
    <row r="86" spans="41:59"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</row>
    <row r="87" spans="41:59"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</row>
    <row r="88" spans="41:59"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</row>
    <row r="89" spans="41:59"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</row>
    <row r="90" spans="41:59"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</row>
    <row r="91" spans="41:59"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</row>
    <row r="92" spans="41:59"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</row>
    <row r="93" spans="41:59"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</row>
    <row r="94" spans="41:59"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</row>
    <row r="95" spans="41:59"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</row>
    <row r="96" spans="41:59"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</row>
    <row r="97" spans="41:59"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</row>
    <row r="98" spans="41:59"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</row>
    <row r="99" spans="41:59"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</row>
    <row r="100" spans="41:59"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</row>
    <row r="101" spans="41:59"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</row>
    <row r="102" spans="41:59"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</row>
    <row r="103" spans="41:59"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</row>
    <row r="104" spans="41:59"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</row>
    <row r="105" spans="41:59"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</row>
    <row r="106" spans="41:59"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</row>
    <row r="107" spans="41:59"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</row>
    <row r="108" spans="41:59"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</row>
    <row r="109" spans="41:59"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</row>
    <row r="110" spans="41:59"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</row>
    <row r="111" spans="41:59"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</row>
    <row r="112" spans="41:59"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</row>
    <row r="113" spans="41:59"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</row>
    <row r="114" spans="41:59"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</row>
    <row r="115" spans="41:59"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</row>
    <row r="116" spans="41:59"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</row>
    <row r="117" spans="41:59"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</row>
    <row r="118" spans="41:59"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</row>
    <row r="119" spans="41:59"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</row>
    <row r="120" spans="41:59"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</row>
    <row r="121" spans="41:59"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</row>
    <row r="122" spans="41:59"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</row>
    <row r="123" spans="41:59"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</row>
    <row r="124" spans="41:59"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</row>
    <row r="125" spans="41:59"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</row>
    <row r="126" spans="41:59"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</row>
    <row r="127" spans="41:59"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</row>
    <row r="128" spans="41:59"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</row>
    <row r="129" spans="41:59"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</row>
    <row r="130" spans="41:59"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</row>
    <row r="131" spans="41:59"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</row>
    <row r="132" spans="41:59"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</row>
    <row r="133" spans="41:59"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</row>
    <row r="134" spans="41:59"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</row>
    <row r="135" spans="41:59"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</row>
    <row r="136" spans="41:59"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</row>
    <row r="137" spans="41:59"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</row>
    <row r="138" spans="41:59"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</row>
    <row r="139" spans="41:59"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</row>
    <row r="140" spans="41:59"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</row>
    <row r="141" spans="41:59"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</row>
    <row r="142" spans="41:59"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</row>
    <row r="143" spans="41:59"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</row>
    <row r="144" spans="41:59"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</row>
    <row r="145" spans="41:59"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</row>
    <row r="146" spans="41:59"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</row>
    <row r="147" spans="41:59"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</row>
    <row r="148" spans="41:59"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</row>
    <row r="149" spans="41:59"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</row>
    <row r="150" spans="41:59"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</row>
    <row r="151" spans="41:59"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</row>
    <row r="152" spans="41:59"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</row>
    <row r="153" spans="41:59"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</row>
    <row r="154" spans="41:59"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</row>
    <row r="155" spans="41:59"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</row>
    <row r="156" spans="41:59"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</row>
    <row r="157" spans="41:59"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</row>
    <row r="158" spans="41:59"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</row>
    <row r="159" spans="41:59"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</row>
    <row r="160" spans="41:59"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</row>
    <row r="161" spans="41:59"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</row>
    <row r="162" spans="41:59"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</row>
    <row r="163" spans="41:59"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</row>
    <row r="164" spans="41:59"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</row>
    <row r="165" spans="41:59"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</row>
    <row r="166" spans="41:59"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</row>
    <row r="167" spans="41:59"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</row>
    <row r="168" spans="41:59"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</row>
    <row r="169" spans="41:59"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</row>
    <row r="170" spans="41:59"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</row>
    <row r="171" spans="41:59"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</row>
    <row r="172" spans="41:59"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</row>
    <row r="173" spans="41:59"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</row>
    <row r="174" spans="41:59"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</row>
    <row r="175" spans="41:59"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</row>
    <row r="176" spans="41:59"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</row>
    <row r="177" spans="41:59"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</row>
    <row r="178" spans="41:59"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</row>
    <row r="179" spans="41:59"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</row>
    <row r="180" spans="41:59"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</row>
    <row r="181" spans="41:59"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</row>
    <row r="182" spans="41:59"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</row>
    <row r="183" spans="41:59"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</row>
    <row r="184" spans="41:59"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</row>
    <row r="185" spans="41:59"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</row>
    <row r="186" spans="41:59"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</row>
    <row r="187" spans="41:59"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</row>
    <row r="188" spans="41:59"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</row>
    <row r="189" spans="41:59"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</row>
    <row r="190" spans="41:59"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</row>
    <row r="191" spans="41:59"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</row>
    <row r="192" spans="41:59"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</row>
    <row r="193" spans="41:59"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</row>
    <row r="194" spans="41:59"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</row>
    <row r="195" spans="41:59"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</row>
    <row r="196" spans="41:59"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</row>
    <row r="197" spans="41:59"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</row>
    <row r="198" spans="41:59"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</row>
    <row r="199" spans="41:59"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</row>
    <row r="200" spans="41:59"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</row>
    <row r="201" spans="41:59"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</row>
    <row r="202" spans="41:59"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</row>
    <row r="203" spans="41:59"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</row>
    <row r="204" spans="41:59"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</row>
    <row r="205" spans="41:59"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</row>
    <row r="206" spans="41:59"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</row>
    <row r="207" spans="41:59"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</row>
    <row r="208" spans="41:59"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</row>
    <row r="209" spans="41:59"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</row>
    <row r="210" spans="41:59"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</row>
    <row r="211" spans="41:59"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</row>
    <row r="212" spans="41:59"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</row>
    <row r="213" spans="41:59"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</row>
    <row r="214" spans="41:59"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</row>
    <row r="215" spans="41:59"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</row>
    <row r="216" spans="41:59"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</row>
    <row r="217" spans="41:59"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</row>
    <row r="218" spans="41:59"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</row>
    <row r="219" spans="41:59"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</row>
    <row r="220" spans="41:59"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</row>
    <row r="221" spans="41:59"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</row>
    <row r="222" spans="41:59"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</row>
    <row r="223" spans="41:59"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</row>
    <row r="224" spans="41:59"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</row>
    <row r="225" spans="41:59"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</row>
    <row r="226" spans="41:59"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</row>
    <row r="227" spans="41:59"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</row>
    <row r="228" spans="41:59"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</row>
    <row r="229" spans="41:59"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</row>
  </sheetData>
  <mergeCells count="4">
    <mergeCell ref="O6:O8"/>
    <mergeCell ref="P6:P8"/>
    <mergeCell ref="Q6:Q8"/>
    <mergeCell ref="N5:N8"/>
  </mergeCells>
  <pageMargins left="0.7" right="0.7" top="0.75" bottom="0.75" header="0.3" footer="0.3"/>
  <pageSetup paperSize="9" orientation="portrait" horizontalDpi="0" verticalDpi="0" r:id="rId1"/>
  <headerFooter>
    <oddFooter>&amp;C_x000D_&amp;1#&amp;"Aptos"&amp;8&amp;KFF0000 Logicalis - Sensitive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1C5C8-3285-4491-9A01-99CB9D8A848C}">
  <sheetPr codeName="Hoja10">
    <tabColor rgb="FFC00000"/>
  </sheetPr>
  <dimension ref="A1:I15"/>
  <sheetViews>
    <sheetView workbookViewId="0"/>
  </sheetViews>
  <sheetFormatPr baseColWidth="10" defaultRowHeight="14.5"/>
  <cols>
    <col min="2" max="2" width="16.6328125" customWidth="1"/>
    <col min="3" max="3" width="25.6328125" customWidth="1"/>
    <col min="4" max="4" width="16.6328125" customWidth="1"/>
    <col min="5" max="5" width="25.6328125" customWidth="1"/>
    <col min="6" max="8" width="16.6328125" customWidth="1"/>
    <col min="9" max="9" width="17.6328125" customWidth="1"/>
  </cols>
  <sheetData>
    <row r="1" spans="1:9">
      <c r="A1" s="225" t="s">
        <v>53</v>
      </c>
    </row>
    <row r="2" spans="1:9">
      <c r="A2" t="s">
        <v>54</v>
      </c>
    </row>
    <row r="4" spans="1:9">
      <c r="B4" t="s">
        <v>55</v>
      </c>
    </row>
    <row r="5" spans="1:9">
      <c r="B5" t="s">
        <v>56</v>
      </c>
    </row>
    <row r="6" spans="1:9">
      <c r="B6" t="s">
        <v>57</v>
      </c>
    </row>
    <row r="8" spans="1:9">
      <c r="A8" s="226" t="s">
        <v>61</v>
      </c>
      <c r="B8" s="226" t="s">
        <v>62</v>
      </c>
      <c r="C8" s="226" t="s">
        <v>63</v>
      </c>
      <c r="D8" s="226" t="s">
        <v>5</v>
      </c>
      <c r="E8" s="226" t="s">
        <v>72</v>
      </c>
      <c r="F8" s="226" t="s">
        <v>73</v>
      </c>
      <c r="G8" s="226" t="s">
        <v>74</v>
      </c>
      <c r="H8" s="226" t="s">
        <v>75</v>
      </c>
      <c r="I8" s="226" t="s">
        <v>67</v>
      </c>
    </row>
    <row r="9" spans="1:9">
      <c r="A9" t="s">
        <v>8</v>
      </c>
      <c r="B9" t="s">
        <v>24</v>
      </c>
      <c r="C9" t="s">
        <v>2663</v>
      </c>
      <c r="D9" t="s">
        <v>2783</v>
      </c>
      <c r="E9" s="8">
        <v>2150000</v>
      </c>
      <c r="F9" t="s">
        <v>10</v>
      </c>
      <c r="G9" s="8">
        <v>426345</v>
      </c>
      <c r="H9" t="s">
        <v>0</v>
      </c>
      <c r="I9" s="9">
        <v>46173</v>
      </c>
    </row>
    <row r="10" spans="1:9">
      <c r="A10" t="s">
        <v>8</v>
      </c>
      <c r="B10" t="s">
        <v>24</v>
      </c>
      <c r="C10" t="s">
        <v>2663</v>
      </c>
      <c r="D10" t="s">
        <v>2692</v>
      </c>
      <c r="E10" s="8">
        <v>2519775.0499999998</v>
      </c>
      <c r="F10" t="s">
        <v>10</v>
      </c>
      <c r="G10" s="8">
        <v>501939.19</v>
      </c>
      <c r="H10" t="s">
        <v>0</v>
      </c>
      <c r="I10" s="9">
        <v>46143</v>
      </c>
    </row>
    <row r="11" spans="1:9">
      <c r="A11" t="s">
        <v>8</v>
      </c>
      <c r="B11" t="s">
        <v>24</v>
      </c>
      <c r="C11" t="s">
        <v>2648</v>
      </c>
      <c r="D11" t="s">
        <v>2683</v>
      </c>
      <c r="E11" s="8">
        <v>4252704.83</v>
      </c>
      <c r="F11" t="s">
        <v>10</v>
      </c>
      <c r="G11" s="8">
        <v>847138.8</v>
      </c>
      <c r="H11" t="s">
        <v>0</v>
      </c>
      <c r="I11" s="9">
        <v>46143</v>
      </c>
    </row>
    <row r="12" spans="1:9">
      <c r="A12" t="s">
        <v>8</v>
      </c>
      <c r="B12" t="s">
        <v>24</v>
      </c>
      <c r="C12" t="s">
        <v>2648</v>
      </c>
      <c r="D12" t="s">
        <v>2670</v>
      </c>
      <c r="E12" s="8">
        <v>4252704.83</v>
      </c>
      <c r="F12" t="s">
        <v>10</v>
      </c>
      <c r="G12" s="8">
        <v>807588.65</v>
      </c>
      <c r="H12" t="s">
        <v>0</v>
      </c>
      <c r="I12" s="9">
        <v>46113</v>
      </c>
    </row>
    <row r="13" spans="1:9">
      <c r="A13" t="s">
        <v>8</v>
      </c>
      <c r="B13" t="s">
        <v>24</v>
      </c>
      <c r="C13" t="s">
        <v>2660</v>
      </c>
      <c r="D13" t="s">
        <v>2661</v>
      </c>
      <c r="E13" s="8">
        <v>2736486.04</v>
      </c>
      <c r="F13" t="s">
        <v>10</v>
      </c>
      <c r="G13" s="8">
        <v>532793.82999999996</v>
      </c>
      <c r="H13" t="s">
        <v>0</v>
      </c>
      <c r="I13" s="9">
        <v>46082</v>
      </c>
    </row>
    <row r="14" spans="1:9">
      <c r="A14" t="s">
        <v>8</v>
      </c>
      <c r="B14" t="s">
        <v>24</v>
      </c>
      <c r="C14" t="s">
        <v>2654</v>
      </c>
      <c r="D14" t="s">
        <v>2655</v>
      </c>
      <c r="E14" s="8">
        <v>6393309.9299999997</v>
      </c>
      <c r="F14" t="s">
        <v>10</v>
      </c>
      <c r="G14" s="8">
        <v>1244777.44</v>
      </c>
      <c r="H14" t="s">
        <v>0</v>
      </c>
      <c r="I14" s="9">
        <v>46082</v>
      </c>
    </row>
    <row r="15" spans="1:9">
      <c r="A15" t="s">
        <v>8</v>
      </c>
      <c r="B15" t="s">
        <v>24</v>
      </c>
      <c r="C15" t="s">
        <v>2648</v>
      </c>
      <c r="D15" t="s">
        <v>2649</v>
      </c>
      <c r="E15" s="8">
        <v>4252704.83</v>
      </c>
      <c r="F15" t="s">
        <v>10</v>
      </c>
      <c r="G15" s="8">
        <v>828001.63</v>
      </c>
      <c r="H15" t="s">
        <v>0</v>
      </c>
      <c r="I15" s="9">
        <v>46082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D13E-C549-4BAF-A37E-DE0B0A9DF184}">
  <sheetPr codeName="Hoja6">
    <tabColor rgb="FFF2F2F2"/>
  </sheetPr>
  <dimension ref="A1:N265"/>
  <sheetViews>
    <sheetView workbookViewId="0"/>
  </sheetViews>
  <sheetFormatPr baseColWidth="10" defaultRowHeight="14.5"/>
  <cols>
    <col min="2" max="2" width="32.453125" customWidth="1"/>
    <col min="3" max="3" width="32.90625" bestFit="1" customWidth="1"/>
    <col min="4" max="4" width="20.90625" customWidth="1"/>
    <col min="5" max="5" width="14" bestFit="1" customWidth="1"/>
    <col min="6" max="6" width="2.6328125" customWidth="1"/>
    <col min="7" max="9" width="11.90625" customWidth="1"/>
    <col min="10" max="10" width="14" bestFit="1" customWidth="1"/>
    <col min="11" max="11" width="2.36328125" customWidth="1"/>
    <col min="12" max="14" width="11.90625" customWidth="1"/>
  </cols>
  <sheetData>
    <row r="1" spans="1:14">
      <c r="A1" s="25"/>
      <c r="B1" t="s">
        <v>49</v>
      </c>
      <c r="C1" s="25"/>
      <c r="D1" s="25"/>
      <c r="E1" s="26"/>
      <c r="F1" s="238"/>
      <c r="G1" s="238"/>
      <c r="H1" s="26"/>
      <c r="I1" s="26"/>
      <c r="J1" s="26"/>
      <c r="K1" s="238"/>
      <c r="L1" s="238"/>
      <c r="M1" s="26"/>
      <c r="N1" s="26"/>
    </row>
    <row r="2" spans="1:14" ht="15" thickBot="1">
      <c r="A2" s="26"/>
      <c r="B2" s="26"/>
      <c r="C2" s="26"/>
      <c r="D2" s="26"/>
      <c r="E2" s="241" t="s">
        <v>41</v>
      </c>
      <c r="F2" s="241"/>
      <c r="G2" s="241"/>
      <c r="H2" s="241"/>
      <c r="I2" s="241"/>
      <c r="J2" s="242" t="s">
        <v>88</v>
      </c>
      <c r="K2" s="242"/>
      <c r="L2" s="242"/>
      <c r="M2" s="242"/>
      <c r="N2" s="242"/>
    </row>
    <row r="3" spans="1:14" s="5" customFormat="1" ht="21" customHeight="1" thickBot="1">
      <c r="A3" s="27" t="s">
        <v>42</v>
      </c>
      <c r="B3" s="28" t="s">
        <v>43</v>
      </c>
      <c r="C3" s="236" t="s">
        <v>44</v>
      </c>
      <c r="D3" s="237"/>
      <c r="E3" s="30" t="s">
        <v>51</v>
      </c>
      <c r="F3" s="31"/>
      <c r="G3" s="31" t="s">
        <v>46</v>
      </c>
      <c r="H3" s="31" t="s">
        <v>47</v>
      </c>
      <c r="I3" s="32" t="s">
        <v>48</v>
      </c>
      <c r="J3" s="30" t="s">
        <v>51</v>
      </c>
      <c r="K3" s="31"/>
      <c r="L3" s="31" t="s">
        <v>46</v>
      </c>
      <c r="M3" s="31" t="s">
        <v>47</v>
      </c>
      <c r="N3" s="32" t="s">
        <v>48</v>
      </c>
    </row>
    <row r="4" spans="1:14" s="5" customFormat="1" ht="17.25" customHeight="1">
      <c r="A4" s="33" t="s">
        <v>9</v>
      </c>
      <c r="B4" s="33" t="s">
        <v>15</v>
      </c>
      <c r="C4" s="33"/>
      <c r="D4" s="33"/>
      <c r="E4" s="34">
        <v>3059210.13</v>
      </c>
      <c r="F4" s="239"/>
      <c r="G4" s="239"/>
      <c r="H4" s="33"/>
      <c r="I4" s="35"/>
      <c r="J4" s="34">
        <v>8161015.5499999998</v>
      </c>
      <c r="K4" s="239"/>
      <c r="L4" s="239"/>
      <c r="M4" s="33"/>
      <c r="N4" s="35"/>
    </row>
    <row r="5" spans="1:14" s="5" customFormat="1" ht="17.25" customHeight="1">
      <c r="A5" s="33" t="s">
        <v>14</v>
      </c>
      <c r="B5" s="33" t="s">
        <v>39</v>
      </c>
      <c r="C5" s="33"/>
      <c r="D5" s="33"/>
      <c r="E5" s="34">
        <v>0</v>
      </c>
      <c r="F5" s="240"/>
      <c r="G5" s="240"/>
      <c r="H5" s="33"/>
      <c r="I5" s="35"/>
      <c r="J5" s="34">
        <v>39400</v>
      </c>
      <c r="K5" s="240"/>
      <c r="L5" s="240"/>
      <c r="M5" s="33"/>
      <c r="N5" s="35"/>
    </row>
    <row r="6" spans="1:14" s="5" customFormat="1" ht="17.25" customHeight="1" thickBot="1">
      <c r="A6" s="36" t="s">
        <v>13</v>
      </c>
      <c r="B6" s="36" t="s">
        <v>40</v>
      </c>
      <c r="C6" s="36" t="s">
        <v>17</v>
      </c>
      <c r="D6" s="36"/>
      <c r="E6" s="34">
        <v>-10949.72</v>
      </c>
      <c r="F6" s="37"/>
      <c r="G6" s="38">
        <v>3048260.41</v>
      </c>
      <c r="H6" s="38">
        <v>4.6566128730773926E-10</v>
      </c>
      <c r="I6" s="39">
        <v>1.5276296138614327E-16</v>
      </c>
      <c r="J6" s="40">
        <v>0</v>
      </c>
      <c r="K6" s="37"/>
      <c r="L6" s="38">
        <v>8200415.5499999998</v>
      </c>
      <c r="M6" s="36">
        <v>0</v>
      </c>
      <c r="N6" s="39">
        <v>0</v>
      </c>
    </row>
    <row r="7" spans="1:14" s="5" customFormat="1" ht="17.25" customHeight="1" thickBot="1">
      <c r="A7" s="29"/>
      <c r="B7" s="29"/>
      <c r="C7" s="236"/>
      <c r="D7" s="237"/>
      <c r="E7" s="30" t="s">
        <v>45</v>
      </c>
      <c r="F7" s="31"/>
      <c r="G7" s="31" t="s">
        <v>46</v>
      </c>
      <c r="H7" s="31" t="s">
        <v>47</v>
      </c>
      <c r="I7" s="32" t="s">
        <v>48</v>
      </c>
      <c r="J7" s="30" t="s">
        <v>45</v>
      </c>
      <c r="K7" s="31"/>
      <c r="L7" s="31" t="s">
        <v>46</v>
      </c>
      <c r="M7" s="31" t="s">
        <v>47</v>
      </c>
      <c r="N7" s="32" t="s">
        <v>48</v>
      </c>
    </row>
    <row r="8" spans="1:14" s="5" customFormat="1" ht="17.399999999999999" customHeight="1">
      <c r="A8" s="36" t="s">
        <v>24</v>
      </c>
      <c r="B8" s="36" t="s">
        <v>16</v>
      </c>
      <c r="C8" s="36" t="s">
        <v>21</v>
      </c>
      <c r="D8" s="36" t="s">
        <v>20</v>
      </c>
      <c r="E8" s="34">
        <v>0</v>
      </c>
      <c r="F8" s="37"/>
      <c r="G8" s="38">
        <v>-2058321.69</v>
      </c>
      <c r="H8" s="38">
        <v>-2058321.69</v>
      </c>
      <c r="I8" s="39">
        <v>1</v>
      </c>
      <c r="J8" s="34">
        <v>0</v>
      </c>
      <c r="K8" s="37"/>
      <c r="L8" s="38">
        <v>894824.91999999969</v>
      </c>
      <c r="M8" s="38">
        <v>894824.91999999969</v>
      </c>
      <c r="N8" s="41">
        <v>1</v>
      </c>
    </row>
    <row r="9" spans="1:14" s="5" customFormat="1" ht="17.399999999999999" customHeight="1">
      <c r="A9" s="36" t="s">
        <v>50</v>
      </c>
      <c r="B9" s="36" t="s">
        <v>87</v>
      </c>
      <c r="C9" s="36"/>
      <c r="D9" s="36"/>
      <c r="E9" s="34">
        <v>0</v>
      </c>
      <c r="F9" s="240"/>
      <c r="G9" s="240"/>
      <c r="H9" s="36"/>
      <c r="I9" s="42"/>
      <c r="J9" s="34">
        <v>0</v>
      </c>
      <c r="K9" s="240"/>
      <c r="L9" s="240"/>
      <c r="M9" s="36"/>
      <c r="N9" s="42"/>
    </row>
    <row r="10" spans="1:14" s="5" customFormat="1" ht="17.399999999999999" customHeight="1">
      <c r="A10" s="36" t="s">
        <v>89</v>
      </c>
      <c r="B10" s="36" t="s">
        <v>90</v>
      </c>
      <c r="C10" s="36"/>
      <c r="D10" s="36"/>
      <c r="E10" s="40">
        <v>0</v>
      </c>
      <c r="F10" s="240"/>
      <c r="G10" s="240"/>
      <c r="H10" s="36"/>
      <c r="I10" s="42"/>
      <c r="J10" s="34">
        <v>0</v>
      </c>
      <c r="K10" s="240"/>
      <c r="L10" s="240"/>
      <c r="M10" s="36">
        <v>0</v>
      </c>
      <c r="N10" s="42">
        <v>1</v>
      </c>
    </row>
    <row r="11" spans="1:14" s="5" customFormat="1" ht="17.399999999999999" customHeight="1">
      <c r="A11" s="36" t="s">
        <v>91</v>
      </c>
      <c r="B11" s="36" t="s">
        <v>92</v>
      </c>
      <c r="C11" s="36"/>
      <c r="D11" s="36"/>
      <c r="E11" s="40">
        <v>0</v>
      </c>
      <c r="F11" s="240"/>
      <c r="G11" s="240"/>
      <c r="H11" s="36"/>
      <c r="I11" s="42"/>
      <c r="J11" s="34">
        <v>0</v>
      </c>
      <c r="K11" s="240"/>
      <c r="L11" s="240"/>
      <c r="M11" s="36"/>
      <c r="N11" s="42"/>
    </row>
    <row r="12" spans="1:14" s="5" customFormat="1" ht="17.399999999999999" customHeight="1">
      <c r="A12" s="36" t="s">
        <v>93</v>
      </c>
      <c r="B12" s="36" t="s">
        <v>94</v>
      </c>
      <c r="C12" s="36"/>
      <c r="D12" s="36"/>
      <c r="E12" s="40">
        <v>0</v>
      </c>
      <c r="F12" s="240"/>
      <c r="G12" s="240"/>
      <c r="H12" s="36"/>
      <c r="I12" s="42"/>
      <c r="J12" s="34">
        <v>0</v>
      </c>
      <c r="K12" s="240"/>
      <c r="L12" s="240"/>
      <c r="M12" s="36"/>
      <c r="N12" s="42"/>
    </row>
    <row r="13" spans="1:14" s="5" customFormat="1" ht="17.399999999999999" customHeight="1">
      <c r="A13" s="36" t="s">
        <v>95</v>
      </c>
      <c r="B13" s="36"/>
      <c r="C13" s="36"/>
      <c r="D13" s="36"/>
      <c r="E13" s="40">
        <v>0</v>
      </c>
      <c r="F13" s="240"/>
      <c r="G13" s="240"/>
      <c r="H13" s="36"/>
      <c r="I13" s="42"/>
      <c r="J13" s="40">
        <v>0</v>
      </c>
      <c r="K13" s="240"/>
      <c r="L13" s="240"/>
      <c r="M13" s="36"/>
      <c r="N13" s="42"/>
    </row>
    <row r="14" spans="1:14" ht="15.65" customHeight="1" thickBot="1">
      <c r="A14" s="43"/>
      <c r="B14" s="44" t="s">
        <v>52</v>
      </c>
      <c r="C14" s="43" t="s">
        <v>22</v>
      </c>
      <c r="D14" s="45"/>
      <c r="E14" s="46"/>
      <c r="F14" s="243"/>
      <c r="G14" s="243"/>
      <c r="H14" s="45"/>
      <c r="I14" s="50"/>
      <c r="J14" s="46"/>
      <c r="K14" s="243"/>
      <c r="L14" s="243"/>
      <c r="M14" s="45"/>
      <c r="N14" s="47"/>
    </row>
    <row r="15" spans="1:14">
      <c r="A15" s="26"/>
      <c r="B15" s="26"/>
      <c r="C15" s="26"/>
      <c r="D15" s="26"/>
      <c r="E15" s="26"/>
      <c r="F15" s="244"/>
      <c r="G15" s="244"/>
      <c r="H15" s="26"/>
      <c r="I15" s="26"/>
      <c r="J15" s="26"/>
      <c r="K15" s="244"/>
      <c r="L15" s="244"/>
      <c r="M15" s="26"/>
      <c r="N15" s="26"/>
    </row>
    <row r="16" spans="1:14">
      <c r="A16" s="26"/>
      <c r="B16" s="26" t="s">
        <v>20</v>
      </c>
      <c r="C16" s="26"/>
      <c r="D16" s="26"/>
      <c r="F16" s="26"/>
      <c r="G16" s="48">
        <v>-678678.48999999987</v>
      </c>
      <c r="H16" s="26"/>
      <c r="I16" s="26"/>
      <c r="J16" s="26"/>
      <c r="K16" s="26"/>
      <c r="L16" s="48">
        <v>-2736438.6100000013</v>
      </c>
      <c r="M16" s="26"/>
      <c r="N16" s="26"/>
    </row>
    <row r="17" spans="1:14">
      <c r="A17" s="26"/>
      <c r="B17" s="26" t="s">
        <v>2165</v>
      </c>
      <c r="C17" s="26"/>
      <c r="D17" s="26"/>
      <c r="F17" s="26"/>
      <c r="G17" s="48">
        <v>0</v>
      </c>
      <c r="H17" s="26"/>
      <c r="I17" s="26"/>
      <c r="J17" s="26"/>
      <c r="K17" s="26"/>
      <c r="L17" s="48">
        <v>0</v>
      </c>
      <c r="M17" s="26"/>
      <c r="N17" s="26"/>
    </row>
    <row r="18" spans="1:14">
      <c r="A18" s="26"/>
      <c r="B18" s="36" t="s">
        <v>2166</v>
      </c>
      <c r="C18" s="26"/>
      <c r="D18" s="26"/>
      <c r="F18" s="238"/>
      <c r="G18" s="245"/>
      <c r="H18" s="26"/>
      <c r="I18" s="26"/>
      <c r="J18" s="26"/>
      <c r="K18" s="238"/>
      <c r="L18" s="245"/>
      <c r="M18" s="26"/>
      <c r="N18" s="26"/>
    </row>
    <row r="19" spans="1:14">
      <c r="A19" s="26"/>
      <c r="B19" s="26" t="s">
        <v>2167</v>
      </c>
      <c r="C19" s="26"/>
      <c r="D19" s="26"/>
      <c r="F19" s="26"/>
      <c r="G19" s="48">
        <v>0</v>
      </c>
      <c r="H19" s="26"/>
      <c r="I19" s="26"/>
      <c r="J19" s="26"/>
      <c r="K19" s="26"/>
      <c r="L19" s="48">
        <v>0</v>
      </c>
      <c r="M19" s="26"/>
      <c r="N19" s="26"/>
    </row>
    <row r="20" spans="1:14">
      <c r="A20" s="26"/>
      <c r="B20" s="26" t="s">
        <v>2168</v>
      </c>
      <c r="C20" s="26"/>
      <c r="D20" s="26"/>
      <c r="F20" s="26"/>
      <c r="G20" s="48">
        <v>0</v>
      </c>
      <c r="H20" s="26"/>
      <c r="I20" s="26"/>
      <c r="J20" s="26"/>
      <c r="K20" s="26"/>
      <c r="L20" s="48">
        <v>0</v>
      </c>
      <c r="M20" s="26"/>
      <c r="N20" s="26"/>
    </row>
    <row r="21" spans="1:14">
      <c r="A21" s="26"/>
      <c r="B21" s="26" t="s">
        <v>2169</v>
      </c>
      <c r="C21" s="26"/>
      <c r="D21" s="26"/>
      <c r="F21" s="26"/>
      <c r="G21" s="48">
        <v>0</v>
      </c>
      <c r="H21" s="26"/>
      <c r="I21" s="26"/>
      <c r="J21" s="26"/>
      <c r="K21" s="26"/>
      <c r="L21" s="48">
        <v>0</v>
      </c>
      <c r="M21" s="26"/>
      <c r="N21" s="26"/>
    </row>
    <row r="22" spans="1:14">
      <c r="A22" s="26"/>
      <c r="B22" s="26" t="s">
        <v>2170</v>
      </c>
      <c r="C22" s="26"/>
      <c r="D22" s="26"/>
      <c r="F22" s="26"/>
      <c r="G22" s="48">
        <v>0</v>
      </c>
      <c r="H22" s="26"/>
      <c r="I22" s="26"/>
      <c r="J22" s="26"/>
      <c r="K22" s="26"/>
      <c r="L22" s="48">
        <v>0</v>
      </c>
      <c r="M22" s="26"/>
      <c r="N22" s="26"/>
    </row>
    <row r="23" spans="1:14">
      <c r="A23" s="26"/>
      <c r="B23" s="26" t="s">
        <v>2171</v>
      </c>
      <c r="C23" s="26"/>
      <c r="D23" s="26"/>
      <c r="F23" s="26"/>
      <c r="G23" s="48">
        <v>0</v>
      </c>
      <c r="H23" s="26"/>
      <c r="I23" s="26"/>
      <c r="J23" s="26"/>
      <c r="K23" s="26"/>
      <c r="L23" s="48">
        <v>0</v>
      </c>
      <c r="M23" s="26"/>
      <c r="N23" s="26"/>
    </row>
    <row r="24" spans="1:14">
      <c r="A24" s="26"/>
      <c r="B24" s="26" t="s">
        <v>2172</v>
      </c>
      <c r="C24" s="26"/>
      <c r="D24" s="26"/>
      <c r="F24" s="26"/>
      <c r="G24" s="48">
        <v>0</v>
      </c>
      <c r="H24" s="26"/>
      <c r="I24" s="26"/>
      <c r="J24" s="26"/>
      <c r="K24" s="26"/>
      <c r="L24" s="48">
        <v>0</v>
      </c>
      <c r="M24" s="26"/>
      <c r="N24" s="26"/>
    </row>
    <row r="25" spans="1:14">
      <c r="A25" s="26"/>
      <c r="B25" s="26" t="s">
        <v>2173</v>
      </c>
      <c r="C25" s="26"/>
      <c r="D25" s="26"/>
      <c r="F25" s="26"/>
      <c r="G25" s="48">
        <v>0</v>
      </c>
      <c r="H25" s="26"/>
      <c r="I25" s="26"/>
      <c r="J25" s="26"/>
      <c r="K25" s="26"/>
      <c r="L25" s="48">
        <v>0</v>
      </c>
      <c r="M25" s="26"/>
      <c r="N25" s="26"/>
    </row>
    <row r="26" spans="1:14">
      <c r="A26" s="26"/>
      <c r="B26" s="26" t="s">
        <v>20</v>
      </c>
      <c r="C26" s="26"/>
      <c r="D26" s="26"/>
      <c r="F26" s="26"/>
      <c r="G26" s="48">
        <v>678678.48999999987</v>
      </c>
      <c r="H26" s="26"/>
      <c r="I26" s="26"/>
      <c r="J26" s="26"/>
      <c r="K26" s="26"/>
      <c r="L26" s="48">
        <v>2736438.6100000013</v>
      </c>
      <c r="M26" s="26"/>
      <c r="N26" s="26"/>
    </row>
    <row r="27" spans="1:14">
      <c r="A27" s="26"/>
      <c r="B27" s="26"/>
      <c r="C27" s="26"/>
      <c r="D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>
      <c r="A28" s="26"/>
      <c r="B28" s="26"/>
      <c r="C28" s="26"/>
      <c r="D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>
      <c r="A29" s="26"/>
      <c r="B29" s="26"/>
      <c r="C29" s="26"/>
      <c r="D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4">
      <c r="A30" s="26"/>
      <c r="B30" s="26"/>
      <c r="C30" s="26"/>
      <c r="D30" s="26"/>
      <c r="F30" s="238"/>
      <c r="G30" s="245"/>
      <c r="H30" s="26"/>
      <c r="I30" s="26"/>
      <c r="J30" s="26"/>
      <c r="K30" s="238"/>
      <c r="L30" s="245"/>
      <c r="M30" s="26"/>
      <c r="N30" s="26"/>
    </row>
    <row r="31" spans="1:14">
      <c r="A31" s="26"/>
      <c r="B31" s="26"/>
      <c r="C31" s="26"/>
      <c r="D31" s="26"/>
      <c r="E31" s="26"/>
      <c r="F31" s="238"/>
      <c r="G31" s="238"/>
      <c r="H31" s="26"/>
      <c r="I31" s="26"/>
      <c r="J31" s="26"/>
      <c r="K31" s="238"/>
      <c r="L31" s="238"/>
      <c r="M31" s="26"/>
      <c r="N31" s="26"/>
    </row>
    <row r="32" spans="1:14">
      <c r="A32" s="26"/>
      <c r="B32" s="26"/>
      <c r="C32" s="26"/>
      <c r="D32" s="26"/>
      <c r="E32" s="26"/>
      <c r="F32" s="238"/>
      <c r="G32" s="238"/>
      <c r="H32" s="26"/>
      <c r="I32" s="26"/>
      <c r="J32" s="26"/>
      <c r="K32" s="238"/>
      <c r="L32" s="238"/>
      <c r="M32" s="26"/>
      <c r="N32" s="26"/>
    </row>
    <row r="33" spans="1:14">
      <c r="A33" s="26"/>
      <c r="B33" s="26"/>
      <c r="C33" s="26"/>
      <c r="D33" s="26"/>
      <c r="E33" s="26"/>
      <c r="F33" s="238"/>
      <c r="G33" s="238"/>
      <c r="H33" s="26"/>
      <c r="I33" s="26"/>
      <c r="J33" s="26"/>
      <c r="K33" s="238"/>
      <c r="L33" s="238"/>
      <c r="M33" s="26"/>
      <c r="N33" s="26"/>
    </row>
    <row r="34" spans="1:14">
      <c r="A34" s="26"/>
      <c r="B34" s="26"/>
      <c r="C34" s="26"/>
      <c r="D34" s="26"/>
      <c r="E34" s="26"/>
      <c r="F34" s="238"/>
      <c r="G34" s="238"/>
      <c r="H34" s="26"/>
      <c r="I34" s="26"/>
      <c r="J34" s="26"/>
      <c r="K34" s="238"/>
      <c r="L34" s="238"/>
      <c r="M34" s="26"/>
      <c r="N34" s="26"/>
    </row>
    <row r="35" spans="1:14">
      <c r="A35" s="26"/>
      <c r="B35" s="26"/>
      <c r="C35" s="26"/>
      <c r="D35" s="26"/>
      <c r="E35" s="26"/>
      <c r="F35" s="238"/>
      <c r="G35" s="238"/>
      <c r="H35" s="26"/>
      <c r="I35" s="26"/>
      <c r="J35" s="26"/>
      <c r="K35" s="238"/>
      <c r="L35" s="238"/>
      <c r="M35" s="26"/>
      <c r="N35" s="26"/>
    </row>
    <row r="36" spans="1:14">
      <c r="A36" s="26"/>
      <c r="B36" s="49"/>
      <c r="C36" s="49"/>
      <c r="D36" s="49"/>
      <c r="E36" s="49"/>
      <c r="F36" s="238"/>
      <c r="G36" s="238"/>
      <c r="H36" s="26"/>
      <c r="I36" s="26"/>
      <c r="J36" s="26"/>
      <c r="K36" s="238"/>
      <c r="L36" s="238"/>
      <c r="M36" s="26"/>
      <c r="N36" s="26"/>
    </row>
    <row r="37" spans="1:14">
      <c r="A37" s="26"/>
      <c r="B37" s="49"/>
      <c r="C37" s="49"/>
      <c r="D37" s="49"/>
      <c r="E37" s="49"/>
      <c r="F37" s="238"/>
      <c r="G37" s="245"/>
      <c r="H37" s="26"/>
      <c r="I37" s="26"/>
      <c r="J37" s="26"/>
      <c r="K37" s="238"/>
      <c r="L37" s="245"/>
      <c r="M37" s="26"/>
      <c r="N37" s="26"/>
    </row>
    <row r="38" spans="1:14">
      <c r="A38" s="26"/>
      <c r="B38" s="49"/>
      <c r="C38" s="49"/>
      <c r="D38" s="49"/>
      <c r="E38" s="49"/>
      <c r="F38" s="238"/>
      <c r="G38" s="238"/>
      <c r="H38" s="26"/>
      <c r="I38" s="26"/>
      <c r="J38" s="26"/>
      <c r="K38" s="238"/>
      <c r="L38" s="238"/>
      <c r="M38" s="26"/>
      <c r="N38" s="26"/>
    </row>
    <row r="39" spans="1:14">
      <c r="A39" s="26"/>
      <c r="B39" s="26"/>
      <c r="C39" s="26"/>
      <c r="D39" s="26"/>
      <c r="E39" s="26"/>
      <c r="F39" s="238"/>
      <c r="G39" s="238"/>
      <c r="H39" s="26"/>
      <c r="I39" s="26"/>
      <c r="J39" s="26"/>
      <c r="K39" s="238"/>
      <c r="L39" s="238"/>
      <c r="M39" s="26"/>
      <c r="N39" s="26"/>
    </row>
    <row r="40" spans="1:14">
      <c r="A40" s="26"/>
      <c r="B40" s="26"/>
      <c r="C40" s="26"/>
      <c r="D40" s="26"/>
      <c r="E40" s="26"/>
      <c r="F40" s="238"/>
      <c r="G40" s="238"/>
      <c r="H40" s="26"/>
      <c r="I40" s="26"/>
      <c r="J40" s="26"/>
      <c r="K40" s="238"/>
      <c r="L40" s="238"/>
      <c r="M40" s="26"/>
      <c r="N40" s="26"/>
    </row>
    <row r="41" spans="1:14">
      <c r="A41" s="26"/>
      <c r="B41" s="49"/>
      <c r="C41" s="26"/>
      <c r="D41" s="26"/>
      <c r="E41" s="26"/>
      <c r="F41" s="238"/>
      <c r="G41" s="238"/>
      <c r="H41" s="26"/>
      <c r="I41" s="26"/>
      <c r="J41" s="26"/>
      <c r="K41" s="238"/>
      <c r="L41" s="238"/>
      <c r="M41" s="26"/>
      <c r="N41" s="26"/>
    </row>
    <row r="42" spans="1:14">
      <c r="G42" s="8"/>
      <c r="L42" s="8"/>
    </row>
    <row r="43" spans="1:14">
      <c r="G43" s="8"/>
      <c r="L43" s="8"/>
    </row>
    <row r="44" spans="1:14">
      <c r="G44" s="8"/>
      <c r="L44" s="8"/>
    </row>
    <row r="45" spans="1:14">
      <c r="G45" s="8"/>
      <c r="L45" s="8"/>
    </row>
    <row r="46" spans="1:14">
      <c r="G46" s="8"/>
      <c r="L46" s="8"/>
    </row>
    <row r="47" spans="1:14">
      <c r="G47" s="8"/>
      <c r="L47" s="8"/>
    </row>
    <row r="48" spans="1:14">
      <c r="G48" s="8"/>
      <c r="L48" s="8"/>
    </row>
    <row r="49" spans="7:12">
      <c r="G49" s="8"/>
      <c r="L49" s="8"/>
    </row>
    <row r="50" spans="7:12">
      <c r="G50" s="8"/>
      <c r="L50" s="8"/>
    </row>
    <row r="51" spans="7:12">
      <c r="G51" s="8"/>
      <c r="L51" s="8"/>
    </row>
    <row r="52" spans="7:12">
      <c r="G52" s="8"/>
      <c r="L52" s="8"/>
    </row>
    <row r="53" spans="7:12">
      <c r="G53" s="8"/>
      <c r="L53" s="8"/>
    </row>
    <row r="54" spans="7:12">
      <c r="G54" s="8"/>
      <c r="L54" s="8"/>
    </row>
    <row r="55" spans="7:12">
      <c r="G55" s="8"/>
      <c r="L55" s="8"/>
    </row>
    <row r="56" spans="7:12">
      <c r="G56" s="8"/>
      <c r="L56" s="8"/>
    </row>
    <row r="57" spans="7:12">
      <c r="G57" s="8"/>
      <c r="L57" s="8"/>
    </row>
    <row r="58" spans="7:12">
      <c r="G58" s="8"/>
      <c r="L58" s="8"/>
    </row>
    <row r="59" spans="7:12">
      <c r="G59" s="8"/>
      <c r="L59" s="8"/>
    </row>
    <row r="60" spans="7:12">
      <c r="G60" s="8"/>
      <c r="L60" s="8"/>
    </row>
    <row r="61" spans="7:12">
      <c r="G61" s="8"/>
      <c r="L61" s="8"/>
    </row>
    <row r="62" spans="7:12">
      <c r="G62" s="8"/>
      <c r="L62" s="8"/>
    </row>
    <row r="63" spans="7:12">
      <c r="G63" s="8"/>
      <c r="L63" s="8"/>
    </row>
    <row r="64" spans="7:12">
      <c r="G64" s="8"/>
      <c r="L64" s="8"/>
    </row>
    <row r="65" spans="7:12">
      <c r="G65" s="8"/>
      <c r="L65" s="8"/>
    </row>
    <row r="66" spans="7:12">
      <c r="G66" s="8"/>
      <c r="L66" s="8"/>
    </row>
    <row r="67" spans="7:12">
      <c r="G67" s="8"/>
      <c r="L67" s="8"/>
    </row>
    <row r="68" spans="7:12">
      <c r="G68" s="8"/>
      <c r="L68" s="8"/>
    </row>
    <row r="69" spans="7:12">
      <c r="G69" s="8"/>
      <c r="L69" s="8"/>
    </row>
    <row r="70" spans="7:12">
      <c r="G70" s="8"/>
      <c r="L70" s="8"/>
    </row>
    <row r="71" spans="7:12">
      <c r="G71" s="8"/>
      <c r="L71" s="8"/>
    </row>
    <row r="72" spans="7:12">
      <c r="G72" s="8"/>
      <c r="L72" s="8"/>
    </row>
    <row r="73" spans="7:12">
      <c r="G73" s="8"/>
      <c r="L73" s="8"/>
    </row>
    <row r="74" spans="7:12">
      <c r="G74" s="8"/>
      <c r="L74" s="8"/>
    </row>
    <row r="75" spans="7:12">
      <c r="G75" s="8"/>
      <c r="L75" s="8"/>
    </row>
    <row r="76" spans="7:12">
      <c r="G76" s="8"/>
      <c r="L76" s="8"/>
    </row>
    <row r="77" spans="7:12">
      <c r="G77" s="8"/>
      <c r="L77" s="8"/>
    </row>
    <row r="78" spans="7:12">
      <c r="G78" s="8"/>
      <c r="L78" s="8"/>
    </row>
    <row r="79" spans="7:12">
      <c r="G79" s="8"/>
      <c r="L79" s="8"/>
    </row>
    <row r="80" spans="7:12">
      <c r="G80" s="8"/>
      <c r="L80" s="8"/>
    </row>
    <row r="81" spans="7:12">
      <c r="G81" s="8"/>
      <c r="L81" s="8"/>
    </row>
    <row r="82" spans="7:12">
      <c r="G82" s="8"/>
      <c r="L82" s="8"/>
    </row>
    <row r="83" spans="7:12">
      <c r="G83" s="8"/>
      <c r="L83" s="8"/>
    </row>
    <row r="84" spans="7:12">
      <c r="G84" s="8"/>
      <c r="L84" s="8"/>
    </row>
    <row r="85" spans="7:12">
      <c r="G85" s="8"/>
      <c r="L85" s="8"/>
    </row>
    <row r="86" spans="7:12">
      <c r="G86" s="8"/>
      <c r="L86" s="8"/>
    </row>
    <row r="87" spans="7:12">
      <c r="G87" s="8"/>
      <c r="L87" s="8"/>
    </row>
    <row r="88" spans="7:12">
      <c r="G88" s="8"/>
      <c r="L88" s="8"/>
    </row>
    <row r="89" spans="7:12">
      <c r="G89" s="8"/>
      <c r="L89" s="8"/>
    </row>
    <row r="90" spans="7:12">
      <c r="G90" s="8"/>
      <c r="L90" s="8"/>
    </row>
    <row r="91" spans="7:12">
      <c r="G91" s="8"/>
      <c r="L91" s="8"/>
    </row>
    <row r="92" spans="7:12">
      <c r="G92" s="8"/>
      <c r="L92" s="8"/>
    </row>
    <row r="93" spans="7:12">
      <c r="G93" s="8"/>
      <c r="L93" s="8"/>
    </row>
    <row r="94" spans="7:12">
      <c r="G94" s="8"/>
      <c r="L94" s="8"/>
    </row>
    <row r="95" spans="7:12">
      <c r="G95" s="8"/>
      <c r="L95" s="8"/>
    </row>
    <row r="96" spans="7:12">
      <c r="G96" s="8"/>
      <c r="L96" s="8"/>
    </row>
    <row r="97" spans="7:12">
      <c r="G97" s="8"/>
      <c r="L97" s="8"/>
    </row>
    <row r="98" spans="7:12">
      <c r="G98" s="8"/>
      <c r="L98" s="8"/>
    </row>
    <row r="99" spans="7:12">
      <c r="G99" s="8"/>
      <c r="L99" s="8"/>
    </row>
    <row r="100" spans="7:12">
      <c r="G100" s="8"/>
      <c r="L100" s="8"/>
    </row>
    <row r="101" spans="7:12">
      <c r="G101" s="8"/>
      <c r="L101" s="8"/>
    </row>
    <row r="102" spans="7:12">
      <c r="G102" s="8"/>
      <c r="L102" s="8"/>
    </row>
    <row r="103" spans="7:12">
      <c r="G103" s="8"/>
      <c r="L103" s="8"/>
    </row>
    <row r="104" spans="7:12">
      <c r="G104" s="8"/>
      <c r="L104" s="8"/>
    </row>
    <row r="105" spans="7:12">
      <c r="G105" s="8"/>
      <c r="L105" s="8"/>
    </row>
    <row r="106" spans="7:12">
      <c r="G106" s="8"/>
      <c r="L106" s="8"/>
    </row>
    <row r="107" spans="7:12">
      <c r="G107" s="8"/>
      <c r="L107" s="8"/>
    </row>
    <row r="108" spans="7:12">
      <c r="G108" s="8"/>
      <c r="L108" s="8"/>
    </row>
    <row r="109" spans="7:12">
      <c r="G109" s="8"/>
      <c r="L109" s="8"/>
    </row>
    <row r="110" spans="7:12">
      <c r="G110" s="8"/>
      <c r="L110" s="8"/>
    </row>
    <row r="111" spans="7:12">
      <c r="G111" s="8"/>
      <c r="L111" s="8"/>
    </row>
    <row r="112" spans="7:12">
      <c r="G112" s="8"/>
      <c r="L112" s="8"/>
    </row>
    <row r="113" spans="7:12">
      <c r="G113" s="8"/>
      <c r="L113" s="8"/>
    </row>
    <row r="114" spans="7:12">
      <c r="G114" s="8"/>
      <c r="L114" s="8"/>
    </row>
    <row r="115" spans="7:12">
      <c r="G115" s="8"/>
      <c r="L115" s="8"/>
    </row>
    <row r="116" spans="7:12">
      <c r="G116" s="8"/>
      <c r="L116" s="8"/>
    </row>
    <row r="117" spans="7:12">
      <c r="G117" s="8"/>
      <c r="L117" s="8"/>
    </row>
    <row r="118" spans="7:12">
      <c r="G118" s="8"/>
      <c r="L118" s="8"/>
    </row>
    <row r="119" spans="7:12">
      <c r="G119" s="8"/>
      <c r="L119" s="8"/>
    </row>
    <row r="120" spans="7:12">
      <c r="G120" s="8"/>
      <c r="L120" s="8"/>
    </row>
    <row r="121" spans="7:12">
      <c r="G121" s="8"/>
      <c r="L121" s="8"/>
    </row>
    <row r="122" spans="7:12">
      <c r="G122" s="8"/>
      <c r="L122" s="8"/>
    </row>
    <row r="123" spans="7:12">
      <c r="G123" s="8"/>
      <c r="L123" s="8"/>
    </row>
    <row r="124" spans="7:12">
      <c r="G124" s="8"/>
      <c r="L124" s="8"/>
    </row>
    <row r="125" spans="7:12">
      <c r="G125" s="8"/>
      <c r="L125" s="8"/>
    </row>
    <row r="126" spans="7:12">
      <c r="G126" s="8"/>
      <c r="L126" s="8"/>
    </row>
    <row r="127" spans="7:12">
      <c r="G127" s="8"/>
      <c r="L127" s="8"/>
    </row>
    <row r="128" spans="7:12">
      <c r="G128" s="8"/>
      <c r="L128" s="8"/>
    </row>
    <row r="129" spans="7:12">
      <c r="G129" s="8"/>
      <c r="L129" s="8"/>
    </row>
    <row r="130" spans="7:12">
      <c r="G130" s="8"/>
      <c r="L130" s="8"/>
    </row>
    <row r="131" spans="7:12">
      <c r="G131" s="8"/>
      <c r="L131" s="8"/>
    </row>
    <row r="132" spans="7:12">
      <c r="G132" s="8"/>
      <c r="L132" s="8"/>
    </row>
    <row r="133" spans="7:12">
      <c r="G133" s="8"/>
      <c r="L133" s="8"/>
    </row>
    <row r="134" spans="7:12">
      <c r="G134" s="8"/>
      <c r="L134" s="8"/>
    </row>
    <row r="135" spans="7:12">
      <c r="G135" s="8"/>
      <c r="L135" s="8"/>
    </row>
    <row r="136" spans="7:12">
      <c r="G136" s="8"/>
      <c r="L136" s="8"/>
    </row>
    <row r="137" spans="7:12">
      <c r="G137" s="8"/>
      <c r="L137" s="8"/>
    </row>
    <row r="138" spans="7:12">
      <c r="G138" s="8"/>
      <c r="L138" s="8"/>
    </row>
    <row r="139" spans="7:12">
      <c r="G139" s="8"/>
      <c r="L139" s="8"/>
    </row>
    <row r="140" spans="7:12">
      <c r="G140" s="8"/>
      <c r="L140" s="8"/>
    </row>
    <row r="141" spans="7:12">
      <c r="G141" s="8"/>
      <c r="L141" s="8"/>
    </row>
    <row r="142" spans="7:12">
      <c r="G142" s="8"/>
      <c r="L142" s="8"/>
    </row>
    <row r="143" spans="7:12">
      <c r="G143" s="8"/>
      <c r="L143" s="8"/>
    </row>
    <row r="144" spans="7:12">
      <c r="G144" s="8"/>
      <c r="L144" s="8"/>
    </row>
    <row r="145" spans="7:12">
      <c r="G145" s="8"/>
      <c r="L145" s="8"/>
    </row>
    <row r="146" spans="7:12">
      <c r="G146" s="8"/>
      <c r="L146" s="8"/>
    </row>
    <row r="147" spans="7:12">
      <c r="G147" s="8"/>
      <c r="L147" s="8"/>
    </row>
    <row r="148" spans="7:12">
      <c r="G148" s="8"/>
      <c r="L148" s="8"/>
    </row>
    <row r="149" spans="7:12">
      <c r="G149" s="8"/>
      <c r="L149" s="8"/>
    </row>
    <row r="150" spans="7:12">
      <c r="G150" s="8"/>
      <c r="L150" s="8"/>
    </row>
    <row r="151" spans="7:12">
      <c r="G151" s="8"/>
      <c r="L151" s="8"/>
    </row>
    <row r="152" spans="7:12">
      <c r="G152" s="8"/>
      <c r="L152" s="8"/>
    </row>
    <row r="153" spans="7:12">
      <c r="G153" s="8"/>
      <c r="L153" s="8"/>
    </row>
    <row r="154" spans="7:12">
      <c r="G154" s="8"/>
      <c r="L154" s="8"/>
    </row>
    <row r="155" spans="7:12">
      <c r="G155" s="8"/>
      <c r="L155" s="8"/>
    </row>
    <row r="156" spans="7:12">
      <c r="G156" s="8"/>
      <c r="L156" s="8"/>
    </row>
    <row r="157" spans="7:12">
      <c r="G157" s="8"/>
      <c r="L157" s="8"/>
    </row>
    <row r="158" spans="7:12">
      <c r="G158" s="8"/>
      <c r="L158" s="8"/>
    </row>
    <row r="159" spans="7:12">
      <c r="G159" s="8"/>
      <c r="L159" s="8"/>
    </row>
    <row r="160" spans="7:12">
      <c r="G160" s="8"/>
      <c r="L160" s="8"/>
    </row>
    <row r="161" spans="7:12">
      <c r="G161" s="8"/>
      <c r="L161" s="8"/>
    </row>
    <row r="162" spans="7:12">
      <c r="G162" s="8"/>
      <c r="L162" s="8"/>
    </row>
    <row r="163" spans="7:12">
      <c r="G163" s="8"/>
      <c r="L163" s="8"/>
    </row>
    <row r="164" spans="7:12">
      <c r="G164" s="8"/>
      <c r="L164" s="8"/>
    </row>
    <row r="165" spans="7:12">
      <c r="G165" s="8"/>
      <c r="L165" s="8"/>
    </row>
    <row r="166" spans="7:12">
      <c r="G166" s="8"/>
      <c r="L166" s="8"/>
    </row>
    <row r="167" spans="7:12">
      <c r="G167" s="8"/>
      <c r="L167" s="8"/>
    </row>
    <row r="168" spans="7:12">
      <c r="G168" s="8"/>
      <c r="L168" s="8"/>
    </row>
    <row r="169" spans="7:12">
      <c r="G169" s="8"/>
      <c r="L169" s="8"/>
    </row>
    <row r="170" spans="7:12">
      <c r="G170" s="8"/>
      <c r="L170" s="8"/>
    </row>
    <row r="171" spans="7:12">
      <c r="G171" s="8"/>
      <c r="L171" s="8"/>
    </row>
    <row r="172" spans="7:12">
      <c r="G172" s="8"/>
      <c r="L172" s="8"/>
    </row>
    <row r="173" spans="7:12">
      <c r="G173" s="8"/>
      <c r="L173" s="8"/>
    </row>
    <row r="174" spans="7:12">
      <c r="G174" s="8"/>
      <c r="L174" s="8"/>
    </row>
    <row r="175" spans="7:12">
      <c r="G175" s="8"/>
      <c r="L175" s="8"/>
    </row>
    <row r="176" spans="7:12">
      <c r="G176" s="8"/>
      <c r="L176" s="8"/>
    </row>
    <row r="177" spans="7:12">
      <c r="G177" s="8"/>
      <c r="L177" s="8"/>
    </row>
    <row r="178" spans="7:12">
      <c r="G178" s="8"/>
      <c r="L178" s="8"/>
    </row>
    <row r="179" spans="7:12">
      <c r="G179" s="8"/>
      <c r="L179" s="8"/>
    </row>
    <row r="180" spans="7:12">
      <c r="G180" s="8"/>
      <c r="L180" s="8"/>
    </row>
    <row r="181" spans="7:12">
      <c r="G181" s="8"/>
      <c r="L181" s="8"/>
    </row>
    <row r="182" spans="7:12">
      <c r="G182" s="8"/>
      <c r="L182" s="8"/>
    </row>
    <row r="183" spans="7:12">
      <c r="G183" s="8"/>
      <c r="L183" s="8"/>
    </row>
    <row r="184" spans="7:12">
      <c r="G184" s="8"/>
      <c r="L184" s="8"/>
    </row>
    <row r="185" spans="7:12">
      <c r="G185" s="8"/>
      <c r="L185" s="8"/>
    </row>
    <row r="186" spans="7:12">
      <c r="G186" s="8"/>
      <c r="L186" s="8"/>
    </row>
    <row r="187" spans="7:12">
      <c r="G187" s="8"/>
      <c r="L187" s="8"/>
    </row>
    <row r="188" spans="7:12">
      <c r="G188" s="8"/>
      <c r="L188" s="8"/>
    </row>
    <row r="189" spans="7:12">
      <c r="G189" s="8"/>
      <c r="L189" s="8"/>
    </row>
    <row r="190" spans="7:12">
      <c r="G190" s="8"/>
      <c r="L190" s="8"/>
    </row>
    <row r="191" spans="7:12">
      <c r="G191" s="8"/>
      <c r="L191" s="8"/>
    </row>
    <row r="192" spans="7:12">
      <c r="G192" s="8"/>
      <c r="L192" s="8"/>
    </row>
    <row r="193" spans="7:12">
      <c r="G193" s="8"/>
      <c r="L193" s="8"/>
    </row>
    <row r="194" spans="7:12">
      <c r="G194" s="8"/>
      <c r="L194" s="8"/>
    </row>
    <row r="195" spans="7:12">
      <c r="G195" s="8"/>
      <c r="L195" s="8"/>
    </row>
    <row r="196" spans="7:12">
      <c r="G196" s="8"/>
      <c r="L196" s="8"/>
    </row>
    <row r="197" spans="7:12">
      <c r="G197" s="8"/>
      <c r="L197" s="8"/>
    </row>
    <row r="198" spans="7:12">
      <c r="G198" s="8"/>
      <c r="L198" s="8"/>
    </row>
    <row r="199" spans="7:12">
      <c r="G199" s="8"/>
      <c r="L199" s="8"/>
    </row>
    <row r="200" spans="7:12">
      <c r="G200" s="8"/>
      <c r="L200" s="8"/>
    </row>
    <row r="201" spans="7:12">
      <c r="G201" s="8"/>
      <c r="L201" s="8"/>
    </row>
    <row r="202" spans="7:12">
      <c r="G202" s="8"/>
      <c r="L202" s="8"/>
    </row>
    <row r="203" spans="7:12">
      <c r="G203" s="8"/>
      <c r="L203" s="8"/>
    </row>
    <row r="204" spans="7:12">
      <c r="G204" s="8"/>
      <c r="L204" s="8"/>
    </row>
    <row r="205" spans="7:12">
      <c r="G205" s="8"/>
      <c r="L205" s="8"/>
    </row>
    <row r="206" spans="7:12">
      <c r="G206" s="8"/>
      <c r="L206" s="8"/>
    </row>
    <row r="207" spans="7:12">
      <c r="G207" s="8"/>
      <c r="L207" s="8"/>
    </row>
    <row r="208" spans="7:12">
      <c r="G208" s="8"/>
      <c r="L208" s="8"/>
    </row>
    <row r="209" spans="7:12">
      <c r="G209" s="8"/>
      <c r="L209" s="8"/>
    </row>
    <row r="210" spans="7:12">
      <c r="G210" s="8"/>
      <c r="L210" s="8"/>
    </row>
    <row r="211" spans="7:12">
      <c r="G211" s="8"/>
      <c r="L211" s="8"/>
    </row>
    <row r="212" spans="7:12">
      <c r="G212" s="8"/>
      <c r="L212" s="8"/>
    </row>
    <row r="213" spans="7:12">
      <c r="G213" s="8"/>
      <c r="L213" s="8"/>
    </row>
    <row r="214" spans="7:12">
      <c r="G214" s="8"/>
      <c r="L214" s="8"/>
    </row>
    <row r="215" spans="7:12">
      <c r="G215" s="8"/>
      <c r="L215" s="8"/>
    </row>
    <row r="216" spans="7:12">
      <c r="G216" s="8"/>
      <c r="L216" s="8"/>
    </row>
    <row r="217" spans="7:12">
      <c r="G217" s="8"/>
      <c r="L217" s="8"/>
    </row>
    <row r="218" spans="7:12">
      <c r="G218" s="8"/>
      <c r="L218" s="8"/>
    </row>
    <row r="219" spans="7:12">
      <c r="G219" s="8"/>
      <c r="L219" s="8"/>
    </row>
    <row r="220" spans="7:12">
      <c r="G220" s="8"/>
      <c r="L220" s="8"/>
    </row>
    <row r="221" spans="7:12">
      <c r="G221" s="8"/>
      <c r="L221" s="8"/>
    </row>
    <row r="222" spans="7:12">
      <c r="G222" s="8"/>
      <c r="L222" s="8"/>
    </row>
    <row r="223" spans="7:12">
      <c r="G223" s="8"/>
      <c r="L223" s="8"/>
    </row>
    <row r="224" spans="7:12">
      <c r="G224" s="8"/>
      <c r="L224" s="8"/>
    </row>
    <row r="225" spans="7:12">
      <c r="G225" s="8"/>
      <c r="L225" s="8"/>
    </row>
    <row r="226" spans="7:12">
      <c r="G226" s="8"/>
      <c r="L226" s="8"/>
    </row>
    <row r="227" spans="7:12">
      <c r="G227" s="8"/>
      <c r="L227" s="8"/>
    </row>
    <row r="228" spans="7:12">
      <c r="G228" s="8"/>
      <c r="L228" s="8"/>
    </row>
    <row r="229" spans="7:12">
      <c r="G229" s="8"/>
      <c r="L229" s="8"/>
    </row>
    <row r="230" spans="7:12">
      <c r="G230" s="8"/>
      <c r="L230" s="8"/>
    </row>
    <row r="231" spans="7:12">
      <c r="G231" s="8"/>
      <c r="L231" s="8"/>
    </row>
    <row r="232" spans="7:12">
      <c r="G232" s="8"/>
      <c r="L232" s="8"/>
    </row>
    <row r="233" spans="7:12">
      <c r="G233" s="8"/>
      <c r="L233" s="8"/>
    </row>
    <row r="234" spans="7:12">
      <c r="G234" s="8"/>
      <c r="L234" s="8"/>
    </row>
    <row r="235" spans="7:12">
      <c r="G235" s="8"/>
      <c r="L235" s="8"/>
    </row>
    <row r="236" spans="7:12">
      <c r="G236" s="8"/>
      <c r="L236" s="8"/>
    </row>
    <row r="237" spans="7:12">
      <c r="G237" s="8"/>
      <c r="L237" s="8"/>
    </row>
    <row r="238" spans="7:12">
      <c r="G238" s="8"/>
      <c r="L238" s="8"/>
    </row>
    <row r="239" spans="7:12">
      <c r="G239" s="8"/>
      <c r="L239" s="8"/>
    </row>
    <row r="240" spans="7:12">
      <c r="G240" s="8"/>
      <c r="L240" s="8"/>
    </row>
    <row r="241" spans="7:12">
      <c r="G241" s="8"/>
      <c r="L241" s="8"/>
    </row>
    <row r="242" spans="7:12">
      <c r="G242" s="8"/>
      <c r="L242" s="8"/>
    </row>
    <row r="243" spans="7:12">
      <c r="G243" s="8"/>
      <c r="L243" s="8"/>
    </row>
    <row r="244" spans="7:12">
      <c r="G244" s="8"/>
      <c r="L244" s="8"/>
    </row>
    <row r="245" spans="7:12">
      <c r="G245" s="8"/>
      <c r="L245" s="8"/>
    </row>
    <row r="246" spans="7:12">
      <c r="G246" s="8"/>
      <c r="L246" s="8"/>
    </row>
    <row r="247" spans="7:12">
      <c r="G247" s="8"/>
      <c r="L247" s="8"/>
    </row>
    <row r="248" spans="7:12">
      <c r="G248" s="8"/>
      <c r="L248" s="8"/>
    </row>
    <row r="249" spans="7:12">
      <c r="G249" s="8"/>
      <c r="L249" s="8"/>
    </row>
    <row r="250" spans="7:12">
      <c r="G250" s="8"/>
      <c r="L250" s="8"/>
    </row>
    <row r="251" spans="7:12">
      <c r="G251" s="8"/>
      <c r="L251" s="8"/>
    </row>
    <row r="252" spans="7:12">
      <c r="G252" s="8"/>
      <c r="L252" s="8"/>
    </row>
    <row r="253" spans="7:12">
      <c r="G253" s="8"/>
      <c r="L253" s="8"/>
    </row>
    <row r="254" spans="7:12">
      <c r="G254" s="8"/>
      <c r="L254" s="8"/>
    </row>
    <row r="255" spans="7:12">
      <c r="G255" s="8"/>
      <c r="L255" s="8"/>
    </row>
    <row r="256" spans="7:12">
      <c r="G256" s="8"/>
      <c r="L256" s="8"/>
    </row>
    <row r="257" spans="7:12">
      <c r="G257" s="8"/>
      <c r="L257" s="8"/>
    </row>
    <row r="258" spans="7:12">
      <c r="G258" s="8"/>
      <c r="L258" s="8"/>
    </row>
    <row r="259" spans="7:12">
      <c r="G259" s="8"/>
      <c r="L259" s="8"/>
    </row>
    <row r="260" spans="7:12">
      <c r="G260" s="8"/>
      <c r="L260" s="8"/>
    </row>
    <row r="261" spans="7:12">
      <c r="G261" s="8"/>
      <c r="L261" s="8"/>
    </row>
    <row r="262" spans="7:12">
      <c r="G262" s="8"/>
      <c r="L262" s="8"/>
    </row>
    <row r="263" spans="7:12">
      <c r="G263" s="8"/>
      <c r="L263" s="8"/>
    </row>
    <row r="264" spans="7:12">
      <c r="G264" s="8"/>
      <c r="L264" s="8"/>
    </row>
    <row r="265" spans="7:12">
      <c r="G265" s="8"/>
      <c r="L265" s="8"/>
    </row>
  </sheetData>
  <mergeCells count="50">
    <mergeCell ref="F40:G40"/>
    <mergeCell ref="K40:L40"/>
    <mergeCell ref="F41:G41"/>
    <mergeCell ref="K41:L41"/>
    <mergeCell ref="F37:G37"/>
    <mergeCell ref="K37:L37"/>
    <mergeCell ref="F38:G38"/>
    <mergeCell ref="K38:L38"/>
    <mergeCell ref="F39:G39"/>
    <mergeCell ref="K39:L39"/>
    <mergeCell ref="F34:G34"/>
    <mergeCell ref="K34:L34"/>
    <mergeCell ref="F35:G35"/>
    <mergeCell ref="K35:L35"/>
    <mergeCell ref="F36:G36"/>
    <mergeCell ref="K36:L36"/>
    <mergeCell ref="F31:G31"/>
    <mergeCell ref="K31:L31"/>
    <mergeCell ref="F32:G32"/>
    <mergeCell ref="K32:L32"/>
    <mergeCell ref="F33:G33"/>
    <mergeCell ref="K33:L33"/>
    <mergeCell ref="F15:G15"/>
    <mergeCell ref="K15:L15"/>
    <mergeCell ref="F18:G18"/>
    <mergeCell ref="K18:L18"/>
    <mergeCell ref="F30:G30"/>
    <mergeCell ref="K30:L30"/>
    <mergeCell ref="F12:G12"/>
    <mergeCell ref="K12:L12"/>
    <mergeCell ref="F13:G13"/>
    <mergeCell ref="K13:L13"/>
    <mergeCell ref="F14:G14"/>
    <mergeCell ref="K14:L14"/>
    <mergeCell ref="F9:G9"/>
    <mergeCell ref="K9:L9"/>
    <mergeCell ref="F10:G10"/>
    <mergeCell ref="K10:L10"/>
    <mergeCell ref="F11:G11"/>
    <mergeCell ref="K11:L11"/>
    <mergeCell ref="C3:D3"/>
    <mergeCell ref="C7:D7"/>
    <mergeCell ref="F1:G1"/>
    <mergeCell ref="K1:L1"/>
    <mergeCell ref="F4:G4"/>
    <mergeCell ref="K4:L4"/>
    <mergeCell ref="F5:G5"/>
    <mergeCell ref="K5:L5"/>
    <mergeCell ref="E2:I2"/>
    <mergeCell ref="J2:N2"/>
  </mergeCells>
  <conditionalFormatting sqref="I6">
    <cfRule type="cellIs" dxfId="11" priority="14" operator="greaterThan">
      <formula>0.05</formula>
    </cfRule>
  </conditionalFormatting>
  <conditionalFormatting sqref="I4:I5">
    <cfRule type="cellIs" dxfId="10" priority="13" operator="greaterThan">
      <formula>0.05</formula>
    </cfRule>
  </conditionalFormatting>
  <conditionalFormatting sqref="N6">
    <cfRule type="cellIs" dxfId="9" priority="12" operator="greaterThan">
      <formula>0.05</formula>
    </cfRule>
  </conditionalFormatting>
  <conditionalFormatting sqref="N4:N5">
    <cfRule type="cellIs" dxfId="8" priority="11" operator="greaterThan">
      <formula>0.05</formula>
    </cfRule>
  </conditionalFormatting>
  <conditionalFormatting sqref="N8">
    <cfRule type="cellIs" dxfId="7" priority="9" operator="greaterThan">
      <formula>0.05</formula>
    </cfRule>
  </conditionalFormatting>
  <conditionalFormatting sqref="I8">
    <cfRule type="cellIs" dxfId="6" priority="10" operator="greaterThan">
      <formula>0.05</formula>
    </cfRule>
  </conditionalFormatting>
  <conditionalFormatting sqref="N14">
    <cfRule type="cellIs" dxfId="5" priority="8" operator="greaterThan">
      <formula>0.05</formula>
    </cfRule>
  </conditionalFormatting>
  <conditionalFormatting sqref="N13">
    <cfRule type="cellIs" dxfId="4" priority="5" operator="greaterThan">
      <formula>0.05</formula>
    </cfRule>
  </conditionalFormatting>
  <conditionalFormatting sqref="I13">
    <cfRule type="cellIs" dxfId="3" priority="6" operator="greaterThan">
      <formula>0.05</formula>
    </cfRule>
  </conditionalFormatting>
  <conditionalFormatting sqref="N9:N12">
    <cfRule type="cellIs" dxfId="2" priority="3" operator="greaterThan">
      <formula>0.05</formula>
    </cfRule>
  </conditionalFormatting>
  <conditionalFormatting sqref="I9:I12">
    <cfRule type="cellIs" dxfId="1" priority="4" operator="greaterThan">
      <formula>0.05</formula>
    </cfRule>
  </conditionalFormatting>
  <conditionalFormatting sqref="I14">
    <cfRule type="cellIs" dxfId="0" priority="1" operator="greaterThan">
      <formula>0.05</formula>
    </cfRule>
  </conditionalFormatting>
  <pageMargins left="0.7" right="0.7" top="0.75" bottom="0.75" header="0.3" footer="0.3"/>
  <pageSetup paperSize="9" orientation="portrait" horizontalDpi="0" verticalDpi="0" r:id="rId1"/>
  <headerFooter>
    <oddFooter>&amp;C_x000D_&amp;1#&amp;"Aptos"&amp;8&amp;KFF0000 Logicalis - Sensitive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EE147-6FEB-4B2C-B666-88001F78636F}">
  <sheetPr codeName="Hoja20"/>
  <dimension ref="A1:E67"/>
  <sheetViews>
    <sheetView workbookViewId="0"/>
  </sheetViews>
  <sheetFormatPr baseColWidth="10" defaultRowHeight="14.5"/>
  <sheetData>
    <row r="1" spans="1:5">
      <c r="B1" t="s">
        <v>2516</v>
      </c>
      <c r="C1" t="s">
        <v>2517</v>
      </c>
      <c r="D1" t="s">
        <v>2518</v>
      </c>
      <c r="E1" t="s">
        <v>2519</v>
      </c>
    </row>
    <row r="3" spans="1:5">
      <c r="A3" t="s">
        <v>2520</v>
      </c>
      <c r="B3" t="s">
        <v>2521</v>
      </c>
      <c r="C3" s="253">
        <v>46143</v>
      </c>
      <c r="D3">
        <v>7.5331E-3</v>
      </c>
      <c r="E3">
        <v>7.5399354838709661E-3</v>
      </c>
    </row>
    <row r="4" spans="1:5">
      <c r="A4" t="s">
        <v>2522</v>
      </c>
      <c r="B4" t="s">
        <v>2523</v>
      </c>
      <c r="C4" s="253">
        <v>46143</v>
      </c>
      <c r="D4">
        <v>1.09E-3</v>
      </c>
      <c r="E4">
        <v>1.0877419354838715E-3</v>
      </c>
    </row>
    <row r="5" spans="1:5">
      <c r="A5" t="s">
        <v>2524</v>
      </c>
      <c r="B5" t="s">
        <v>2525</v>
      </c>
      <c r="C5" s="253">
        <v>46143</v>
      </c>
      <c r="D5">
        <v>7.1000000000000002E-4</v>
      </c>
      <c r="E5">
        <v>7.1612903225806409E-4</v>
      </c>
    </row>
    <row r="6" spans="1:5">
      <c r="A6" t="s">
        <v>2526</v>
      </c>
      <c r="B6" t="s">
        <v>2527</v>
      </c>
      <c r="C6" s="253">
        <v>46143</v>
      </c>
      <c r="D6">
        <v>0.71845000000000003</v>
      </c>
      <c r="E6">
        <v>0.7184803225806452</v>
      </c>
    </row>
    <row r="7" spans="1:5">
      <c r="A7" t="s">
        <v>2528</v>
      </c>
      <c r="B7" t="s">
        <v>2529</v>
      </c>
      <c r="C7" s="253">
        <v>46143</v>
      </c>
      <c r="D7">
        <v>2.65957</v>
      </c>
      <c r="E7">
        <v>2.6595700000000009</v>
      </c>
    </row>
    <row r="8" spans="1:5">
      <c r="A8" t="s">
        <v>2530</v>
      </c>
      <c r="B8" t="s">
        <v>2531</v>
      </c>
      <c r="C8" s="253">
        <v>46143</v>
      </c>
      <c r="D8">
        <v>0.14477999999999999</v>
      </c>
      <c r="E8">
        <v>0.14465129032258064</v>
      </c>
    </row>
    <row r="9" spans="1:5">
      <c r="A9" t="s">
        <v>10</v>
      </c>
      <c r="B9" t="s">
        <v>2532</v>
      </c>
      <c r="C9" s="253">
        <v>46143</v>
      </c>
      <c r="D9">
        <v>0.19846</v>
      </c>
      <c r="E9">
        <v>0.20039838709677418</v>
      </c>
    </row>
    <row r="10" spans="1:5">
      <c r="A10" t="s">
        <v>2533</v>
      </c>
      <c r="B10" t="s">
        <v>2534</v>
      </c>
      <c r="C10" s="253">
        <v>46143</v>
      </c>
      <c r="D10">
        <v>1.3463000000000001</v>
      </c>
      <c r="E10">
        <v>1.3489264516129034</v>
      </c>
    </row>
    <row r="11" spans="1:5">
      <c r="A11" t="s">
        <v>2535</v>
      </c>
      <c r="B11" t="s">
        <v>2536</v>
      </c>
      <c r="C11" s="253">
        <v>46143</v>
      </c>
      <c r="D11">
        <v>1.77765E-3</v>
      </c>
      <c r="E11">
        <v>1.7805935483870968E-3</v>
      </c>
    </row>
    <row r="12" spans="1:5">
      <c r="A12" t="s">
        <v>2537</v>
      </c>
      <c r="B12" t="s">
        <v>2538</v>
      </c>
      <c r="C12" s="253">
        <v>46143</v>
      </c>
      <c r="D12">
        <v>0.72479000000000005</v>
      </c>
      <c r="E12">
        <v>0.72867935483870971</v>
      </c>
    </row>
    <row r="13" spans="1:5">
      <c r="A13" t="s">
        <v>2539</v>
      </c>
      <c r="B13" t="s">
        <v>2540</v>
      </c>
      <c r="C13" s="253">
        <v>46143</v>
      </c>
      <c r="D13">
        <v>1.1199999999999999E-3</v>
      </c>
      <c r="E13">
        <v>1.1129032258064514E-3</v>
      </c>
    </row>
    <row r="14" spans="1:5">
      <c r="A14" t="s">
        <v>2541</v>
      </c>
      <c r="B14" t="s">
        <v>2542</v>
      </c>
      <c r="C14" s="253">
        <v>46143</v>
      </c>
      <c r="D14">
        <v>0.14779</v>
      </c>
      <c r="E14">
        <v>0.14701774193548384</v>
      </c>
    </row>
    <row r="15" spans="1:5">
      <c r="A15" t="s">
        <v>2543</v>
      </c>
      <c r="B15" t="s">
        <v>2544</v>
      </c>
      <c r="C15" s="253">
        <v>46143</v>
      </c>
      <c r="D15">
        <v>2.7E-4</v>
      </c>
      <c r="E15">
        <v>2.6774193548387097E-4</v>
      </c>
    </row>
    <row r="16" spans="1:5">
      <c r="A16" t="s">
        <v>2545</v>
      </c>
      <c r="B16" t="s">
        <v>2546</v>
      </c>
      <c r="C16" s="253">
        <v>46143</v>
      </c>
      <c r="D16">
        <v>0.15476000000000001</v>
      </c>
      <c r="E16">
        <v>0.15501903225806452</v>
      </c>
    </row>
    <row r="17" spans="1:5">
      <c r="A17" t="s">
        <v>2547</v>
      </c>
      <c r="B17" t="s">
        <v>2548</v>
      </c>
      <c r="C17" s="253">
        <v>46143</v>
      </c>
      <c r="D17">
        <v>4.802E-2</v>
      </c>
      <c r="E17">
        <v>4.8031612903225815E-2</v>
      </c>
    </row>
    <row r="18" spans="1:5">
      <c r="A18" t="s">
        <v>2549</v>
      </c>
      <c r="B18" t="s">
        <v>2550</v>
      </c>
      <c r="C18" s="253">
        <v>46143</v>
      </c>
      <c r="D18">
        <v>0.15603</v>
      </c>
      <c r="E18">
        <v>0.1562870967741935</v>
      </c>
    </row>
    <row r="19" spans="1:5">
      <c r="A19" t="s">
        <v>2551</v>
      </c>
      <c r="B19" t="s">
        <v>2552</v>
      </c>
      <c r="C19" s="253">
        <v>46143</v>
      </c>
      <c r="D19">
        <v>1.1660600000000001</v>
      </c>
      <c r="E19">
        <v>1.1679938709677418</v>
      </c>
    </row>
    <row r="20" spans="1:5">
      <c r="A20" t="s">
        <v>2553</v>
      </c>
      <c r="B20" t="s">
        <v>2554</v>
      </c>
      <c r="C20" s="253">
        <v>46143</v>
      </c>
      <c r="D20">
        <v>1.9130000000000001E-2</v>
      </c>
      <c r="E20">
        <v>1.8915161290322578E-2</v>
      </c>
    </row>
    <row r="21" spans="1:5">
      <c r="A21" t="s">
        <v>2555</v>
      </c>
      <c r="B21" t="s">
        <v>2556</v>
      </c>
      <c r="C21" s="253">
        <v>46143</v>
      </c>
      <c r="D21">
        <v>8.523E-2</v>
      </c>
      <c r="E21">
        <v>8.7481290322580646E-2</v>
      </c>
    </row>
    <row r="22" spans="1:5">
      <c r="A22" t="s">
        <v>2557</v>
      </c>
      <c r="B22" t="s">
        <v>2558</v>
      </c>
      <c r="C22" s="253">
        <v>46143</v>
      </c>
      <c r="D22">
        <v>0.12759999999999999</v>
      </c>
      <c r="E22">
        <v>0.1276609677419355</v>
      </c>
    </row>
    <row r="23" spans="1:5">
      <c r="A23" t="s">
        <v>2559</v>
      </c>
      <c r="B23" t="s">
        <v>2560</v>
      </c>
      <c r="C23" s="253">
        <v>46143</v>
      </c>
      <c r="D23">
        <v>1.0529999999999999E-2</v>
      </c>
      <c r="E23">
        <v>1.0482580645161287E-2</v>
      </c>
    </row>
    <row r="24" spans="1:5">
      <c r="A24" t="s">
        <v>2561</v>
      </c>
      <c r="B24" t="s">
        <v>2562</v>
      </c>
      <c r="C24" s="253">
        <v>46143</v>
      </c>
      <c r="D24">
        <v>5.6070000000000004E-5</v>
      </c>
      <c r="E24">
        <v>5.6959677419354831E-5</v>
      </c>
    </row>
    <row r="25" spans="1:5">
      <c r="A25" t="s">
        <v>2563</v>
      </c>
      <c r="B25" t="s">
        <v>2564</v>
      </c>
      <c r="C25" s="253">
        <v>46143</v>
      </c>
      <c r="D25">
        <v>6.2780000000000006E-3</v>
      </c>
      <c r="E25">
        <v>6.3253322580645146E-3</v>
      </c>
    </row>
    <row r="26" spans="1:5">
      <c r="A26" t="s">
        <v>2565</v>
      </c>
      <c r="B26" t="s">
        <v>2566</v>
      </c>
      <c r="C26" s="253">
        <v>46143</v>
      </c>
      <c r="D26">
        <v>7.7249999999999992E-3</v>
      </c>
      <c r="E26">
        <v>7.7306000000000007E-3</v>
      </c>
    </row>
    <row r="27" spans="1:5">
      <c r="A27" t="s">
        <v>2567</v>
      </c>
      <c r="B27" t="s">
        <v>2568</v>
      </c>
      <c r="C27" s="253">
        <v>46143</v>
      </c>
      <c r="D27">
        <v>3.24349</v>
      </c>
      <c r="E27">
        <v>3.2441012903225803</v>
      </c>
    </row>
    <row r="28" spans="1:5">
      <c r="A28" t="s">
        <v>2569</v>
      </c>
      <c r="B28" t="s">
        <v>2570</v>
      </c>
      <c r="C28" s="253">
        <v>46143</v>
      </c>
      <c r="D28">
        <v>0.25224999999999997</v>
      </c>
      <c r="E28">
        <v>0.25295225806451616</v>
      </c>
    </row>
    <row r="29" spans="1:5">
      <c r="A29" t="s">
        <v>2571</v>
      </c>
      <c r="B29" t="s">
        <v>2572</v>
      </c>
      <c r="C29" s="253">
        <v>46143</v>
      </c>
      <c r="D29">
        <v>2.112E-2</v>
      </c>
      <c r="E29">
        <v>2.1232258064516129E-2</v>
      </c>
    </row>
    <row r="30" spans="1:5">
      <c r="A30" t="s">
        <v>2573</v>
      </c>
      <c r="B30" t="s">
        <v>2574</v>
      </c>
      <c r="C30" s="253">
        <v>46143</v>
      </c>
      <c r="D30">
        <v>5.7630000000000001E-2</v>
      </c>
      <c r="E30">
        <v>5.7765161290322574E-2</v>
      </c>
    </row>
    <row r="31" spans="1:5">
      <c r="A31" t="s">
        <v>2575</v>
      </c>
      <c r="B31" t="s">
        <v>2576</v>
      </c>
      <c r="C31" s="253">
        <v>46143</v>
      </c>
      <c r="D31">
        <v>0.10886</v>
      </c>
      <c r="E31">
        <v>0.10870193548387103</v>
      </c>
    </row>
    <row r="32" spans="1:5">
      <c r="A32" t="s">
        <v>2577</v>
      </c>
      <c r="B32" t="s">
        <v>2578</v>
      </c>
      <c r="C32" s="253">
        <v>46143</v>
      </c>
      <c r="D32">
        <v>6.1600000000000002E-2</v>
      </c>
      <c r="E32">
        <v>6.0705806451612908E-2</v>
      </c>
    </row>
    <row r="33" spans="1:5">
      <c r="A33" t="s">
        <v>2579</v>
      </c>
      <c r="B33" t="s">
        <v>2580</v>
      </c>
      <c r="C33" s="253">
        <v>46143</v>
      </c>
      <c r="D33">
        <v>0.5988</v>
      </c>
      <c r="E33">
        <v>0.59018387096774205</v>
      </c>
    </row>
    <row r="34" spans="1:5">
      <c r="A34" t="s">
        <v>2581</v>
      </c>
      <c r="B34" t="s">
        <v>2582</v>
      </c>
      <c r="C34" s="253">
        <v>46143</v>
      </c>
      <c r="D34">
        <v>7.2849999999999998E-4</v>
      </c>
      <c r="E34">
        <v>7.2978064516129046E-4</v>
      </c>
    </row>
    <row r="35" spans="1:5">
      <c r="A35" t="s">
        <v>2583</v>
      </c>
      <c r="B35" t="s">
        <v>2584</v>
      </c>
      <c r="C35" s="253">
        <v>46143</v>
      </c>
      <c r="D35">
        <v>0.10804999999999999</v>
      </c>
      <c r="E35">
        <v>0.10805129032258065</v>
      </c>
    </row>
    <row r="36" spans="1:5">
      <c r="A36" t="s">
        <v>2585</v>
      </c>
      <c r="B36" t="s">
        <v>2586</v>
      </c>
      <c r="C36" s="253">
        <v>46143</v>
      </c>
      <c r="D36">
        <v>2.5970300000000002</v>
      </c>
      <c r="E36">
        <v>2.5987567741935487</v>
      </c>
    </row>
    <row r="37" spans="1:5">
      <c r="A37" t="s">
        <v>2587</v>
      </c>
      <c r="B37" t="s">
        <v>2588</v>
      </c>
      <c r="C37" s="253">
        <v>46143</v>
      </c>
      <c r="D37">
        <v>1.6299399999999999E-4</v>
      </c>
      <c r="E37">
        <v>1.6270151612903224E-4</v>
      </c>
    </row>
    <row r="38" spans="1:5">
      <c r="A38" t="s">
        <v>2589</v>
      </c>
      <c r="B38" t="s">
        <v>2590</v>
      </c>
      <c r="C38" s="253">
        <v>46143</v>
      </c>
      <c r="D38">
        <v>0.29415000000000002</v>
      </c>
      <c r="E38">
        <v>0.29108838709677426</v>
      </c>
    </row>
    <row r="39" spans="1:5">
      <c r="A39" t="s">
        <v>2591</v>
      </c>
      <c r="B39" t="s">
        <v>2592</v>
      </c>
      <c r="C39" s="253">
        <v>46143</v>
      </c>
      <c r="D39">
        <v>1.6250000000000001E-2</v>
      </c>
      <c r="E39">
        <v>1.6303548387096776E-2</v>
      </c>
    </row>
    <row r="40" spans="1:5">
      <c r="A40" t="s">
        <v>2593</v>
      </c>
      <c r="B40" t="s">
        <v>2594</v>
      </c>
      <c r="C40" s="253">
        <v>46143</v>
      </c>
      <c r="D40">
        <v>0.27557999999999999</v>
      </c>
      <c r="E40">
        <v>0.27542032258064525</v>
      </c>
    </row>
    <row r="41" spans="1:5">
      <c r="A41" t="s">
        <v>2595</v>
      </c>
      <c r="B41" t="s">
        <v>2596</v>
      </c>
      <c r="C41" s="253">
        <v>46143</v>
      </c>
      <c r="D41">
        <v>0.27472999999999997</v>
      </c>
      <c r="E41">
        <v>0.27472999999999997</v>
      </c>
    </row>
    <row r="42" spans="1:5">
      <c r="A42" t="s">
        <v>2597</v>
      </c>
      <c r="B42" t="s">
        <v>2598</v>
      </c>
      <c r="C42" s="253">
        <v>46143</v>
      </c>
      <c r="D42">
        <v>0.26667000000000002</v>
      </c>
      <c r="E42">
        <v>0.26667000000000013</v>
      </c>
    </row>
    <row r="43" spans="1:5">
      <c r="A43" t="s">
        <v>2599</v>
      </c>
      <c r="B43" t="s">
        <v>2600</v>
      </c>
      <c r="C43" s="253">
        <v>46143</v>
      </c>
      <c r="D43">
        <v>0.78322000000000003</v>
      </c>
      <c r="E43">
        <v>0.78412516129032261</v>
      </c>
    </row>
    <row r="44" spans="1:5">
      <c r="A44" t="s">
        <v>2601</v>
      </c>
      <c r="B44" t="s">
        <v>2602</v>
      </c>
      <c r="C44" s="253">
        <v>46143</v>
      </c>
      <c r="D44">
        <v>6.1600000000000002E-2</v>
      </c>
      <c r="E44">
        <v>6.0705806451612908E-2</v>
      </c>
    </row>
    <row r="45" spans="1:5">
      <c r="A45" t="s">
        <v>2603</v>
      </c>
      <c r="B45" t="s">
        <v>2604</v>
      </c>
      <c r="C45" s="253">
        <v>46143</v>
      </c>
      <c r="D45">
        <v>6.6319999999999997E-4</v>
      </c>
      <c r="E45">
        <v>6.717464516129033E-4</v>
      </c>
    </row>
    <row r="46" spans="1:5">
      <c r="A46" t="s">
        <v>2605</v>
      </c>
      <c r="B46" t="s">
        <v>2606</v>
      </c>
      <c r="C46" s="253">
        <v>46143</v>
      </c>
      <c r="D46">
        <v>0.10818</v>
      </c>
      <c r="E46">
        <v>0.10754645161290322</v>
      </c>
    </row>
    <row r="47" spans="1:5">
      <c r="A47" t="s">
        <v>2607</v>
      </c>
      <c r="B47" t="s">
        <v>2608</v>
      </c>
      <c r="C47" s="253">
        <v>46143</v>
      </c>
      <c r="D47">
        <v>1.2803899999999999</v>
      </c>
      <c r="E47">
        <v>1.2773654838709676</v>
      </c>
    </row>
    <row r="48" spans="1:5">
      <c r="A48" t="s">
        <v>2609</v>
      </c>
      <c r="B48" t="s">
        <v>2610</v>
      </c>
      <c r="C48" s="253">
        <v>46143</v>
      </c>
      <c r="D48">
        <v>0.34461000000000003</v>
      </c>
      <c r="E48">
        <v>0.34550870967741937</v>
      </c>
    </row>
    <row r="49" spans="1:5">
      <c r="A49" t="s">
        <v>2611</v>
      </c>
      <c r="B49" t="s">
        <v>2612</v>
      </c>
      <c r="C49" s="253">
        <v>46143</v>
      </c>
      <c r="D49">
        <v>3.1789999999999999E-2</v>
      </c>
      <c r="E49">
        <v>3.1745161290322579E-2</v>
      </c>
    </row>
    <row r="50" spans="1:5">
      <c r="A50" t="s">
        <v>2613</v>
      </c>
      <c r="B50" t="s">
        <v>2614</v>
      </c>
      <c r="C50" s="253">
        <v>46143</v>
      </c>
      <c r="D50">
        <v>3.8072099999999999E-4</v>
      </c>
      <c r="E50">
        <v>3.8377135483870967E-4</v>
      </c>
    </row>
    <row r="51" spans="1:5">
      <c r="A51" t="s">
        <v>2615</v>
      </c>
      <c r="B51" t="s">
        <v>2616</v>
      </c>
      <c r="C51" s="253">
        <v>46143</v>
      </c>
      <c r="D51">
        <v>3.075E-2</v>
      </c>
      <c r="E51">
        <v>3.0769354838709673E-2</v>
      </c>
    </row>
    <row r="52" spans="1:5">
      <c r="A52" t="s">
        <v>2617</v>
      </c>
      <c r="B52" t="s">
        <v>2618</v>
      </c>
      <c r="C52" s="253">
        <v>46143</v>
      </c>
      <c r="D52">
        <v>0.27228999999999998</v>
      </c>
      <c r="E52">
        <v>0.27228999999999998</v>
      </c>
    </row>
    <row r="53" spans="1:5">
      <c r="A53" t="s">
        <v>2619</v>
      </c>
      <c r="B53" t="s">
        <v>2620</v>
      </c>
      <c r="C53" s="253">
        <v>46143</v>
      </c>
      <c r="D53">
        <v>2.6505999999999996E-4</v>
      </c>
      <c r="E53">
        <v>2.6575383870967737E-4</v>
      </c>
    </row>
    <row r="54" spans="1:5">
      <c r="A54" t="s">
        <v>2621</v>
      </c>
      <c r="B54" t="s">
        <v>2622</v>
      </c>
      <c r="C54" s="253">
        <v>46143</v>
      </c>
      <c r="D54">
        <v>2.4920000000000001E-2</v>
      </c>
      <c r="E54">
        <v>2.4952258064516137E-2</v>
      </c>
    </row>
    <row r="55" spans="1:5">
      <c r="A55" t="s">
        <v>2623</v>
      </c>
      <c r="B55" t="s">
        <v>2624</v>
      </c>
      <c r="C55" s="253">
        <v>46143</v>
      </c>
      <c r="D55">
        <v>3.807E-5</v>
      </c>
      <c r="E55">
        <v>3.7991516129032257E-5</v>
      </c>
    </row>
    <row r="56" spans="1:5">
      <c r="A56" t="s">
        <v>2625</v>
      </c>
      <c r="B56" t="s">
        <v>2626</v>
      </c>
      <c r="C56" s="253">
        <v>46143</v>
      </c>
      <c r="D56">
        <v>1.7777000000000001E-3</v>
      </c>
      <c r="E56">
        <v>1.7805935483870964E-3</v>
      </c>
    </row>
    <row r="57" spans="1:5">
      <c r="A57" t="s">
        <v>2627</v>
      </c>
      <c r="B57" t="s">
        <v>2628</v>
      </c>
      <c r="C57" s="253">
        <v>46143</v>
      </c>
      <c r="D57">
        <v>5.4260000000000003E-2</v>
      </c>
      <c r="E57">
        <v>5.3011935483870981E-2</v>
      </c>
    </row>
    <row r="58" spans="1:5">
      <c r="A58" t="s">
        <v>2629</v>
      </c>
      <c r="B58" t="s">
        <v>2630</v>
      </c>
      <c r="C58" s="253">
        <v>46143</v>
      </c>
      <c r="D58">
        <v>7.4429999999999996E-2</v>
      </c>
      <c r="E58">
        <v>7.3668709677419369E-2</v>
      </c>
    </row>
    <row r="59" spans="1:5">
      <c r="A59" t="s">
        <v>2631</v>
      </c>
      <c r="B59" t="s">
        <v>2632</v>
      </c>
      <c r="C59" s="253">
        <v>46143</v>
      </c>
      <c r="D59">
        <v>6.3E-3</v>
      </c>
      <c r="E59">
        <v>6.3287096774193533E-3</v>
      </c>
    </row>
    <row r="60" spans="1:5">
      <c r="A60" t="s">
        <v>2633</v>
      </c>
      <c r="B60" t="s">
        <v>2634</v>
      </c>
      <c r="C60" s="253">
        <v>46143</v>
      </c>
      <c r="D60">
        <v>1.567E-2</v>
      </c>
      <c r="E60">
        <v>1.5670000000000003E-2</v>
      </c>
    </row>
    <row r="61" spans="1:5">
      <c r="A61" t="s">
        <v>2635</v>
      </c>
      <c r="B61" t="s">
        <v>2636</v>
      </c>
      <c r="C61" s="253">
        <v>46143</v>
      </c>
      <c r="D61">
        <v>3.5899999999999999E-3</v>
      </c>
      <c r="E61">
        <v>3.5896774193548381E-3</v>
      </c>
    </row>
    <row r="62" spans="1:5">
      <c r="A62" t="s">
        <v>2637</v>
      </c>
      <c r="B62" t="s">
        <v>2638</v>
      </c>
      <c r="C62" s="253">
        <v>46143</v>
      </c>
      <c r="D62">
        <v>8.1300000000000001E-3</v>
      </c>
      <c r="E62">
        <v>8.1345161290322585E-3</v>
      </c>
    </row>
    <row r="63" spans="1:5">
      <c r="A63" t="s">
        <v>2639</v>
      </c>
      <c r="B63" t="s">
        <v>2640</v>
      </c>
      <c r="C63" s="253">
        <v>46143</v>
      </c>
      <c r="D63">
        <v>1</v>
      </c>
      <c r="E63">
        <v>1</v>
      </c>
    </row>
    <row r="64" spans="1:5">
      <c r="B64" t="s">
        <v>2641</v>
      </c>
    </row>
    <row r="65" spans="2:5">
      <c r="B65" t="s">
        <v>2552</v>
      </c>
      <c r="C65">
        <v>46143</v>
      </c>
      <c r="D65">
        <v>0.86612196390106222</v>
      </c>
      <c r="E65">
        <v>0.86586920255821098</v>
      </c>
    </row>
    <row r="66" spans="2:5">
      <c r="B66" t="s">
        <v>2600</v>
      </c>
      <c r="C66">
        <v>46143</v>
      </c>
      <c r="D66">
        <v>0.58175740919557306</v>
      </c>
      <c r="E66">
        <v>0.5812957113805195</v>
      </c>
    </row>
    <row r="67" spans="2:5">
      <c r="B67" t="s">
        <v>2602</v>
      </c>
      <c r="C67">
        <v>46143</v>
      </c>
      <c r="D67">
        <v>4.5755032310777689E-2</v>
      </c>
      <c r="E67">
        <v>4.5003051411014537E-2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E03D9-DD34-4942-8CF2-1095DD3BB056}">
  <sheetPr codeName="Hoja3">
    <tabColor theme="0" tint="-0.249977111117893"/>
  </sheetPr>
  <dimension ref="A1:AC224"/>
  <sheetViews>
    <sheetView workbookViewId="0"/>
  </sheetViews>
  <sheetFormatPr baseColWidth="10" defaultColWidth="9.08984375" defaultRowHeight="14.5"/>
  <cols>
    <col min="1" max="1" width="41" style="2" bestFit="1" customWidth="1"/>
    <col min="2" max="2" width="16" style="2" bestFit="1" customWidth="1"/>
    <col min="3" max="3" width="18" style="2" bestFit="1" customWidth="1"/>
    <col min="4" max="4" width="20" style="2" bestFit="1" customWidth="1"/>
    <col min="5" max="5" width="14" style="2" bestFit="1" customWidth="1"/>
    <col min="6" max="6" width="9" style="2" bestFit="1" customWidth="1"/>
    <col min="7" max="7" width="19" style="2" bestFit="1" customWidth="1"/>
    <col min="8" max="8" width="20" style="2" bestFit="1" customWidth="1"/>
    <col min="9" max="9" width="13" style="2" bestFit="1" customWidth="1"/>
    <col min="10" max="10" width="12" style="2" bestFit="1" customWidth="1"/>
    <col min="11" max="11" width="17" style="2" bestFit="1" customWidth="1"/>
    <col min="12" max="13" width="13" style="2" bestFit="1" customWidth="1"/>
    <col min="14" max="14" width="5" style="2" bestFit="1" customWidth="1"/>
    <col min="15" max="15" width="17" style="2" bestFit="1" customWidth="1"/>
    <col min="16" max="16" width="11" style="2" bestFit="1" customWidth="1"/>
    <col min="17" max="17" width="17" style="2" bestFit="1" customWidth="1"/>
    <col min="18" max="18" width="11" style="2" bestFit="1" customWidth="1"/>
    <col min="19" max="19" width="19" style="2" bestFit="1" customWidth="1"/>
    <col min="20" max="20" width="17" style="2" bestFit="1" customWidth="1"/>
    <col min="21" max="21" width="21" style="2" bestFit="1" customWidth="1"/>
    <col min="22" max="22" width="52" style="2" bestFit="1" customWidth="1"/>
    <col min="23" max="23" width="17" style="2" bestFit="1" customWidth="1"/>
    <col min="24" max="24" width="26" style="2" bestFit="1" customWidth="1"/>
    <col min="25" max="25" width="7" style="2" bestFit="1" customWidth="1"/>
    <col min="26" max="26" width="14" style="2" bestFit="1" customWidth="1"/>
    <col min="27" max="27" width="20" style="2" bestFit="1" customWidth="1"/>
    <col min="28" max="29" width="22" style="2" bestFit="1" customWidth="1"/>
    <col min="30" max="16384" width="9.08984375" style="2"/>
  </cols>
  <sheetData>
    <row r="1" spans="1:29" ht="29">
      <c r="A1" s="3" t="s">
        <v>61</v>
      </c>
      <c r="B1" s="3" t="s">
        <v>62</v>
      </c>
      <c r="C1" s="3" t="s">
        <v>63</v>
      </c>
      <c r="D1" s="3" t="s">
        <v>64</v>
      </c>
      <c r="E1" s="3" t="s">
        <v>5</v>
      </c>
      <c r="F1" s="3" t="s">
        <v>65</v>
      </c>
      <c r="G1" s="3" t="s">
        <v>66</v>
      </c>
      <c r="H1" s="3" t="s">
        <v>67</v>
      </c>
      <c r="I1" s="7" t="s">
        <v>68</v>
      </c>
      <c r="J1" s="7" t="s">
        <v>69</v>
      </c>
      <c r="K1" s="7" t="s">
        <v>70</v>
      </c>
      <c r="L1" s="7" t="s">
        <v>71</v>
      </c>
      <c r="M1" s="7" t="s">
        <v>72</v>
      </c>
      <c r="N1" s="3" t="s">
        <v>73</v>
      </c>
      <c r="O1" s="3" t="s">
        <v>74</v>
      </c>
      <c r="P1" s="3" t="s">
        <v>75</v>
      </c>
      <c r="Q1" s="3" t="s">
        <v>76</v>
      </c>
      <c r="R1" s="3" t="s">
        <v>77</v>
      </c>
      <c r="S1" s="7" t="s">
        <v>78</v>
      </c>
      <c r="T1" s="3" t="s">
        <v>79</v>
      </c>
      <c r="U1" s="3" t="s">
        <v>80</v>
      </c>
      <c r="V1" s="3" t="s">
        <v>6</v>
      </c>
      <c r="W1" s="3" t="s">
        <v>81</v>
      </c>
      <c r="X1" s="3" t="s">
        <v>7</v>
      </c>
      <c r="Y1" s="3" t="s">
        <v>82</v>
      </c>
      <c r="Z1" s="7" t="s">
        <v>83</v>
      </c>
      <c r="AA1" s="7" t="s">
        <v>84</v>
      </c>
      <c r="AB1" s="3" t="s">
        <v>85</v>
      </c>
      <c r="AC1" s="3" t="s">
        <v>86</v>
      </c>
    </row>
    <row r="2" spans="1:29">
      <c r="A2" s="2" t="s">
        <v>8</v>
      </c>
      <c r="B2" s="2" t="s">
        <v>14</v>
      </c>
      <c r="C2" s="2" t="s">
        <v>2759</v>
      </c>
      <c r="D2" s="2" t="s">
        <v>2759</v>
      </c>
      <c r="E2" s="2" t="s">
        <v>2761</v>
      </c>
      <c r="F2" s="2" t="s">
        <v>1</v>
      </c>
      <c r="G2" s="6">
        <v>46140</v>
      </c>
      <c r="H2" s="6">
        <v>46168</v>
      </c>
      <c r="I2" s="2" t="s">
        <v>2724</v>
      </c>
      <c r="J2" s="2" t="s">
        <v>2725</v>
      </c>
      <c r="K2" s="4">
        <v>-232489.06</v>
      </c>
      <c r="L2" s="2" t="s">
        <v>10</v>
      </c>
      <c r="M2" s="4">
        <v>-232489.06</v>
      </c>
      <c r="N2" s="2" t="s">
        <v>10</v>
      </c>
      <c r="O2" s="4">
        <v>-46474.57</v>
      </c>
      <c r="P2" s="2" t="s">
        <v>0</v>
      </c>
      <c r="Q2" s="4">
        <v>-232489.06</v>
      </c>
      <c r="R2" s="2" t="s">
        <v>10</v>
      </c>
      <c r="S2" s="2" t="s">
        <v>1</v>
      </c>
      <c r="T2" s="2" t="s">
        <v>2761</v>
      </c>
      <c r="U2" s="6">
        <v>46168</v>
      </c>
      <c r="V2" s="2" t="s">
        <v>2763</v>
      </c>
      <c r="W2" s="2" t="s">
        <v>2727</v>
      </c>
      <c r="X2" s="2" t="s">
        <v>1</v>
      </c>
      <c r="Y2" s="2" t="s">
        <v>1</v>
      </c>
      <c r="Z2" s="2" t="s">
        <v>2728</v>
      </c>
      <c r="AA2" s="2" t="s">
        <v>1</v>
      </c>
      <c r="AB2" s="2" t="s">
        <v>1</v>
      </c>
      <c r="AC2" s="2" t="s">
        <v>1</v>
      </c>
    </row>
    <row r="3" spans="1:29">
      <c r="A3" s="2" t="s">
        <v>8</v>
      </c>
      <c r="B3" s="2" t="s">
        <v>14</v>
      </c>
      <c r="C3" s="2" t="s">
        <v>2753</v>
      </c>
      <c r="D3" s="2" t="s">
        <v>2753</v>
      </c>
      <c r="E3" s="2" t="s">
        <v>2755</v>
      </c>
      <c r="F3" s="2" t="s">
        <v>1</v>
      </c>
      <c r="G3" s="6">
        <v>46129</v>
      </c>
      <c r="H3" s="6">
        <v>46156</v>
      </c>
      <c r="I3" s="2" t="s">
        <v>2724</v>
      </c>
      <c r="J3" s="2" t="s">
        <v>2725</v>
      </c>
      <c r="K3" s="4">
        <v>-11820</v>
      </c>
      <c r="L3" s="2" t="s">
        <v>10</v>
      </c>
      <c r="M3" s="4">
        <v>-11820</v>
      </c>
      <c r="N3" s="2" t="s">
        <v>10</v>
      </c>
      <c r="O3" s="4">
        <v>-2368.73</v>
      </c>
      <c r="P3" s="2" t="s">
        <v>0</v>
      </c>
      <c r="Q3" s="4">
        <v>-11820</v>
      </c>
      <c r="R3" s="2" t="s">
        <v>10</v>
      </c>
      <c r="S3" s="2" t="s">
        <v>1</v>
      </c>
      <c r="T3" s="2" t="s">
        <v>2755</v>
      </c>
      <c r="U3" s="6">
        <v>46156</v>
      </c>
      <c r="V3" s="2" t="s">
        <v>2758</v>
      </c>
      <c r="W3" s="2" t="s">
        <v>2757</v>
      </c>
      <c r="X3" s="2" t="s">
        <v>1</v>
      </c>
      <c r="Y3" s="2" t="s">
        <v>1</v>
      </c>
      <c r="Z3" s="2" t="s">
        <v>2720</v>
      </c>
      <c r="AA3" s="2" t="s">
        <v>1</v>
      </c>
      <c r="AB3" s="2" t="s">
        <v>1</v>
      </c>
      <c r="AC3" s="2" t="s">
        <v>1</v>
      </c>
    </row>
    <row r="4" spans="1:29">
      <c r="A4" s="2" t="s">
        <v>8</v>
      </c>
      <c r="B4" s="2" t="s">
        <v>14</v>
      </c>
      <c r="C4" s="2" t="s">
        <v>2747</v>
      </c>
      <c r="D4" s="2" t="s">
        <v>2747</v>
      </c>
      <c r="E4" s="2" t="s">
        <v>2749</v>
      </c>
      <c r="F4" s="2" t="s">
        <v>1</v>
      </c>
      <c r="G4" s="6">
        <v>46108</v>
      </c>
      <c r="H4" s="6">
        <v>46140</v>
      </c>
      <c r="I4" s="2" t="s">
        <v>2724</v>
      </c>
      <c r="J4" s="2" t="s">
        <v>2725</v>
      </c>
      <c r="K4" s="4">
        <v>-25734.36</v>
      </c>
      <c r="L4" s="2" t="s">
        <v>10</v>
      </c>
      <c r="M4" s="4">
        <v>-25734.36</v>
      </c>
      <c r="N4" s="2" t="s">
        <v>10</v>
      </c>
      <c r="O4" s="4">
        <v>-4912.6899999999996</v>
      </c>
      <c r="P4" s="2" t="s">
        <v>0</v>
      </c>
      <c r="Q4" s="4">
        <v>-25734.36</v>
      </c>
      <c r="R4" s="2" t="s">
        <v>10</v>
      </c>
      <c r="S4" s="2" t="s">
        <v>1</v>
      </c>
      <c r="T4" s="2" t="s">
        <v>2749</v>
      </c>
      <c r="U4" s="6">
        <v>46140</v>
      </c>
      <c r="V4" s="2" t="s">
        <v>2752</v>
      </c>
      <c r="W4" s="2" t="s">
        <v>2751</v>
      </c>
      <c r="X4" s="2" t="s">
        <v>1</v>
      </c>
      <c r="Y4" s="2" t="s">
        <v>1</v>
      </c>
      <c r="Z4" s="2" t="s">
        <v>2728</v>
      </c>
      <c r="AA4" s="2" t="s">
        <v>1</v>
      </c>
      <c r="AB4" s="2" t="s">
        <v>1</v>
      </c>
      <c r="AC4" s="2" t="s">
        <v>1</v>
      </c>
    </row>
    <row r="5" spans="1:29">
      <c r="A5" s="2" t="s">
        <v>8</v>
      </c>
      <c r="B5" s="2" t="s">
        <v>14</v>
      </c>
      <c r="C5" s="2" t="s">
        <v>2742</v>
      </c>
      <c r="D5" s="2" t="s">
        <v>2742</v>
      </c>
      <c r="E5" s="2" t="s">
        <v>2744</v>
      </c>
      <c r="F5" s="2" t="s">
        <v>1</v>
      </c>
      <c r="G5" s="6">
        <v>46098</v>
      </c>
      <c r="H5" s="6">
        <v>46126</v>
      </c>
      <c r="I5" s="2" t="s">
        <v>2724</v>
      </c>
      <c r="J5" s="2" t="s">
        <v>2725</v>
      </c>
      <c r="K5" s="4">
        <v>-3306792.97</v>
      </c>
      <c r="L5" s="2" t="s">
        <v>10</v>
      </c>
      <c r="M5" s="4">
        <v>-3306792.97</v>
      </c>
      <c r="N5" s="2" t="s">
        <v>10</v>
      </c>
      <c r="O5" s="4">
        <v>-631928.14</v>
      </c>
      <c r="P5" s="2" t="s">
        <v>0</v>
      </c>
      <c r="Q5" s="4">
        <v>-3306792.97</v>
      </c>
      <c r="R5" s="2" t="s">
        <v>10</v>
      </c>
      <c r="S5" s="2" t="s">
        <v>1</v>
      </c>
      <c r="T5" s="2" t="s">
        <v>2744</v>
      </c>
      <c r="U5" s="6">
        <v>46126</v>
      </c>
      <c r="V5" s="2" t="s">
        <v>2746</v>
      </c>
      <c r="W5" s="2" t="s">
        <v>59</v>
      </c>
      <c r="X5" s="2" t="s">
        <v>1</v>
      </c>
      <c r="Y5" s="2" t="s">
        <v>1</v>
      </c>
      <c r="Z5" s="2" t="s">
        <v>2728</v>
      </c>
      <c r="AA5" s="2" t="s">
        <v>1</v>
      </c>
      <c r="AB5" s="2" t="s">
        <v>1</v>
      </c>
      <c r="AC5" s="2" t="s">
        <v>1</v>
      </c>
    </row>
    <row r="6" spans="1:29">
      <c r="A6" s="2" t="s">
        <v>8</v>
      </c>
      <c r="B6" s="2" t="s">
        <v>14</v>
      </c>
      <c r="C6" s="2" t="s">
        <v>2737</v>
      </c>
      <c r="D6" s="2" t="s">
        <v>2737</v>
      </c>
      <c r="E6" s="2" t="s">
        <v>2739</v>
      </c>
      <c r="F6" s="2" t="s">
        <v>1</v>
      </c>
      <c r="G6" s="6">
        <v>46084</v>
      </c>
      <c r="H6" s="6">
        <v>46114</v>
      </c>
      <c r="I6" s="2" t="s">
        <v>2724</v>
      </c>
      <c r="J6" s="2" t="s">
        <v>2725</v>
      </c>
      <c r="K6" s="4">
        <v>-26492.560000000001</v>
      </c>
      <c r="L6" s="2" t="s">
        <v>10</v>
      </c>
      <c r="M6" s="4">
        <v>-26492.560000000001</v>
      </c>
      <c r="N6" s="2" t="s">
        <v>10</v>
      </c>
      <c r="O6" s="4">
        <v>-5123.66</v>
      </c>
      <c r="P6" s="2" t="s">
        <v>0</v>
      </c>
      <c r="Q6" s="4">
        <v>-26492.560000000001</v>
      </c>
      <c r="R6" s="2" t="s">
        <v>10</v>
      </c>
      <c r="S6" s="2" t="s">
        <v>1</v>
      </c>
      <c r="T6" s="2" t="s">
        <v>2739</v>
      </c>
      <c r="U6" s="6">
        <v>46114</v>
      </c>
      <c r="V6" s="2" t="s">
        <v>2741</v>
      </c>
      <c r="W6" s="2" t="s">
        <v>2719</v>
      </c>
      <c r="X6" s="2" t="s">
        <v>1</v>
      </c>
      <c r="Y6" s="2" t="s">
        <v>1</v>
      </c>
      <c r="Z6" s="2" t="s">
        <v>2720</v>
      </c>
      <c r="AA6" s="2" t="s">
        <v>1</v>
      </c>
      <c r="AB6" s="2" t="s">
        <v>1</v>
      </c>
      <c r="AC6" s="2" t="s">
        <v>1</v>
      </c>
    </row>
    <row r="7" spans="1:29">
      <c r="A7" s="2" t="s">
        <v>8</v>
      </c>
      <c r="B7" s="2" t="s">
        <v>14</v>
      </c>
      <c r="C7" s="2" t="s">
        <v>2732</v>
      </c>
      <c r="D7" s="2" t="s">
        <v>2732</v>
      </c>
      <c r="E7" s="2" t="s">
        <v>2734</v>
      </c>
      <c r="F7" s="2" t="s">
        <v>1</v>
      </c>
      <c r="G7" s="6">
        <v>46084</v>
      </c>
      <c r="H7" s="6">
        <v>46112</v>
      </c>
      <c r="I7" s="2" t="s">
        <v>2724</v>
      </c>
      <c r="J7" s="2" t="s">
        <v>2725</v>
      </c>
      <c r="K7" s="4">
        <v>-8331100.04</v>
      </c>
      <c r="L7" s="2" t="s">
        <v>10</v>
      </c>
      <c r="M7" s="4">
        <v>-8331100.04</v>
      </c>
      <c r="N7" s="2" t="s">
        <v>10</v>
      </c>
      <c r="O7" s="4">
        <v>-1611234.75</v>
      </c>
      <c r="P7" s="2" t="s">
        <v>0</v>
      </c>
      <c r="Q7" s="4">
        <v>-8331100.04</v>
      </c>
      <c r="R7" s="2" t="s">
        <v>10</v>
      </c>
      <c r="S7" s="2" t="s">
        <v>1</v>
      </c>
      <c r="T7" s="2" t="s">
        <v>2734</v>
      </c>
      <c r="U7" s="6">
        <v>46112</v>
      </c>
      <c r="V7" s="2" t="s">
        <v>2736</v>
      </c>
      <c r="W7" s="2" t="s">
        <v>58</v>
      </c>
      <c r="X7" s="2" t="s">
        <v>1</v>
      </c>
      <c r="Y7" s="2" t="s">
        <v>1</v>
      </c>
      <c r="Z7" s="2" t="s">
        <v>2728</v>
      </c>
      <c r="AA7" s="2" t="s">
        <v>1</v>
      </c>
      <c r="AB7" s="2" t="s">
        <v>1</v>
      </c>
      <c r="AC7" s="2" t="s">
        <v>1</v>
      </c>
    </row>
    <row r="8" spans="1:29">
      <c r="A8" s="2" t="s">
        <v>8</v>
      </c>
      <c r="B8" s="2" t="s">
        <v>14</v>
      </c>
      <c r="C8" s="2" t="s">
        <v>2729</v>
      </c>
      <c r="D8" s="2" t="s">
        <v>2729</v>
      </c>
      <c r="E8" s="2" t="s">
        <v>2730</v>
      </c>
      <c r="F8" s="2" t="s">
        <v>1</v>
      </c>
      <c r="G8" s="6">
        <v>46079</v>
      </c>
      <c r="H8" s="6">
        <v>46108</v>
      </c>
      <c r="I8" s="2" t="s">
        <v>2724</v>
      </c>
      <c r="J8" s="2" t="s">
        <v>2725</v>
      </c>
      <c r="K8" s="4">
        <v>-79114.960000000006</v>
      </c>
      <c r="L8" s="2" t="s">
        <v>10</v>
      </c>
      <c r="M8" s="4">
        <v>-79114.960000000006</v>
      </c>
      <c r="N8" s="2" t="s">
        <v>10</v>
      </c>
      <c r="O8" s="4">
        <v>-15435.33</v>
      </c>
      <c r="P8" s="2" t="s">
        <v>0</v>
      </c>
      <c r="Q8" s="4">
        <v>-79114.960000000006</v>
      </c>
      <c r="R8" s="2" t="s">
        <v>10</v>
      </c>
      <c r="S8" s="2" t="s">
        <v>1</v>
      </c>
      <c r="T8" s="2" t="s">
        <v>2730</v>
      </c>
      <c r="U8" s="6">
        <v>46108</v>
      </c>
      <c r="V8" s="2" t="s">
        <v>2731</v>
      </c>
      <c r="W8" s="2" t="s">
        <v>2727</v>
      </c>
      <c r="X8" s="2" t="s">
        <v>1</v>
      </c>
      <c r="Y8" s="2" t="s">
        <v>1</v>
      </c>
      <c r="Z8" s="2" t="s">
        <v>2728</v>
      </c>
      <c r="AA8" s="2" t="s">
        <v>1</v>
      </c>
      <c r="AB8" s="2" t="s">
        <v>1</v>
      </c>
      <c r="AC8" s="2" t="s">
        <v>1</v>
      </c>
    </row>
    <row r="9" spans="1:29">
      <c r="A9" s="2" t="s">
        <v>8</v>
      </c>
      <c r="B9" s="2" t="s">
        <v>14</v>
      </c>
      <c r="C9" s="2" t="s">
        <v>2722</v>
      </c>
      <c r="D9" s="2" t="s">
        <v>2722</v>
      </c>
      <c r="E9" s="2" t="s">
        <v>2723</v>
      </c>
      <c r="F9" s="2" t="s">
        <v>1</v>
      </c>
      <c r="G9" s="6">
        <v>46055</v>
      </c>
      <c r="H9" s="6">
        <v>46084</v>
      </c>
      <c r="I9" s="2" t="s">
        <v>2724</v>
      </c>
      <c r="J9" s="2" t="s">
        <v>2725</v>
      </c>
      <c r="K9" s="4">
        <v>-747636.33</v>
      </c>
      <c r="L9" s="2" t="s">
        <v>10</v>
      </c>
      <c r="M9" s="4">
        <v>-747636.33</v>
      </c>
      <c r="N9" s="2" t="s">
        <v>10</v>
      </c>
      <c r="O9" s="4">
        <v>-142275.19</v>
      </c>
      <c r="P9" s="2" t="s">
        <v>0</v>
      </c>
      <c r="Q9" s="4">
        <v>-747636.33</v>
      </c>
      <c r="R9" s="2" t="s">
        <v>10</v>
      </c>
      <c r="S9" s="2" t="s">
        <v>1</v>
      </c>
      <c r="T9" s="2" t="s">
        <v>2723</v>
      </c>
      <c r="U9" s="6">
        <v>46084</v>
      </c>
      <c r="V9" s="2" t="s">
        <v>2726</v>
      </c>
      <c r="W9" s="2" t="s">
        <v>2727</v>
      </c>
      <c r="X9" s="2" t="s">
        <v>1</v>
      </c>
      <c r="Y9" s="2" t="s">
        <v>1</v>
      </c>
      <c r="Z9" s="2" t="s">
        <v>2728</v>
      </c>
      <c r="AA9" s="2" t="s">
        <v>1</v>
      </c>
      <c r="AB9" s="2" t="s">
        <v>1</v>
      </c>
      <c r="AC9" s="2" t="s">
        <v>1</v>
      </c>
    </row>
    <row r="10" spans="1:29">
      <c r="A10" s="2" t="s">
        <v>8</v>
      </c>
      <c r="B10" s="2" t="s">
        <v>24</v>
      </c>
      <c r="C10" s="2" t="s">
        <v>2663</v>
      </c>
      <c r="D10" s="2" t="s">
        <v>2781</v>
      </c>
      <c r="E10" s="2" t="s">
        <v>2783</v>
      </c>
      <c r="F10" s="2" t="s">
        <v>1</v>
      </c>
      <c r="G10" s="6">
        <v>46173</v>
      </c>
      <c r="H10" s="6">
        <v>46173</v>
      </c>
      <c r="I10" s="2" t="s">
        <v>2</v>
      </c>
      <c r="J10" s="2" t="s">
        <v>11</v>
      </c>
      <c r="K10" s="4">
        <v>2150000</v>
      </c>
      <c r="L10" s="2" t="s">
        <v>10</v>
      </c>
      <c r="M10" s="4">
        <v>2150000</v>
      </c>
      <c r="N10" s="2" t="s">
        <v>10</v>
      </c>
      <c r="O10" s="4">
        <v>426345</v>
      </c>
      <c r="P10" s="2" t="s">
        <v>0</v>
      </c>
      <c r="Q10" s="4">
        <v>2150000</v>
      </c>
      <c r="R10" s="2" t="s">
        <v>10</v>
      </c>
      <c r="S10" s="2" t="s">
        <v>1</v>
      </c>
      <c r="T10" s="2" t="s">
        <v>1</v>
      </c>
      <c r="U10" s="6"/>
      <c r="V10" s="2" t="s">
        <v>2706</v>
      </c>
      <c r="W10" s="2" t="s">
        <v>2666</v>
      </c>
      <c r="X10" s="2" t="s">
        <v>2778</v>
      </c>
      <c r="Y10" s="2" t="s">
        <v>1</v>
      </c>
      <c r="Z10" s="2" t="s">
        <v>1</v>
      </c>
      <c r="AA10" s="2" t="s">
        <v>1</v>
      </c>
      <c r="AB10" s="2" t="s">
        <v>1</v>
      </c>
      <c r="AC10" s="2" t="s">
        <v>1</v>
      </c>
    </row>
    <row r="11" spans="1:29">
      <c r="A11" s="2" t="s">
        <v>8</v>
      </c>
      <c r="B11" s="2" t="s">
        <v>50</v>
      </c>
      <c r="C11" s="2" t="s">
        <v>2784</v>
      </c>
      <c r="D11" s="2" t="s">
        <v>2785</v>
      </c>
      <c r="E11" s="2" t="s">
        <v>2786</v>
      </c>
      <c r="F11" s="2" t="s">
        <v>1</v>
      </c>
      <c r="G11" s="6">
        <v>46173</v>
      </c>
      <c r="H11" s="6">
        <v>46173</v>
      </c>
      <c r="I11" s="2" t="s">
        <v>2</v>
      </c>
      <c r="J11" s="2" t="s">
        <v>11</v>
      </c>
      <c r="K11" s="4">
        <v>34300</v>
      </c>
      <c r="L11" s="2" t="s">
        <v>10</v>
      </c>
      <c r="M11" s="4">
        <v>34300</v>
      </c>
      <c r="N11" s="2" t="s">
        <v>10</v>
      </c>
      <c r="O11" s="4">
        <v>6801.69</v>
      </c>
      <c r="P11" s="2" t="s">
        <v>0</v>
      </c>
      <c r="Q11" s="4">
        <v>34300</v>
      </c>
      <c r="R11" s="2" t="s">
        <v>10</v>
      </c>
      <c r="S11" s="2" t="s">
        <v>1</v>
      </c>
      <c r="T11" s="2" t="s">
        <v>1</v>
      </c>
      <c r="U11" s="6"/>
      <c r="V11" s="2" t="s">
        <v>2787</v>
      </c>
      <c r="W11" s="2" t="s">
        <v>2788</v>
      </c>
      <c r="X11" s="2" t="s">
        <v>1</v>
      </c>
      <c r="Y11" s="2" t="s">
        <v>2789</v>
      </c>
      <c r="Z11" s="2" t="s">
        <v>1</v>
      </c>
      <c r="AA11" s="2" t="s">
        <v>1</v>
      </c>
      <c r="AB11" s="2" t="s">
        <v>1</v>
      </c>
      <c r="AC11" s="2" t="s">
        <v>1</v>
      </c>
    </row>
    <row r="12" spans="1:29">
      <c r="A12" s="2" t="s">
        <v>8</v>
      </c>
      <c r="B12" s="2" t="s">
        <v>9</v>
      </c>
      <c r="C12" s="2" t="s">
        <v>2707</v>
      </c>
      <c r="D12" s="2" t="s">
        <v>2694</v>
      </c>
      <c r="E12" s="2" t="s">
        <v>2708</v>
      </c>
      <c r="F12" s="2" t="s">
        <v>1</v>
      </c>
      <c r="G12" s="6">
        <v>46173</v>
      </c>
      <c r="H12" s="6">
        <v>46173</v>
      </c>
      <c r="I12" s="2" t="s">
        <v>2669</v>
      </c>
      <c r="J12" s="2" t="s">
        <v>11</v>
      </c>
      <c r="K12" s="4">
        <v>305215.69</v>
      </c>
      <c r="L12" s="2" t="s">
        <v>10</v>
      </c>
      <c r="M12" s="4">
        <v>305215.69</v>
      </c>
      <c r="N12" s="2" t="s">
        <v>10</v>
      </c>
      <c r="O12" s="4">
        <v>60524.27</v>
      </c>
      <c r="P12" s="2" t="s">
        <v>0</v>
      </c>
      <c r="Q12" s="4">
        <v>305215.69</v>
      </c>
      <c r="R12" s="2" t="s">
        <v>10</v>
      </c>
      <c r="S12" s="2" t="s">
        <v>1</v>
      </c>
      <c r="T12" s="2" t="s">
        <v>2709</v>
      </c>
      <c r="U12" s="6">
        <v>46174</v>
      </c>
      <c r="V12" s="2" t="s">
        <v>2710</v>
      </c>
      <c r="W12" s="2" t="s">
        <v>2666</v>
      </c>
      <c r="X12" s="2" t="s">
        <v>1</v>
      </c>
      <c r="Y12" s="2" t="s">
        <v>1</v>
      </c>
      <c r="Z12" s="2" t="s">
        <v>1</v>
      </c>
      <c r="AA12" s="2" t="s">
        <v>2647</v>
      </c>
      <c r="AB12" s="2" t="s">
        <v>1</v>
      </c>
      <c r="AC12" s="2" t="s">
        <v>1</v>
      </c>
    </row>
    <row r="13" spans="1:29">
      <c r="A13" s="2" t="s">
        <v>8</v>
      </c>
      <c r="B13" s="2" t="s">
        <v>24</v>
      </c>
      <c r="C13" s="2" t="s">
        <v>2707</v>
      </c>
      <c r="D13" s="2" t="s">
        <v>2781</v>
      </c>
      <c r="E13" s="2" t="s">
        <v>2708</v>
      </c>
      <c r="F13" s="2" t="s">
        <v>1</v>
      </c>
      <c r="G13" s="6">
        <v>46173</v>
      </c>
      <c r="H13" s="6">
        <v>46173</v>
      </c>
      <c r="I13" s="2" t="s">
        <v>3</v>
      </c>
      <c r="J13" s="2" t="s">
        <v>11</v>
      </c>
      <c r="K13" s="4">
        <v>-305215.69</v>
      </c>
      <c r="L13" s="2" t="s">
        <v>10</v>
      </c>
      <c r="M13" s="4">
        <v>-305215.69</v>
      </c>
      <c r="N13" s="2" t="s">
        <v>10</v>
      </c>
      <c r="O13" s="4">
        <v>-60524.27</v>
      </c>
      <c r="P13" s="2" t="s">
        <v>0</v>
      </c>
      <c r="Q13" s="4">
        <v>-305215.69</v>
      </c>
      <c r="R13" s="2" t="s">
        <v>10</v>
      </c>
      <c r="S13" s="2" t="s">
        <v>1</v>
      </c>
      <c r="T13" s="2" t="s">
        <v>1</v>
      </c>
      <c r="U13" s="6"/>
      <c r="V13" s="2" t="s">
        <v>2710</v>
      </c>
      <c r="W13" s="2" t="s">
        <v>2666</v>
      </c>
      <c r="X13" s="2" t="s">
        <v>2782</v>
      </c>
      <c r="Y13" s="2" t="s">
        <v>1</v>
      </c>
      <c r="Z13" s="2" t="s">
        <v>1</v>
      </c>
      <c r="AA13" s="2" t="s">
        <v>1</v>
      </c>
      <c r="AB13" s="2" t="s">
        <v>1</v>
      </c>
      <c r="AC13" s="2" t="s">
        <v>1</v>
      </c>
    </row>
    <row r="14" spans="1:29">
      <c r="A14" s="2" t="s">
        <v>8</v>
      </c>
      <c r="B14" s="2" t="s">
        <v>9</v>
      </c>
      <c r="C14" s="2" t="s">
        <v>2663</v>
      </c>
      <c r="D14" s="2" t="s">
        <v>2694</v>
      </c>
      <c r="E14" s="2" t="s">
        <v>2704</v>
      </c>
      <c r="F14" s="2" t="s">
        <v>1</v>
      </c>
      <c r="G14" s="6">
        <v>46173</v>
      </c>
      <c r="H14" s="6">
        <v>46173</v>
      </c>
      <c r="I14" s="2" t="s">
        <v>2669</v>
      </c>
      <c r="J14" s="2" t="s">
        <v>11</v>
      </c>
      <c r="K14" s="4">
        <v>3098684.67</v>
      </c>
      <c r="L14" s="2" t="s">
        <v>10</v>
      </c>
      <c r="M14" s="4">
        <v>3098684.67</v>
      </c>
      <c r="N14" s="2" t="s">
        <v>10</v>
      </c>
      <c r="O14" s="4">
        <v>614469.17000000004</v>
      </c>
      <c r="P14" s="2" t="s">
        <v>0</v>
      </c>
      <c r="Q14" s="4">
        <v>3098684.67</v>
      </c>
      <c r="R14" s="2" t="s">
        <v>10</v>
      </c>
      <c r="S14" s="2" t="s">
        <v>1</v>
      </c>
      <c r="T14" s="2" t="s">
        <v>2705</v>
      </c>
      <c r="U14" s="6">
        <v>46174</v>
      </c>
      <c r="V14" s="2" t="s">
        <v>2706</v>
      </c>
      <c r="W14" s="2" t="s">
        <v>2666</v>
      </c>
      <c r="X14" s="2" t="s">
        <v>1</v>
      </c>
      <c r="Y14" s="2" t="s">
        <v>1</v>
      </c>
      <c r="Z14" s="2" t="s">
        <v>1</v>
      </c>
      <c r="AA14" s="2" t="s">
        <v>2647</v>
      </c>
      <c r="AB14" s="2" t="s">
        <v>1</v>
      </c>
      <c r="AC14" s="2" t="s">
        <v>1</v>
      </c>
    </row>
    <row r="15" spans="1:29">
      <c r="A15" s="2" t="s">
        <v>8</v>
      </c>
      <c r="B15" s="2" t="s">
        <v>24</v>
      </c>
      <c r="C15" s="2" t="s">
        <v>2663</v>
      </c>
      <c r="D15" s="2" t="s">
        <v>2781</v>
      </c>
      <c r="E15" s="2" t="s">
        <v>2704</v>
      </c>
      <c r="F15" s="2" t="s">
        <v>1</v>
      </c>
      <c r="G15" s="6">
        <v>46173</v>
      </c>
      <c r="H15" s="6">
        <v>46173</v>
      </c>
      <c r="I15" s="2" t="s">
        <v>3</v>
      </c>
      <c r="J15" s="2" t="s">
        <v>11</v>
      </c>
      <c r="K15" s="4">
        <v>-3098684.67</v>
      </c>
      <c r="L15" s="2" t="s">
        <v>10</v>
      </c>
      <c r="M15" s="4">
        <v>-3098684.67</v>
      </c>
      <c r="N15" s="2" t="s">
        <v>10</v>
      </c>
      <c r="O15" s="4">
        <v>-614469.17000000004</v>
      </c>
      <c r="P15" s="2" t="s">
        <v>0</v>
      </c>
      <c r="Q15" s="4">
        <v>-3098684.67</v>
      </c>
      <c r="R15" s="2" t="s">
        <v>10</v>
      </c>
      <c r="S15" s="2" t="s">
        <v>1</v>
      </c>
      <c r="T15" s="2" t="s">
        <v>1</v>
      </c>
      <c r="U15" s="6"/>
      <c r="V15" s="2" t="s">
        <v>2706</v>
      </c>
      <c r="W15" s="2" t="s">
        <v>2666</v>
      </c>
      <c r="X15" s="2" t="s">
        <v>2778</v>
      </c>
      <c r="Y15" s="2" t="s">
        <v>1</v>
      </c>
      <c r="Z15" s="2" t="s">
        <v>1</v>
      </c>
      <c r="AA15" s="2" t="s">
        <v>1</v>
      </c>
      <c r="AB15" s="2" t="s">
        <v>1</v>
      </c>
      <c r="AC15" s="2" t="s">
        <v>1</v>
      </c>
    </row>
    <row r="16" spans="1:29">
      <c r="A16" s="2" t="s">
        <v>8</v>
      </c>
      <c r="B16" s="2" t="s">
        <v>9</v>
      </c>
      <c r="C16" s="2" t="s">
        <v>2657</v>
      </c>
      <c r="D16" s="2" t="s">
        <v>2694</v>
      </c>
      <c r="E16" s="2" t="s">
        <v>2701</v>
      </c>
      <c r="F16" s="2" t="s">
        <v>1</v>
      </c>
      <c r="G16" s="6">
        <v>46173</v>
      </c>
      <c r="H16" s="6">
        <v>46173</v>
      </c>
      <c r="I16" s="2" t="s">
        <v>2669</v>
      </c>
      <c r="J16" s="2" t="s">
        <v>11</v>
      </c>
      <c r="K16" s="4">
        <v>421366.82</v>
      </c>
      <c r="L16" s="2" t="s">
        <v>10</v>
      </c>
      <c r="M16" s="4">
        <v>421366.82</v>
      </c>
      <c r="N16" s="2" t="s">
        <v>10</v>
      </c>
      <c r="O16" s="4">
        <v>83557.039999999994</v>
      </c>
      <c r="P16" s="2" t="s">
        <v>0</v>
      </c>
      <c r="Q16" s="4">
        <v>421366.82</v>
      </c>
      <c r="R16" s="2" t="s">
        <v>10</v>
      </c>
      <c r="S16" s="2" t="s">
        <v>1</v>
      </c>
      <c r="T16" s="2" t="s">
        <v>2702</v>
      </c>
      <c r="U16" s="6">
        <v>46174</v>
      </c>
      <c r="V16" s="2" t="s">
        <v>2703</v>
      </c>
      <c r="W16" s="2" t="s">
        <v>59</v>
      </c>
      <c r="X16" s="2" t="s">
        <v>1</v>
      </c>
      <c r="Y16" s="2" t="s">
        <v>1</v>
      </c>
      <c r="Z16" s="2" t="s">
        <v>1</v>
      </c>
      <c r="AA16" s="2" t="s">
        <v>2647</v>
      </c>
      <c r="AB16" s="2" t="s">
        <v>1</v>
      </c>
      <c r="AC16" s="2" t="s">
        <v>1</v>
      </c>
    </row>
    <row r="17" spans="1:29">
      <c r="A17" s="2" t="s">
        <v>8</v>
      </c>
      <c r="B17" s="2" t="s">
        <v>24</v>
      </c>
      <c r="C17" s="2" t="s">
        <v>2657</v>
      </c>
      <c r="D17" s="2" t="s">
        <v>2781</v>
      </c>
      <c r="E17" s="2" t="s">
        <v>2701</v>
      </c>
      <c r="F17" s="2" t="s">
        <v>1</v>
      </c>
      <c r="G17" s="6">
        <v>46173</v>
      </c>
      <c r="H17" s="6">
        <v>46173</v>
      </c>
      <c r="I17" s="2" t="s">
        <v>3</v>
      </c>
      <c r="J17" s="2" t="s">
        <v>11</v>
      </c>
      <c r="K17" s="4">
        <v>-421366.82</v>
      </c>
      <c r="L17" s="2" t="s">
        <v>10</v>
      </c>
      <c r="M17" s="4">
        <v>-421366.82</v>
      </c>
      <c r="N17" s="2" t="s">
        <v>10</v>
      </c>
      <c r="O17" s="4">
        <v>-83557.039999999994</v>
      </c>
      <c r="P17" s="2" t="s">
        <v>0</v>
      </c>
      <c r="Q17" s="4">
        <v>-421366.82</v>
      </c>
      <c r="R17" s="2" t="s">
        <v>10</v>
      </c>
      <c r="S17" s="2" t="s">
        <v>1</v>
      </c>
      <c r="T17" s="2" t="s">
        <v>1</v>
      </c>
      <c r="U17" s="6"/>
      <c r="V17" s="2" t="s">
        <v>2703</v>
      </c>
      <c r="W17" s="2" t="s">
        <v>59</v>
      </c>
      <c r="X17" s="2" t="s">
        <v>2776</v>
      </c>
      <c r="Y17" s="2" t="s">
        <v>1</v>
      </c>
      <c r="Z17" s="2" t="s">
        <v>1</v>
      </c>
      <c r="AA17" s="2" t="s">
        <v>1</v>
      </c>
      <c r="AB17" s="2" t="s">
        <v>1</v>
      </c>
      <c r="AC17" s="2" t="s">
        <v>1</v>
      </c>
    </row>
    <row r="18" spans="1:29">
      <c r="A18" s="2" t="s">
        <v>8</v>
      </c>
      <c r="B18" s="2" t="s">
        <v>9</v>
      </c>
      <c r="C18" s="2" t="s">
        <v>2651</v>
      </c>
      <c r="D18" s="2" t="s">
        <v>2694</v>
      </c>
      <c r="E18" s="2" t="s">
        <v>2698</v>
      </c>
      <c r="F18" s="2" t="s">
        <v>1</v>
      </c>
      <c r="G18" s="6">
        <v>46173</v>
      </c>
      <c r="H18" s="6">
        <v>46173</v>
      </c>
      <c r="I18" s="2" t="s">
        <v>2669</v>
      </c>
      <c r="J18" s="2" t="s">
        <v>11</v>
      </c>
      <c r="K18" s="4">
        <v>83043.539999999994</v>
      </c>
      <c r="L18" s="2" t="s">
        <v>10</v>
      </c>
      <c r="M18" s="4">
        <v>83043.539999999994</v>
      </c>
      <c r="N18" s="2" t="s">
        <v>10</v>
      </c>
      <c r="O18" s="4">
        <v>16467.53</v>
      </c>
      <c r="P18" s="2" t="s">
        <v>0</v>
      </c>
      <c r="Q18" s="4">
        <v>83043.539999999994</v>
      </c>
      <c r="R18" s="2" t="s">
        <v>10</v>
      </c>
      <c r="S18" s="2" t="s">
        <v>1</v>
      </c>
      <c r="T18" s="2" t="s">
        <v>2699</v>
      </c>
      <c r="U18" s="6">
        <v>46174</v>
      </c>
      <c r="V18" s="2" t="s">
        <v>2700</v>
      </c>
      <c r="W18" s="2" t="s">
        <v>58</v>
      </c>
      <c r="X18" s="2" t="s">
        <v>1</v>
      </c>
      <c r="Y18" s="2" t="s">
        <v>1</v>
      </c>
      <c r="Z18" s="2" t="s">
        <v>1</v>
      </c>
      <c r="AA18" s="2" t="s">
        <v>2647</v>
      </c>
      <c r="AB18" s="2" t="s">
        <v>1</v>
      </c>
      <c r="AC18" s="2" t="s">
        <v>1</v>
      </c>
    </row>
    <row r="19" spans="1:29">
      <c r="A19" s="2" t="s">
        <v>8</v>
      </c>
      <c r="B19" s="2" t="s">
        <v>24</v>
      </c>
      <c r="C19" s="2" t="s">
        <v>2651</v>
      </c>
      <c r="D19" s="2" t="s">
        <v>2781</v>
      </c>
      <c r="E19" s="2" t="s">
        <v>2698</v>
      </c>
      <c r="F19" s="2" t="s">
        <v>1</v>
      </c>
      <c r="G19" s="6">
        <v>46173</v>
      </c>
      <c r="H19" s="6">
        <v>46173</v>
      </c>
      <c r="I19" s="2" t="s">
        <v>3</v>
      </c>
      <c r="J19" s="2" t="s">
        <v>11</v>
      </c>
      <c r="K19" s="4">
        <v>-83043.539999999994</v>
      </c>
      <c r="L19" s="2" t="s">
        <v>10</v>
      </c>
      <c r="M19" s="4">
        <v>-83043.539999999994</v>
      </c>
      <c r="N19" s="2" t="s">
        <v>10</v>
      </c>
      <c r="O19" s="4">
        <v>-16467.53</v>
      </c>
      <c r="P19" s="2" t="s">
        <v>0</v>
      </c>
      <c r="Q19" s="4">
        <v>-83043.539999999994</v>
      </c>
      <c r="R19" s="2" t="s">
        <v>10</v>
      </c>
      <c r="S19" s="2" t="s">
        <v>1</v>
      </c>
      <c r="T19" s="2" t="s">
        <v>1</v>
      </c>
      <c r="U19" s="6"/>
      <c r="V19" s="2" t="s">
        <v>2700</v>
      </c>
      <c r="W19" s="2" t="s">
        <v>58</v>
      </c>
      <c r="X19" s="2" t="s">
        <v>2774</v>
      </c>
      <c r="Y19" s="2" t="s">
        <v>1</v>
      </c>
      <c r="Z19" s="2" t="s">
        <v>1</v>
      </c>
      <c r="AA19" s="2" t="s">
        <v>1</v>
      </c>
      <c r="AB19" s="2" t="s">
        <v>1</v>
      </c>
      <c r="AC19" s="2" t="s">
        <v>1</v>
      </c>
    </row>
    <row r="20" spans="1:29">
      <c r="A20" s="2" t="s">
        <v>8</v>
      </c>
      <c r="B20" s="2" t="s">
        <v>9</v>
      </c>
      <c r="C20" s="2" t="s">
        <v>2648</v>
      </c>
      <c r="D20" s="2" t="s">
        <v>2694</v>
      </c>
      <c r="E20" s="2" t="s">
        <v>2695</v>
      </c>
      <c r="F20" s="2" t="s">
        <v>1</v>
      </c>
      <c r="G20" s="6">
        <v>46173</v>
      </c>
      <c r="H20" s="6">
        <v>46173</v>
      </c>
      <c r="I20" s="2" t="s">
        <v>2669</v>
      </c>
      <c r="J20" s="2" t="s">
        <v>11</v>
      </c>
      <c r="K20" s="4">
        <v>4252704.83</v>
      </c>
      <c r="L20" s="2" t="s">
        <v>10</v>
      </c>
      <c r="M20" s="4">
        <v>4252704.83</v>
      </c>
      <c r="N20" s="2" t="s">
        <v>10</v>
      </c>
      <c r="O20" s="4">
        <v>843311.37</v>
      </c>
      <c r="P20" s="2" t="s">
        <v>0</v>
      </c>
      <c r="Q20" s="4">
        <v>4252704.83</v>
      </c>
      <c r="R20" s="2" t="s">
        <v>10</v>
      </c>
      <c r="S20" s="2" t="s">
        <v>1</v>
      </c>
      <c r="T20" s="2" t="s">
        <v>2696</v>
      </c>
      <c r="U20" s="6">
        <v>46174</v>
      </c>
      <c r="V20" s="2" t="s">
        <v>2697</v>
      </c>
      <c r="W20" s="2" t="s">
        <v>58</v>
      </c>
      <c r="X20" s="2" t="s">
        <v>1</v>
      </c>
      <c r="Y20" s="2" t="s">
        <v>1</v>
      </c>
      <c r="Z20" s="2" t="s">
        <v>1</v>
      </c>
      <c r="AA20" s="2" t="s">
        <v>2647</v>
      </c>
      <c r="AB20" s="2" t="s">
        <v>1</v>
      </c>
      <c r="AC20" s="2" t="s">
        <v>1</v>
      </c>
    </row>
    <row r="21" spans="1:29">
      <c r="A21" s="2" t="s">
        <v>8</v>
      </c>
      <c r="B21" s="2" t="s">
        <v>24</v>
      </c>
      <c r="C21" s="2" t="s">
        <v>2648</v>
      </c>
      <c r="D21" s="2" t="s">
        <v>2781</v>
      </c>
      <c r="E21" s="2" t="s">
        <v>2695</v>
      </c>
      <c r="F21" s="2" t="s">
        <v>1</v>
      </c>
      <c r="G21" s="6">
        <v>46173</v>
      </c>
      <c r="H21" s="6">
        <v>46173</v>
      </c>
      <c r="I21" s="2" t="s">
        <v>3</v>
      </c>
      <c r="J21" s="2" t="s">
        <v>11</v>
      </c>
      <c r="K21" s="4">
        <v>-4252704.83</v>
      </c>
      <c r="L21" s="2" t="s">
        <v>10</v>
      </c>
      <c r="M21" s="4">
        <v>-4252704.83</v>
      </c>
      <c r="N21" s="2" t="s">
        <v>10</v>
      </c>
      <c r="O21" s="4">
        <v>-843311.37</v>
      </c>
      <c r="P21" s="2" t="s">
        <v>0</v>
      </c>
      <c r="Q21" s="4">
        <v>-4252704.83</v>
      </c>
      <c r="R21" s="2" t="s">
        <v>10</v>
      </c>
      <c r="S21" s="2" t="s">
        <v>1</v>
      </c>
      <c r="T21" s="2" t="s">
        <v>1</v>
      </c>
      <c r="U21" s="6"/>
      <c r="V21" s="2" t="s">
        <v>2697</v>
      </c>
      <c r="W21" s="2" t="s">
        <v>58</v>
      </c>
      <c r="X21" s="2" t="s">
        <v>2039</v>
      </c>
      <c r="Y21" s="2" t="s">
        <v>1</v>
      </c>
      <c r="Z21" s="2" t="s">
        <v>1</v>
      </c>
      <c r="AA21" s="2" t="s">
        <v>1</v>
      </c>
      <c r="AB21" s="2" t="s">
        <v>1</v>
      </c>
      <c r="AC21" s="2" t="s">
        <v>1</v>
      </c>
    </row>
    <row r="22" spans="1:29">
      <c r="A22" s="2" t="s">
        <v>8</v>
      </c>
      <c r="B22" s="2" t="s">
        <v>50</v>
      </c>
      <c r="C22" s="2" t="s">
        <v>60</v>
      </c>
      <c r="D22" s="2" t="s">
        <v>2818</v>
      </c>
      <c r="E22" s="2" t="s">
        <v>2824</v>
      </c>
      <c r="F22" s="2" t="s">
        <v>1</v>
      </c>
      <c r="G22" s="6">
        <v>46173</v>
      </c>
      <c r="H22" s="6">
        <v>46173</v>
      </c>
      <c r="I22" s="2" t="s">
        <v>3</v>
      </c>
      <c r="J22" s="2" t="s">
        <v>11</v>
      </c>
      <c r="K22" s="4">
        <v>-15196.2</v>
      </c>
      <c r="L22" s="2" t="s">
        <v>10</v>
      </c>
      <c r="M22" s="4">
        <v>-15196.2</v>
      </c>
      <c r="N22" s="2" t="s">
        <v>10</v>
      </c>
      <c r="O22" s="4">
        <v>-3013.41</v>
      </c>
      <c r="P22" s="2" t="s">
        <v>0</v>
      </c>
      <c r="Q22" s="4">
        <v>-15196.2</v>
      </c>
      <c r="R22" s="2" t="s">
        <v>10</v>
      </c>
      <c r="S22" s="2" t="s">
        <v>1</v>
      </c>
      <c r="T22" s="2" t="s">
        <v>1</v>
      </c>
      <c r="U22" s="6"/>
      <c r="V22" s="2" t="s">
        <v>2815</v>
      </c>
      <c r="W22" s="2" t="s">
        <v>2788</v>
      </c>
      <c r="X22" s="2" t="s">
        <v>1</v>
      </c>
      <c r="Y22" s="2" t="s">
        <v>2809</v>
      </c>
      <c r="Z22" s="2" t="s">
        <v>1</v>
      </c>
      <c r="AA22" s="2" t="s">
        <v>1</v>
      </c>
      <c r="AB22" s="2" t="s">
        <v>1</v>
      </c>
      <c r="AC22" s="2" t="s">
        <v>1</v>
      </c>
    </row>
    <row r="23" spans="1:29">
      <c r="A23" s="2" t="s">
        <v>8</v>
      </c>
      <c r="B23" s="2" t="s">
        <v>50</v>
      </c>
      <c r="C23" s="2" t="s">
        <v>60</v>
      </c>
      <c r="D23" s="2" t="s">
        <v>2818</v>
      </c>
      <c r="E23" s="2" t="s">
        <v>2824</v>
      </c>
      <c r="F23" s="2" t="s">
        <v>1</v>
      </c>
      <c r="G23" s="6">
        <v>46173</v>
      </c>
      <c r="H23" s="6">
        <v>46173</v>
      </c>
      <c r="I23" s="2" t="s">
        <v>3</v>
      </c>
      <c r="J23" s="2" t="s">
        <v>11</v>
      </c>
      <c r="K23" s="4">
        <v>-125527.5</v>
      </c>
      <c r="L23" s="2" t="s">
        <v>10</v>
      </c>
      <c r="M23" s="4">
        <v>-125527.5</v>
      </c>
      <c r="N23" s="2" t="s">
        <v>10</v>
      </c>
      <c r="O23" s="4">
        <v>-24892.1</v>
      </c>
      <c r="P23" s="2" t="s">
        <v>0</v>
      </c>
      <c r="Q23" s="4">
        <v>-125527.5</v>
      </c>
      <c r="R23" s="2" t="s">
        <v>10</v>
      </c>
      <c r="S23" s="2" t="s">
        <v>1</v>
      </c>
      <c r="T23" s="2" t="s">
        <v>1</v>
      </c>
      <c r="U23" s="6"/>
      <c r="V23" s="2" t="s">
        <v>2825</v>
      </c>
      <c r="W23" s="2" t="s">
        <v>2788</v>
      </c>
      <c r="X23" s="2" t="s">
        <v>1</v>
      </c>
      <c r="Y23" s="2" t="s">
        <v>2826</v>
      </c>
      <c r="Z23" s="2" t="s">
        <v>1</v>
      </c>
      <c r="AA23" s="2" t="s">
        <v>1</v>
      </c>
      <c r="AB23" s="2" t="s">
        <v>1</v>
      </c>
      <c r="AC23" s="2" t="s">
        <v>1</v>
      </c>
    </row>
    <row r="24" spans="1:29">
      <c r="A24" s="2" t="s">
        <v>8</v>
      </c>
      <c r="B24" s="2" t="s">
        <v>50</v>
      </c>
      <c r="C24" s="2" t="s">
        <v>60</v>
      </c>
      <c r="D24" s="2" t="s">
        <v>2832</v>
      </c>
      <c r="E24" s="2" t="s">
        <v>2824</v>
      </c>
      <c r="F24" s="2" t="s">
        <v>1</v>
      </c>
      <c r="G24" s="6">
        <v>46173</v>
      </c>
      <c r="H24" s="6">
        <v>46173</v>
      </c>
      <c r="I24" s="2" t="s">
        <v>2</v>
      </c>
      <c r="J24" s="2" t="s">
        <v>11</v>
      </c>
      <c r="K24" s="4">
        <v>412.5</v>
      </c>
      <c r="L24" s="2" t="s">
        <v>10</v>
      </c>
      <c r="M24" s="4">
        <v>412.5</v>
      </c>
      <c r="N24" s="2" t="s">
        <v>10</v>
      </c>
      <c r="O24" s="4">
        <v>81.8</v>
      </c>
      <c r="P24" s="2" t="s">
        <v>0</v>
      </c>
      <c r="Q24" s="4">
        <v>412.5</v>
      </c>
      <c r="R24" s="2" t="s">
        <v>10</v>
      </c>
      <c r="S24" s="2" t="s">
        <v>1</v>
      </c>
      <c r="T24" s="2" t="s">
        <v>1</v>
      </c>
      <c r="U24" s="6"/>
      <c r="V24" s="2" t="s">
        <v>2787</v>
      </c>
      <c r="W24" s="2" t="s">
        <v>2788</v>
      </c>
      <c r="X24" s="2" t="s">
        <v>1</v>
      </c>
      <c r="Y24" s="2" t="s">
        <v>2789</v>
      </c>
      <c r="Z24" s="2" t="s">
        <v>1</v>
      </c>
      <c r="AA24" s="2" t="s">
        <v>1</v>
      </c>
      <c r="AB24" s="2" t="s">
        <v>1</v>
      </c>
      <c r="AC24" s="2" t="s">
        <v>1</v>
      </c>
    </row>
    <row r="25" spans="1:29">
      <c r="A25" s="2" t="s">
        <v>8</v>
      </c>
      <c r="B25" s="2" t="s">
        <v>50</v>
      </c>
      <c r="C25" s="2" t="s">
        <v>60</v>
      </c>
      <c r="D25" s="2" t="s">
        <v>2832</v>
      </c>
      <c r="E25" s="2" t="s">
        <v>2824</v>
      </c>
      <c r="F25" s="2" t="s">
        <v>1</v>
      </c>
      <c r="G25" s="6">
        <v>46173</v>
      </c>
      <c r="H25" s="6">
        <v>46173</v>
      </c>
      <c r="I25" s="2" t="s">
        <v>3</v>
      </c>
      <c r="J25" s="2" t="s">
        <v>11</v>
      </c>
      <c r="K25" s="4">
        <v>-15000</v>
      </c>
      <c r="L25" s="2" t="s">
        <v>10</v>
      </c>
      <c r="M25" s="4">
        <v>-15000</v>
      </c>
      <c r="N25" s="2" t="s">
        <v>10</v>
      </c>
      <c r="O25" s="4">
        <v>-2974.5</v>
      </c>
      <c r="P25" s="2" t="s">
        <v>0</v>
      </c>
      <c r="Q25" s="4">
        <v>-15000</v>
      </c>
      <c r="R25" s="2" t="s">
        <v>10</v>
      </c>
      <c r="S25" s="2" t="s">
        <v>1</v>
      </c>
      <c r="T25" s="2" t="s">
        <v>1</v>
      </c>
      <c r="U25" s="6"/>
      <c r="V25" s="2" t="s">
        <v>2787</v>
      </c>
      <c r="W25" s="2" t="s">
        <v>2788</v>
      </c>
      <c r="X25" s="2" t="s">
        <v>1</v>
      </c>
      <c r="Y25" s="2" t="s">
        <v>2789</v>
      </c>
      <c r="Z25" s="2" t="s">
        <v>1</v>
      </c>
      <c r="AA25" s="2" t="s">
        <v>1</v>
      </c>
      <c r="AB25" s="2" t="s">
        <v>1</v>
      </c>
      <c r="AC25" s="2" t="s">
        <v>1</v>
      </c>
    </row>
    <row r="26" spans="1:29">
      <c r="A26" s="2" t="s">
        <v>8</v>
      </c>
      <c r="B26" s="2" t="s">
        <v>50</v>
      </c>
      <c r="C26" s="2" t="s">
        <v>60</v>
      </c>
      <c r="D26" s="2" t="s">
        <v>2832</v>
      </c>
      <c r="E26" s="2" t="s">
        <v>2824</v>
      </c>
      <c r="F26" s="2" t="s">
        <v>1</v>
      </c>
      <c r="G26" s="6">
        <v>46173</v>
      </c>
      <c r="H26" s="6">
        <v>46173</v>
      </c>
      <c r="I26" s="2" t="s">
        <v>2</v>
      </c>
      <c r="J26" s="2" t="s">
        <v>11</v>
      </c>
      <c r="K26" s="4">
        <v>247.5</v>
      </c>
      <c r="L26" s="2" t="s">
        <v>10</v>
      </c>
      <c r="M26" s="4">
        <v>247.5</v>
      </c>
      <c r="N26" s="2" t="s">
        <v>10</v>
      </c>
      <c r="O26" s="4">
        <v>49.08</v>
      </c>
      <c r="P26" s="2" t="s">
        <v>0</v>
      </c>
      <c r="Q26" s="4">
        <v>247.5</v>
      </c>
      <c r="R26" s="2" t="s">
        <v>10</v>
      </c>
      <c r="S26" s="2" t="s">
        <v>1</v>
      </c>
      <c r="T26" s="2" t="s">
        <v>1</v>
      </c>
      <c r="U26" s="6"/>
      <c r="V26" s="2" t="s">
        <v>2787</v>
      </c>
      <c r="W26" s="2" t="s">
        <v>2788</v>
      </c>
      <c r="X26" s="2" t="s">
        <v>1</v>
      </c>
      <c r="Y26" s="2" t="s">
        <v>2789</v>
      </c>
      <c r="Z26" s="2" t="s">
        <v>1</v>
      </c>
      <c r="AA26" s="2" t="s">
        <v>1</v>
      </c>
      <c r="AB26" s="2" t="s">
        <v>1</v>
      </c>
      <c r="AC26" s="2" t="s">
        <v>1</v>
      </c>
    </row>
    <row r="27" spans="1:29">
      <c r="A27" s="2" t="s">
        <v>8</v>
      </c>
      <c r="B27" s="2" t="s">
        <v>50</v>
      </c>
      <c r="C27" s="2" t="s">
        <v>60</v>
      </c>
      <c r="D27" s="2" t="s">
        <v>2832</v>
      </c>
      <c r="E27" s="2" t="s">
        <v>2824</v>
      </c>
      <c r="F27" s="2" t="s">
        <v>1</v>
      </c>
      <c r="G27" s="6">
        <v>46173</v>
      </c>
      <c r="H27" s="6">
        <v>46173</v>
      </c>
      <c r="I27" s="2" t="s">
        <v>3</v>
      </c>
      <c r="J27" s="2" t="s">
        <v>11</v>
      </c>
      <c r="K27" s="4">
        <v>-25000</v>
      </c>
      <c r="L27" s="2" t="s">
        <v>10</v>
      </c>
      <c r="M27" s="4">
        <v>-25000</v>
      </c>
      <c r="N27" s="2" t="s">
        <v>10</v>
      </c>
      <c r="O27" s="4">
        <v>-4957.5</v>
      </c>
      <c r="P27" s="2" t="s">
        <v>0</v>
      </c>
      <c r="Q27" s="4">
        <v>-25000</v>
      </c>
      <c r="R27" s="2" t="s">
        <v>10</v>
      </c>
      <c r="S27" s="2" t="s">
        <v>1</v>
      </c>
      <c r="T27" s="2" t="s">
        <v>1</v>
      </c>
      <c r="U27" s="6"/>
      <c r="V27" s="2" t="s">
        <v>2787</v>
      </c>
      <c r="W27" s="2" t="s">
        <v>2788</v>
      </c>
      <c r="X27" s="2" t="s">
        <v>1</v>
      </c>
      <c r="Y27" s="2" t="s">
        <v>2789</v>
      </c>
      <c r="Z27" s="2" t="s">
        <v>1</v>
      </c>
      <c r="AA27" s="2" t="s">
        <v>1</v>
      </c>
      <c r="AB27" s="2" t="s">
        <v>1</v>
      </c>
      <c r="AC27" s="2" t="s">
        <v>1</v>
      </c>
    </row>
    <row r="28" spans="1:29">
      <c r="A28" s="2" t="s">
        <v>8</v>
      </c>
      <c r="B28" s="2" t="s">
        <v>50</v>
      </c>
      <c r="C28" s="2" t="s">
        <v>60</v>
      </c>
      <c r="D28" s="2" t="s">
        <v>2832</v>
      </c>
      <c r="E28" s="2" t="s">
        <v>2824</v>
      </c>
      <c r="F28" s="2" t="s">
        <v>1</v>
      </c>
      <c r="G28" s="6">
        <v>46173</v>
      </c>
      <c r="H28" s="6">
        <v>46173</v>
      </c>
      <c r="I28" s="2" t="s">
        <v>2</v>
      </c>
      <c r="J28" s="2" t="s">
        <v>11</v>
      </c>
      <c r="K28" s="4">
        <v>1140</v>
      </c>
      <c r="L28" s="2" t="s">
        <v>10</v>
      </c>
      <c r="M28" s="4">
        <v>1140</v>
      </c>
      <c r="N28" s="2" t="s">
        <v>10</v>
      </c>
      <c r="O28" s="4">
        <v>226.06</v>
      </c>
      <c r="P28" s="2" t="s">
        <v>0</v>
      </c>
      <c r="Q28" s="4">
        <v>1140</v>
      </c>
      <c r="R28" s="2" t="s">
        <v>10</v>
      </c>
      <c r="S28" s="2" t="s">
        <v>1</v>
      </c>
      <c r="T28" s="2" t="s">
        <v>1</v>
      </c>
      <c r="U28" s="6"/>
      <c r="V28" s="2" t="s">
        <v>2787</v>
      </c>
      <c r="W28" s="2" t="s">
        <v>2788</v>
      </c>
      <c r="X28" s="2" t="s">
        <v>1</v>
      </c>
      <c r="Y28" s="2" t="s">
        <v>2789</v>
      </c>
      <c r="Z28" s="2" t="s">
        <v>1</v>
      </c>
      <c r="AA28" s="2" t="s">
        <v>1</v>
      </c>
      <c r="AB28" s="2" t="s">
        <v>1</v>
      </c>
      <c r="AC28" s="2" t="s">
        <v>1</v>
      </c>
    </row>
    <row r="29" spans="1:29">
      <c r="A29" s="2" t="s">
        <v>8</v>
      </c>
      <c r="B29" s="2" t="s">
        <v>50</v>
      </c>
      <c r="C29" s="2" t="s">
        <v>60</v>
      </c>
      <c r="D29" s="2" t="s">
        <v>2832</v>
      </c>
      <c r="E29" s="2" t="s">
        <v>2824</v>
      </c>
      <c r="F29" s="2" t="s">
        <v>1</v>
      </c>
      <c r="G29" s="6">
        <v>46173</v>
      </c>
      <c r="H29" s="6">
        <v>46173</v>
      </c>
      <c r="I29" s="2" t="s">
        <v>2</v>
      </c>
      <c r="J29" s="2" t="s">
        <v>11</v>
      </c>
      <c r="K29" s="4">
        <v>1900</v>
      </c>
      <c r="L29" s="2" t="s">
        <v>10</v>
      </c>
      <c r="M29" s="4">
        <v>1900</v>
      </c>
      <c r="N29" s="2" t="s">
        <v>10</v>
      </c>
      <c r="O29" s="4">
        <v>376.77</v>
      </c>
      <c r="P29" s="2" t="s">
        <v>0</v>
      </c>
      <c r="Q29" s="4">
        <v>1900</v>
      </c>
      <c r="R29" s="2" t="s">
        <v>10</v>
      </c>
      <c r="S29" s="2" t="s">
        <v>1</v>
      </c>
      <c r="T29" s="2" t="s">
        <v>1</v>
      </c>
      <c r="U29" s="6"/>
      <c r="V29" s="2" t="s">
        <v>2787</v>
      </c>
      <c r="W29" s="2" t="s">
        <v>2788</v>
      </c>
      <c r="X29" s="2" t="s">
        <v>1</v>
      </c>
      <c r="Y29" s="2" t="s">
        <v>2789</v>
      </c>
      <c r="Z29" s="2" t="s">
        <v>1</v>
      </c>
      <c r="AA29" s="2" t="s">
        <v>1</v>
      </c>
      <c r="AB29" s="2" t="s">
        <v>1</v>
      </c>
      <c r="AC29" s="2" t="s">
        <v>1</v>
      </c>
    </row>
    <row r="30" spans="1:29">
      <c r="A30" s="2" t="s">
        <v>8</v>
      </c>
      <c r="B30" s="2" t="s">
        <v>50</v>
      </c>
      <c r="C30" s="2" t="s">
        <v>60</v>
      </c>
      <c r="D30" s="2" t="s">
        <v>2832</v>
      </c>
      <c r="E30" s="2" t="s">
        <v>2824</v>
      </c>
      <c r="F30" s="2" t="s">
        <v>1</v>
      </c>
      <c r="G30" s="6">
        <v>46173</v>
      </c>
      <c r="H30" s="6">
        <v>46173</v>
      </c>
      <c r="I30" s="2" t="s">
        <v>2</v>
      </c>
      <c r="J30" s="2" t="s">
        <v>11</v>
      </c>
      <c r="K30" s="4">
        <v>750</v>
      </c>
      <c r="L30" s="2" t="s">
        <v>10</v>
      </c>
      <c r="M30" s="4">
        <v>750</v>
      </c>
      <c r="N30" s="2" t="s">
        <v>10</v>
      </c>
      <c r="O30" s="4">
        <v>148.72999999999999</v>
      </c>
      <c r="P30" s="2" t="s">
        <v>0</v>
      </c>
      <c r="Q30" s="4">
        <v>750</v>
      </c>
      <c r="R30" s="2" t="s">
        <v>10</v>
      </c>
      <c r="S30" s="2" t="s">
        <v>1</v>
      </c>
      <c r="T30" s="2" t="s">
        <v>1</v>
      </c>
      <c r="U30" s="6"/>
      <c r="V30" s="2" t="s">
        <v>2787</v>
      </c>
      <c r="W30" s="2" t="s">
        <v>2788</v>
      </c>
      <c r="X30" s="2" t="s">
        <v>1</v>
      </c>
      <c r="Y30" s="2" t="s">
        <v>2789</v>
      </c>
      <c r="Z30" s="2" t="s">
        <v>1</v>
      </c>
      <c r="AA30" s="2" t="s">
        <v>1</v>
      </c>
      <c r="AB30" s="2" t="s">
        <v>1</v>
      </c>
      <c r="AC30" s="2" t="s">
        <v>1</v>
      </c>
    </row>
    <row r="31" spans="1:29">
      <c r="A31" s="2" t="s">
        <v>8</v>
      </c>
      <c r="B31" s="2" t="s">
        <v>50</v>
      </c>
      <c r="C31" s="2" t="s">
        <v>60</v>
      </c>
      <c r="D31" s="2" t="s">
        <v>2832</v>
      </c>
      <c r="E31" s="2" t="s">
        <v>2824</v>
      </c>
      <c r="F31" s="2" t="s">
        <v>1</v>
      </c>
      <c r="G31" s="6">
        <v>46173</v>
      </c>
      <c r="H31" s="6">
        <v>46173</v>
      </c>
      <c r="I31" s="2" t="s">
        <v>2</v>
      </c>
      <c r="J31" s="2" t="s">
        <v>11</v>
      </c>
      <c r="K31" s="4">
        <v>1250</v>
      </c>
      <c r="L31" s="2" t="s">
        <v>10</v>
      </c>
      <c r="M31" s="4">
        <v>1250</v>
      </c>
      <c r="N31" s="2" t="s">
        <v>10</v>
      </c>
      <c r="O31" s="4">
        <v>247.88</v>
      </c>
      <c r="P31" s="2" t="s">
        <v>0</v>
      </c>
      <c r="Q31" s="4">
        <v>1250</v>
      </c>
      <c r="R31" s="2" t="s">
        <v>10</v>
      </c>
      <c r="S31" s="2" t="s">
        <v>1</v>
      </c>
      <c r="T31" s="2" t="s">
        <v>1</v>
      </c>
      <c r="U31" s="6"/>
      <c r="V31" s="2" t="s">
        <v>2787</v>
      </c>
      <c r="W31" s="2" t="s">
        <v>2788</v>
      </c>
      <c r="X31" s="2" t="s">
        <v>1</v>
      </c>
      <c r="Y31" s="2" t="s">
        <v>2789</v>
      </c>
      <c r="Z31" s="2" t="s">
        <v>1</v>
      </c>
      <c r="AA31" s="2" t="s">
        <v>1</v>
      </c>
      <c r="AB31" s="2" t="s">
        <v>1</v>
      </c>
      <c r="AC31" s="2" t="s">
        <v>1</v>
      </c>
    </row>
    <row r="32" spans="1:29">
      <c r="A32" s="2" t="s">
        <v>8</v>
      </c>
      <c r="B32" s="2" t="s">
        <v>50</v>
      </c>
      <c r="C32" s="2" t="s">
        <v>2784</v>
      </c>
      <c r="D32" s="2" t="s">
        <v>2795</v>
      </c>
      <c r="E32" s="2" t="s">
        <v>2801</v>
      </c>
      <c r="F32" s="2" t="s">
        <v>1</v>
      </c>
      <c r="G32" s="6">
        <v>46173</v>
      </c>
      <c r="H32" s="6">
        <v>46173</v>
      </c>
      <c r="I32" s="2" t="s">
        <v>3</v>
      </c>
      <c r="J32" s="2" t="s">
        <v>11</v>
      </c>
      <c r="K32" s="4">
        <v>-48897.7</v>
      </c>
      <c r="L32" s="2" t="s">
        <v>10</v>
      </c>
      <c r="M32" s="4">
        <v>-48897.7</v>
      </c>
      <c r="N32" s="2" t="s">
        <v>10</v>
      </c>
      <c r="O32" s="4">
        <v>-9637.74</v>
      </c>
      <c r="P32" s="2" t="s">
        <v>0</v>
      </c>
      <c r="Q32" s="4">
        <v>-48897.7</v>
      </c>
      <c r="R32" s="2" t="s">
        <v>10</v>
      </c>
      <c r="S32" s="2" t="s">
        <v>1</v>
      </c>
      <c r="T32" s="2" t="s">
        <v>1</v>
      </c>
      <c r="U32" s="6"/>
      <c r="V32" s="2" t="s">
        <v>2802</v>
      </c>
      <c r="W32" s="2" t="s">
        <v>2788</v>
      </c>
      <c r="X32" s="2" t="s">
        <v>1</v>
      </c>
      <c r="Y32" s="2" t="s">
        <v>2803</v>
      </c>
      <c r="Z32" s="2" t="s">
        <v>1</v>
      </c>
      <c r="AA32" s="2" t="s">
        <v>1</v>
      </c>
      <c r="AB32" s="2" t="s">
        <v>1</v>
      </c>
      <c r="AC32" s="2" t="s">
        <v>1</v>
      </c>
    </row>
    <row r="33" spans="1:29">
      <c r="A33" s="2" t="s">
        <v>8</v>
      </c>
      <c r="B33" s="2" t="s">
        <v>50</v>
      </c>
      <c r="C33" s="2" t="s">
        <v>2784</v>
      </c>
      <c r="D33" s="2" t="s">
        <v>2795</v>
      </c>
      <c r="E33" s="2" t="s">
        <v>2801</v>
      </c>
      <c r="F33" s="2" t="s">
        <v>1</v>
      </c>
      <c r="G33" s="6">
        <v>46173</v>
      </c>
      <c r="H33" s="6">
        <v>46173</v>
      </c>
      <c r="I33" s="2" t="s">
        <v>3</v>
      </c>
      <c r="J33" s="2" t="s">
        <v>11</v>
      </c>
      <c r="K33" s="4">
        <v>-48897.7</v>
      </c>
      <c r="L33" s="2" t="s">
        <v>10</v>
      </c>
      <c r="M33" s="4">
        <v>-48897.7</v>
      </c>
      <c r="N33" s="2" t="s">
        <v>10</v>
      </c>
      <c r="O33" s="4">
        <v>-9637.74</v>
      </c>
      <c r="P33" s="2" t="s">
        <v>0</v>
      </c>
      <c r="Q33" s="4">
        <v>-48897.7</v>
      </c>
      <c r="R33" s="2" t="s">
        <v>10</v>
      </c>
      <c r="S33" s="2" t="s">
        <v>1</v>
      </c>
      <c r="T33" s="2" t="s">
        <v>1</v>
      </c>
      <c r="U33" s="6"/>
      <c r="V33" s="2" t="s">
        <v>2802</v>
      </c>
      <c r="W33" s="2" t="s">
        <v>2788</v>
      </c>
      <c r="X33" s="2" t="s">
        <v>1</v>
      </c>
      <c r="Y33" s="2" t="s">
        <v>2804</v>
      </c>
      <c r="Z33" s="2" t="s">
        <v>1</v>
      </c>
      <c r="AA33" s="2" t="s">
        <v>1</v>
      </c>
      <c r="AB33" s="2" t="s">
        <v>1</v>
      </c>
      <c r="AC33" s="2" t="s">
        <v>1</v>
      </c>
    </row>
    <row r="34" spans="1:29">
      <c r="A34" s="2" t="s">
        <v>8</v>
      </c>
      <c r="B34" s="2" t="s">
        <v>50</v>
      </c>
      <c r="C34" s="2" t="s">
        <v>2784</v>
      </c>
      <c r="D34" s="2" t="s">
        <v>2795</v>
      </c>
      <c r="E34" s="2" t="s">
        <v>2801</v>
      </c>
      <c r="F34" s="2" t="s">
        <v>1</v>
      </c>
      <c r="G34" s="6">
        <v>46173</v>
      </c>
      <c r="H34" s="6">
        <v>46173</v>
      </c>
      <c r="I34" s="2" t="s">
        <v>3</v>
      </c>
      <c r="J34" s="2" t="s">
        <v>11</v>
      </c>
      <c r="K34" s="4">
        <v>-118399.16</v>
      </c>
      <c r="L34" s="2" t="s">
        <v>10</v>
      </c>
      <c r="M34" s="4">
        <v>-118399.16</v>
      </c>
      <c r="N34" s="2" t="s">
        <v>10</v>
      </c>
      <c r="O34" s="4">
        <v>-23336.47</v>
      </c>
      <c r="P34" s="2" t="s">
        <v>0</v>
      </c>
      <c r="Q34" s="4">
        <v>-118399.16</v>
      </c>
      <c r="R34" s="2" t="s">
        <v>10</v>
      </c>
      <c r="S34" s="2" t="s">
        <v>1</v>
      </c>
      <c r="T34" s="2" t="s">
        <v>1</v>
      </c>
      <c r="U34" s="6"/>
      <c r="V34" s="2" t="s">
        <v>2802</v>
      </c>
      <c r="W34" s="2" t="s">
        <v>2788</v>
      </c>
      <c r="X34" s="2" t="s">
        <v>1</v>
      </c>
      <c r="Y34" s="2" t="s">
        <v>2805</v>
      </c>
      <c r="Z34" s="2" t="s">
        <v>1</v>
      </c>
      <c r="AA34" s="2" t="s">
        <v>1</v>
      </c>
      <c r="AB34" s="2" t="s">
        <v>1</v>
      </c>
      <c r="AC34" s="2" t="s">
        <v>1</v>
      </c>
    </row>
    <row r="35" spans="1:29">
      <c r="A35" s="2" t="s">
        <v>8</v>
      </c>
      <c r="B35" s="2" t="s">
        <v>50</v>
      </c>
      <c r="C35" s="2" t="s">
        <v>2784</v>
      </c>
      <c r="D35" s="2" t="s">
        <v>2818</v>
      </c>
      <c r="E35" s="2" t="s">
        <v>2801</v>
      </c>
      <c r="F35" s="2" t="s">
        <v>1</v>
      </c>
      <c r="G35" s="6">
        <v>46173</v>
      </c>
      <c r="H35" s="6">
        <v>46173</v>
      </c>
      <c r="I35" s="2" t="s">
        <v>3</v>
      </c>
      <c r="J35" s="2" t="s">
        <v>11</v>
      </c>
      <c r="K35" s="4">
        <v>-52237.5</v>
      </c>
      <c r="L35" s="2" t="s">
        <v>10</v>
      </c>
      <c r="M35" s="4">
        <v>-52237.5</v>
      </c>
      <c r="N35" s="2" t="s">
        <v>10</v>
      </c>
      <c r="O35" s="4">
        <v>-10296.01</v>
      </c>
      <c r="P35" s="2" t="s">
        <v>0</v>
      </c>
      <c r="Q35" s="4">
        <v>-52237.5</v>
      </c>
      <c r="R35" s="2" t="s">
        <v>10</v>
      </c>
      <c r="S35" s="2" t="s">
        <v>1</v>
      </c>
      <c r="T35" s="2" t="s">
        <v>1</v>
      </c>
      <c r="U35" s="6"/>
      <c r="V35" s="2" t="s">
        <v>2822</v>
      </c>
      <c r="W35" s="2" t="s">
        <v>2788</v>
      </c>
      <c r="X35" s="2" t="s">
        <v>1</v>
      </c>
      <c r="Y35" s="2" t="s">
        <v>2823</v>
      </c>
      <c r="Z35" s="2" t="s">
        <v>1</v>
      </c>
      <c r="AA35" s="2" t="s">
        <v>1</v>
      </c>
      <c r="AB35" s="2" t="s">
        <v>1</v>
      </c>
      <c r="AC35" s="2" t="s">
        <v>1</v>
      </c>
    </row>
    <row r="36" spans="1:29">
      <c r="A36" s="2" t="s">
        <v>8</v>
      </c>
      <c r="B36" s="2" t="s">
        <v>50</v>
      </c>
      <c r="C36" s="2" t="s">
        <v>60</v>
      </c>
      <c r="D36" s="2" t="s">
        <v>2790</v>
      </c>
      <c r="E36" s="2" t="s">
        <v>2791</v>
      </c>
      <c r="F36" s="2" t="s">
        <v>1</v>
      </c>
      <c r="G36" s="6">
        <v>46167</v>
      </c>
      <c r="H36" s="6">
        <v>46167</v>
      </c>
      <c r="I36" s="2" t="s">
        <v>3</v>
      </c>
      <c r="J36" s="2" t="s">
        <v>11</v>
      </c>
      <c r="K36" s="4">
        <v>-12000</v>
      </c>
      <c r="L36" s="2" t="s">
        <v>10</v>
      </c>
      <c r="M36" s="4">
        <v>-12000</v>
      </c>
      <c r="N36" s="2" t="s">
        <v>10</v>
      </c>
      <c r="O36" s="4">
        <v>-2380.8000000000002</v>
      </c>
      <c r="P36" s="2" t="s">
        <v>0</v>
      </c>
      <c r="Q36" s="4">
        <v>-12000</v>
      </c>
      <c r="R36" s="2" t="s">
        <v>10</v>
      </c>
      <c r="S36" s="2" t="s">
        <v>1</v>
      </c>
      <c r="T36" s="2" t="s">
        <v>1</v>
      </c>
      <c r="U36" s="6"/>
      <c r="V36" s="2" t="s">
        <v>2792</v>
      </c>
      <c r="W36" s="2" t="s">
        <v>2793</v>
      </c>
      <c r="X36" s="2" t="s">
        <v>1</v>
      </c>
      <c r="Y36" s="2" t="s">
        <v>2794</v>
      </c>
      <c r="Z36" s="2" t="s">
        <v>1</v>
      </c>
      <c r="AA36" s="2" t="s">
        <v>1</v>
      </c>
      <c r="AB36" s="2" t="s">
        <v>1</v>
      </c>
      <c r="AC36" s="2" t="s">
        <v>1</v>
      </c>
    </row>
    <row r="37" spans="1:29">
      <c r="A37" s="2" t="s">
        <v>8</v>
      </c>
      <c r="B37" s="2" t="s">
        <v>50</v>
      </c>
      <c r="C37" s="2" t="s">
        <v>2784</v>
      </c>
      <c r="D37" s="2" t="s">
        <v>2795</v>
      </c>
      <c r="E37" s="2" t="s">
        <v>2799</v>
      </c>
      <c r="F37" s="2" t="s">
        <v>1</v>
      </c>
      <c r="G37" s="6">
        <v>46142</v>
      </c>
      <c r="H37" s="6">
        <v>46142</v>
      </c>
      <c r="I37" s="2" t="s">
        <v>2</v>
      </c>
      <c r="J37" s="2" t="s">
        <v>11</v>
      </c>
      <c r="K37" s="4">
        <v>115935.22</v>
      </c>
      <c r="L37" s="2" t="s">
        <v>10</v>
      </c>
      <c r="M37" s="4">
        <v>115935.22</v>
      </c>
      <c r="N37" s="2" t="s">
        <v>10</v>
      </c>
      <c r="O37" s="4">
        <v>23094.3</v>
      </c>
      <c r="P37" s="2" t="s">
        <v>0</v>
      </c>
      <c r="Q37" s="4">
        <v>115935.22</v>
      </c>
      <c r="R37" s="2" t="s">
        <v>10</v>
      </c>
      <c r="S37" s="2" t="s">
        <v>1</v>
      </c>
      <c r="T37" s="2" t="s">
        <v>1</v>
      </c>
      <c r="U37" s="6"/>
      <c r="V37" s="2" t="s">
        <v>2800</v>
      </c>
      <c r="W37" s="2" t="s">
        <v>2788</v>
      </c>
      <c r="X37" s="2" t="s">
        <v>1</v>
      </c>
      <c r="Y37" s="2" t="s">
        <v>2798</v>
      </c>
      <c r="Z37" s="2" t="s">
        <v>1</v>
      </c>
      <c r="AA37" s="2" t="s">
        <v>1</v>
      </c>
      <c r="AB37" s="2" t="s">
        <v>1</v>
      </c>
      <c r="AC37" s="2" t="s">
        <v>1</v>
      </c>
    </row>
    <row r="38" spans="1:29">
      <c r="A38" s="2" t="s">
        <v>8</v>
      </c>
      <c r="B38" s="2" t="s">
        <v>50</v>
      </c>
      <c r="C38" s="2" t="s">
        <v>2784</v>
      </c>
      <c r="D38" s="2" t="s">
        <v>2833</v>
      </c>
      <c r="E38" s="2" t="s">
        <v>2799</v>
      </c>
      <c r="F38" s="2" t="s">
        <v>1</v>
      </c>
      <c r="G38" s="6">
        <v>46142</v>
      </c>
      <c r="H38" s="6">
        <v>46142</v>
      </c>
      <c r="I38" s="2" t="s">
        <v>2</v>
      </c>
      <c r="J38" s="2" t="s">
        <v>11</v>
      </c>
      <c r="K38" s="4">
        <v>18356.45</v>
      </c>
      <c r="L38" s="2" t="s">
        <v>10</v>
      </c>
      <c r="M38" s="4">
        <v>18356.45</v>
      </c>
      <c r="N38" s="2" t="s">
        <v>10</v>
      </c>
      <c r="O38" s="4">
        <v>3656.6</v>
      </c>
      <c r="P38" s="2" t="s">
        <v>0</v>
      </c>
      <c r="Q38" s="4">
        <v>18356.45</v>
      </c>
      <c r="R38" s="2" t="s">
        <v>10</v>
      </c>
      <c r="S38" s="2" t="s">
        <v>1</v>
      </c>
      <c r="T38" s="2" t="s">
        <v>1</v>
      </c>
      <c r="U38" s="6"/>
      <c r="V38" s="2" t="s">
        <v>2800</v>
      </c>
      <c r="W38" s="2" t="s">
        <v>2788</v>
      </c>
      <c r="X38" s="2" t="s">
        <v>1</v>
      </c>
      <c r="Y38" s="2" t="s">
        <v>2820</v>
      </c>
      <c r="Z38" s="2" t="s">
        <v>1</v>
      </c>
      <c r="AA38" s="2" t="s">
        <v>1</v>
      </c>
      <c r="AB38" s="2" t="s">
        <v>1</v>
      </c>
      <c r="AC38" s="2" t="s">
        <v>1</v>
      </c>
    </row>
    <row r="39" spans="1:29">
      <c r="A39" s="2" t="s">
        <v>8</v>
      </c>
      <c r="B39" s="2" t="s">
        <v>50</v>
      </c>
      <c r="C39" s="2" t="s">
        <v>2784</v>
      </c>
      <c r="D39" s="2" t="s">
        <v>2833</v>
      </c>
      <c r="E39" s="2" t="s">
        <v>2799</v>
      </c>
      <c r="F39" s="2" t="s">
        <v>1</v>
      </c>
      <c r="G39" s="6">
        <v>46142</v>
      </c>
      <c r="H39" s="6">
        <v>46142</v>
      </c>
      <c r="I39" s="2" t="s">
        <v>2</v>
      </c>
      <c r="J39" s="2" t="s">
        <v>11</v>
      </c>
      <c r="K39" s="4">
        <v>13063.32</v>
      </c>
      <c r="L39" s="2" t="s">
        <v>10</v>
      </c>
      <c r="M39" s="4">
        <v>13063.32</v>
      </c>
      <c r="N39" s="2" t="s">
        <v>10</v>
      </c>
      <c r="O39" s="4">
        <v>2602.21</v>
      </c>
      <c r="P39" s="2" t="s">
        <v>0</v>
      </c>
      <c r="Q39" s="4">
        <v>13063.32</v>
      </c>
      <c r="R39" s="2" t="s">
        <v>10</v>
      </c>
      <c r="S39" s="2" t="s">
        <v>1</v>
      </c>
      <c r="T39" s="2" t="s">
        <v>1</v>
      </c>
      <c r="U39" s="6"/>
      <c r="V39" s="2" t="s">
        <v>2800</v>
      </c>
      <c r="W39" s="2" t="s">
        <v>2788</v>
      </c>
      <c r="X39" s="2" t="s">
        <v>1</v>
      </c>
      <c r="Y39" s="2" t="s">
        <v>2798</v>
      </c>
      <c r="Z39" s="2" t="s">
        <v>1</v>
      </c>
      <c r="AA39" s="2" t="s">
        <v>1</v>
      </c>
      <c r="AB39" s="2" t="s">
        <v>1</v>
      </c>
      <c r="AC39" s="2" t="s">
        <v>1</v>
      </c>
    </row>
    <row r="40" spans="1:29">
      <c r="A40" s="2" t="s">
        <v>8</v>
      </c>
      <c r="B40" s="2" t="s">
        <v>9</v>
      </c>
      <c r="C40" s="2" t="s">
        <v>2663</v>
      </c>
      <c r="D40" s="2" t="s">
        <v>2681</v>
      </c>
      <c r="E40" s="2" t="s">
        <v>2692</v>
      </c>
      <c r="F40" s="2" t="s">
        <v>1</v>
      </c>
      <c r="G40" s="6">
        <v>46142</v>
      </c>
      <c r="H40" s="6">
        <v>46143</v>
      </c>
      <c r="I40" s="2" t="s">
        <v>2645</v>
      </c>
      <c r="J40" s="2" t="s">
        <v>4</v>
      </c>
      <c r="K40" s="4">
        <v>-2519775.0499999998</v>
      </c>
      <c r="L40" s="2" t="s">
        <v>10</v>
      </c>
      <c r="M40" s="4">
        <v>-2519775.0499999998</v>
      </c>
      <c r="N40" s="2" t="s">
        <v>10</v>
      </c>
      <c r="O40" s="4">
        <v>-501939.19</v>
      </c>
      <c r="P40" s="2" t="s">
        <v>0</v>
      </c>
      <c r="Q40" s="4">
        <v>-2519775.0499999998</v>
      </c>
      <c r="R40" s="2" t="s">
        <v>10</v>
      </c>
      <c r="S40" s="2" t="s">
        <v>1</v>
      </c>
      <c r="T40" s="2" t="s">
        <v>2692</v>
      </c>
      <c r="U40" s="6">
        <v>46143</v>
      </c>
      <c r="V40" s="2" t="s">
        <v>2693</v>
      </c>
      <c r="W40" s="2" t="s">
        <v>2666</v>
      </c>
      <c r="X40" s="2" t="s">
        <v>1</v>
      </c>
      <c r="Y40" s="2" t="s">
        <v>1</v>
      </c>
      <c r="Z40" s="2" t="s">
        <v>1</v>
      </c>
      <c r="AA40" s="2" t="s">
        <v>2647</v>
      </c>
      <c r="AB40" s="2" t="s">
        <v>1</v>
      </c>
      <c r="AC40" s="2" t="s">
        <v>1</v>
      </c>
    </row>
    <row r="41" spans="1:29">
      <c r="A41" s="2" t="s">
        <v>8</v>
      </c>
      <c r="B41" s="2" t="s">
        <v>24</v>
      </c>
      <c r="C41" s="2" t="s">
        <v>2663</v>
      </c>
      <c r="D41" s="2" t="s">
        <v>2780</v>
      </c>
      <c r="E41" s="2" t="s">
        <v>2692</v>
      </c>
      <c r="F41" s="2" t="s">
        <v>1</v>
      </c>
      <c r="G41" s="6">
        <v>46142</v>
      </c>
      <c r="H41" s="6">
        <v>46143</v>
      </c>
      <c r="I41" s="2" t="s">
        <v>2</v>
      </c>
      <c r="J41" s="2" t="s">
        <v>4</v>
      </c>
      <c r="K41" s="4">
        <v>2519775.0499999998</v>
      </c>
      <c r="L41" s="2" t="s">
        <v>10</v>
      </c>
      <c r="M41" s="4">
        <v>2519775.0499999998</v>
      </c>
      <c r="N41" s="2" t="s">
        <v>10</v>
      </c>
      <c r="O41" s="4">
        <v>501939.19</v>
      </c>
      <c r="P41" s="2" t="s">
        <v>0</v>
      </c>
      <c r="Q41" s="4">
        <v>2519775.0499999998</v>
      </c>
      <c r="R41" s="2" t="s">
        <v>10</v>
      </c>
      <c r="S41" s="2" t="s">
        <v>1</v>
      </c>
      <c r="T41" s="2" t="s">
        <v>1</v>
      </c>
      <c r="U41" s="6"/>
      <c r="V41" s="2" t="s">
        <v>2693</v>
      </c>
      <c r="W41" s="2" t="s">
        <v>2666</v>
      </c>
      <c r="X41" s="2" t="s">
        <v>2778</v>
      </c>
      <c r="Y41" s="2" t="s">
        <v>1</v>
      </c>
      <c r="Z41" s="2" t="s">
        <v>1</v>
      </c>
      <c r="AA41" s="2" t="s">
        <v>1</v>
      </c>
      <c r="AB41" s="2" t="s">
        <v>1</v>
      </c>
      <c r="AC41" s="2" t="s">
        <v>1</v>
      </c>
    </row>
    <row r="42" spans="1:29">
      <c r="A42" s="2" t="s">
        <v>8</v>
      </c>
      <c r="B42" s="2" t="s">
        <v>9</v>
      </c>
      <c r="C42" s="2" t="s">
        <v>2657</v>
      </c>
      <c r="D42" s="2" t="s">
        <v>2681</v>
      </c>
      <c r="E42" s="2" t="s">
        <v>2689</v>
      </c>
      <c r="F42" s="2" t="s">
        <v>1</v>
      </c>
      <c r="G42" s="6">
        <v>46142</v>
      </c>
      <c r="H42" s="6">
        <v>46143</v>
      </c>
      <c r="I42" s="2" t="s">
        <v>2645</v>
      </c>
      <c r="J42" s="2" t="s">
        <v>4</v>
      </c>
      <c r="K42" s="4">
        <v>-421366.82</v>
      </c>
      <c r="L42" s="2" t="s">
        <v>10</v>
      </c>
      <c r="M42" s="4">
        <v>-421366.82</v>
      </c>
      <c r="N42" s="2" t="s">
        <v>10</v>
      </c>
      <c r="O42" s="4">
        <v>-83936.27</v>
      </c>
      <c r="P42" s="2" t="s">
        <v>0</v>
      </c>
      <c r="Q42" s="4">
        <v>-421366.82</v>
      </c>
      <c r="R42" s="2" t="s">
        <v>10</v>
      </c>
      <c r="S42" s="2" t="s">
        <v>1</v>
      </c>
      <c r="T42" s="2" t="s">
        <v>2689</v>
      </c>
      <c r="U42" s="6">
        <v>46143</v>
      </c>
      <c r="V42" s="2" t="s">
        <v>2690</v>
      </c>
      <c r="W42" s="2" t="s">
        <v>59</v>
      </c>
      <c r="X42" s="2" t="s">
        <v>1</v>
      </c>
      <c r="Y42" s="2" t="s">
        <v>1</v>
      </c>
      <c r="Z42" s="2" t="s">
        <v>1</v>
      </c>
      <c r="AA42" s="2" t="s">
        <v>2647</v>
      </c>
      <c r="AB42" s="2" t="s">
        <v>1</v>
      </c>
      <c r="AC42" s="2" t="s">
        <v>1</v>
      </c>
    </row>
    <row r="43" spans="1:29">
      <c r="A43" s="2" t="s">
        <v>8</v>
      </c>
      <c r="B43" s="2" t="s">
        <v>24</v>
      </c>
      <c r="C43" s="2" t="s">
        <v>2657</v>
      </c>
      <c r="D43" s="2" t="s">
        <v>2780</v>
      </c>
      <c r="E43" s="2" t="s">
        <v>2689</v>
      </c>
      <c r="F43" s="2" t="s">
        <v>1</v>
      </c>
      <c r="G43" s="6">
        <v>46142</v>
      </c>
      <c r="H43" s="6">
        <v>46143</v>
      </c>
      <c r="I43" s="2" t="s">
        <v>2</v>
      </c>
      <c r="J43" s="2" t="s">
        <v>4</v>
      </c>
      <c r="K43" s="4">
        <v>421366.82</v>
      </c>
      <c r="L43" s="2" t="s">
        <v>10</v>
      </c>
      <c r="M43" s="4">
        <v>421366.82</v>
      </c>
      <c r="N43" s="2" t="s">
        <v>10</v>
      </c>
      <c r="O43" s="4">
        <v>83936.27</v>
      </c>
      <c r="P43" s="2" t="s">
        <v>0</v>
      </c>
      <c r="Q43" s="4">
        <v>421366.82</v>
      </c>
      <c r="R43" s="2" t="s">
        <v>10</v>
      </c>
      <c r="S43" s="2" t="s">
        <v>1</v>
      </c>
      <c r="T43" s="2" t="s">
        <v>1</v>
      </c>
      <c r="U43" s="6"/>
      <c r="V43" s="2" t="s">
        <v>2690</v>
      </c>
      <c r="W43" s="2" t="s">
        <v>59</v>
      </c>
      <c r="X43" s="2" t="s">
        <v>2776</v>
      </c>
      <c r="Y43" s="2" t="s">
        <v>1</v>
      </c>
      <c r="Z43" s="2" t="s">
        <v>1</v>
      </c>
      <c r="AA43" s="2" t="s">
        <v>1</v>
      </c>
      <c r="AB43" s="2" t="s">
        <v>1</v>
      </c>
      <c r="AC43" s="2" t="s">
        <v>1</v>
      </c>
    </row>
    <row r="44" spans="1:29">
      <c r="A44" s="2" t="s">
        <v>8</v>
      </c>
      <c r="B44" s="2" t="s">
        <v>9</v>
      </c>
      <c r="C44" s="2" t="s">
        <v>2651</v>
      </c>
      <c r="D44" s="2" t="s">
        <v>2681</v>
      </c>
      <c r="E44" s="2" t="s">
        <v>2686</v>
      </c>
      <c r="F44" s="2" t="s">
        <v>1</v>
      </c>
      <c r="G44" s="6">
        <v>46142</v>
      </c>
      <c r="H44" s="6">
        <v>46143</v>
      </c>
      <c r="I44" s="2" t="s">
        <v>2645</v>
      </c>
      <c r="J44" s="2" t="s">
        <v>4</v>
      </c>
      <c r="K44" s="4">
        <v>-83043.539999999994</v>
      </c>
      <c r="L44" s="2" t="s">
        <v>10</v>
      </c>
      <c r="M44" s="4">
        <v>-83043.539999999994</v>
      </c>
      <c r="N44" s="2" t="s">
        <v>10</v>
      </c>
      <c r="O44" s="4">
        <v>-16542.27</v>
      </c>
      <c r="P44" s="2" t="s">
        <v>0</v>
      </c>
      <c r="Q44" s="4">
        <v>-83043.539999999994</v>
      </c>
      <c r="R44" s="2" t="s">
        <v>10</v>
      </c>
      <c r="S44" s="2" t="s">
        <v>1</v>
      </c>
      <c r="T44" s="2" t="s">
        <v>2686</v>
      </c>
      <c r="U44" s="6">
        <v>46143</v>
      </c>
      <c r="V44" s="2" t="s">
        <v>2687</v>
      </c>
      <c r="W44" s="2" t="s">
        <v>58</v>
      </c>
      <c r="X44" s="2" t="s">
        <v>1</v>
      </c>
      <c r="Y44" s="2" t="s">
        <v>1</v>
      </c>
      <c r="Z44" s="2" t="s">
        <v>1</v>
      </c>
      <c r="AA44" s="2" t="s">
        <v>2647</v>
      </c>
      <c r="AB44" s="2" t="s">
        <v>1</v>
      </c>
      <c r="AC44" s="2" t="s">
        <v>1</v>
      </c>
    </row>
    <row r="45" spans="1:29">
      <c r="A45" s="2" t="s">
        <v>8</v>
      </c>
      <c r="B45" s="2" t="s">
        <v>24</v>
      </c>
      <c r="C45" s="2" t="s">
        <v>2651</v>
      </c>
      <c r="D45" s="2" t="s">
        <v>2780</v>
      </c>
      <c r="E45" s="2" t="s">
        <v>2686</v>
      </c>
      <c r="F45" s="2" t="s">
        <v>1</v>
      </c>
      <c r="G45" s="6">
        <v>46142</v>
      </c>
      <c r="H45" s="6">
        <v>46143</v>
      </c>
      <c r="I45" s="2" t="s">
        <v>2</v>
      </c>
      <c r="J45" s="2" t="s">
        <v>4</v>
      </c>
      <c r="K45" s="4">
        <v>83043.539999999994</v>
      </c>
      <c r="L45" s="2" t="s">
        <v>10</v>
      </c>
      <c r="M45" s="4">
        <v>83043.539999999994</v>
      </c>
      <c r="N45" s="2" t="s">
        <v>10</v>
      </c>
      <c r="O45" s="4">
        <v>16542.27</v>
      </c>
      <c r="P45" s="2" t="s">
        <v>0</v>
      </c>
      <c r="Q45" s="4">
        <v>83043.539999999994</v>
      </c>
      <c r="R45" s="2" t="s">
        <v>10</v>
      </c>
      <c r="S45" s="2" t="s">
        <v>1</v>
      </c>
      <c r="T45" s="2" t="s">
        <v>1</v>
      </c>
      <c r="U45" s="6"/>
      <c r="V45" s="2" t="s">
        <v>2687</v>
      </c>
      <c r="W45" s="2" t="s">
        <v>58</v>
      </c>
      <c r="X45" s="2" t="s">
        <v>2774</v>
      </c>
      <c r="Y45" s="2" t="s">
        <v>1</v>
      </c>
      <c r="Z45" s="2" t="s">
        <v>1</v>
      </c>
      <c r="AA45" s="2" t="s">
        <v>1</v>
      </c>
      <c r="AB45" s="2" t="s">
        <v>1</v>
      </c>
      <c r="AC45" s="2" t="s">
        <v>1</v>
      </c>
    </row>
    <row r="46" spans="1:29">
      <c r="A46" s="2" t="s">
        <v>8</v>
      </c>
      <c r="B46" s="2" t="s">
        <v>9</v>
      </c>
      <c r="C46" s="2" t="s">
        <v>2648</v>
      </c>
      <c r="D46" s="2" t="s">
        <v>2681</v>
      </c>
      <c r="E46" s="2" t="s">
        <v>2683</v>
      </c>
      <c r="F46" s="2" t="s">
        <v>1</v>
      </c>
      <c r="G46" s="6">
        <v>46142</v>
      </c>
      <c r="H46" s="6">
        <v>46143</v>
      </c>
      <c r="I46" s="2" t="s">
        <v>2645</v>
      </c>
      <c r="J46" s="2" t="s">
        <v>4</v>
      </c>
      <c r="K46" s="4">
        <v>-4252704.83</v>
      </c>
      <c r="L46" s="2" t="s">
        <v>10</v>
      </c>
      <c r="M46" s="4">
        <v>-4252704.83</v>
      </c>
      <c r="N46" s="2" t="s">
        <v>10</v>
      </c>
      <c r="O46" s="4">
        <v>-847138.8</v>
      </c>
      <c r="P46" s="2" t="s">
        <v>0</v>
      </c>
      <c r="Q46" s="4">
        <v>-4252704.83</v>
      </c>
      <c r="R46" s="2" t="s">
        <v>10</v>
      </c>
      <c r="S46" s="2" t="s">
        <v>1</v>
      </c>
      <c r="T46" s="2" t="s">
        <v>2683</v>
      </c>
      <c r="U46" s="6">
        <v>46143</v>
      </c>
      <c r="V46" s="2" t="s">
        <v>2684</v>
      </c>
      <c r="W46" s="2" t="s">
        <v>58</v>
      </c>
      <c r="X46" s="2" t="s">
        <v>1</v>
      </c>
      <c r="Y46" s="2" t="s">
        <v>1</v>
      </c>
      <c r="Z46" s="2" t="s">
        <v>1</v>
      </c>
      <c r="AA46" s="2" t="s">
        <v>2647</v>
      </c>
      <c r="AB46" s="2" t="s">
        <v>1</v>
      </c>
      <c r="AC46" s="2" t="s">
        <v>1</v>
      </c>
    </row>
    <row r="47" spans="1:29">
      <c r="A47" s="2" t="s">
        <v>8</v>
      </c>
      <c r="B47" s="2" t="s">
        <v>24</v>
      </c>
      <c r="C47" s="2" t="s">
        <v>2648</v>
      </c>
      <c r="D47" s="2" t="s">
        <v>2780</v>
      </c>
      <c r="E47" s="2" t="s">
        <v>2683</v>
      </c>
      <c r="F47" s="2" t="s">
        <v>1</v>
      </c>
      <c r="G47" s="6">
        <v>46142</v>
      </c>
      <c r="H47" s="6">
        <v>46143</v>
      </c>
      <c r="I47" s="2" t="s">
        <v>2</v>
      </c>
      <c r="J47" s="2" t="s">
        <v>4</v>
      </c>
      <c r="K47" s="4">
        <v>4252704.83</v>
      </c>
      <c r="L47" s="2" t="s">
        <v>10</v>
      </c>
      <c r="M47" s="4">
        <v>4252704.83</v>
      </c>
      <c r="N47" s="2" t="s">
        <v>10</v>
      </c>
      <c r="O47" s="4">
        <v>847138.8</v>
      </c>
      <c r="P47" s="2" t="s">
        <v>0</v>
      </c>
      <c r="Q47" s="4">
        <v>4252704.83</v>
      </c>
      <c r="R47" s="2" t="s">
        <v>10</v>
      </c>
      <c r="S47" s="2" t="s">
        <v>1</v>
      </c>
      <c r="T47" s="2" t="s">
        <v>1</v>
      </c>
      <c r="U47" s="6"/>
      <c r="V47" s="2" t="s">
        <v>2684</v>
      </c>
      <c r="W47" s="2" t="s">
        <v>58</v>
      </c>
      <c r="X47" s="2" t="s">
        <v>2039</v>
      </c>
      <c r="Y47" s="2" t="s">
        <v>1</v>
      </c>
      <c r="Z47" s="2" t="s">
        <v>1</v>
      </c>
      <c r="AA47" s="2" t="s">
        <v>1</v>
      </c>
      <c r="AB47" s="2" t="s">
        <v>1</v>
      </c>
      <c r="AC47" s="2" t="s">
        <v>1</v>
      </c>
    </row>
    <row r="48" spans="1:29">
      <c r="A48" s="2" t="s">
        <v>8</v>
      </c>
      <c r="B48" s="2" t="s">
        <v>9</v>
      </c>
      <c r="C48" s="2" t="s">
        <v>2663</v>
      </c>
      <c r="D48" s="2" t="s">
        <v>2681</v>
      </c>
      <c r="E48" s="2" t="s">
        <v>2691</v>
      </c>
      <c r="F48" s="2" t="s">
        <v>1</v>
      </c>
      <c r="G48" s="6">
        <v>46142</v>
      </c>
      <c r="H48" s="6">
        <v>46142</v>
      </c>
      <c r="I48" s="2" t="s">
        <v>2669</v>
      </c>
      <c r="J48" s="2" t="s">
        <v>11</v>
      </c>
      <c r="K48" s="4">
        <v>2519775.0499999998</v>
      </c>
      <c r="L48" s="2" t="s">
        <v>10</v>
      </c>
      <c r="M48" s="4">
        <v>2519775.0499999998</v>
      </c>
      <c r="N48" s="2" t="s">
        <v>10</v>
      </c>
      <c r="O48" s="4">
        <v>501939.19</v>
      </c>
      <c r="P48" s="2" t="s">
        <v>0</v>
      </c>
      <c r="Q48" s="4">
        <v>2519775.0499999998</v>
      </c>
      <c r="R48" s="2" t="s">
        <v>10</v>
      </c>
      <c r="S48" s="2" t="s">
        <v>1</v>
      </c>
      <c r="T48" s="2" t="s">
        <v>2692</v>
      </c>
      <c r="U48" s="6">
        <v>46143</v>
      </c>
      <c r="V48" s="2" t="s">
        <v>2693</v>
      </c>
      <c r="W48" s="2" t="s">
        <v>2666</v>
      </c>
      <c r="X48" s="2" t="s">
        <v>1</v>
      </c>
      <c r="Y48" s="2" t="s">
        <v>1</v>
      </c>
      <c r="Z48" s="2" t="s">
        <v>1</v>
      </c>
      <c r="AA48" s="2" t="s">
        <v>2647</v>
      </c>
      <c r="AB48" s="2" t="s">
        <v>1</v>
      </c>
      <c r="AC48" s="2" t="s">
        <v>1</v>
      </c>
    </row>
    <row r="49" spans="1:29">
      <c r="A49" s="2" t="s">
        <v>8</v>
      </c>
      <c r="B49" s="2" t="s">
        <v>24</v>
      </c>
      <c r="C49" s="2" t="s">
        <v>2663</v>
      </c>
      <c r="D49" s="2" t="s">
        <v>2780</v>
      </c>
      <c r="E49" s="2" t="s">
        <v>2691</v>
      </c>
      <c r="F49" s="2" t="s">
        <v>1</v>
      </c>
      <c r="G49" s="6">
        <v>46142</v>
      </c>
      <c r="H49" s="6">
        <v>46142</v>
      </c>
      <c r="I49" s="2" t="s">
        <v>3</v>
      </c>
      <c r="J49" s="2" t="s">
        <v>11</v>
      </c>
      <c r="K49" s="4">
        <v>-2519775.0499999998</v>
      </c>
      <c r="L49" s="2" t="s">
        <v>10</v>
      </c>
      <c r="M49" s="4">
        <v>-2519775.0499999998</v>
      </c>
      <c r="N49" s="2" t="s">
        <v>10</v>
      </c>
      <c r="O49" s="4">
        <v>-501939.19</v>
      </c>
      <c r="P49" s="2" t="s">
        <v>0</v>
      </c>
      <c r="Q49" s="4">
        <v>-2519775.0499999998</v>
      </c>
      <c r="R49" s="2" t="s">
        <v>10</v>
      </c>
      <c r="S49" s="2" t="s">
        <v>1</v>
      </c>
      <c r="T49" s="2" t="s">
        <v>1</v>
      </c>
      <c r="U49" s="6"/>
      <c r="V49" s="2" t="s">
        <v>2693</v>
      </c>
      <c r="W49" s="2" t="s">
        <v>2666</v>
      </c>
      <c r="X49" s="2" t="s">
        <v>2778</v>
      </c>
      <c r="Y49" s="2" t="s">
        <v>1</v>
      </c>
      <c r="Z49" s="2" t="s">
        <v>1</v>
      </c>
      <c r="AA49" s="2" t="s">
        <v>1</v>
      </c>
      <c r="AB49" s="2" t="s">
        <v>1</v>
      </c>
      <c r="AC49" s="2" t="s">
        <v>1</v>
      </c>
    </row>
    <row r="50" spans="1:29">
      <c r="A50" s="2" t="s">
        <v>8</v>
      </c>
      <c r="B50" s="2" t="s">
        <v>9</v>
      </c>
      <c r="C50" s="2" t="s">
        <v>2657</v>
      </c>
      <c r="D50" s="2" t="s">
        <v>2681</v>
      </c>
      <c r="E50" s="2" t="s">
        <v>2688</v>
      </c>
      <c r="F50" s="2" t="s">
        <v>1</v>
      </c>
      <c r="G50" s="6">
        <v>46142</v>
      </c>
      <c r="H50" s="6">
        <v>46142</v>
      </c>
      <c r="I50" s="2" t="s">
        <v>2669</v>
      </c>
      <c r="J50" s="2" t="s">
        <v>11</v>
      </c>
      <c r="K50" s="4">
        <v>421366.82</v>
      </c>
      <c r="L50" s="2" t="s">
        <v>10</v>
      </c>
      <c r="M50" s="4">
        <v>421366.82</v>
      </c>
      <c r="N50" s="2" t="s">
        <v>10</v>
      </c>
      <c r="O50" s="4">
        <v>83936.27</v>
      </c>
      <c r="P50" s="2" t="s">
        <v>0</v>
      </c>
      <c r="Q50" s="4">
        <v>421366.82</v>
      </c>
      <c r="R50" s="2" t="s">
        <v>10</v>
      </c>
      <c r="S50" s="2" t="s">
        <v>1</v>
      </c>
      <c r="T50" s="2" t="s">
        <v>2689</v>
      </c>
      <c r="U50" s="6">
        <v>46143</v>
      </c>
      <c r="V50" s="2" t="s">
        <v>2690</v>
      </c>
      <c r="W50" s="2" t="s">
        <v>59</v>
      </c>
      <c r="X50" s="2" t="s">
        <v>1</v>
      </c>
      <c r="Y50" s="2" t="s">
        <v>1</v>
      </c>
      <c r="Z50" s="2" t="s">
        <v>1</v>
      </c>
      <c r="AA50" s="2" t="s">
        <v>2647</v>
      </c>
      <c r="AB50" s="2" t="s">
        <v>1</v>
      </c>
      <c r="AC50" s="2" t="s">
        <v>1</v>
      </c>
    </row>
    <row r="51" spans="1:29">
      <c r="A51" s="2" t="s">
        <v>8</v>
      </c>
      <c r="B51" s="2" t="s">
        <v>24</v>
      </c>
      <c r="C51" s="2" t="s">
        <v>2657</v>
      </c>
      <c r="D51" s="2" t="s">
        <v>2780</v>
      </c>
      <c r="E51" s="2" t="s">
        <v>2688</v>
      </c>
      <c r="F51" s="2" t="s">
        <v>1</v>
      </c>
      <c r="G51" s="6">
        <v>46142</v>
      </c>
      <c r="H51" s="6">
        <v>46142</v>
      </c>
      <c r="I51" s="2" t="s">
        <v>3</v>
      </c>
      <c r="J51" s="2" t="s">
        <v>11</v>
      </c>
      <c r="K51" s="4">
        <v>-421366.82</v>
      </c>
      <c r="L51" s="2" t="s">
        <v>10</v>
      </c>
      <c r="M51" s="4">
        <v>-421366.82</v>
      </c>
      <c r="N51" s="2" t="s">
        <v>10</v>
      </c>
      <c r="O51" s="4">
        <v>-83936.27</v>
      </c>
      <c r="P51" s="2" t="s">
        <v>0</v>
      </c>
      <c r="Q51" s="4">
        <v>-421366.82</v>
      </c>
      <c r="R51" s="2" t="s">
        <v>10</v>
      </c>
      <c r="S51" s="2" t="s">
        <v>1</v>
      </c>
      <c r="T51" s="2" t="s">
        <v>1</v>
      </c>
      <c r="U51" s="6"/>
      <c r="V51" s="2" t="s">
        <v>2690</v>
      </c>
      <c r="W51" s="2" t="s">
        <v>59</v>
      </c>
      <c r="X51" s="2" t="s">
        <v>2776</v>
      </c>
      <c r="Y51" s="2" t="s">
        <v>1</v>
      </c>
      <c r="Z51" s="2" t="s">
        <v>1</v>
      </c>
      <c r="AA51" s="2" t="s">
        <v>1</v>
      </c>
      <c r="AB51" s="2" t="s">
        <v>1</v>
      </c>
      <c r="AC51" s="2" t="s">
        <v>1</v>
      </c>
    </row>
    <row r="52" spans="1:29">
      <c r="A52" s="2" t="s">
        <v>8</v>
      </c>
      <c r="B52" s="2" t="s">
        <v>9</v>
      </c>
      <c r="C52" s="2" t="s">
        <v>2651</v>
      </c>
      <c r="D52" s="2" t="s">
        <v>2681</v>
      </c>
      <c r="E52" s="2" t="s">
        <v>2685</v>
      </c>
      <c r="F52" s="2" t="s">
        <v>1</v>
      </c>
      <c r="G52" s="6">
        <v>46142</v>
      </c>
      <c r="H52" s="6">
        <v>46142</v>
      </c>
      <c r="I52" s="2" t="s">
        <v>2669</v>
      </c>
      <c r="J52" s="2" t="s">
        <v>11</v>
      </c>
      <c r="K52" s="4">
        <v>83043.539999999994</v>
      </c>
      <c r="L52" s="2" t="s">
        <v>10</v>
      </c>
      <c r="M52" s="4">
        <v>83043.539999999994</v>
      </c>
      <c r="N52" s="2" t="s">
        <v>10</v>
      </c>
      <c r="O52" s="4">
        <v>16542.27</v>
      </c>
      <c r="P52" s="2" t="s">
        <v>0</v>
      </c>
      <c r="Q52" s="4">
        <v>83043.539999999994</v>
      </c>
      <c r="R52" s="2" t="s">
        <v>10</v>
      </c>
      <c r="S52" s="2" t="s">
        <v>1</v>
      </c>
      <c r="T52" s="2" t="s">
        <v>2686</v>
      </c>
      <c r="U52" s="6">
        <v>46143</v>
      </c>
      <c r="V52" s="2" t="s">
        <v>2687</v>
      </c>
      <c r="W52" s="2" t="s">
        <v>58</v>
      </c>
      <c r="X52" s="2" t="s">
        <v>1</v>
      </c>
      <c r="Y52" s="2" t="s">
        <v>1</v>
      </c>
      <c r="Z52" s="2" t="s">
        <v>1</v>
      </c>
      <c r="AA52" s="2" t="s">
        <v>2647</v>
      </c>
      <c r="AB52" s="2" t="s">
        <v>1</v>
      </c>
      <c r="AC52" s="2" t="s">
        <v>1</v>
      </c>
    </row>
    <row r="53" spans="1:29">
      <c r="A53" s="2" t="s">
        <v>8</v>
      </c>
      <c r="B53" s="2" t="s">
        <v>24</v>
      </c>
      <c r="C53" s="2" t="s">
        <v>2651</v>
      </c>
      <c r="D53" s="2" t="s">
        <v>2780</v>
      </c>
      <c r="E53" s="2" t="s">
        <v>2685</v>
      </c>
      <c r="F53" s="2" t="s">
        <v>1</v>
      </c>
      <c r="G53" s="6">
        <v>46142</v>
      </c>
      <c r="H53" s="6">
        <v>46142</v>
      </c>
      <c r="I53" s="2" t="s">
        <v>3</v>
      </c>
      <c r="J53" s="2" t="s">
        <v>11</v>
      </c>
      <c r="K53" s="4">
        <v>-83043.539999999994</v>
      </c>
      <c r="L53" s="2" t="s">
        <v>10</v>
      </c>
      <c r="M53" s="4">
        <v>-83043.539999999994</v>
      </c>
      <c r="N53" s="2" t="s">
        <v>10</v>
      </c>
      <c r="O53" s="4">
        <v>-16542.27</v>
      </c>
      <c r="P53" s="2" t="s">
        <v>0</v>
      </c>
      <c r="Q53" s="4">
        <v>-83043.539999999994</v>
      </c>
      <c r="R53" s="2" t="s">
        <v>10</v>
      </c>
      <c r="S53" s="2" t="s">
        <v>1</v>
      </c>
      <c r="T53" s="2" t="s">
        <v>1</v>
      </c>
      <c r="U53" s="6"/>
      <c r="V53" s="2" t="s">
        <v>2687</v>
      </c>
      <c r="W53" s="2" t="s">
        <v>58</v>
      </c>
      <c r="X53" s="2" t="s">
        <v>2774</v>
      </c>
      <c r="Y53" s="2" t="s">
        <v>1</v>
      </c>
      <c r="Z53" s="2" t="s">
        <v>1</v>
      </c>
      <c r="AA53" s="2" t="s">
        <v>1</v>
      </c>
      <c r="AB53" s="2" t="s">
        <v>1</v>
      </c>
      <c r="AC53" s="2" t="s">
        <v>1</v>
      </c>
    </row>
    <row r="54" spans="1:29">
      <c r="A54" s="2" t="s">
        <v>8</v>
      </c>
      <c r="B54" s="2" t="s">
        <v>9</v>
      </c>
      <c r="C54" s="2" t="s">
        <v>2648</v>
      </c>
      <c r="D54" s="2" t="s">
        <v>2681</v>
      </c>
      <c r="E54" s="2" t="s">
        <v>2682</v>
      </c>
      <c r="F54" s="2" t="s">
        <v>1</v>
      </c>
      <c r="G54" s="6">
        <v>46142</v>
      </c>
      <c r="H54" s="6">
        <v>46142</v>
      </c>
      <c r="I54" s="2" t="s">
        <v>2669</v>
      </c>
      <c r="J54" s="2" t="s">
        <v>11</v>
      </c>
      <c r="K54" s="4">
        <v>4252704.83</v>
      </c>
      <c r="L54" s="2" t="s">
        <v>10</v>
      </c>
      <c r="M54" s="4">
        <v>4252704.83</v>
      </c>
      <c r="N54" s="2" t="s">
        <v>10</v>
      </c>
      <c r="O54" s="4">
        <v>847138.8</v>
      </c>
      <c r="P54" s="2" t="s">
        <v>0</v>
      </c>
      <c r="Q54" s="4">
        <v>4252704.83</v>
      </c>
      <c r="R54" s="2" t="s">
        <v>10</v>
      </c>
      <c r="S54" s="2" t="s">
        <v>1</v>
      </c>
      <c r="T54" s="2" t="s">
        <v>2683</v>
      </c>
      <c r="U54" s="6">
        <v>46143</v>
      </c>
      <c r="V54" s="2" t="s">
        <v>2684</v>
      </c>
      <c r="W54" s="2" t="s">
        <v>58</v>
      </c>
      <c r="X54" s="2" t="s">
        <v>1</v>
      </c>
      <c r="Y54" s="2" t="s">
        <v>1</v>
      </c>
      <c r="Z54" s="2" t="s">
        <v>1</v>
      </c>
      <c r="AA54" s="2" t="s">
        <v>2647</v>
      </c>
      <c r="AB54" s="2" t="s">
        <v>1</v>
      </c>
      <c r="AC54" s="2" t="s">
        <v>1</v>
      </c>
    </row>
    <row r="55" spans="1:29">
      <c r="A55" s="2" t="s">
        <v>8</v>
      </c>
      <c r="B55" s="2" t="s">
        <v>24</v>
      </c>
      <c r="C55" s="2" t="s">
        <v>2648</v>
      </c>
      <c r="D55" s="2" t="s">
        <v>2780</v>
      </c>
      <c r="E55" s="2" t="s">
        <v>2682</v>
      </c>
      <c r="F55" s="2" t="s">
        <v>1</v>
      </c>
      <c r="G55" s="6">
        <v>46142</v>
      </c>
      <c r="H55" s="6">
        <v>46142</v>
      </c>
      <c r="I55" s="2" t="s">
        <v>3</v>
      </c>
      <c r="J55" s="2" t="s">
        <v>11</v>
      </c>
      <c r="K55" s="4">
        <v>-4252704.83</v>
      </c>
      <c r="L55" s="2" t="s">
        <v>10</v>
      </c>
      <c r="M55" s="4">
        <v>-4252704.83</v>
      </c>
      <c r="N55" s="2" t="s">
        <v>10</v>
      </c>
      <c r="O55" s="4">
        <v>-847138.8</v>
      </c>
      <c r="P55" s="2" t="s">
        <v>0</v>
      </c>
      <c r="Q55" s="4">
        <v>-4252704.83</v>
      </c>
      <c r="R55" s="2" t="s">
        <v>10</v>
      </c>
      <c r="S55" s="2" t="s">
        <v>1</v>
      </c>
      <c r="T55" s="2" t="s">
        <v>1</v>
      </c>
      <c r="U55" s="6"/>
      <c r="V55" s="2" t="s">
        <v>2684</v>
      </c>
      <c r="W55" s="2" t="s">
        <v>58</v>
      </c>
      <c r="X55" s="2" t="s">
        <v>2039</v>
      </c>
      <c r="Y55" s="2" t="s">
        <v>1</v>
      </c>
      <c r="Z55" s="2" t="s">
        <v>1</v>
      </c>
      <c r="AA55" s="2" t="s">
        <v>1</v>
      </c>
      <c r="AB55" s="2" t="s">
        <v>1</v>
      </c>
      <c r="AC55" s="2" t="s">
        <v>1</v>
      </c>
    </row>
    <row r="56" spans="1:29">
      <c r="A56" s="2" t="s">
        <v>8</v>
      </c>
      <c r="B56" s="2" t="s">
        <v>50</v>
      </c>
      <c r="C56" s="2" t="s">
        <v>60</v>
      </c>
      <c r="D56" s="2" t="s">
        <v>2795</v>
      </c>
      <c r="E56" s="2" t="s">
        <v>2796</v>
      </c>
      <c r="F56" s="2" t="s">
        <v>1</v>
      </c>
      <c r="G56" s="6">
        <v>46142</v>
      </c>
      <c r="H56" s="6">
        <v>46142</v>
      </c>
      <c r="I56" s="2" t="s">
        <v>2</v>
      </c>
      <c r="J56" s="2" t="s">
        <v>11</v>
      </c>
      <c r="K56" s="4">
        <v>2612.63</v>
      </c>
      <c r="L56" s="2" t="s">
        <v>10</v>
      </c>
      <c r="M56" s="4">
        <v>2612.63</v>
      </c>
      <c r="N56" s="2" t="s">
        <v>10</v>
      </c>
      <c r="O56" s="4">
        <v>520.44000000000005</v>
      </c>
      <c r="P56" s="2" t="s">
        <v>0</v>
      </c>
      <c r="Q56" s="4">
        <v>2612.63</v>
      </c>
      <c r="R56" s="2" t="s">
        <v>10</v>
      </c>
      <c r="S56" s="2" t="s">
        <v>1</v>
      </c>
      <c r="T56" s="2" t="s">
        <v>1</v>
      </c>
      <c r="U56" s="6"/>
      <c r="V56" s="2" t="s">
        <v>2797</v>
      </c>
      <c r="W56" s="2" t="s">
        <v>2788</v>
      </c>
      <c r="X56" s="2" t="s">
        <v>1</v>
      </c>
      <c r="Y56" s="2" t="s">
        <v>2798</v>
      </c>
      <c r="Z56" s="2" t="s">
        <v>1</v>
      </c>
      <c r="AA56" s="2" t="s">
        <v>1</v>
      </c>
      <c r="AB56" s="2" t="s">
        <v>1</v>
      </c>
      <c r="AC56" s="2" t="s">
        <v>1</v>
      </c>
    </row>
    <row r="57" spans="1:29">
      <c r="A57" s="2" t="s">
        <v>8</v>
      </c>
      <c r="B57" s="2" t="s">
        <v>50</v>
      </c>
      <c r="C57" s="2" t="s">
        <v>60</v>
      </c>
      <c r="D57" s="2" t="s">
        <v>2795</v>
      </c>
      <c r="E57" s="2" t="s">
        <v>2796</v>
      </c>
      <c r="F57" s="2" t="s">
        <v>1</v>
      </c>
      <c r="G57" s="6">
        <v>46142</v>
      </c>
      <c r="H57" s="6">
        <v>46142</v>
      </c>
      <c r="I57" s="2" t="s">
        <v>2</v>
      </c>
      <c r="J57" s="2" t="s">
        <v>11</v>
      </c>
      <c r="K57" s="4">
        <v>2155.42</v>
      </c>
      <c r="L57" s="2" t="s">
        <v>10</v>
      </c>
      <c r="M57" s="4">
        <v>2155.42</v>
      </c>
      <c r="N57" s="2" t="s">
        <v>10</v>
      </c>
      <c r="O57" s="4">
        <v>429.36</v>
      </c>
      <c r="P57" s="2" t="s">
        <v>0</v>
      </c>
      <c r="Q57" s="4">
        <v>2155.42</v>
      </c>
      <c r="R57" s="2" t="s">
        <v>10</v>
      </c>
      <c r="S57" s="2" t="s">
        <v>1</v>
      </c>
      <c r="T57" s="2" t="s">
        <v>1</v>
      </c>
      <c r="U57" s="6"/>
      <c r="V57" s="2" t="s">
        <v>2797</v>
      </c>
      <c r="W57" s="2" t="s">
        <v>2788</v>
      </c>
      <c r="X57" s="2" t="s">
        <v>1</v>
      </c>
      <c r="Y57" s="2" t="s">
        <v>2798</v>
      </c>
      <c r="Z57" s="2" t="s">
        <v>1</v>
      </c>
      <c r="AA57" s="2" t="s">
        <v>1</v>
      </c>
      <c r="AB57" s="2" t="s">
        <v>1</v>
      </c>
      <c r="AC57" s="2" t="s">
        <v>1</v>
      </c>
    </row>
    <row r="58" spans="1:29">
      <c r="A58" s="2" t="s">
        <v>8</v>
      </c>
      <c r="B58" s="2" t="s">
        <v>50</v>
      </c>
      <c r="C58" s="2" t="s">
        <v>60</v>
      </c>
      <c r="D58" s="2" t="s">
        <v>2795</v>
      </c>
      <c r="E58" s="2" t="s">
        <v>2796</v>
      </c>
      <c r="F58" s="2" t="s">
        <v>1</v>
      </c>
      <c r="G58" s="6">
        <v>46142</v>
      </c>
      <c r="H58" s="6">
        <v>46142</v>
      </c>
      <c r="I58" s="2" t="s">
        <v>2</v>
      </c>
      <c r="J58" s="2" t="s">
        <v>11</v>
      </c>
      <c r="K58" s="4">
        <v>9927.98</v>
      </c>
      <c r="L58" s="2" t="s">
        <v>10</v>
      </c>
      <c r="M58" s="4">
        <v>9927.98</v>
      </c>
      <c r="N58" s="2" t="s">
        <v>10</v>
      </c>
      <c r="O58" s="4">
        <v>1977.65</v>
      </c>
      <c r="P58" s="2" t="s">
        <v>0</v>
      </c>
      <c r="Q58" s="4">
        <v>9927.98</v>
      </c>
      <c r="R58" s="2" t="s">
        <v>10</v>
      </c>
      <c r="S58" s="2" t="s">
        <v>1</v>
      </c>
      <c r="T58" s="2" t="s">
        <v>1</v>
      </c>
      <c r="U58" s="6"/>
      <c r="V58" s="2" t="s">
        <v>2797</v>
      </c>
      <c r="W58" s="2" t="s">
        <v>2788</v>
      </c>
      <c r="X58" s="2" t="s">
        <v>1</v>
      </c>
      <c r="Y58" s="2" t="s">
        <v>2798</v>
      </c>
      <c r="Z58" s="2" t="s">
        <v>1</v>
      </c>
      <c r="AA58" s="2" t="s">
        <v>1</v>
      </c>
      <c r="AB58" s="2" t="s">
        <v>1</v>
      </c>
      <c r="AC58" s="2" t="s">
        <v>1</v>
      </c>
    </row>
    <row r="59" spans="1:29">
      <c r="A59" s="2" t="s">
        <v>8</v>
      </c>
      <c r="B59" s="2" t="s">
        <v>50</v>
      </c>
      <c r="C59" s="2" t="s">
        <v>60</v>
      </c>
      <c r="D59" s="2" t="s">
        <v>2795</v>
      </c>
      <c r="E59" s="2" t="s">
        <v>2796</v>
      </c>
      <c r="F59" s="2" t="s">
        <v>1</v>
      </c>
      <c r="G59" s="6">
        <v>46142</v>
      </c>
      <c r="H59" s="6">
        <v>46142</v>
      </c>
      <c r="I59" s="2" t="s">
        <v>3</v>
      </c>
      <c r="J59" s="2" t="s">
        <v>11</v>
      </c>
      <c r="K59" s="4">
        <v>-130631.25</v>
      </c>
      <c r="L59" s="2" t="s">
        <v>10</v>
      </c>
      <c r="M59" s="4">
        <v>-130631.25</v>
      </c>
      <c r="N59" s="2" t="s">
        <v>10</v>
      </c>
      <c r="O59" s="4">
        <v>-26021.75</v>
      </c>
      <c r="P59" s="2" t="s">
        <v>0</v>
      </c>
      <c r="Q59" s="4">
        <v>-130631.25</v>
      </c>
      <c r="R59" s="2" t="s">
        <v>10</v>
      </c>
      <c r="S59" s="2" t="s">
        <v>1</v>
      </c>
      <c r="T59" s="2" t="s">
        <v>1</v>
      </c>
      <c r="U59" s="6"/>
      <c r="V59" s="2" t="s">
        <v>2797</v>
      </c>
      <c r="W59" s="2" t="s">
        <v>2788</v>
      </c>
      <c r="X59" s="2" t="s">
        <v>1</v>
      </c>
      <c r="Y59" s="2" t="s">
        <v>2798</v>
      </c>
      <c r="Z59" s="2" t="s">
        <v>1</v>
      </c>
      <c r="AA59" s="2" t="s">
        <v>1</v>
      </c>
      <c r="AB59" s="2" t="s">
        <v>1</v>
      </c>
      <c r="AC59" s="2" t="s">
        <v>1</v>
      </c>
    </row>
    <row r="60" spans="1:29">
      <c r="A60" s="2" t="s">
        <v>8</v>
      </c>
      <c r="B60" s="2" t="s">
        <v>50</v>
      </c>
      <c r="C60" s="2" t="s">
        <v>60</v>
      </c>
      <c r="D60" s="2" t="s">
        <v>2806</v>
      </c>
      <c r="E60" s="2" t="s">
        <v>2817</v>
      </c>
      <c r="F60" s="2" t="s">
        <v>1</v>
      </c>
      <c r="G60" s="6">
        <v>46112</v>
      </c>
      <c r="H60" s="6">
        <v>46113</v>
      </c>
      <c r="I60" s="2" t="s">
        <v>3</v>
      </c>
      <c r="J60" s="2" t="s">
        <v>4</v>
      </c>
      <c r="K60" s="4">
        <v>-13063.32</v>
      </c>
      <c r="L60" s="2" t="s">
        <v>10</v>
      </c>
      <c r="M60" s="4">
        <v>-13063.32</v>
      </c>
      <c r="N60" s="2" t="s">
        <v>10</v>
      </c>
      <c r="O60" s="4">
        <v>-2480.7199999999998</v>
      </c>
      <c r="P60" s="2" t="s">
        <v>0</v>
      </c>
      <c r="Q60" s="4">
        <v>-13063.32</v>
      </c>
      <c r="R60" s="2" t="s">
        <v>10</v>
      </c>
      <c r="S60" s="2" t="s">
        <v>1</v>
      </c>
      <c r="T60" s="2" t="s">
        <v>1</v>
      </c>
      <c r="U60" s="6"/>
      <c r="V60" s="2" t="s">
        <v>2816</v>
      </c>
      <c r="W60" s="2" t="s">
        <v>2788</v>
      </c>
      <c r="X60" s="2" t="s">
        <v>1</v>
      </c>
      <c r="Y60" s="2" t="s">
        <v>2798</v>
      </c>
      <c r="Z60" s="2" t="s">
        <v>1</v>
      </c>
      <c r="AA60" s="2" t="s">
        <v>1</v>
      </c>
      <c r="AB60" s="2" t="s">
        <v>1</v>
      </c>
      <c r="AC60" s="2" t="s">
        <v>1</v>
      </c>
    </row>
    <row r="61" spans="1:29">
      <c r="A61" s="2" t="s">
        <v>8</v>
      </c>
      <c r="B61" s="2" t="s">
        <v>50</v>
      </c>
      <c r="C61" s="2" t="s">
        <v>60</v>
      </c>
      <c r="D61" s="2" t="s">
        <v>2806</v>
      </c>
      <c r="E61" s="2" t="s">
        <v>2817</v>
      </c>
      <c r="F61" s="2" t="s">
        <v>1</v>
      </c>
      <c r="G61" s="6">
        <v>46112</v>
      </c>
      <c r="H61" s="6">
        <v>46113</v>
      </c>
      <c r="I61" s="2" t="s">
        <v>3</v>
      </c>
      <c r="J61" s="2" t="s">
        <v>4</v>
      </c>
      <c r="K61" s="4">
        <v>-10000</v>
      </c>
      <c r="L61" s="2" t="s">
        <v>10</v>
      </c>
      <c r="M61" s="4">
        <v>-10000</v>
      </c>
      <c r="N61" s="2" t="s">
        <v>10</v>
      </c>
      <c r="O61" s="4">
        <v>-1899</v>
      </c>
      <c r="P61" s="2" t="s">
        <v>0</v>
      </c>
      <c r="Q61" s="4">
        <v>-10000</v>
      </c>
      <c r="R61" s="2" t="s">
        <v>10</v>
      </c>
      <c r="S61" s="2" t="s">
        <v>1</v>
      </c>
      <c r="T61" s="2" t="s">
        <v>1</v>
      </c>
      <c r="U61" s="6"/>
      <c r="V61" s="2" t="s">
        <v>2815</v>
      </c>
      <c r="W61" s="2" t="s">
        <v>2788</v>
      </c>
      <c r="X61" s="2" t="s">
        <v>1</v>
      </c>
      <c r="Y61" s="2" t="s">
        <v>2809</v>
      </c>
      <c r="Z61" s="2" t="s">
        <v>1</v>
      </c>
      <c r="AA61" s="2" t="s">
        <v>1</v>
      </c>
      <c r="AB61" s="2" t="s">
        <v>1</v>
      </c>
      <c r="AC61" s="2" t="s">
        <v>1</v>
      </c>
    </row>
    <row r="62" spans="1:29">
      <c r="A62" s="2" t="s">
        <v>8</v>
      </c>
      <c r="B62" s="2" t="s">
        <v>50</v>
      </c>
      <c r="C62" s="2" t="s">
        <v>60</v>
      </c>
      <c r="D62" s="2" t="s">
        <v>2818</v>
      </c>
      <c r="E62" s="2" t="s">
        <v>2817</v>
      </c>
      <c r="F62" s="2" t="s">
        <v>1</v>
      </c>
      <c r="G62" s="6">
        <v>46112</v>
      </c>
      <c r="H62" s="6">
        <v>46113</v>
      </c>
      <c r="I62" s="2" t="s">
        <v>3</v>
      </c>
      <c r="J62" s="2" t="s">
        <v>4</v>
      </c>
      <c r="K62" s="4">
        <v>-18356.45</v>
      </c>
      <c r="L62" s="2" t="s">
        <v>10</v>
      </c>
      <c r="M62" s="4">
        <v>-18356.45</v>
      </c>
      <c r="N62" s="2" t="s">
        <v>10</v>
      </c>
      <c r="O62" s="4">
        <v>-3485.89</v>
      </c>
      <c r="P62" s="2" t="s">
        <v>0</v>
      </c>
      <c r="Q62" s="4">
        <v>-18356.45</v>
      </c>
      <c r="R62" s="2" t="s">
        <v>10</v>
      </c>
      <c r="S62" s="2" t="s">
        <v>1</v>
      </c>
      <c r="T62" s="2" t="s">
        <v>1</v>
      </c>
      <c r="U62" s="6"/>
      <c r="V62" s="2" t="s">
        <v>2821</v>
      </c>
      <c r="W62" s="2" t="s">
        <v>2788</v>
      </c>
      <c r="X62" s="2" t="s">
        <v>1</v>
      </c>
      <c r="Y62" s="2" t="s">
        <v>2820</v>
      </c>
      <c r="Z62" s="2" t="s">
        <v>1</v>
      </c>
      <c r="AA62" s="2" t="s">
        <v>1</v>
      </c>
      <c r="AB62" s="2" t="s">
        <v>1</v>
      </c>
      <c r="AC62" s="2" t="s">
        <v>1</v>
      </c>
    </row>
    <row r="63" spans="1:29">
      <c r="A63" s="2" t="s">
        <v>8</v>
      </c>
      <c r="B63" s="2" t="s">
        <v>50</v>
      </c>
      <c r="C63" s="2" t="s">
        <v>60</v>
      </c>
      <c r="D63" s="2" t="s">
        <v>2806</v>
      </c>
      <c r="E63" s="2" t="s">
        <v>2814</v>
      </c>
      <c r="F63" s="2" t="s">
        <v>1</v>
      </c>
      <c r="G63" s="6">
        <v>46112</v>
      </c>
      <c r="H63" s="6">
        <v>46112</v>
      </c>
      <c r="I63" s="2" t="s">
        <v>2</v>
      </c>
      <c r="J63" s="2" t="s">
        <v>11</v>
      </c>
      <c r="K63" s="4">
        <v>10000</v>
      </c>
      <c r="L63" s="2" t="s">
        <v>10</v>
      </c>
      <c r="M63" s="4">
        <v>10000</v>
      </c>
      <c r="N63" s="2" t="s">
        <v>10</v>
      </c>
      <c r="O63" s="4">
        <v>1899</v>
      </c>
      <c r="P63" s="2" t="s">
        <v>0</v>
      </c>
      <c r="Q63" s="4">
        <v>10000</v>
      </c>
      <c r="R63" s="2" t="s">
        <v>10</v>
      </c>
      <c r="S63" s="2" t="s">
        <v>1</v>
      </c>
      <c r="T63" s="2" t="s">
        <v>1</v>
      </c>
      <c r="U63" s="6"/>
      <c r="V63" s="2" t="s">
        <v>2815</v>
      </c>
      <c r="W63" s="2" t="s">
        <v>2788</v>
      </c>
      <c r="X63" s="2" t="s">
        <v>1</v>
      </c>
      <c r="Y63" s="2" t="s">
        <v>2809</v>
      </c>
      <c r="Z63" s="2" t="s">
        <v>1</v>
      </c>
      <c r="AA63" s="2" t="s">
        <v>1</v>
      </c>
      <c r="AB63" s="2" t="s">
        <v>1</v>
      </c>
      <c r="AC63" s="2" t="s">
        <v>1</v>
      </c>
    </row>
    <row r="64" spans="1:29">
      <c r="A64" s="2" t="s">
        <v>8</v>
      </c>
      <c r="B64" s="2" t="s">
        <v>50</v>
      </c>
      <c r="C64" s="2" t="s">
        <v>60</v>
      </c>
      <c r="D64" s="2" t="s">
        <v>2806</v>
      </c>
      <c r="E64" s="2" t="s">
        <v>2814</v>
      </c>
      <c r="F64" s="2" t="s">
        <v>1</v>
      </c>
      <c r="G64" s="6">
        <v>46112</v>
      </c>
      <c r="H64" s="6">
        <v>46112</v>
      </c>
      <c r="I64" s="2" t="s">
        <v>2</v>
      </c>
      <c r="J64" s="2" t="s">
        <v>11</v>
      </c>
      <c r="K64" s="4">
        <v>13063.32</v>
      </c>
      <c r="L64" s="2" t="s">
        <v>10</v>
      </c>
      <c r="M64" s="4">
        <v>13063.32</v>
      </c>
      <c r="N64" s="2" t="s">
        <v>10</v>
      </c>
      <c r="O64" s="4">
        <v>2480.7199999999998</v>
      </c>
      <c r="P64" s="2" t="s">
        <v>0</v>
      </c>
      <c r="Q64" s="4">
        <v>13063.32</v>
      </c>
      <c r="R64" s="2" t="s">
        <v>10</v>
      </c>
      <c r="S64" s="2" t="s">
        <v>1</v>
      </c>
      <c r="T64" s="2" t="s">
        <v>1</v>
      </c>
      <c r="U64" s="6"/>
      <c r="V64" s="2" t="s">
        <v>2816</v>
      </c>
      <c r="W64" s="2" t="s">
        <v>2788</v>
      </c>
      <c r="X64" s="2" t="s">
        <v>1</v>
      </c>
      <c r="Y64" s="2" t="s">
        <v>2798</v>
      </c>
      <c r="Z64" s="2" t="s">
        <v>1</v>
      </c>
      <c r="AA64" s="2" t="s">
        <v>1</v>
      </c>
      <c r="AB64" s="2" t="s">
        <v>1</v>
      </c>
      <c r="AC64" s="2" t="s">
        <v>1</v>
      </c>
    </row>
    <row r="65" spans="1:29">
      <c r="A65" s="2" t="s">
        <v>8</v>
      </c>
      <c r="B65" s="2" t="s">
        <v>50</v>
      </c>
      <c r="C65" s="2" t="s">
        <v>60</v>
      </c>
      <c r="D65" s="2" t="s">
        <v>2818</v>
      </c>
      <c r="E65" s="2" t="s">
        <v>2814</v>
      </c>
      <c r="F65" s="2" t="s">
        <v>1</v>
      </c>
      <c r="G65" s="6">
        <v>46112</v>
      </c>
      <c r="H65" s="6">
        <v>46112</v>
      </c>
      <c r="I65" s="2" t="s">
        <v>2</v>
      </c>
      <c r="J65" s="2" t="s">
        <v>11</v>
      </c>
      <c r="K65" s="4">
        <v>18356.45</v>
      </c>
      <c r="L65" s="2" t="s">
        <v>10</v>
      </c>
      <c r="M65" s="4">
        <v>18356.45</v>
      </c>
      <c r="N65" s="2" t="s">
        <v>10</v>
      </c>
      <c r="O65" s="4">
        <v>3485.89</v>
      </c>
      <c r="P65" s="2" t="s">
        <v>0</v>
      </c>
      <c r="Q65" s="4">
        <v>18356.45</v>
      </c>
      <c r="R65" s="2" t="s">
        <v>10</v>
      </c>
      <c r="S65" s="2" t="s">
        <v>1</v>
      </c>
      <c r="T65" s="2" t="s">
        <v>1</v>
      </c>
      <c r="U65" s="6"/>
      <c r="V65" s="2" t="s">
        <v>2821</v>
      </c>
      <c r="W65" s="2" t="s">
        <v>2788</v>
      </c>
      <c r="X65" s="2" t="s">
        <v>1</v>
      </c>
      <c r="Y65" s="2" t="s">
        <v>2820</v>
      </c>
      <c r="Z65" s="2" t="s">
        <v>1</v>
      </c>
      <c r="AA65" s="2" t="s">
        <v>1</v>
      </c>
      <c r="AB65" s="2" t="s">
        <v>1</v>
      </c>
      <c r="AC65" s="2" t="s">
        <v>1</v>
      </c>
    </row>
    <row r="66" spans="1:29">
      <c r="A66" s="2" t="s">
        <v>8</v>
      </c>
      <c r="B66" s="2" t="s">
        <v>14</v>
      </c>
      <c r="C66" s="2" t="s">
        <v>2711</v>
      </c>
      <c r="D66" s="2" t="s">
        <v>2712</v>
      </c>
      <c r="E66" s="2" t="s">
        <v>2717</v>
      </c>
      <c r="F66" s="2" t="s">
        <v>1</v>
      </c>
      <c r="G66" s="6">
        <v>46113</v>
      </c>
      <c r="H66" s="6">
        <v>46114</v>
      </c>
      <c r="I66" s="2" t="s">
        <v>2721</v>
      </c>
      <c r="J66" s="2" t="s">
        <v>4</v>
      </c>
      <c r="K66" s="4">
        <v>-128671.78</v>
      </c>
      <c r="L66" s="2" t="s">
        <v>10</v>
      </c>
      <c r="M66" s="4">
        <v>-128671.78</v>
      </c>
      <c r="N66" s="2" t="s">
        <v>10</v>
      </c>
      <c r="O66" s="4">
        <v>-24769.32</v>
      </c>
      <c r="P66" s="2" t="s">
        <v>0</v>
      </c>
      <c r="Q66" s="4">
        <v>-128671.78</v>
      </c>
      <c r="R66" s="2" t="s">
        <v>10</v>
      </c>
      <c r="S66" s="2" t="s">
        <v>2716</v>
      </c>
      <c r="T66" s="2" t="s">
        <v>2717</v>
      </c>
      <c r="U66" s="6">
        <v>46114</v>
      </c>
      <c r="V66" s="2" t="s">
        <v>2718</v>
      </c>
      <c r="W66" s="2" t="s">
        <v>2719</v>
      </c>
      <c r="X66" s="2" t="s">
        <v>1</v>
      </c>
      <c r="Y66" s="2" t="s">
        <v>1</v>
      </c>
      <c r="Z66" s="2" t="s">
        <v>2720</v>
      </c>
      <c r="AA66" s="2" t="s">
        <v>1</v>
      </c>
      <c r="AB66" s="2" t="s">
        <v>1</v>
      </c>
      <c r="AC66" s="2" t="s">
        <v>1</v>
      </c>
    </row>
    <row r="67" spans="1:29">
      <c r="A67" s="2" t="s">
        <v>8</v>
      </c>
      <c r="B67" s="2" t="s">
        <v>50</v>
      </c>
      <c r="C67" s="2" t="s">
        <v>60</v>
      </c>
      <c r="D67" s="2" t="s">
        <v>2806</v>
      </c>
      <c r="E67" s="2" t="s">
        <v>2813</v>
      </c>
      <c r="F67" s="2" t="s">
        <v>1</v>
      </c>
      <c r="G67" s="6">
        <v>46112</v>
      </c>
      <c r="H67" s="6">
        <v>46112</v>
      </c>
      <c r="I67" s="2" t="s">
        <v>3</v>
      </c>
      <c r="J67" s="2" t="s">
        <v>4</v>
      </c>
      <c r="K67" s="4">
        <v>-443.78</v>
      </c>
      <c r="L67" s="2" t="s">
        <v>10</v>
      </c>
      <c r="M67" s="4">
        <v>-443.78</v>
      </c>
      <c r="N67" s="2" t="s">
        <v>10</v>
      </c>
      <c r="O67" s="4">
        <v>-84.27</v>
      </c>
      <c r="P67" s="2" t="s">
        <v>0</v>
      </c>
      <c r="Q67" s="4">
        <v>-443.78</v>
      </c>
      <c r="R67" s="2" t="s">
        <v>10</v>
      </c>
      <c r="S67" s="2" t="s">
        <v>1</v>
      </c>
      <c r="T67" s="2" t="s">
        <v>1</v>
      </c>
      <c r="U67" s="6"/>
      <c r="V67" s="2" t="s">
        <v>2808</v>
      </c>
      <c r="W67" s="2" t="s">
        <v>2788</v>
      </c>
      <c r="X67" s="2" t="s">
        <v>1</v>
      </c>
      <c r="Y67" s="2" t="s">
        <v>2809</v>
      </c>
      <c r="Z67" s="2" t="s">
        <v>1</v>
      </c>
      <c r="AA67" s="2" t="s">
        <v>1</v>
      </c>
      <c r="AB67" s="2" t="s">
        <v>1</v>
      </c>
      <c r="AC67" s="2" t="s">
        <v>1</v>
      </c>
    </row>
    <row r="68" spans="1:29">
      <c r="A68" s="2" t="s">
        <v>8</v>
      </c>
      <c r="B68" s="2" t="s">
        <v>50</v>
      </c>
      <c r="C68" s="2" t="s">
        <v>60</v>
      </c>
      <c r="D68" s="2" t="s">
        <v>2806</v>
      </c>
      <c r="E68" s="2" t="s">
        <v>2813</v>
      </c>
      <c r="F68" s="2" t="s">
        <v>1</v>
      </c>
      <c r="G68" s="6">
        <v>46112</v>
      </c>
      <c r="H68" s="6">
        <v>46112</v>
      </c>
      <c r="I68" s="2" t="s">
        <v>3</v>
      </c>
      <c r="J68" s="2" t="s">
        <v>4</v>
      </c>
      <c r="K68" s="4">
        <v>-1344.8</v>
      </c>
      <c r="L68" s="2" t="s">
        <v>10</v>
      </c>
      <c r="M68" s="4">
        <v>-1344.8</v>
      </c>
      <c r="N68" s="2" t="s">
        <v>10</v>
      </c>
      <c r="O68" s="4">
        <v>-255.38</v>
      </c>
      <c r="P68" s="2" t="s">
        <v>0</v>
      </c>
      <c r="Q68" s="4">
        <v>-1344.8</v>
      </c>
      <c r="R68" s="2" t="s">
        <v>10</v>
      </c>
      <c r="S68" s="2" t="s">
        <v>1</v>
      </c>
      <c r="T68" s="2" t="s">
        <v>1</v>
      </c>
      <c r="U68" s="6"/>
      <c r="V68" s="2" t="s">
        <v>2808</v>
      </c>
      <c r="W68" s="2" t="s">
        <v>2788</v>
      </c>
      <c r="X68" s="2" t="s">
        <v>1</v>
      </c>
      <c r="Y68" s="2" t="s">
        <v>2809</v>
      </c>
      <c r="Z68" s="2" t="s">
        <v>1</v>
      </c>
      <c r="AA68" s="2" t="s">
        <v>1</v>
      </c>
      <c r="AB68" s="2" t="s">
        <v>1</v>
      </c>
      <c r="AC68" s="2" t="s">
        <v>1</v>
      </c>
    </row>
    <row r="69" spans="1:29">
      <c r="A69" s="2" t="s">
        <v>8</v>
      </c>
      <c r="B69" s="2" t="s">
        <v>50</v>
      </c>
      <c r="C69" s="2" t="s">
        <v>60</v>
      </c>
      <c r="D69" s="2" t="s">
        <v>2806</v>
      </c>
      <c r="E69" s="2" t="s">
        <v>2813</v>
      </c>
      <c r="F69" s="2" t="s">
        <v>1</v>
      </c>
      <c r="G69" s="6">
        <v>46112</v>
      </c>
      <c r="H69" s="6">
        <v>46112</v>
      </c>
      <c r="I69" s="2" t="s">
        <v>2</v>
      </c>
      <c r="J69" s="2" t="s">
        <v>4</v>
      </c>
      <c r="K69" s="4">
        <v>26896</v>
      </c>
      <c r="L69" s="2" t="s">
        <v>10</v>
      </c>
      <c r="M69" s="4">
        <v>26896</v>
      </c>
      <c r="N69" s="2" t="s">
        <v>10</v>
      </c>
      <c r="O69" s="4">
        <v>5107.55</v>
      </c>
      <c r="P69" s="2" t="s">
        <v>0</v>
      </c>
      <c r="Q69" s="4">
        <v>26896</v>
      </c>
      <c r="R69" s="2" t="s">
        <v>10</v>
      </c>
      <c r="S69" s="2" t="s">
        <v>1</v>
      </c>
      <c r="T69" s="2" t="s">
        <v>1</v>
      </c>
      <c r="U69" s="6"/>
      <c r="V69" s="2" t="s">
        <v>2808</v>
      </c>
      <c r="W69" s="2" t="s">
        <v>2788</v>
      </c>
      <c r="X69" s="2" t="s">
        <v>1</v>
      </c>
      <c r="Y69" s="2" t="s">
        <v>2809</v>
      </c>
      <c r="Z69" s="2" t="s">
        <v>1</v>
      </c>
      <c r="AA69" s="2" t="s">
        <v>1</v>
      </c>
      <c r="AB69" s="2" t="s">
        <v>1</v>
      </c>
      <c r="AC69" s="2" t="s">
        <v>1</v>
      </c>
    </row>
    <row r="70" spans="1:29">
      <c r="A70" s="2" t="s">
        <v>8</v>
      </c>
      <c r="B70" s="2" t="s">
        <v>50</v>
      </c>
      <c r="C70" s="2" t="s">
        <v>60</v>
      </c>
      <c r="D70" s="2" t="s">
        <v>2806</v>
      </c>
      <c r="E70" s="2" t="s">
        <v>2813</v>
      </c>
      <c r="F70" s="2" t="s">
        <v>1</v>
      </c>
      <c r="G70" s="6">
        <v>46112</v>
      </c>
      <c r="H70" s="6">
        <v>46112</v>
      </c>
      <c r="I70" s="2" t="s">
        <v>3</v>
      </c>
      <c r="J70" s="2" t="s">
        <v>4</v>
      </c>
      <c r="K70" s="4">
        <v>-2044.1</v>
      </c>
      <c r="L70" s="2" t="s">
        <v>10</v>
      </c>
      <c r="M70" s="4">
        <v>-2044.1</v>
      </c>
      <c r="N70" s="2" t="s">
        <v>10</v>
      </c>
      <c r="O70" s="4">
        <v>-388.17</v>
      </c>
      <c r="P70" s="2" t="s">
        <v>0</v>
      </c>
      <c r="Q70" s="4">
        <v>-2044.1</v>
      </c>
      <c r="R70" s="2" t="s">
        <v>10</v>
      </c>
      <c r="S70" s="2" t="s">
        <v>1</v>
      </c>
      <c r="T70" s="2" t="s">
        <v>1</v>
      </c>
      <c r="U70" s="6"/>
      <c r="V70" s="2" t="s">
        <v>2808</v>
      </c>
      <c r="W70" s="2" t="s">
        <v>2788</v>
      </c>
      <c r="X70" s="2" t="s">
        <v>1</v>
      </c>
      <c r="Y70" s="2" t="s">
        <v>2809</v>
      </c>
      <c r="Z70" s="2" t="s">
        <v>1</v>
      </c>
      <c r="AA70" s="2" t="s">
        <v>1</v>
      </c>
      <c r="AB70" s="2" t="s">
        <v>1</v>
      </c>
      <c r="AC70" s="2" t="s">
        <v>1</v>
      </c>
    </row>
    <row r="71" spans="1:29">
      <c r="A71" s="2" t="s">
        <v>8</v>
      </c>
      <c r="B71" s="2" t="s">
        <v>50</v>
      </c>
      <c r="C71" s="2" t="s">
        <v>60</v>
      </c>
      <c r="D71" s="2" t="s">
        <v>2818</v>
      </c>
      <c r="E71" s="2" t="s">
        <v>2813</v>
      </c>
      <c r="F71" s="2" t="s">
        <v>1</v>
      </c>
      <c r="G71" s="6">
        <v>46112</v>
      </c>
      <c r="H71" s="6">
        <v>46112</v>
      </c>
      <c r="I71" s="2" t="s">
        <v>2</v>
      </c>
      <c r="J71" s="2" t="s">
        <v>4</v>
      </c>
      <c r="K71" s="4">
        <v>18356.45</v>
      </c>
      <c r="L71" s="2" t="s">
        <v>10</v>
      </c>
      <c r="M71" s="4">
        <v>18356.45</v>
      </c>
      <c r="N71" s="2" t="s">
        <v>10</v>
      </c>
      <c r="O71" s="4">
        <v>3485.89</v>
      </c>
      <c r="P71" s="2" t="s">
        <v>0</v>
      </c>
      <c r="Q71" s="4">
        <v>18356.45</v>
      </c>
      <c r="R71" s="2" t="s">
        <v>10</v>
      </c>
      <c r="S71" s="2" t="s">
        <v>1</v>
      </c>
      <c r="T71" s="2" t="s">
        <v>1</v>
      </c>
      <c r="U71" s="6"/>
      <c r="V71" s="2" t="s">
        <v>2819</v>
      </c>
      <c r="W71" s="2" t="s">
        <v>2788</v>
      </c>
      <c r="X71" s="2" t="s">
        <v>1</v>
      </c>
      <c r="Y71" s="2" t="s">
        <v>2820</v>
      </c>
      <c r="Z71" s="2" t="s">
        <v>1</v>
      </c>
      <c r="AA71" s="2" t="s">
        <v>1</v>
      </c>
      <c r="AB71" s="2" t="s">
        <v>1</v>
      </c>
      <c r="AC71" s="2" t="s">
        <v>1</v>
      </c>
    </row>
    <row r="72" spans="1:29">
      <c r="A72" s="2" t="s">
        <v>8</v>
      </c>
      <c r="B72" s="2" t="s">
        <v>50</v>
      </c>
      <c r="C72" s="2" t="s">
        <v>60</v>
      </c>
      <c r="D72" s="2" t="s">
        <v>2806</v>
      </c>
      <c r="E72" s="2" t="s">
        <v>2812</v>
      </c>
      <c r="F72" s="2" t="s">
        <v>1</v>
      </c>
      <c r="G72" s="6">
        <v>46112</v>
      </c>
      <c r="H72" s="6">
        <v>46112</v>
      </c>
      <c r="I72" s="2" t="s">
        <v>2</v>
      </c>
      <c r="J72" s="2" t="s">
        <v>4</v>
      </c>
      <c r="K72" s="4">
        <v>26896</v>
      </c>
      <c r="L72" s="2" t="s">
        <v>10</v>
      </c>
      <c r="M72" s="4">
        <v>26896</v>
      </c>
      <c r="N72" s="2" t="s">
        <v>10</v>
      </c>
      <c r="O72" s="4">
        <v>5107.55</v>
      </c>
      <c r="P72" s="2" t="s">
        <v>0</v>
      </c>
      <c r="Q72" s="4">
        <v>26896</v>
      </c>
      <c r="R72" s="2" t="s">
        <v>10</v>
      </c>
      <c r="S72" s="2" t="s">
        <v>1</v>
      </c>
      <c r="T72" s="2" t="s">
        <v>1</v>
      </c>
      <c r="U72" s="6"/>
      <c r="V72" s="2" t="s">
        <v>2808</v>
      </c>
      <c r="W72" s="2" t="s">
        <v>2788</v>
      </c>
      <c r="X72" s="2" t="s">
        <v>1</v>
      </c>
      <c r="Y72" s="2" t="s">
        <v>2809</v>
      </c>
      <c r="Z72" s="2" t="s">
        <v>1</v>
      </c>
      <c r="AA72" s="2" t="s">
        <v>1</v>
      </c>
      <c r="AB72" s="2" t="s">
        <v>1</v>
      </c>
      <c r="AC72" s="2" t="s">
        <v>1</v>
      </c>
    </row>
    <row r="73" spans="1:29">
      <c r="A73" s="2" t="s">
        <v>8</v>
      </c>
      <c r="B73" s="2" t="s">
        <v>50</v>
      </c>
      <c r="C73" s="2" t="s">
        <v>60</v>
      </c>
      <c r="D73" s="2" t="s">
        <v>2806</v>
      </c>
      <c r="E73" s="2" t="s">
        <v>2812</v>
      </c>
      <c r="F73" s="2" t="s">
        <v>1</v>
      </c>
      <c r="G73" s="6">
        <v>46112</v>
      </c>
      <c r="H73" s="6">
        <v>46112</v>
      </c>
      <c r="I73" s="2" t="s">
        <v>3</v>
      </c>
      <c r="J73" s="2" t="s">
        <v>4</v>
      </c>
      <c r="K73" s="4">
        <v>-443.78</v>
      </c>
      <c r="L73" s="2" t="s">
        <v>10</v>
      </c>
      <c r="M73" s="4">
        <v>-443.78</v>
      </c>
      <c r="N73" s="2" t="s">
        <v>10</v>
      </c>
      <c r="O73" s="4">
        <v>-84.27</v>
      </c>
      <c r="P73" s="2" t="s">
        <v>0</v>
      </c>
      <c r="Q73" s="4">
        <v>-443.78</v>
      </c>
      <c r="R73" s="2" t="s">
        <v>10</v>
      </c>
      <c r="S73" s="2" t="s">
        <v>1</v>
      </c>
      <c r="T73" s="2" t="s">
        <v>1</v>
      </c>
      <c r="U73" s="6"/>
      <c r="V73" s="2" t="s">
        <v>2808</v>
      </c>
      <c r="W73" s="2" t="s">
        <v>2788</v>
      </c>
      <c r="X73" s="2" t="s">
        <v>1</v>
      </c>
      <c r="Y73" s="2" t="s">
        <v>2809</v>
      </c>
      <c r="Z73" s="2" t="s">
        <v>1</v>
      </c>
      <c r="AA73" s="2" t="s">
        <v>1</v>
      </c>
      <c r="AB73" s="2" t="s">
        <v>1</v>
      </c>
      <c r="AC73" s="2" t="s">
        <v>1</v>
      </c>
    </row>
    <row r="74" spans="1:29">
      <c r="A74" s="2" t="s">
        <v>8</v>
      </c>
      <c r="B74" s="2" t="s">
        <v>50</v>
      </c>
      <c r="C74" s="2" t="s">
        <v>60</v>
      </c>
      <c r="D74" s="2" t="s">
        <v>2806</v>
      </c>
      <c r="E74" s="2" t="s">
        <v>2812</v>
      </c>
      <c r="F74" s="2" t="s">
        <v>1</v>
      </c>
      <c r="G74" s="6">
        <v>46112</v>
      </c>
      <c r="H74" s="6">
        <v>46112</v>
      </c>
      <c r="I74" s="2" t="s">
        <v>3</v>
      </c>
      <c r="J74" s="2" t="s">
        <v>4</v>
      </c>
      <c r="K74" s="4">
        <v>-2044.1</v>
      </c>
      <c r="L74" s="2" t="s">
        <v>10</v>
      </c>
      <c r="M74" s="4">
        <v>-2044.1</v>
      </c>
      <c r="N74" s="2" t="s">
        <v>10</v>
      </c>
      <c r="O74" s="4">
        <v>-388.17</v>
      </c>
      <c r="P74" s="2" t="s">
        <v>0</v>
      </c>
      <c r="Q74" s="4">
        <v>-2044.1</v>
      </c>
      <c r="R74" s="2" t="s">
        <v>10</v>
      </c>
      <c r="S74" s="2" t="s">
        <v>1</v>
      </c>
      <c r="T74" s="2" t="s">
        <v>1</v>
      </c>
      <c r="U74" s="6"/>
      <c r="V74" s="2" t="s">
        <v>2808</v>
      </c>
      <c r="W74" s="2" t="s">
        <v>2788</v>
      </c>
      <c r="X74" s="2" t="s">
        <v>1</v>
      </c>
      <c r="Y74" s="2" t="s">
        <v>2809</v>
      </c>
      <c r="Z74" s="2" t="s">
        <v>1</v>
      </c>
      <c r="AA74" s="2" t="s">
        <v>1</v>
      </c>
      <c r="AB74" s="2" t="s">
        <v>1</v>
      </c>
      <c r="AC74" s="2" t="s">
        <v>1</v>
      </c>
    </row>
    <row r="75" spans="1:29">
      <c r="A75" s="2" t="s">
        <v>8</v>
      </c>
      <c r="B75" s="2" t="s">
        <v>50</v>
      </c>
      <c r="C75" s="2" t="s">
        <v>60</v>
      </c>
      <c r="D75" s="2" t="s">
        <v>2806</v>
      </c>
      <c r="E75" s="2" t="s">
        <v>2812</v>
      </c>
      <c r="F75" s="2" t="s">
        <v>1</v>
      </c>
      <c r="G75" s="6">
        <v>46112</v>
      </c>
      <c r="H75" s="6">
        <v>46112</v>
      </c>
      <c r="I75" s="2" t="s">
        <v>3</v>
      </c>
      <c r="J75" s="2" t="s">
        <v>4</v>
      </c>
      <c r="K75" s="4">
        <v>-1344.8</v>
      </c>
      <c r="L75" s="2" t="s">
        <v>10</v>
      </c>
      <c r="M75" s="4">
        <v>-1344.8</v>
      </c>
      <c r="N75" s="2" t="s">
        <v>10</v>
      </c>
      <c r="O75" s="4">
        <v>-255.38</v>
      </c>
      <c r="P75" s="2" t="s">
        <v>0</v>
      </c>
      <c r="Q75" s="4">
        <v>-1344.8</v>
      </c>
      <c r="R75" s="2" t="s">
        <v>10</v>
      </c>
      <c r="S75" s="2" t="s">
        <v>1</v>
      </c>
      <c r="T75" s="2" t="s">
        <v>1</v>
      </c>
      <c r="U75" s="6"/>
      <c r="V75" s="2" t="s">
        <v>2808</v>
      </c>
      <c r="W75" s="2" t="s">
        <v>2788</v>
      </c>
      <c r="X75" s="2" t="s">
        <v>1</v>
      </c>
      <c r="Y75" s="2" t="s">
        <v>2809</v>
      </c>
      <c r="Z75" s="2" t="s">
        <v>1</v>
      </c>
      <c r="AA75" s="2" t="s">
        <v>1</v>
      </c>
      <c r="AB75" s="2" t="s">
        <v>1</v>
      </c>
      <c r="AC75" s="2" t="s">
        <v>1</v>
      </c>
    </row>
    <row r="76" spans="1:29">
      <c r="A76" s="2" t="s">
        <v>8</v>
      </c>
      <c r="B76" s="2" t="s">
        <v>50</v>
      </c>
      <c r="C76" s="2" t="s">
        <v>60</v>
      </c>
      <c r="D76" s="2" t="s">
        <v>2818</v>
      </c>
      <c r="E76" s="2" t="s">
        <v>2812</v>
      </c>
      <c r="F76" s="2" t="s">
        <v>1</v>
      </c>
      <c r="G76" s="6">
        <v>46112</v>
      </c>
      <c r="H76" s="6">
        <v>46112</v>
      </c>
      <c r="I76" s="2" t="s">
        <v>2</v>
      </c>
      <c r="J76" s="2" t="s">
        <v>4</v>
      </c>
      <c r="K76" s="4">
        <v>18356.45</v>
      </c>
      <c r="L76" s="2" t="s">
        <v>10</v>
      </c>
      <c r="M76" s="4">
        <v>18356.45</v>
      </c>
      <c r="N76" s="2" t="s">
        <v>10</v>
      </c>
      <c r="O76" s="4">
        <v>3485.89</v>
      </c>
      <c r="P76" s="2" t="s">
        <v>0</v>
      </c>
      <c r="Q76" s="4">
        <v>18356.45</v>
      </c>
      <c r="R76" s="2" t="s">
        <v>10</v>
      </c>
      <c r="S76" s="2" t="s">
        <v>1</v>
      </c>
      <c r="T76" s="2" t="s">
        <v>1</v>
      </c>
      <c r="U76" s="6"/>
      <c r="V76" s="2" t="s">
        <v>2819</v>
      </c>
      <c r="W76" s="2" t="s">
        <v>2788</v>
      </c>
      <c r="X76" s="2" t="s">
        <v>1</v>
      </c>
      <c r="Y76" s="2" t="s">
        <v>2820</v>
      </c>
      <c r="Z76" s="2" t="s">
        <v>1</v>
      </c>
      <c r="AA76" s="2" t="s">
        <v>1</v>
      </c>
      <c r="AB76" s="2" t="s">
        <v>1</v>
      </c>
      <c r="AC76" s="2" t="s">
        <v>1</v>
      </c>
    </row>
    <row r="77" spans="1:29">
      <c r="A77" s="2" t="s">
        <v>8</v>
      </c>
      <c r="B77" s="2" t="s">
        <v>50</v>
      </c>
      <c r="C77" s="2" t="s">
        <v>60</v>
      </c>
      <c r="D77" s="2" t="s">
        <v>2806</v>
      </c>
      <c r="E77" s="2" t="s">
        <v>2811</v>
      </c>
      <c r="F77" s="2" t="s">
        <v>1</v>
      </c>
      <c r="G77" s="6">
        <v>46112</v>
      </c>
      <c r="H77" s="6">
        <v>46112</v>
      </c>
      <c r="I77" s="2" t="s">
        <v>2</v>
      </c>
      <c r="J77" s="2" t="s">
        <v>11</v>
      </c>
      <c r="K77" s="4">
        <v>2044.1</v>
      </c>
      <c r="L77" s="2" t="s">
        <v>10</v>
      </c>
      <c r="M77" s="4">
        <v>2044.1</v>
      </c>
      <c r="N77" s="2" t="s">
        <v>10</v>
      </c>
      <c r="O77" s="4">
        <v>388.17</v>
      </c>
      <c r="P77" s="2" t="s">
        <v>0</v>
      </c>
      <c r="Q77" s="4">
        <v>2044.1</v>
      </c>
      <c r="R77" s="2" t="s">
        <v>10</v>
      </c>
      <c r="S77" s="2" t="s">
        <v>1</v>
      </c>
      <c r="T77" s="2" t="s">
        <v>1</v>
      </c>
      <c r="U77" s="6"/>
      <c r="V77" s="2" t="s">
        <v>2808</v>
      </c>
      <c r="W77" s="2" t="s">
        <v>2788</v>
      </c>
      <c r="X77" s="2" t="s">
        <v>1</v>
      </c>
      <c r="Y77" s="2" t="s">
        <v>2809</v>
      </c>
      <c r="Z77" s="2" t="s">
        <v>1</v>
      </c>
      <c r="AA77" s="2" t="s">
        <v>1</v>
      </c>
      <c r="AB77" s="2" t="s">
        <v>1</v>
      </c>
      <c r="AC77" s="2" t="s">
        <v>1</v>
      </c>
    </row>
    <row r="78" spans="1:29">
      <c r="A78" s="2" t="s">
        <v>8</v>
      </c>
      <c r="B78" s="2" t="s">
        <v>50</v>
      </c>
      <c r="C78" s="2" t="s">
        <v>60</v>
      </c>
      <c r="D78" s="2" t="s">
        <v>2806</v>
      </c>
      <c r="E78" s="2" t="s">
        <v>2811</v>
      </c>
      <c r="F78" s="2" t="s">
        <v>1</v>
      </c>
      <c r="G78" s="6">
        <v>46112</v>
      </c>
      <c r="H78" s="6">
        <v>46112</v>
      </c>
      <c r="I78" s="2" t="s">
        <v>2</v>
      </c>
      <c r="J78" s="2" t="s">
        <v>11</v>
      </c>
      <c r="K78" s="4">
        <v>1344.8</v>
      </c>
      <c r="L78" s="2" t="s">
        <v>10</v>
      </c>
      <c r="M78" s="4">
        <v>1344.8</v>
      </c>
      <c r="N78" s="2" t="s">
        <v>10</v>
      </c>
      <c r="O78" s="4">
        <v>255.38</v>
      </c>
      <c r="P78" s="2" t="s">
        <v>0</v>
      </c>
      <c r="Q78" s="4">
        <v>1344.8</v>
      </c>
      <c r="R78" s="2" t="s">
        <v>10</v>
      </c>
      <c r="S78" s="2" t="s">
        <v>1</v>
      </c>
      <c r="T78" s="2" t="s">
        <v>1</v>
      </c>
      <c r="U78" s="6"/>
      <c r="V78" s="2" t="s">
        <v>2808</v>
      </c>
      <c r="W78" s="2" t="s">
        <v>2788</v>
      </c>
      <c r="X78" s="2" t="s">
        <v>1</v>
      </c>
      <c r="Y78" s="2" t="s">
        <v>2809</v>
      </c>
      <c r="Z78" s="2" t="s">
        <v>1</v>
      </c>
      <c r="AA78" s="2" t="s">
        <v>1</v>
      </c>
      <c r="AB78" s="2" t="s">
        <v>1</v>
      </c>
      <c r="AC78" s="2" t="s">
        <v>1</v>
      </c>
    </row>
    <row r="79" spans="1:29">
      <c r="A79" s="2" t="s">
        <v>8</v>
      </c>
      <c r="B79" s="2" t="s">
        <v>50</v>
      </c>
      <c r="C79" s="2" t="s">
        <v>60</v>
      </c>
      <c r="D79" s="2" t="s">
        <v>2806</v>
      </c>
      <c r="E79" s="2" t="s">
        <v>2811</v>
      </c>
      <c r="F79" s="2" t="s">
        <v>1</v>
      </c>
      <c r="G79" s="6">
        <v>46112</v>
      </c>
      <c r="H79" s="6">
        <v>46112</v>
      </c>
      <c r="I79" s="2" t="s">
        <v>3</v>
      </c>
      <c r="J79" s="2" t="s">
        <v>11</v>
      </c>
      <c r="K79" s="4">
        <v>-26896</v>
      </c>
      <c r="L79" s="2" t="s">
        <v>10</v>
      </c>
      <c r="M79" s="4">
        <v>-26896</v>
      </c>
      <c r="N79" s="2" t="s">
        <v>10</v>
      </c>
      <c r="O79" s="4">
        <v>-5107.55</v>
      </c>
      <c r="P79" s="2" t="s">
        <v>0</v>
      </c>
      <c r="Q79" s="4">
        <v>-26896</v>
      </c>
      <c r="R79" s="2" t="s">
        <v>10</v>
      </c>
      <c r="S79" s="2" t="s">
        <v>1</v>
      </c>
      <c r="T79" s="2" t="s">
        <v>1</v>
      </c>
      <c r="U79" s="6"/>
      <c r="V79" s="2" t="s">
        <v>2808</v>
      </c>
      <c r="W79" s="2" t="s">
        <v>2788</v>
      </c>
      <c r="X79" s="2" t="s">
        <v>1</v>
      </c>
      <c r="Y79" s="2" t="s">
        <v>2809</v>
      </c>
      <c r="Z79" s="2" t="s">
        <v>1</v>
      </c>
      <c r="AA79" s="2" t="s">
        <v>1</v>
      </c>
      <c r="AB79" s="2" t="s">
        <v>1</v>
      </c>
      <c r="AC79" s="2" t="s">
        <v>1</v>
      </c>
    </row>
    <row r="80" spans="1:29">
      <c r="A80" s="2" t="s">
        <v>8</v>
      </c>
      <c r="B80" s="2" t="s">
        <v>50</v>
      </c>
      <c r="C80" s="2" t="s">
        <v>60</v>
      </c>
      <c r="D80" s="2" t="s">
        <v>2806</v>
      </c>
      <c r="E80" s="2" t="s">
        <v>2811</v>
      </c>
      <c r="F80" s="2" t="s">
        <v>1</v>
      </c>
      <c r="G80" s="6">
        <v>46112</v>
      </c>
      <c r="H80" s="6">
        <v>46112</v>
      </c>
      <c r="I80" s="2" t="s">
        <v>2</v>
      </c>
      <c r="J80" s="2" t="s">
        <v>11</v>
      </c>
      <c r="K80" s="4">
        <v>443.78</v>
      </c>
      <c r="L80" s="2" t="s">
        <v>10</v>
      </c>
      <c r="M80" s="4">
        <v>443.78</v>
      </c>
      <c r="N80" s="2" t="s">
        <v>10</v>
      </c>
      <c r="O80" s="4">
        <v>84.27</v>
      </c>
      <c r="P80" s="2" t="s">
        <v>0</v>
      </c>
      <c r="Q80" s="4">
        <v>443.78</v>
      </c>
      <c r="R80" s="2" t="s">
        <v>10</v>
      </c>
      <c r="S80" s="2" t="s">
        <v>1</v>
      </c>
      <c r="T80" s="2" t="s">
        <v>1</v>
      </c>
      <c r="U80" s="6"/>
      <c r="V80" s="2" t="s">
        <v>2808</v>
      </c>
      <c r="W80" s="2" t="s">
        <v>2788</v>
      </c>
      <c r="X80" s="2" t="s">
        <v>1</v>
      </c>
      <c r="Y80" s="2" t="s">
        <v>2809</v>
      </c>
      <c r="Z80" s="2" t="s">
        <v>1</v>
      </c>
      <c r="AA80" s="2" t="s">
        <v>1</v>
      </c>
      <c r="AB80" s="2" t="s">
        <v>1</v>
      </c>
      <c r="AC80" s="2" t="s">
        <v>1</v>
      </c>
    </row>
    <row r="81" spans="1:29">
      <c r="A81" s="2" t="s">
        <v>8</v>
      </c>
      <c r="B81" s="2" t="s">
        <v>50</v>
      </c>
      <c r="C81" s="2" t="s">
        <v>60</v>
      </c>
      <c r="D81" s="2" t="s">
        <v>2818</v>
      </c>
      <c r="E81" s="2" t="s">
        <v>2811</v>
      </c>
      <c r="F81" s="2" t="s">
        <v>1</v>
      </c>
      <c r="G81" s="6">
        <v>46112</v>
      </c>
      <c r="H81" s="6">
        <v>46112</v>
      </c>
      <c r="I81" s="2" t="s">
        <v>3</v>
      </c>
      <c r="J81" s="2" t="s">
        <v>11</v>
      </c>
      <c r="K81" s="4">
        <v>-18356.45</v>
      </c>
      <c r="L81" s="2" t="s">
        <v>10</v>
      </c>
      <c r="M81" s="4">
        <v>-18356.45</v>
      </c>
      <c r="N81" s="2" t="s">
        <v>10</v>
      </c>
      <c r="O81" s="4">
        <v>-3485.89</v>
      </c>
      <c r="P81" s="2" t="s">
        <v>0</v>
      </c>
      <c r="Q81" s="4">
        <v>-18356.45</v>
      </c>
      <c r="R81" s="2" t="s">
        <v>10</v>
      </c>
      <c r="S81" s="2" t="s">
        <v>1</v>
      </c>
      <c r="T81" s="2" t="s">
        <v>1</v>
      </c>
      <c r="U81" s="6"/>
      <c r="V81" s="2" t="s">
        <v>2819</v>
      </c>
      <c r="W81" s="2" t="s">
        <v>2788</v>
      </c>
      <c r="X81" s="2" t="s">
        <v>1</v>
      </c>
      <c r="Y81" s="2" t="s">
        <v>2820</v>
      </c>
      <c r="Z81" s="2" t="s">
        <v>1</v>
      </c>
      <c r="AA81" s="2" t="s">
        <v>1</v>
      </c>
      <c r="AB81" s="2" t="s">
        <v>1</v>
      </c>
      <c r="AC81" s="2" t="s">
        <v>1</v>
      </c>
    </row>
    <row r="82" spans="1:29">
      <c r="A82" s="2" t="s">
        <v>8</v>
      </c>
      <c r="B82" s="2" t="s">
        <v>50</v>
      </c>
      <c r="C82" s="2" t="s">
        <v>60</v>
      </c>
      <c r="D82" s="2" t="s">
        <v>2806</v>
      </c>
      <c r="E82" s="2" t="s">
        <v>2810</v>
      </c>
      <c r="F82" s="2" t="s">
        <v>1</v>
      </c>
      <c r="G82" s="6">
        <v>46112</v>
      </c>
      <c r="H82" s="6">
        <v>46112</v>
      </c>
      <c r="I82" s="2" t="s">
        <v>2</v>
      </c>
      <c r="J82" s="2" t="s">
        <v>11</v>
      </c>
      <c r="K82" s="4">
        <v>443.78</v>
      </c>
      <c r="L82" s="2" t="s">
        <v>10</v>
      </c>
      <c r="M82" s="4">
        <v>443.78</v>
      </c>
      <c r="N82" s="2" t="s">
        <v>10</v>
      </c>
      <c r="O82" s="4">
        <v>84.27</v>
      </c>
      <c r="P82" s="2" t="s">
        <v>0</v>
      </c>
      <c r="Q82" s="4">
        <v>443.78</v>
      </c>
      <c r="R82" s="2" t="s">
        <v>10</v>
      </c>
      <c r="S82" s="2" t="s">
        <v>1</v>
      </c>
      <c r="T82" s="2" t="s">
        <v>1</v>
      </c>
      <c r="U82" s="6"/>
      <c r="V82" s="2" t="s">
        <v>2808</v>
      </c>
      <c r="W82" s="2" t="s">
        <v>2788</v>
      </c>
      <c r="X82" s="2" t="s">
        <v>1</v>
      </c>
      <c r="Y82" s="2" t="s">
        <v>2809</v>
      </c>
      <c r="Z82" s="2" t="s">
        <v>1</v>
      </c>
      <c r="AA82" s="2" t="s">
        <v>1</v>
      </c>
      <c r="AB82" s="2" t="s">
        <v>1</v>
      </c>
      <c r="AC82" s="2" t="s">
        <v>1</v>
      </c>
    </row>
    <row r="83" spans="1:29">
      <c r="A83" s="2" t="s">
        <v>8</v>
      </c>
      <c r="B83" s="2" t="s">
        <v>50</v>
      </c>
      <c r="C83" s="2" t="s">
        <v>60</v>
      </c>
      <c r="D83" s="2" t="s">
        <v>2806</v>
      </c>
      <c r="E83" s="2" t="s">
        <v>2810</v>
      </c>
      <c r="F83" s="2" t="s">
        <v>1</v>
      </c>
      <c r="G83" s="6">
        <v>46112</v>
      </c>
      <c r="H83" s="6">
        <v>46112</v>
      </c>
      <c r="I83" s="2" t="s">
        <v>2</v>
      </c>
      <c r="J83" s="2" t="s">
        <v>11</v>
      </c>
      <c r="K83" s="4">
        <v>1344.8</v>
      </c>
      <c r="L83" s="2" t="s">
        <v>10</v>
      </c>
      <c r="M83" s="4">
        <v>1344.8</v>
      </c>
      <c r="N83" s="2" t="s">
        <v>10</v>
      </c>
      <c r="O83" s="4">
        <v>255.38</v>
      </c>
      <c r="P83" s="2" t="s">
        <v>0</v>
      </c>
      <c r="Q83" s="4">
        <v>1344.8</v>
      </c>
      <c r="R83" s="2" t="s">
        <v>10</v>
      </c>
      <c r="S83" s="2" t="s">
        <v>1</v>
      </c>
      <c r="T83" s="2" t="s">
        <v>1</v>
      </c>
      <c r="U83" s="6"/>
      <c r="V83" s="2" t="s">
        <v>2808</v>
      </c>
      <c r="W83" s="2" t="s">
        <v>2788</v>
      </c>
      <c r="X83" s="2" t="s">
        <v>1</v>
      </c>
      <c r="Y83" s="2" t="s">
        <v>2809</v>
      </c>
      <c r="Z83" s="2" t="s">
        <v>1</v>
      </c>
      <c r="AA83" s="2" t="s">
        <v>1</v>
      </c>
      <c r="AB83" s="2" t="s">
        <v>1</v>
      </c>
      <c r="AC83" s="2" t="s">
        <v>1</v>
      </c>
    </row>
    <row r="84" spans="1:29">
      <c r="A84" s="2" t="s">
        <v>8</v>
      </c>
      <c r="B84" s="2" t="s">
        <v>50</v>
      </c>
      <c r="C84" s="2" t="s">
        <v>60</v>
      </c>
      <c r="D84" s="2" t="s">
        <v>2806</v>
      </c>
      <c r="E84" s="2" t="s">
        <v>2810</v>
      </c>
      <c r="F84" s="2" t="s">
        <v>1</v>
      </c>
      <c r="G84" s="6">
        <v>46112</v>
      </c>
      <c r="H84" s="6">
        <v>46112</v>
      </c>
      <c r="I84" s="2" t="s">
        <v>2</v>
      </c>
      <c r="J84" s="2" t="s">
        <v>11</v>
      </c>
      <c r="K84" s="4">
        <v>2044.1</v>
      </c>
      <c r="L84" s="2" t="s">
        <v>10</v>
      </c>
      <c r="M84" s="4">
        <v>2044.1</v>
      </c>
      <c r="N84" s="2" t="s">
        <v>10</v>
      </c>
      <c r="O84" s="4">
        <v>388.17</v>
      </c>
      <c r="P84" s="2" t="s">
        <v>0</v>
      </c>
      <c r="Q84" s="4">
        <v>2044.1</v>
      </c>
      <c r="R84" s="2" t="s">
        <v>10</v>
      </c>
      <c r="S84" s="2" t="s">
        <v>1</v>
      </c>
      <c r="T84" s="2" t="s">
        <v>1</v>
      </c>
      <c r="U84" s="6"/>
      <c r="V84" s="2" t="s">
        <v>2808</v>
      </c>
      <c r="W84" s="2" t="s">
        <v>2788</v>
      </c>
      <c r="X84" s="2" t="s">
        <v>1</v>
      </c>
      <c r="Y84" s="2" t="s">
        <v>2809</v>
      </c>
      <c r="Z84" s="2" t="s">
        <v>1</v>
      </c>
      <c r="AA84" s="2" t="s">
        <v>1</v>
      </c>
      <c r="AB84" s="2" t="s">
        <v>1</v>
      </c>
      <c r="AC84" s="2" t="s">
        <v>1</v>
      </c>
    </row>
    <row r="85" spans="1:29">
      <c r="A85" s="2" t="s">
        <v>8</v>
      </c>
      <c r="B85" s="2" t="s">
        <v>50</v>
      </c>
      <c r="C85" s="2" t="s">
        <v>60</v>
      </c>
      <c r="D85" s="2" t="s">
        <v>2806</v>
      </c>
      <c r="E85" s="2" t="s">
        <v>2810</v>
      </c>
      <c r="F85" s="2" t="s">
        <v>1</v>
      </c>
      <c r="G85" s="6">
        <v>46112</v>
      </c>
      <c r="H85" s="6">
        <v>46112</v>
      </c>
      <c r="I85" s="2" t="s">
        <v>3</v>
      </c>
      <c r="J85" s="2" t="s">
        <v>11</v>
      </c>
      <c r="K85" s="4">
        <v>-26896</v>
      </c>
      <c r="L85" s="2" t="s">
        <v>10</v>
      </c>
      <c r="M85" s="4">
        <v>-26896</v>
      </c>
      <c r="N85" s="2" t="s">
        <v>10</v>
      </c>
      <c r="O85" s="4">
        <v>-5107.55</v>
      </c>
      <c r="P85" s="2" t="s">
        <v>0</v>
      </c>
      <c r="Q85" s="4">
        <v>-26896</v>
      </c>
      <c r="R85" s="2" t="s">
        <v>10</v>
      </c>
      <c r="S85" s="2" t="s">
        <v>1</v>
      </c>
      <c r="T85" s="2" t="s">
        <v>1</v>
      </c>
      <c r="U85" s="6"/>
      <c r="V85" s="2" t="s">
        <v>2808</v>
      </c>
      <c r="W85" s="2" t="s">
        <v>2788</v>
      </c>
      <c r="X85" s="2" t="s">
        <v>1</v>
      </c>
      <c r="Y85" s="2" t="s">
        <v>2809</v>
      </c>
      <c r="Z85" s="2" t="s">
        <v>1</v>
      </c>
      <c r="AA85" s="2" t="s">
        <v>1</v>
      </c>
      <c r="AB85" s="2" t="s">
        <v>1</v>
      </c>
      <c r="AC85" s="2" t="s">
        <v>1</v>
      </c>
    </row>
    <row r="86" spans="1:29">
      <c r="A86" s="2" t="s">
        <v>8</v>
      </c>
      <c r="B86" s="2" t="s">
        <v>50</v>
      </c>
      <c r="C86" s="2" t="s">
        <v>60</v>
      </c>
      <c r="D86" s="2" t="s">
        <v>2818</v>
      </c>
      <c r="E86" s="2" t="s">
        <v>2810</v>
      </c>
      <c r="F86" s="2" t="s">
        <v>1</v>
      </c>
      <c r="G86" s="6">
        <v>46112</v>
      </c>
      <c r="H86" s="6">
        <v>46112</v>
      </c>
      <c r="I86" s="2" t="s">
        <v>3</v>
      </c>
      <c r="J86" s="2" t="s">
        <v>11</v>
      </c>
      <c r="K86" s="4">
        <v>-18356.45</v>
      </c>
      <c r="L86" s="2" t="s">
        <v>10</v>
      </c>
      <c r="M86" s="4">
        <v>-18356.45</v>
      </c>
      <c r="N86" s="2" t="s">
        <v>10</v>
      </c>
      <c r="O86" s="4">
        <v>-3485.89</v>
      </c>
      <c r="P86" s="2" t="s">
        <v>0</v>
      </c>
      <c r="Q86" s="4">
        <v>-18356.45</v>
      </c>
      <c r="R86" s="2" t="s">
        <v>10</v>
      </c>
      <c r="S86" s="2" t="s">
        <v>1</v>
      </c>
      <c r="T86" s="2" t="s">
        <v>1</v>
      </c>
      <c r="U86" s="6"/>
      <c r="V86" s="2" t="s">
        <v>2819</v>
      </c>
      <c r="W86" s="2" t="s">
        <v>2788</v>
      </c>
      <c r="X86" s="2" t="s">
        <v>1</v>
      </c>
      <c r="Y86" s="2" t="s">
        <v>2820</v>
      </c>
      <c r="Z86" s="2" t="s">
        <v>1</v>
      </c>
      <c r="AA86" s="2" t="s">
        <v>1</v>
      </c>
      <c r="AB86" s="2" t="s">
        <v>1</v>
      </c>
      <c r="AC86" s="2" t="s">
        <v>1</v>
      </c>
    </row>
    <row r="87" spans="1:29">
      <c r="A87" s="2" t="s">
        <v>8</v>
      </c>
      <c r="B87" s="2" t="s">
        <v>9</v>
      </c>
      <c r="C87" s="2" t="s">
        <v>2663</v>
      </c>
      <c r="D87" s="2" t="s">
        <v>2667</v>
      </c>
      <c r="E87" s="2" t="s">
        <v>2679</v>
      </c>
      <c r="F87" s="2" t="s">
        <v>1</v>
      </c>
      <c r="G87" s="6">
        <v>46112</v>
      </c>
      <c r="H87" s="6">
        <v>46113</v>
      </c>
      <c r="I87" s="2" t="s">
        <v>2645</v>
      </c>
      <c r="J87" s="2" t="s">
        <v>4</v>
      </c>
      <c r="K87" s="4">
        <v>-193279.98</v>
      </c>
      <c r="L87" s="2" t="s">
        <v>10</v>
      </c>
      <c r="M87" s="4">
        <v>-193279.98</v>
      </c>
      <c r="N87" s="2" t="s">
        <v>10</v>
      </c>
      <c r="O87" s="4">
        <v>-36703.870000000003</v>
      </c>
      <c r="P87" s="2" t="s">
        <v>0</v>
      </c>
      <c r="Q87" s="4">
        <v>-193279.98</v>
      </c>
      <c r="R87" s="2" t="s">
        <v>10</v>
      </c>
      <c r="S87" s="2" t="s">
        <v>1</v>
      </c>
      <c r="T87" s="2" t="s">
        <v>2679</v>
      </c>
      <c r="U87" s="6">
        <v>46113</v>
      </c>
      <c r="V87" s="2" t="s">
        <v>2680</v>
      </c>
      <c r="W87" s="2" t="s">
        <v>2666</v>
      </c>
      <c r="X87" s="2" t="s">
        <v>1</v>
      </c>
      <c r="Y87" s="2" t="s">
        <v>1</v>
      </c>
      <c r="Z87" s="2" t="s">
        <v>1</v>
      </c>
      <c r="AA87" s="2" t="s">
        <v>2647</v>
      </c>
      <c r="AB87" s="2" t="s">
        <v>1</v>
      </c>
      <c r="AC87" s="2" t="s">
        <v>1</v>
      </c>
    </row>
    <row r="88" spans="1:29">
      <c r="A88" s="2" t="s">
        <v>8</v>
      </c>
      <c r="B88" s="2" t="s">
        <v>24</v>
      </c>
      <c r="C88" s="2" t="s">
        <v>2663</v>
      </c>
      <c r="D88" s="2" t="s">
        <v>2779</v>
      </c>
      <c r="E88" s="2" t="s">
        <v>2679</v>
      </c>
      <c r="F88" s="2" t="s">
        <v>1</v>
      </c>
      <c r="G88" s="6">
        <v>46112</v>
      </c>
      <c r="H88" s="6">
        <v>46113</v>
      </c>
      <c r="I88" s="2" t="s">
        <v>2</v>
      </c>
      <c r="J88" s="2" t="s">
        <v>4</v>
      </c>
      <c r="K88" s="4">
        <v>193279.98</v>
      </c>
      <c r="L88" s="2" t="s">
        <v>10</v>
      </c>
      <c r="M88" s="4">
        <v>193279.98</v>
      </c>
      <c r="N88" s="2" t="s">
        <v>10</v>
      </c>
      <c r="O88" s="4">
        <v>36703.870000000003</v>
      </c>
      <c r="P88" s="2" t="s">
        <v>0</v>
      </c>
      <c r="Q88" s="4">
        <v>193279.98</v>
      </c>
      <c r="R88" s="2" t="s">
        <v>10</v>
      </c>
      <c r="S88" s="2" t="s">
        <v>1</v>
      </c>
      <c r="T88" s="2" t="s">
        <v>1</v>
      </c>
      <c r="U88" s="6"/>
      <c r="V88" s="2" t="s">
        <v>2680</v>
      </c>
      <c r="W88" s="2" t="s">
        <v>2666</v>
      </c>
      <c r="X88" s="2" t="s">
        <v>2778</v>
      </c>
      <c r="Y88" s="2" t="s">
        <v>1</v>
      </c>
      <c r="Z88" s="2" t="s">
        <v>1</v>
      </c>
      <c r="AA88" s="2" t="s">
        <v>1</v>
      </c>
      <c r="AB88" s="2" t="s">
        <v>1</v>
      </c>
      <c r="AC88" s="2" t="s">
        <v>1</v>
      </c>
    </row>
    <row r="89" spans="1:29">
      <c r="A89" s="2" t="s">
        <v>8</v>
      </c>
      <c r="B89" s="2" t="s">
        <v>9</v>
      </c>
      <c r="C89" s="2" t="s">
        <v>2657</v>
      </c>
      <c r="D89" s="2" t="s">
        <v>2667</v>
      </c>
      <c r="E89" s="2" t="s">
        <v>2676</v>
      </c>
      <c r="F89" s="2" t="s">
        <v>1</v>
      </c>
      <c r="G89" s="6">
        <v>46112</v>
      </c>
      <c r="H89" s="6">
        <v>46113</v>
      </c>
      <c r="I89" s="2" t="s">
        <v>2645</v>
      </c>
      <c r="J89" s="2" t="s">
        <v>4</v>
      </c>
      <c r="K89" s="4">
        <v>-421366.82</v>
      </c>
      <c r="L89" s="2" t="s">
        <v>10</v>
      </c>
      <c r="M89" s="4">
        <v>-421366.82</v>
      </c>
      <c r="N89" s="2" t="s">
        <v>10</v>
      </c>
      <c r="O89" s="4">
        <v>-80017.56</v>
      </c>
      <c r="P89" s="2" t="s">
        <v>0</v>
      </c>
      <c r="Q89" s="4">
        <v>-421366.82</v>
      </c>
      <c r="R89" s="2" t="s">
        <v>10</v>
      </c>
      <c r="S89" s="2" t="s">
        <v>1</v>
      </c>
      <c r="T89" s="2" t="s">
        <v>2676</v>
      </c>
      <c r="U89" s="6">
        <v>46113</v>
      </c>
      <c r="V89" s="2" t="s">
        <v>2677</v>
      </c>
      <c r="W89" s="2" t="s">
        <v>59</v>
      </c>
      <c r="X89" s="2" t="s">
        <v>1</v>
      </c>
      <c r="Y89" s="2" t="s">
        <v>1</v>
      </c>
      <c r="Z89" s="2" t="s">
        <v>1</v>
      </c>
      <c r="AA89" s="2" t="s">
        <v>2647</v>
      </c>
      <c r="AB89" s="2" t="s">
        <v>1</v>
      </c>
      <c r="AC89" s="2" t="s">
        <v>1</v>
      </c>
    </row>
    <row r="90" spans="1:29">
      <c r="A90" s="2" t="s">
        <v>8</v>
      </c>
      <c r="B90" s="2" t="s">
        <v>24</v>
      </c>
      <c r="C90" s="2" t="s">
        <v>2657</v>
      </c>
      <c r="D90" s="2" t="s">
        <v>2779</v>
      </c>
      <c r="E90" s="2" t="s">
        <v>2676</v>
      </c>
      <c r="F90" s="2" t="s">
        <v>1</v>
      </c>
      <c r="G90" s="6">
        <v>46112</v>
      </c>
      <c r="H90" s="6">
        <v>46113</v>
      </c>
      <c r="I90" s="2" t="s">
        <v>2</v>
      </c>
      <c r="J90" s="2" t="s">
        <v>4</v>
      </c>
      <c r="K90" s="4">
        <v>421366.82</v>
      </c>
      <c r="L90" s="2" t="s">
        <v>10</v>
      </c>
      <c r="M90" s="4">
        <v>421366.82</v>
      </c>
      <c r="N90" s="2" t="s">
        <v>10</v>
      </c>
      <c r="O90" s="4">
        <v>80017.56</v>
      </c>
      <c r="P90" s="2" t="s">
        <v>0</v>
      </c>
      <c r="Q90" s="4">
        <v>421366.82</v>
      </c>
      <c r="R90" s="2" t="s">
        <v>10</v>
      </c>
      <c r="S90" s="2" t="s">
        <v>1</v>
      </c>
      <c r="T90" s="2" t="s">
        <v>1</v>
      </c>
      <c r="U90" s="6"/>
      <c r="V90" s="2" t="s">
        <v>2677</v>
      </c>
      <c r="W90" s="2" t="s">
        <v>59</v>
      </c>
      <c r="X90" s="2" t="s">
        <v>2776</v>
      </c>
      <c r="Y90" s="2" t="s">
        <v>1</v>
      </c>
      <c r="Z90" s="2" t="s">
        <v>1</v>
      </c>
      <c r="AA90" s="2" t="s">
        <v>1</v>
      </c>
      <c r="AB90" s="2" t="s">
        <v>1</v>
      </c>
      <c r="AC90" s="2" t="s">
        <v>1</v>
      </c>
    </row>
    <row r="91" spans="1:29">
      <c r="A91" s="2" t="s">
        <v>8</v>
      </c>
      <c r="B91" s="2" t="s">
        <v>9</v>
      </c>
      <c r="C91" s="2" t="s">
        <v>2651</v>
      </c>
      <c r="D91" s="2" t="s">
        <v>2667</v>
      </c>
      <c r="E91" s="2" t="s">
        <v>2673</v>
      </c>
      <c r="F91" s="2" t="s">
        <v>1</v>
      </c>
      <c r="G91" s="6">
        <v>46112</v>
      </c>
      <c r="H91" s="6">
        <v>46113</v>
      </c>
      <c r="I91" s="2" t="s">
        <v>2645</v>
      </c>
      <c r="J91" s="2" t="s">
        <v>4</v>
      </c>
      <c r="K91" s="4">
        <v>-83043.539999999994</v>
      </c>
      <c r="L91" s="2" t="s">
        <v>10</v>
      </c>
      <c r="M91" s="4">
        <v>-83043.539999999994</v>
      </c>
      <c r="N91" s="2" t="s">
        <v>10</v>
      </c>
      <c r="O91" s="4">
        <v>-15769.97</v>
      </c>
      <c r="P91" s="2" t="s">
        <v>0</v>
      </c>
      <c r="Q91" s="4">
        <v>-83043.539999999994</v>
      </c>
      <c r="R91" s="2" t="s">
        <v>10</v>
      </c>
      <c r="S91" s="2" t="s">
        <v>1</v>
      </c>
      <c r="T91" s="2" t="s">
        <v>2673</v>
      </c>
      <c r="U91" s="6">
        <v>46113</v>
      </c>
      <c r="V91" s="2" t="s">
        <v>2674</v>
      </c>
      <c r="W91" s="2" t="s">
        <v>58</v>
      </c>
      <c r="X91" s="2" t="s">
        <v>1</v>
      </c>
      <c r="Y91" s="2" t="s">
        <v>1</v>
      </c>
      <c r="Z91" s="2" t="s">
        <v>1</v>
      </c>
      <c r="AA91" s="2" t="s">
        <v>2647</v>
      </c>
      <c r="AB91" s="2" t="s">
        <v>1</v>
      </c>
      <c r="AC91" s="2" t="s">
        <v>1</v>
      </c>
    </row>
    <row r="92" spans="1:29">
      <c r="A92" s="2" t="s">
        <v>8</v>
      </c>
      <c r="B92" s="2" t="s">
        <v>24</v>
      </c>
      <c r="C92" s="2" t="s">
        <v>2651</v>
      </c>
      <c r="D92" s="2" t="s">
        <v>2779</v>
      </c>
      <c r="E92" s="2" t="s">
        <v>2673</v>
      </c>
      <c r="F92" s="2" t="s">
        <v>1</v>
      </c>
      <c r="G92" s="6">
        <v>46112</v>
      </c>
      <c r="H92" s="6">
        <v>46113</v>
      </c>
      <c r="I92" s="2" t="s">
        <v>2</v>
      </c>
      <c r="J92" s="2" t="s">
        <v>4</v>
      </c>
      <c r="K92" s="4">
        <v>83043.539999999994</v>
      </c>
      <c r="L92" s="2" t="s">
        <v>10</v>
      </c>
      <c r="M92" s="4">
        <v>83043.539999999994</v>
      </c>
      <c r="N92" s="2" t="s">
        <v>10</v>
      </c>
      <c r="O92" s="4">
        <v>15769.97</v>
      </c>
      <c r="P92" s="2" t="s">
        <v>0</v>
      </c>
      <c r="Q92" s="4">
        <v>83043.539999999994</v>
      </c>
      <c r="R92" s="2" t="s">
        <v>10</v>
      </c>
      <c r="S92" s="2" t="s">
        <v>1</v>
      </c>
      <c r="T92" s="2" t="s">
        <v>1</v>
      </c>
      <c r="U92" s="6"/>
      <c r="V92" s="2" t="s">
        <v>2674</v>
      </c>
      <c r="W92" s="2" t="s">
        <v>58</v>
      </c>
      <c r="X92" s="2" t="s">
        <v>2774</v>
      </c>
      <c r="Y92" s="2" t="s">
        <v>1</v>
      </c>
      <c r="Z92" s="2" t="s">
        <v>1</v>
      </c>
      <c r="AA92" s="2" t="s">
        <v>1</v>
      </c>
      <c r="AB92" s="2" t="s">
        <v>1</v>
      </c>
      <c r="AC92" s="2" t="s">
        <v>1</v>
      </c>
    </row>
    <row r="93" spans="1:29">
      <c r="A93" s="2" t="s">
        <v>8</v>
      </c>
      <c r="B93" s="2" t="s">
        <v>9</v>
      </c>
      <c r="C93" s="2" t="s">
        <v>2648</v>
      </c>
      <c r="D93" s="2" t="s">
        <v>2667</v>
      </c>
      <c r="E93" s="2" t="s">
        <v>2670</v>
      </c>
      <c r="F93" s="2" t="s">
        <v>1</v>
      </c>
      <c r="G93" s="6">
        <v>46112</v>
      </c>
      <c r="H93" s="6">
        <v>46113</v>
      </c>
      <c r="I93" s="2" t="s">
        <v>2645</v>
      </c>
      <c r="J93" s="2" t="s">
        <v>4</v>
      </c>
      <c r="K93" s="4">
        <v>-4252704.83</v>
      </c>
      <c r="L93" s="2" t="s">
        <v>10</v>
      </c>
      <c r="M93" s="4">
        <v>-4252704.83</v>
      </c>
      <c r="N93" s="2" t="s">
        <v>10</v>
      </c>
      <c r="O93" s="4">
        <v>-807588.65</v>
      </c>
      <c r="P93" s="2" t="s">
        <v>0</v>
      </c>
      <c r="Q93" s="4">
        <v>-4252704.83</v>
      </c>
      <c r="R93" s="2" t="s">
        <v>10</v>
      </c>
      <c r="S93" s="2" t="s">
        <v>1</v>
      </c>
      <c r="T93" s="2" t="s">
        <v>2670</v>
      </c>
      <c r="U93" s="6">
        <v>46113</v>
      </c>
      <c r="V93" s="2" t="s">
        <v>2671</v>
      </c>
      <c r="W93" s="2" t="s">
        <v>58</v>
      </c>
      <c r="X93" s="2" t="s">
        <v>1</v>
      </c>
      <c r="Y93" s="2" t="s">
        <v>1</v>
      </c>
      <c r="Z93" s="2" t="s">
        <v>1</v>
      </c>
      <c r="AA93" s="2" t="s">
        <v>2647</v>
      </c>
      <c r="AB93" s="2" t="s">
        <v>1</v>
      </c>
      <c r="AC93" s="2" t="s">
        <v>1</v>
      </c>
    </row>
    <row r="94" spans="1:29">
      <c r="A94" s="2" t="s">
        <v>8</v>
      </c>
      <c r="B94" s="2" t="s">
        <v>24</v>
      </c>
      <c r="C94" s="2" t="s">
        <v>2648</v>
      </c>
      <c r="D94" s="2" t="s">
        <v>2779</v>
      </c>
      <c r="E94" s="2" t="s">
        <v>2670</v>
      </c>
      <c r="F94" s="2" t="s">
        <v>1</v>
      </c>
      <c r="G94" s="6">
        <v>46112</v>
      </c>
      <c r="H94" s="6">
        <v>46113</v>
      </c>
      <c r="I94" s="2" t="s">
        <v>2</v>
      </c>
      <c r="J94" s="2" t="s">
        <v>4</v>
      </c>
      <c r="K94" s="4">
        <v>4252704.83</v>
      </c>
      <c r="L94" s="2" t="s">
        <v>10</v>
      </c>
      <c r="M94" s="4">
        <v>4252704.83</v>
      </c>
      <c r="N94" s="2" t="s">
        <v>10</v>
      </c>
      <c r="O94" s="4">
        <v>807588.65</v>
      </c>
      <c r="P94" s="2" t="s">
        <v>0</v>
      </c>
      <c r="Q94" s="4">
        <v>4252704.83</v>
      </c>
      <c r="R94" s="2" t="s">
        <v>10</v>
      </c>
      <c r="S94" s="2" t="s">
        <v>1</v>
      </c>
      <c r="T94" s="2" t="s">
        <v>1</v>
      </c>
      <c r="U94" s="6"/>
      <c r="V94" s="2" t="s">
        <v>2671</v>
      </c>
      <c r="W94" s="2" t="s">
        <v>58</v>
      </c>
      <c r="X94" s="2" t="s">
        <v>2039</v>
      </c>
      <c r="Y94" s="2" t="s">
        <v>1</v>
      </c>
      <c r="Z94" s="2" t="s">
        <v>1</v>
      </c>
      <c r="AA94" s="2" t="s">
        <v>1</v>
      </c>
      <c r="AB94" s="2" t="s">
        <v>1</v>
      </c>
      <c r="AC94" s="2" t="s">
        <v>1</v>
      </c>
    </row>
    <row r="95" spans="1:29">
      <c r="A95" s="2" t="s">
        <v>8</v>
      </c>
      <c r="B95" s="2" t="s">
        <v>50</v>
      </c>
      <c r="C95" s="2" t="s">
        <v>60</v>
      </c>
      <c r="D95" s="2" t="s">
        <v>2827</v>
      </c>
      <c r="E95" s="2" t="s">
        <v>2828</v>
      </c>
      <c r="F95" s="2" t="s">
        <v>1</v>
      </c>
      <c r="G95" s="6">
        <v>46112</v>
      </c>
      <c r="H95" s="6">
        <v>46112</v>
      </c>
      <c r="I95" s="2" t="s">
        <v>3</v>
      </c>
      <c r="J95" s="2" t="s">
        <v>11</v>
      </c>
      <c r="K95" s="4">
        <v>-26126.25</v>
      </c>
      <c r="L95" s="2" t="s">
        <v>10</v>
      </c>
      <c r="M95" s="4">
        <v>-26126.25</v>
      </c>
      <c r="N95" s="2" t="s">
        <v>10</v>
      </c>
      <c r="O95" s="4">
        <v>-4961.37</v>
      </c>
      <c r="P95" s="2" t="s">
        <v>0</v>
      </c>
      <c r="Q95" s="4">
        <v>-26126.25</v>
      </c>
      <c r="R95" s="2" t="s">
        <v>10</v>
      </c>
      <c r="S95" s="2" t="s">
        <v>1</v>
      </c>
      <c r="T95" s="2" t="s">
        <v>1</v>
      </c>
      <c r="U95" s="6"/>
      <c r="V95" s="2" t="s">
        <v>2829</v>
      </c>
      <c r="W95" s="2" t="s">
        <v>2830</v>
      </c>
      <c r="X95" s="2" t="s">
        <v>1</v>
      </c>
      <c r="Y95" s="2" t="s">
        <v>2831</v>
      </c>
      <c r="Z95" s="2" t="s">
        <v>1</v>
      </c>
      <c r="AA95" s="2" t="s">
        <v>1</v>
      </c>
      <c r="AB95" s="2" t="s">
        <v>1</v>
      </c>
      <c r="AC95" s="2" t="s">
        <v>1</v>
      </c>
    </row>
    <row r="96" spans="1:29">
      <c r="A96" s="2" t="s">
        <v>8</v>
      </c>
      <c r="B96" s="2" t="s">
        <v>50</v>
      </c>
      <c r="C96" s="2" t="s">
        <v>60</v>
      </c>
      <c r="D96" s="2" t="s">
        <v>2827</v>
      </c>
      <c r="E96" s="2" t="s">
        <v>2828</v>
      </c>
      <c r="F96" s="2" t="s">
        <v>1</v>
      </c>
      <c r="G96" s="6">
        <v>46112</v>
      </c>
      <c r="H96" s="6">
        <v>46112</v>
      </c>
      <c r="I96" s="2" t="s">
        <v>2</v>
      </c>
      <c r="J96" s="2" t="s">
        <v>11</v>
      </c>
      <c r="K96" s="4">
        <v>431.08</v>
      </c>
      <c r="L96" s="2" t="s">
        <v>10</v>
      </c>
      <c r="M96" s="4">
        <v>431.08</v>
      </c>
      <c r="N96" s="2" t="s">
        <v>10</v>
      </c>
      <c r="O96" s="4">
        <v>81.86</v>
      </c>
      <c r="P96" s="2" t="s">
        <v>0</v>
      </c>
      <c r="Q96" s="4">
        <v>431.08</v>
      </c>
      <c r="R96" s="2" t="s">
        <v>10</v>
      </c>
      <c r="S96" s="2" t="s">
        <v>1</v>
      </c>
      <c r="T96" s="2" t="s">
        <v>1</v>
      </c>
      <c r="U96" s="6"/>
      <c r="V96" s="2" t="s">
        <v>2829</v>
      </c>
      <c r="W96" s="2" t="s">
        <v>2830</v>
      </c>
      <c r="X96" s="2" t="s">
        <v>1</v>
      </c>
      <c r="Y96" s="2" t="s">
        <v>2831</v>
      </c>
      <c r="Z96" s="2" t="s">
        <v>1</v>
      </c>
      <c r="AA96" s="2" t="s">
        <v>1</v>
      </c>
      <c r="AB96" s="2" t="s">
        <v>1</v>
      </c>
      <c r="AC96" s="2" t="s">
        <v>1</v>
      </c>
    </row>
    <row r="97" spans="1:29">
      <c r="A97" s="2" t="s">
        <v>8</v>
      </c>
      <c r="B97" s="2" t="s">
        <v>50</v>
      </c>
      <c r="C97" s="2" t="s">
        <v>60</v>
      </c>
      <c r="D97" s="2" t="s">
        <v>2827</v>
      </c>
      <c r="E97" s="2" t="s">
        <v>2828</v>
      </c>
      <c r="F97" s="2" t="s">
        <v>1</v>
      </c>
      <c r="G97" s="6">
        <v>46112</v>
      </c>
      <c r="H97" s="6">
        <v>46112</v>
      </c>
      <c r="I97" s="2" t="s">
        <v>2</v>
      </c>
      <c r="J97" s="2" t="s">
        <v>11</v>
      </c>
      <c r="K97" s="4">
        <v>1985.6</v>
      </c>
      <c r="L97" s="2" t="s">
        <v>10</v>
      </c>
      <c r="M97" s="4">
        <v>1985.6</v>
      </c>
      <c r="N97" s="2" t="s">
        <v>10</v>
      </c>
      <c r="O97" s="4">
        <v>377.07</v>
      </c>
      <c r="P97" s="2" t="s">
        <v>0</v>
      </c>
      <c r="Q97" s="4">
        <v>1985.6</v>
      </c>
      <c r="R97" s="2" t="s">
        <v>10</v>
      </c>
      <c r="S97" s="2" t="s">
        <v>1</v>
      </c>
      <c r="T97" s="2" t="s">
        <v>1</v>
      </c>
      <c r="U97" s="6"/>
      <c r="V97" s="2" t="s">
        <v>2829</v>
      </c>
      <c r="W97" s="2" t="s">
        <v>2830</v>
      </c>
      <c r="X97" s="2" t="s">
        <v>1</v>
      </c>
      <c r="Y97" s="2" t="s">
        <v>2831</v>
      </c>
      <c r="Z97" s="2" t="s">
        <v>1</v>
      </c>
      <c r="AA97" s="2" t="s">
        <v>1</v>
      </c>
      <c r="AB97" s="2" t="s">
        <v>1</v>
      </c>
      <c r="AC97" s="2" t="s">
        <v>1</v>
      </c>
    </row>
    <row r="98" spans="1:29">
      <c r="A98" s="2" t="s">
        <v>8</v>
      </c>
      <c r="B98" s="2" t="s">
        <v>50</v>
      </c>
      <c r="C98" s="2" t="s">
        <v>60</v>
      </c>
      <c r="D98" s="2" t="s">
        <v>2827</v>
      </c>
      <c r="E98" s="2" t="s">
        <v>2828</v>
      </c>
      <c r="F98" s="2" t="s">
        <v>1</v>
      </c>
      <c r="G98" s="6">
        <v>46112</v>
      </c>
      <c r="H98" s="6">
        <v>46112</v>
      </c>
      <c r="I98" s="2" t="s">
        <v>2</v>
      </c>
      <c r="J98" s="2" t="s">
        <v>11</v>
      </c>
      <c r="K98" s="4">
        <v>522.53</v>
      </c>
      <c r="L98" s="2" t="s">
        <v>10</v>
      </c>
      <c r="M98" s="4">
        <v>522.53</v>
      </c>
      <c r="N98" s="2" t="s">
        <v>10</v>
      </c>
      <c r="O98" s="4">
        <v>99.23</v>
      </c>
      <c r="P98" s="2" t="s">
        <v>0</v>
      </c>
      <c r="Q98" s="4">
        <v>522.53</v>
      </c>
      <c r="R98" s="2" t="s">
        <v>10</v>
      </c>
      <c r="S98" s="2" t="s">
        <v>1</v>
      </c>
      <c r="T98" s="2" t="s">
        <v>1</v>
      </c>
      <c r="U98" s="6"/>
      <c r="V98" s="2" t="s">
        <v>2829</v>
      </c>
      <c r="W98" s="2" t="s">
        <v>2830</v>
      </c>
      <c r="X98" s="2" t="s">
        <v>1</v>
      </c>
      <c r="Y98" s="2" t="s">
        <v>2831</v>
      </c>
      <c r="Z98" s="2" t="s">
        <v>1</v>
      </c>
      <c r="AA98" s="2" t="s">
        <v>1</v>
      </c>
      <c r="AB98" s="2" t="s">
        <v>1</v>
      </c>
      <c r="AC98" s="2" t="s">
        <v>1</v>
      </c>
    </row>
    <row r="99" spans="1:29">
      <c r="A99" s="2" t="s">
        <v>8</v>
      </c>
      <c r="B99" s="2" t="s">
        <v>50</v>
      </c>
      <c r="C99" s="2" t="s">
        <v>60</v>
      </c>
      <c r="D99" s="2" t="s">
        <v>2827</v>
      </c>
      <c r="E99" s="2" t="s">
        <v>2828</v>
      </c>
      <c r="F99" s="2" t="s">
        <v>1</v>
      </c>
      <c r="G99" s="6">
        <v>46112</v>
      </c>
      <c r="H99" s="6">
        <v>46112</v>
      </c>
      <c r="I99" s="2" t="s">
        <v>3</v>
      </c>
      <c r="J99" s="2" t="s">
        <v>11</v>
      </c>
      <c r="K99" s="4">
        <v>-8.6199999999999992</v>
      </c>
      <c r="L99" s="2" t="s">
        <v>10</v>
      </c>
      <c r="M99" s="4">
        <v>-8.6199999999999992</v>
      </c>
      <c r="N99" s="2" t="s">
        <v>10</v>
      </c>
      <c r="O99" s="4">
        <v>-1.64</v>
      </c>
      <c r="P99" s="2" t="s">
        <v>0</v>
      </c>
      <c r="Q99" s="4">
        <v>-8.6199999999999992</v>
      </c>
      <c r="R99" s="2" t="s">
        <v>10</v>
      </c>
      <c r="S99" s="2" t="s">
        <v>1</v>
      </c>
      <c r="T99" s="2" t="s">
        <v>1</v>
      </c>
      <c r="U99" s="6"/>
      <c r="V99" s="2" t="s">
        <v>2829</v>
      </c>
      <c r="W99" s="2" t="s">
        <v>2830</v>
      </c>
      <c r="X99" s="2" t="s">
        <v>1</v>
      </c>
      <c r="Y99" s="2" t="s">
        <v>2831</v>
      </c>
      <c r="Z99" s="2" t="s">
        <v>1</v>
      </c>
      <c r="AA99" s="2" t="s">
        <v>1</v>
      </c>
      <c r="AB99" s="2" t="s">
        <v>1</v>
      </c>
      <c r="AC99" s="2" t="s">
        <v>1</v>
      </c>
    </row>
    <row r="100" spans="1:29">
      <c r="A100" s="2" t="s">
        <v>8</v>
      </c>
      <c r="B100" s="2" t="s">
        <v>50</v>
      </c>
      <c r="C100" s="2" t="s">
        <v>60</v>
      </c>
      <c r="D100" s="2" t="s">
        <v>2827</v>
      </c>
      <c r="E100" s="2" t="s">
        <v>2828</v>
      </c>
      <c r="F100" s="2" t="s">
        <v>1</v>
      </c>
      <c r="G100" s="6">
        <v>46112</v>
      </c>
      <c r="H100" s="6">
        <v>46112</v>
      </c>
      <c r="I100" s="2" t="s">
        <v>3</v>
      </c>
      <c r="J100" s="2" t="s">
        <v>11</v>
      </c>
      <c r="K100" s="4">
        <v>-39.72</v>
      </c>
      <c r="L100" s="2" t="s">
        <v>10</v>
      </c>
      <c r="M100" s="4">
        <v>-39.72</v>
      </c>
      <c r="N100" s="2" t="s">
        <v>10</v>
      </c>
      <c r="O100" s="4">
        <v>-7.54</v>
      </c>
      <c r="P100" s="2" t="s">
        <v>0</v>
      </c>
      <c r="Q100" s="4">
        <v>-39.72</v>
      </c>
      <c r="R100" s="2" t="s">
        <v>10</v>
      </c>
      <c r="S100" s="2" t="s">
        <v>1</v>
      </c>
      <c r="T100" s="2" t="s">
        <v>1</v>
      </c>
      <c r="U100" s="6"/>
      <c r="V100" s="2" t="s">
        <v>2829</v>
      </c>
      <c r="W100" s="2" t="s">
        <v>2830</v>
      </c>
      <c r="X100" s="2" t="s">
        <v>1</v>
      </c>
      <c r="Y100" s="2" t="s">
        <v>2831</v>
      </c>
      <c r="Z100" s="2" t="s">
        <v>1</v>
      </c>
      <c r="AA100" s="2" t="s">
        <v>1</v>
      </c>
      <c r="AB100" s="2" t="s">
        <v>1</v>
      </c>
      <c r="AC100" s="2" t="s">
        <v>1</v>
      </c>
    </row>
    <row r="101" spans="1:29">
      <c r="A101" s="2" t="s">
        <v>8</v>
      </c>
      <c r="B101" s="2" t="s">
        <v>9</v>
      </c>
      <c r="C101" s="2" t="s">
        <v>2663</v>
      </c>
      <c r="D101" s="2" t="s">
        <v>2667</v>
      </c>
      <c r="E101" s="2" t="s">
        <v>2678</v>
      </c>
      <c r="F101" s="2" t="s">
        <v>1</v>
      </c>
      <c r="G101" s="6">
        <v>46112</v>
      </c>
      <c r="H101" s="6">
        <v>46112</v>
      </c>
      <c r="I101" s="2" t="s">
        <v>2669</v>
      </c>
      <c r="J101" s="2" t="s">
        <v>11</v>
      </c>
      <c r="K101" s="4">
        <v>193279.98</v>
      </c>
      <c r="L101" s="2" t="s">
        <v>10</v>
      </c>
      <c r="M101" s="4">
        <v>193279.98</v>
      </c>
      <c r="N101" s="2" t="s">
        <v>10</v>
      </c>
      <c r="O101" s="4">
        <v>36703.870000000003</v>
      </c>
      <c r="P101" s="2" t="s">
        <v>0</v>
      </c>
      <c r="Q101" s="4">
        <v>193279.98</v>
      </c>
      <c r="R101" s="2" t="s">
        <v>10</v>
      </c>
      <c r="S101" s="2" t="s">
        <v>1</v>
      </c>
      <c r="T101" s="2" t="s">
        <v>2679</v>
      </c>
      <c r="U101" s="6">
        <v>46113</v>
      </c>
      <c r="V101" s="2" t="s">
        <v>2680</v>
      </c>
      <c r="W101" s="2" t="s">
        <v>2666</v>
      </c>
      <c r="X101" s="2" t="s">
        <v>1</v>
      </c>
      <c r="Y101" s="2" t="s">
        <v>1</v>
      </c>
      <c r="Z101" s="2" t="s">
        <v>1</v>
      </c>
      <c r="AA101" s="2" t="s">
        <v>2647</v>
      </c>
      <c r="AB101" s="2" t="s">
        <v>1</v>
      </c>
      <c r="AC101" s="2" t="s">
        <v>1</v>
      </c>
    </row>
    <row r="102" spans="1:29">
      <c r="A102" s="2" t="s">
        <v>8</v>
      </c>
      <c r="B102" s="2" t="s">
        <v>24</v>
      </c>
      <c r="C102" s="2" t="s">
        <v>2663</v>
      </c>
      <c r="D102" s="2" t="s">
        <v>2779</v>
      </c>
      <c r="E102" s="2" t="s">
        <v>2678</v>
      </c>
      <c r="F102" s="2" t="s">
        <v>1</v>
      </c>
      <c r="G102" s="6">
        <v>46112</v>
      </c>
      <c r="H102" s="6">
        <v>46112</v>
      </c>
      <c r="I102" s="2" t="s">
        <v>3</v>
      </c>
      <c r="J102" s="2" t="s">
        <v>11</v>
      </c>
      <c r="K102" s="4">
        <v>-193279.98</v>
      </c>
      <c r="L102" s="2" t="s">
        <v>10</v>
      </c>
      <c r="M102" s="4">
        <v>-193279.98</v>
      </c>
      <c r="N102" s="2" t="s">
        <v>10</v>
      </c>
      <c r="O102" s="4">
        <v>-36703.870000000003</v>
      </c>
      <c r="P102" s="2" t="s">
        <v>0</v>
      </c>
      <c r="Q102" s="4">
        <v>-193279.98</v>
      </c>
      <c r="R102" s="2" t="s">
        <v>10</v>
      </c>
      <c r="S102" s="2" t="s">
        <v>1</v>
      </c>
      <c r="T102" s="2" t="s">
        <v>1</v>
      </c>
      <c r="U102" s="6"/>
      <c r="V102" s="2" t="s">
        <v>2680</v>
      </c>
      <c r="W102" s="2" t="s">
        <v>2666</v>
      </c>
      <c r="X102" s="2" t="s">
        <v>2778</v>
      </c>
      <c r="Y102" s="2" t="s">
        <v>1</v>
      </c>
      <c r="Z102" s="2" t="s">
        <v>1</v>
      </c>
      <c r="AA102" s="2" t="s">
        <v>1</v>
      </c>
      <c r="AB102" s="2" t="s">
        <v>1</v>
      </c>
      <c r="AC102" s="2" t="s">
        <v>1</v>
      </c>
    </row>
    <row r="103" spans="1:29">
      <c r="A103" s="2" t="s">
        <v>8</v>
      </c>
      <c r="B103" s="2" t="s">
        <v>9</v>
      </c>
      <c r="C103" s="2" t="s">
        <v>2657</v>
      </c>
      <c r="D103" s="2" t="s">
        <v>2667</v>
      </c>
      <c r="E103" s="2" t="s">
        <v>2675</v>
      </c>
      <c r="F103" s="2" t="s">
        <v>1</v>
      </c>
      <c r="G103" s="6">
        <v>46112</v>
      </c>
      <c r="H103" s="6">
        <v>46112</v>
      </c>
      <c r="I103" s="2" t="s">
        <v>2669</v>
      </c>
      <c r="J103" s="2" t="s">
        <v>11</v>
      </c>
      <c r="K103" s="4">
        <v>421366.82</v>
      </c>
      <c r="L103" s="2" t="s">
        <v>10</v>
      </c>
      <c r="M103" s="4">
        <v>421366.82</v>
      </c>
      <c r="N103" s="2" t="s">
        <v>10</v>
      </c>
      <c r="O103" s="4">
        <v>80017.56</v>
      </c>
      <c r="P103" s="2" t="s">
        <v>0</v>
      </c>
      <c r="Q103" s="4">
        <v>421366.82</v>
      </c>
      <c r="R103" s="2" t="s">
        <v>10</v>
      </c>
      <c r="S103" s="2" t="s">
        <v>1</v>
      </c>
      <c r="T103" s="2" t="s">
        <v>2676</v>
      </c>
      <c r="U103" s="6">
        <v>46113</v>
      </c>
      <c r="V103" s="2" t="s">
        <v>2677</v>
      </c>
      <c r="W103" s="2" t="s">
        <v>59</v>
      </c>
      <c r="X103" s="2" t="s">
        <v>1</v>
      </c>
      <c r="Y103" s="2" t="s">
        <v>1</v>
      </c>
      <c r="Z103" s="2" t="s">
        <v>1</v>
      </c>
      <c r="AA103" s="2" t="s">
        <v>2647</v>
      </c>
      <c r="AB103" s="2" t="s">
        <v>1</v>
      </c>
      <c r="AC103" s="2" t="s">
        <v>1</v>
      </c>
    </row>
    <row r="104" spans="1:29">
      <c r="A104" s="2" t="s">
        <v>8</v>
      </c>
      <c r="B104" s="2" t="s">
        <v>24</v>
      </c>
      <c r="C104" s="2" t="s">
        <v>2657</v>
      </c>
      <c r="D104" s="2" t="s">
        <v>2779</v>
      </c>
      <c r="E104" s="2" t="s">
        <v>2675</v>
      </c>
      <c r="F104" s="2" t="s">
        <v>1</v>
      </c>
      <c r="G104" s="6">
        <v>46112</v>
      </c>
      <c r="H104" s="6">
        <v>46112</v>
      </c>
      <c r="I104" s="2" t="s">
        <v>3</v>
      </c>
      <c r="J104" s="2" t="s">
        <v>11</v>
      </c>
      <c r="K104" s="4">
        <v>-421366.82</v>
      </c>
      <c r="L104" s="2" t="s">
        <v>10</v>
      </c>
      <c r="M104" s="4">
        <v>-421366.82</v>
      </c>
      <c r="N104" s="2" t="s">
        <v>10</v>
      </c>
      <c r="O104" s="4">
        <v>-80017.56</v>
      </c>
      <c r="P104" s="2" t="s">
        <v>0</v>
      </c>
      <c r="Q104" s="4">
        <v>-421366.82</v>
      </c>
      <c r="R104" s="2" t="s">
        <v>10</v>
      </c>
      <c r="S104" s="2" t="s">
        <v>1</v>
      </c>
      <c r="T104" s="2" t="s">
        <v>1</v>
      </c>
      <c r="U104" s="6"/>
      <c r="V104" s="2" t="s">
        <v>2677</v>
      </c>
      <c r="W104" s="2" t="s">
        <v>59</v>
      </c>
      <c r="X104" s="2" t="s">
        <v>2776</v>
      </c>
      <c r="Y104" s="2" t="s">
        <v>1</v>
      </c>
      <c r="Z104" s="2" t="s">
        <v>1</v>
      </c>
      <c r="AA104" s="2" t="s">
        <v>1</v>
      </c>
      <c r="AB104" s="2" t="s">
        <v>1</v>
      </c>
      <c r="AC104" s="2" t="s">
        <v>1</v>
      </c>
    </row>
    <row r="105" spans="1:29">
      <c r="A105" s="2" t="s">
        <v>8</v>
      </c>
      <c r="B105" s="2" t="s">
        <v>9</v>
      </c>
      <c r="C105" s="2" t="s">
        <v>2651</v>
      </c>
      <c r="D105" s="2" t="s">
        <v>2667</v>
      </c>
      <c r="E105" s="2" t="s">
        <v>2672</v>
      </c>
      <c r="F105" s="2" t="s">
        <v>1</v>
      </c>
      <c r="G105" s="6">
        <v>46112</v>
      </c>
      <c r="H105" s="6">
        <v>46112</v>
      </c>
      <c r="I105" s="2" t="s">
        <v>2669</v>
      </c>
      <c r="J105" s="2" t="s">
        <v>11</v>
      </c>
      <c r="K105" s="4">
        <v>83043.539999999994</v>
      </c>
      <c r="L105" s="2" t="s">
        <v>10</v>
      </c>
      <c r="M105" s="4">
        <v>83043.539999999994</v>
      </c>
      <c r="N105" s="2" t="s">
        <v>10</v>
      </c>
      <c r="O105" s="4">
        <v>15769.97</v>
      </c>
      <c r="P105" s="2" t="s">
        <v>0</v>
      </c>
      <c r="Q105" s="4">
        <v>83043.539999999994</v>
      </c>
      <c r="R105" s="2" t="s">
        <v>10</v>
      </c>
      <c r="S105" s="2" t="s">
        <v>1</v>
      </c>
      <c r="T105" s="2" t="s">
        <v>2673</v>
      </c>
      <c r="U105" s="6">
        <v>46113</v>
      </c>
      <c r="V105" s="2" t="s">
        <v>2674</v>
      </c>
      <c r="W105" s="2" t="s">
        <v>58</v>
      </c>
      <c r="X105" s="2" t="s">
        <v>1</v>
      </c>
      <c r="Y105" s="2" t="s">
        <v>1</v>
      </c>
      <c r="Z105" s="2" t="s">
        <v>1</v>
      </c>
      <c r="AA105" s="2" t="s">
        <v>2647</v>
      </c>
      <c r="AB105" s="2" t="s">
        <v>1</v>
      </c>
      <c r="AC105" s="2" t="s">
        <v>1</v>
      </c>
    </row>
    <row r="106" spans="1:29">
      <c r="A106" s="2" t="s">
        <v>8</v>
      </c>
      <c r="B106" s="2" t="s">
        <v>24</v>
      </c>
      <c r="C106" s="2" t="s">
        <v>2651</v>
      </c>
      <c r="D106" s="2" t="s">
        <v>2779</v>
      </c>
      <c r="E106" s="2" t="s">
        <v>2672</v>
      </c>
      <c r="F106" s="2" t="s">
        <v>1</v>
      </c>
      <c r="G106" s="6">
        <v>46112</v>
      </c>
      <c r="H106" s="6">
        <v>46112</v>
      </c>
      <c r="I106" s="2" t="s">
        <v>3</v>
      </c>
      <c r="J106" s="2" t="s">
        <v>11</v>
      </c>
      <c r="K106" s="4">
        <v>-83043.539999999994</v>
      </c>
      <c r="L106" s="2" t="s">
        <v>10</v>
      </c>
      <c r="M106" s="4">
        <v>-83043.539999999994</v>
      </c>
      <c r="N106" s="2" t="s">
        <v>10</v>
      </c>
      <c r="O106" s="4">
        <v>-15769.97</v>
      </c>
      <c r="P106" s="2" t="s">
        <v>0</v>
      </c>
      <c r="Q106" s="4">
        <v>-83043.539999999994</v>
      </c>
      <c r="R106" s="2" t="s">
        <v>10</v>
      </c>
      <c r="S106" s="2" t="s">
        <v>1</v>
      </c>
      <c r="T106" s="2" t="s">
        <v>1</v>
      </c>
      <c r="U106" s="6"/>
      <c r="V106" s="2" t="s">
        <v>2674</v>
      </c>
      <c r="W106" s="2" t="s">
        <v>58</v>
      </c>
      <c r="X106" s="2" t="s">
        <v>2774</v>
      </c>
      <c r="Y106" s="2" t="s">
        <v>1</v>
      </c>
      <c r="Z106" s="2" t="s">
        <v>1</v>
      </c>
      <c r="AA106" s="2" t="s">
        <v>1</v>
      </c>
      <c r="AB106" s="2" t="s">
        <v>1</v>
      </c>
      <c r="AC106" s="2" t="s">
        <v>1</v>
      </c>
    </row>
    <row r="107" spans="1:29">
      <c r="A107" s="2" t="s">
        <v>8</v>
      </c>
      <c r="B107" s="2" t="s">
        <v>9</v>
      </c>
      <c r="C107" s="2" t="s">
        <v>2648</v>
      </c>
      <c r="D107" s="2" t="s">
        <v>2667</v>
      </c>
      <c r="E107" s="2" t="s">
        <v>2668</v>
      </c>
      <c r="F107" s="2" t="s">
        <v>1</v>
      </c>
      <c r="G107" s="6">
        <v>46112</v>
      </c>
      <c r="H107" s="6">
        <v>46112</v>
      </c>
      <c r="I107" s="2" t="s">
        <v>2669</v>
      </c>
      <c r="J107" s="2" t="s">
        <v>11</v>
      </c>
      <c r="K107" s="4">
        <v>4252704.83</v>
      </c>
      <c r="L107" s="2" t="s">
        <v>10</v>
      </c>
      <c r="M107" s="4">
        <v>4252704.83</v>
      </c>
      <c r="N107" s="2" t="s">
        <v>10</v>
      </c>
      <c r="O107" s="4">
        <v>807588.65</v>
      </c>
      <c r="P107" s="2" t="s">
        <v>0</v>
      </c>
      <c r="Q107" s="4">
        <v>4252704.83</v>
      </c>
      <c r="R107" s="2" t="s">
        <v>10</v>
      </c>
      <c r="S107" s="2" t="s">
        <v>1</v>
      </c>
      <c r="T107" s="2" t="s">
        <v>2670</v>
      </c>
      <c r="U107" s="6">
        <v>46113</v>
      </c>
      <c r="V107" s="2" t="s">
        <v>2671</v>
      </c>
      <c r="W107" s="2" t="s">
        <v>58</v>
      </c>
      <c r="X107" s="2" t="s">
        <v>1</v>
      </c>
      <c r="Y107" s="2" t="s">
        <v>1</v>
      </c>
      <c r="Z107" s="2" t="s">
        <v>1</v>
      </c>
      <c r="AA107" s="2" t="s">
        <v>2647</v>
      </c>
      <c r="AB107" s="2" t="s">
        <v>1</v>
      </c>
      <c r="AC107" s="2" t="s">
        <v>1</v>
      </c>
    </row>
    <row r="108" spans="1:29">
      <c r="A108" s="2" t="s">
        <v>8</v>
      </c>
      <c r="B108" s="2" t="s">
        <v>24</v>
      </c>
      <c r="C108" s="2" t="s">
        <v>2648</v>
      </c>
      <c r="D108" s="2" t="s">
        <v>2779</v>
      </c>
      <c r="E108" s="2" t="s">
        <v>2668</v>
      </c>
      <c r="F108" s="2" t="s">
        <v>1</v>
      </c>
      <c r="G108" s="6">
        <v>46112</v>
      </c>
      <c r="H108" s="6">
        <v>46112</v>
      </c>
      <c r="I108" s="2" t="s">
        <v>3</v>
      </c>
      <c r="J108" s="2" t="s">
        <v>11</v>
      </c>
      <c r="K108" s="4">
        <v>-4252704.83</v>
      </c>
      <c r="L108" s="2" t="s">
        <v>10</v>
      </c>
      <c r="M108" s="4">
        <v>-4252704.83</v>
      </c>
      <c r="N108" s="2" t="s">
        <v>10</v>
      </c>
      <c r="O108" s="4">
        <v>-807588.65</v>
      </c>
      <c r="P108" s="2" t="s">
        <v>0</v>
      </c>
      <c r="Q108" s="4">
        <v>-4252704.83</v>
      </c>
      <c r="R108" s="2" t="s">
        <v>10</v>
      </c>
      <c r="S108" s="2" t="s">
        <v>1</v>
      </c>
      <c r="T108" s="2" t="s">
        <v>1</v>
      </c>
      <c r="U108" s="6"/>
      <c r="V108" s="2" t="s">
        <v>2671</v>
      </c>
      <c r="W108" s="2" t="s">
        <v>58</v>
      </c>
      <c r="X108" s="2" t="s">
        <v>2039</v>
      </c>
      <c r="Y108" s="2" t="s">
        <v>1</v>
      </c>
      <c r="Z108" s="2" t="s">
        <v>1</v>
      </c>
      <c r="AA108" s="2" t="s">
        <v>1</v>
      </c>
      <c r="AB108" s="2" t="s">
        <v>1</v>
      </c>
      <c r="AC108" s="2" t="s">
        <v>1</v>
      </c>
    </row>
    <row r="109" spans="1:29">
      <c r="A109" s="2" t="s">
        <v>8</v>
      </c>
      <c r="B109" s="2" t="s">
        <v>50</v>
      </c>
      <c r="C109" s="2" t="s">
        <v>60</v>
      </c>
      <c r="D109" s="2" t="s">
        <v>2806</v>
      </c>
      <c r="E109" s="2" t="s">
        <v>2807</v>
      </c>
      <c r="F109" s="2" t="s">
        <v>1</v>
      </c>
      <c r="G109" s="6">
        <v>46112</v>
      </c>
      <c r="H109" s="6">
        <v>46112</v>
      </c>
      <c r="I109" s="2" t="s">
        <v>3</v>
      </c>
      <c r="J109" s="2" t="s">
        <v>11</v>
      </c>
      <c r="K109" s="4">
        <v>-26896</v>
      </c>
      <c r="L109" s="2" t="s">
        <v>10</v>
      </c>
      <c r="M109" s="4">
        <v>-26896</v>
      </c>
      <c r="N109" s="2" t="s">
        <v>10</v>
      </c>
      <c r="O109" s="4">
        <v>-5107.55</v>
      </c>
      <c r="P109" s="2" t="s">
        <v>0</v>
      </c>
      <c r="Q109" s="4">
        <v>-26896</v>
      </c>
      <c r="R109" s="2" t="s">
        <v>10</v>
      </c>
      <c r="S109" s="2" t="s">
        <v>1</v>
      </c>
      <c r="T109" s="2" t="s">
        <v>1</v>
      </c>
      <c r="U109" s="6"/>
      <c r="V109" s="2" t="s">
        <v>2808</v>
      </c>
      <c r="W109" s="2" t="s">
        <v>2788</v>
      </c>
      <c r="X109" s="2" t="s">
        <v>1</v>
      </c>
      <c r="Y109" s="2" t="s">
        <v>2809</v>
      </c>
      <c r="Z109" s="2" t="s">
        <v>1</v>
      </c>
      <c r="AA109" s="2" t="s">
        <v>1</v>
      </c>
      <c r="AB109" s="2" t="s">
        <v>1</v>
      </c>
      <c r="AC109" s="2" t="s">
        <v>1</v>
      </c>
    </row>
    <row r="110" spans="1:29">
      <c r="A110" s="2" t="s">
        <v>8</v>
      </c>
      <c r="B110" s="2" t="s">
        <v>50</v>
      </c>
      <c r="C110" s="2" t="s">
        <v>60</v>
      </c>
      <c r="D110" s="2" t="s">
        <v>2806</v>
      </c>
      <c r="E110" s="2" t="s">
        <v>2807</v>
      </c>
      <c r="F110" s="2" t="s">
        <v>1</v>
      </c>
      <c r="G110" s="6">
        <v>46112</v>
      </c>
      <c r="H110" s="6">
        <v>46112</v>
      </c>
      <c r="I110" s="2" t="s">
        <v>2</v>
      </c>
      <c r="J110" s="2" t="s">
        <v>11</v>
      </c>
      <c r="K110" s="4">
        <v>443.78</v>
      </c>
      <c r="L110" s="2" t="s">
        <v>10</v>
      </c>
      <c r="M110" s="4">
        <v>443.78</v>
      </c>
      <c r="N110" s="2" t="s">
        <v>10</v>
      </c>
      <c r="O110" s="4">
        <v>84.27</v>
      </c>
      <c r="P110" s="2" t="s">
        <v>0</v>
      </c>
      <c r="Q110" s="4">
        <v>443.78</v>
      </c>
      <c r="R110" s="2" t="s">
        <v>10</v>
      </c>
      <c r="S110" s="2" t="s">
        <v>1</v>
      </c>
      <c r="T110" s="2" t="s">
        <v>1</v>
      </c>
      <c r="U110" s="6"/>
      <c r="V110" s="2" t="s">
        <v>2808</v>
      </c>
      <c r="W110" s="2" t="s">
        <v>2788</v>
      </c>
      <c r="X110" s="2" t="s">
        <v>1</v>
      </c>
      <c r="Y110" s="2" t="s">
        <v>2809</v>
      </c>
      <c r="Z110" s="2" t="s">
        <v>1</v>
      </c>
      <c r="AA110" s="2" t="s">
        <v>1</v>
      </c>
      <c r="AB110" s="2" t="s">
        <v>1</v>
      </c>
      <c r="AC110" s="2" t="s">
        <v>1</v>
      </c>
    </row>
    <row r="111" spans="1:29">
      <c r="A111" s="2" t="s">
        <v>8</v>
      </c>
      <c r="B111" s="2" t="s">
        <v>50</v>
      </c>
      <c r="C111" s="2" t="s">
        <v>60</v>
      </c>
      <c r="D111" s="2" t="s">
        <v>2806</v>
      </c>
      <c r="E111" s="2" t="s">
        <v>2807</v>
      </c>
      <c r="F111" s="2" t="s">
        <v>1</v>
      </c>
      <c r="G111" s="6">
        <v>46112</v>
      </c>
      <c r="H111" s="6">
        <v>46112</v>
      </c>
      <c r="I111" s="2" t="s">
        <v>2</v>
      </c>
      <c r="J111" s="2" t="s">
        <v>11</v>
      </c>
      <c r="K111" s="4">
        <v>2044.1</v>
      </c>
      <c r="L111" s="2" t="s">
        <v>10</v>
      </c>
      <c r="M111" s="4">
        <v>2044.1</v>
      </c>
      <c r="N111" s="2" t="s">
        <v>10</v>
      </c>
      <c r="O111" s="4">
        <v>388.17</v>
      </c>
      <c r="P111" s="2" t="s">
        <v>0</v>
      </c>
      <c r="Q111" s="4">
        <v>2044.1</v>
      </c>
      <c r="R111" s="2" t="s">
        <v>10</v>
      </c>
      <c r="S111" s="2" t="s">
        <v>1</v>
      </c>
      <c r="T111" s="2" t="s">
        <v>1</v>
      </c>
      <c r="U111" s="6"/>
      <c r="V111" s="2" t="s">
        <v>2808</v>
      </c>
      <c r="W111" s="2" t="s">
        <v>2788</v>
      </c>
      <c r="X111" s="2" t="s">
        <v>1</v>
      </c>
      <c r="Y111" s="2" t="s">
        <v>2809</v>
      </c>
      <c r="Z111" s="2" t="s">
        <v>1</v>
      </c>
      <c r="AA111" s="2" t="s">
        <v>1</v>
      </c>
      <c r="AB111" s="2" t="s">
        <v>1</v>
      </c>
      <c r="AC111" s="2" t="s">
        <v>1</v>
      </c>
    </row>
    <row r="112" spans="1:29">
      <c r="A112" s="2" t="s">
        <v>8</v>
      </c>
      <c r="B112" s="2" t="s">
        <v>50</v>
      </c>
      <c r="C112" s="2" t="s">
        <v>60</v>
      </c>
      <c r="D112" s="2" t="s">
        <v>2806</v>
      </c>
      <c r="E112" s="2" t="s">
        <v>2807</v>
      </c>
      <c r="F112" s="2" t="s">
        <v>1</v>
      </c>
      <c r="G112" s="6">
        <v>46112</v>
      </c>
      <c r="H112" s="6">
        <v>46112</v>
      </c>
      <c r="I112" s="2" t="s">
        <v>2</v>
      </c>
      <c r="J112" s="2" t="s">
        <v>11</v>
      </c>
      <c r="K112" s="4">
        <v>1344.8</v>
      </c>
      <c r="L112" s="2" t="s">
        <v>10</v>
      </c>
      <c r="M112" s="4">
        <v>1344.8</v>
      </c>
      <c r="N112" s="2" t="s">
        <v>10</v>
      </c>
      <c r="O112" s="4">
        <v>255.38</v>
      </c>
      <c r="P112" s="2" t="s">
        <v>0</v>
      </c>
      <c r="Q112" s="4">
        <v>1344.8</v>
      </c>
      <c r="R112" s="2" t="s">
        <v>10</v>
      </c>
      <c r="S112" s="2" t="s">
        <v>1</v>
      </c>
      <c r="T112" s="2" t="s">
        <v>1</v>
      </c>
      <c r="U112" s="6"/>
      <c r="V112" s="2" t="s">
        <v>2808</v>
      </c>
      <c r="W112" s="2" t="s">
        <v>2788</v>
      </c>
      <c r="X112" s="2" t="s">
        <v>1</v>
      </c>
      <c r="Y112" s="2" t="s">
        <v>2809</v>
      </c>
      <c r="Z112" s="2" t="s">
        <v>1</v>
      </c>
      <c r="AA112" s="2" t="s">
        <v>1</v>
      </c>
      <c r="AB112" s="2" t="s">
        <v>1</v>
      </c>
      <c r="AC112" s="2" t="s">
        <v>1</v>
      </c>
    </row>
    <row r="113" spans="1:29">
      <c r="A113" s="2" t="s">
        <v>8</v>
      </c>
      <c r="B113" s="2" t="s">
        <v>50</v>
      </c>
      <c r="C113" s="2" t="s">
        <v>60</v>
      </c>
      <c r="D113" s="2" t="s">
        <v>2818</v>
      </c>
      <c r="E113" s="2" t="s">
        <v>2807</v>
      </c>
      <c r="F113" s="2" t="s">
        <v>1</v>
      </c>
      <c r="G113" s="6">
        <v>46112</v>
      </c>
      <c r="H113" s="6">
        <v>46112</v>
      </c>
      <c r="I113" s="2" t="s">
        <v>3</v>
      </c>
      <c r="J113" s="2" t="s">
        <v>11</v>
      </c>
      <c r="K113" s="4">
        <v>-18356.45</v>
      </c>
      <c r="L113" s="2" t="s">
        <v>10</v>
      </c>
      <c r="M113" s="4">
        <v>-18356.45</v>
      </c>
      <c r="N113" s="2" t="s">
        <v>10</v>
      </c>
      <c r="O113" s="4">
        <v>-3485.89</v>
      </c>
      <c r="P113" s="2" t="s">
        <v>0</v>
      </c>
      <c r="Q113" s="4">
        <v>-18356.45</v>
      </c>
      <c r="R113" s="2" t="s">
        <v>10</v>
      </c>
      <c r="S113" s="2" t="s">
        <v>1</v>
      </c>
      <c r="T113" s="2" t="s">
        <v>1</v>
      </c>
      <c r="U113" s="6"/>
      <c r="V113" s="2" t="s">
        <v>2819</v>
      </c>
      <c r="W113" s="2" t="s">
        <v>2788</v>
      </c>
      <c r="X113" s="2" t="s">
        <v>1</v>
      </c>
      <c r="Y113" s="2" t="s">
        <v>2820</v>
      </c>
      <c r="Z113" s="2" t="s">
        <v>1</v>
      </c>
      <c r="AA113" s="2" t="s">
        <v>1</v>
      </c>
      <c r="AB113" s="2" t="s">
        <v>1</v>
      </c>
      <c r="AC113" s="2" t="s">
        <v>1</v>
      </c>
    </row>
    <row r="114" spans="1:29">
      <c r="A114" s="2" t="s">
        <v>8</v>
      </c>
      <c r="B114" s="2" t="s">
        <v>9</v>
      </c>
      <c r="C114" s="2" t="s">
        <v>2663</v>
      </c>
      <c r="D114" s="2" t="s">
        <v>2643</v>
      </c>
      <c r="E114" s="2" t="s">
        <v>2664</v>
      </c>
      <c r="F114" s="2" t="s">
        <v>1</v>
      </c>
      <c r="G114" s="6">
        <v>46081</v>
      </c>
      <c r="H114" s="6">
        <v>46082</v>
      </c>
      <c r="I114" s="2" t="s">
        <v>2645</v>
      </c>
      <c r="J114" s="2" t="s">
        <v>4</v>
      </c>
      <c r="K114" s="4">
        <v>-15372.02</v>
      </c>
      <c r="L114" s="2" t="s">
        <v>10</v>
      </c>
      <c r="M114" s="4">
        <v>-15372.02</v>
      </c>
      <c r="N114" s="2" t="s">
        <v>10</v>
      </c>
      <c r="O114" s="4">
        <v>-2992.93</v>
      </c>
      <c r="P114" s="2" t="s">
        <v>0</v>
      </c>
      <c r="Q114" s="4">
        <v>-15372.02</v>
      </c>
      <c r="R114" s="2" t="s">
        <v>10</v>
      </c>
      <c r="S114" s="2" t="s">
        <v>1</v>
      </c>
      <c r="T114" s="2" t="s">
        <v>2664</v>
      </c>
      <c r="U114" s="6">
        <v>46082</v>
      </c>
      <c r="V114" s="2" t="s">
        <v>2665</v>
      </c>
      <c r="W114" s="2" t="s">
        <v>2666</v>
      </c>
      <c r="X114" s="2" t="s">
        <v>1</v>
      </c>
      <c r="Y114" s="2" t="s">
        <v>1</v>
      </c>
      <c r="Z114" s="2" t="s">
        <v>1</v>
      </c>
      <c r="AA114" s="2" t="s">
        <v>2647</v>
      </c>
      <c r="AB114" s="2" t="s">
        <v>1</v>
      </c>
      <c r="AC114" s="2" t="s">
        <v>1</v>
      </c>
    </row>
    <row r="115" spans="1:29">
      <c r="A115" s="2" t="s">
        <v>8</v>
      </c>
      <c r="B115" s="2" t="s">
        <v>24</v>
      </c>
      <c r="C115" s="2" t="s">
        <v>2663</v>
      </c>
      <c r="D115" s="2" t="s">
        <v>2772</v>
      </c>
      <c r="E115" s="2" t="s">
        <v>2664</v>
      </c>
      <c r="F115" s="2" t="s">
        <v>1</v>
      </c>
      <c r="G115" s="6">
        <v>46081</v>
      </c>
      <c r="H115" s="6">
        <v>46082</v>
      </c>
      <c r="I115" s="2" t="s">
        <v>2</v>
      </c>
      <c r="J115" s="2" t="s">
        <v>4</v>
      </c>
      <c r="K115" s="4">
        <v>15372.02</v>
      </c>
      <c r="L115" s="2" t="s">
        <v>10</v>
      </c>
      <c r="M115" s="4">
        <v>15372.02</v>
      </c>
      <c r="N115" s="2" t="s">
        <v>10</v>
      </c>
      <c r="O115" s="4">
        <v>2992.93</v>
      </c>
      <c r="P115" s="2" t="s">
        <v>0</v>
      </c>
      <c r="Q115" s="4">
        <v>15372.02</v>
      </c>
      <c r="R115" s="2" t="s">
        <v>10</v>
      </c>
      <c r="S115" s="2" t="s">
        <v>1</v>
      </c>
      <c r="T115" s="2" t="s">
        <v>1</v>
      </c>
      <c r="U115" s="6"/>
      <c r="V115" s="2" t="s">
        <v>2665</v>
      </c>
      <c r="W115" s="2" t="s">
        <v>2666</v>
      </c>
      <c r="X115" s="2" t="s">
        <v>2778</v>
      </c>
      <c r="Y115" s="2" t="s">
        <v>1</v>
      </c>
      <c r="Z115" s="2" t="s">
        <v>1</v>
      </c>
      <c r="AA115" s="2" t="s">
        <v>1</v>
      </c>
      <c r="AB115" s="2" t="s">
        <v>1</v>
      </c>
      <c r="AC115" s="2" t="s">
        <v>1</v>
      </c>
    </row>
    <row r="116" spans="1:29">
      <c r="A116" s="2" t="s">
        <v>8</v>
      </c>
      <c r="B116" s="2" t="s">
        <v>9</v>
      </c>
      <c r="C116" s="2" t="s">
        <v>2660</v>
      </c>
      <c r="D116" s="2" t="s">
        <v>2643</v>
      </c>
      <c r="E116" s="2" t="s">
        <v>2661</v>
      </c>
      <c r="F116" s="2" t="s">
        <v>1</v>
      </c>
      <c r="G116" s="6">
        <v>46081</v>
      </c>
      <c r="H116" s="6">
        <v>46082</v>
      </c>
      <c r="I116" s="2" t="s">
        <v>2645</v>
      </c>
      <c r="J116" s="2" t="s">
        <v>4</v>
      </c>
      <c r="K116" s="4">
        <v>-2736486.04</v>
      </c>
      <c r="L116" s="2" t="s">
        <v>10</v>
      </c>
      <c r="M116" s="4">
        <v>-2736486.04</v>
      </c>
      <c r="N116" s="2" t="s">
        <v>10</v>
      </c>
      <c r="O116" s="4">
        <v>-532793.82999999996</v>
      </c>
      <c r="P116" s="2" t="s">
        <v>0</v>
      </c>
      <c r="Q116" s="4">
        <v>-2736486.04</v>
      </c>
      <c r="R116" s="2" t="s">
        <v>10</v>
      </c>
      <c r="S116" s="2" t="s">
        <v>1</v>
      </c>
      <c r="T116" s="2" t="s">
        <v>2661</v>
      </c>
      <c r="U116" s="6">
        <v>46082</v>
      </c>
      <c r="V116" s="2" t="s">
        <v>2662</v>
      </c>
      <c r="W116" s="2" t="s">
        <v>59</v>
      </c>
      <c r="X116" s="2" t="s">
        <v>1</v>
      </c>
      <c r="Y116" s="2" t="s">
        <v>1</v>
      </c>
      <c r="Z116" s="2" t="s">
        <v>1</v>
      </c>
      <c r="AA116" s="2" t="s">
        <v>2647</v>
      </c>
      <c r="AB116" s="2" t="s">
        <v>1</v>
      </c>
      <c r="AC116" s="2" t="s">
        <v>1</v>
      </c>
    </row>
    <row r="117" spans="1:29">
      <c r="A117" s="2" t="s">
        <v>8</v>
      </c>
      <c r="B117" s="2" t="s">
        <v>24</v>
      </c>
      <c r="C117" s="2" t="s">
        <v>2660</v>
      </c>
      <c r="D117" s="2" t="s">
        <v>2772</v>
      </c>
      <c r="E117" s="2" t="s">
        <v>2661</v>
      </c>
      <c r="F117" s="2" t="s">
        <v>1</v>
      </c>
      <c r="G117" s="6">
        <v>46081</v>
      </c>
      <c r="H117" s="6">
        <v>46082</v>
      </c>
      <c r="I117" s="2" t="s">
        <v>2</v>
      </c>
      <c r="J117" s="2" t="s">
        <v>4</v>
      </c>
      <c r="K117" s="4">
        <v>2736486.04</v>
      </c>
      <c r="L117" s="2" t="s">
        <v>10</v>
      </c>
      <c r="M117" s="4">
        <v>2736486.04</v>
      </c>
      <c r="N117" s="2" t="s">
        <v>10</v>
      </c>
      <c r="O117" s="4">
        <v>532793.82999999996</v>
      </c>
      <c r="P117" s="2" t="s">
        <v>0</v>
      </c>
      <c r="Q117" s="4">
        <v>2736486.04</v>
      </c>
      <c r="R117" s="2" t="s">
        <v>10</v>
      </c>
      <c r="S117" s="2" t="s">
        <v>1</v>
      </c>
      <c r="T117" s="2" t="s">
        <v>1</v>
      </c>
      <c r="U117" s="6"/>
      <c r="V117" s="2" t="s">
        <v>2662</v>
      </c>
      <c r="W117" s="2" t="s">
        <v>59</v>
      </c>
      <c r="X117" s="2" t="s">
        <v>2777</v>
      </c>
      <c r="Y117" s="2" t="s">
        <v>1</v>
      </c>
      <c r="Z117" s="2" t="s">
        <v>1</v>
      </c>
      <c r="AA117" s="2" t="s">
        <v>1</v>
      </c>
      <c r="AB117" s="2" t="s">
        <v>1</v>
      </c>
      <c r="AC117" s="2" t="s">
        <v>1</v>
      </c>
    </row>
    <row r="118" spans="1:29">
      <c r="A118" s="2" t="s">
        <v>8</v>
      </c>
      <c r="B118" s="2" t="s">
        <v>9</v>
      </c>
      <c r="C118" s="2" t="s">
        <v>2657</v>
      </c>
      <c r="D118" s="2" t="s">
        <v>2643</v>
      </c>
      <c r="E118" s="2" t="s">
        <v>2658</v>
      </c>
      <c r="F118" s="2" t="s">
        <v>1</v>
      </c>
      <c r="G118" s="6">
        <v>46081</v>
      </c>
      <c r="H118" s="6">
        <v>46082</v>
      </c>
      <c r="I118" s="2" t="s">
        <v>2645</v>
      </c>
      <c r="J118" s="2" t="s">
        <v>4</v>
      </c>
      <c r="K118" s="4">
        <v>-275091.09999999998</v>
      </c>
      <c r="L118" s="2" t="s">
        <v>10</v>
      </c>
      <c r="M118" s="4">
        <v>-275091.09999999998</v>
      </c>
      <c r="N118" s="2" t="s">
        <v>10</v>
      </c>
      <c r="O118" s="4">
        <v>-53560.24</v>
      </c>
      <c r="P118" s="2" t="s">
        <v>0</v>
      </c>
      <c r="Q118" s="4">
        <v>-275091.09999999998</v>
      </c>
      <c r="R118" s="2" t="s">
        <v>10</v>
      </c>
      <c r="S118" s="2" t="s">
        <v>1</v>
      </c>
      <c r="T118" s="2" t="s">
        <v>2658</v>
      </c>
      <c r="U118" s="6">
        <v>46082</v>
      </c>
      <c r="V118" s="2" t="s">
        <v>2659</v>
      </c>
      <c r="W118" s="2" t="s">
        <v>59</v>
      </c>
      <c r="X118" s="2" t="s">
        <v>1</v>
      </c>
      <c r="Y118" s="2" t="s">
        <v>1</v>
      </c>
      <c r="Z118" s="2" t="s">
        <v>1</v>
      </c>
      <c r="AA118" s="2" t="s">
        <v>2647</v>
      </c>
      <c r="AB118" s="2" t="s">
        <v>1</v>
      </c>
      <c r="AC118" s="2" t="s">
        <v>1</v>
      </c>
    </row>
    <row r="119" spans="1:29">
      <c r="A119" s="2" t="s">
        <v>8</v>
      </c>
      <c r="B119" s="2" t="s">
        <v>24</v>
      </c>
      <c r="C119" s="2" t="s">
        <v>2657</v>
      </c>
      <c r="D119" s="2" t="s">
        <v>2772</v>
      </c>
      <c r="E119" s="2" t="s">
        <v>2658</v>
      </c>
      <c r="F119" s="2" t="s">
        <v>1</v>
      </c>
      <c r="G119" s="6">
        <v>46081</v>
      </c>
      <c r="H119" s="6">
        <v>46082</v>
      </c>
      <c r="I119" s="2" t="s">
        <v>2</v>
      </c>
      <c r="J119" s="2" t="s">
        <v>4</v>
      </c>
      <c r="K119" s="4">
        <v>275091.09999999998</v>
      </c>
      <c r="L119" s="2" t="s">
        <v>10</v>
      </c>
      <c r="M119" s="4">
        <v>275091.09999999998</v>
      </c>
      <c r="N119" s="2" t="s">
        <v>10</v>
      </c>
      <c r="O119" s="4">
        <v>53560.24</v>
      </c>
      <c r="P119" s="2" t="s">
        <v>0</v>
      </c>
      <c r="Q119" s="4">
        <v>275091.09999999998</v>
      </c>
      <c r="R119" s="2" t="s">
        <v>10</v>
      </c>
      <c r="S119" s="2" t="s">
        <v>1</v>
      </c>
      <c r="T119" s="2" t="s">
        <v>1</v>
      </c>
      <c r="U119" s="6"/>
      <c r="V119" s="2" t="s">
        <v>2659</v>
      </c>
      <c r="W119" s="2" t="s">
        <v>59</v>
      </c>
      <c r="X119" s="2" t="s">
        <v>2776</v>
      </c>
      <c r="Y119" s="2" t="s">
        <v>1</v>
      </c>
      <c r="Z119" s="2" t="s">
        <v>1</v>
      </c>
      <c r="AA119" s="2" t="s">
        <v>1</v>
      </c>
      <c r="AB119" s="2" t="s">
        <v>1</v>
      </c>
      <c r="AC119" s="2" t="s">
        <v>1</v>
      </c>
    </row>
    <row r="120" spans="1:29">
      <c r="A120" s="2" t="s">
        <v>8</v>
      </c>
      <c r="B120" s="2" t="s">
        <v>9</v>
      </c>
      <c r="C120" s="2" t="s">
        <v>2654</v>
      </c>
      <c r="D120" s="2" t="s">
        <v>2643</v>
      </c>
      <c r="E120" s="2" t="s">
        <v>2655</v>
      </c>
      <c r="F120" s="2" t="s">
        <v>1</v>
      </c>
      <c r="G120" s="6">
        <v>46081</v>
      </c>
      <c r="H120" s="6">
        <v>46082</v>
      </c>
      <c r="I120" s="2" t="s">
        <v>2645</v>
      </c>
      <c r="J120" s="2" t="s">
        <v>4</v>
      </c>
      <c r="K120" s="4">
        <v>-6393309.9299999997</v>
      </c>
      <c r="L120" s="2" t="s">
        <v>10</v>
      </c>
      <c r="M120" s="4">
        <v>-6393309.9299999997</v>
      </c>
      <c r="N120" s="2" t="s">
        <v>10</v>
      </c>
      <c r="O120" s="4">
        <v>-1244777.44</v>
      </c>
      <c r="P120" s="2" t="s">
        <v>0</v>
      </c>
      <c r="Q120" s="4">
        <v>-6393309.9299999997</v>
      </c>
      <c r="R120" s="2" t="s">
        <v>10</v>
      </c>
      <c r="S120" s="2" t="s">
        <v>1</v>
      </c>
      <c r="T120" s="2" t="s">
        <v>2655</v>
      </c>
      <c r="U120" s="6">
        <v>46082</v>
      </c>
      <c r="V120" s="2" t="s">
        <v>2656</v>
      </c>
      <c r="W120" s="2" t="s">
        <v>58</v>
      </c>
      <c r="X120" s="2" t="s">
        <v>1</v>
      </c>
      <c r="Y120" s="2" t="s">
        <v>1</v>
      </c>
      <c r="Z120" s="2" t="s">
        <v>1</v>
      </c>
      <c r="AA120" s="2" t="s">
        <v>2647</v>
      </c>
      <c r="AB120" s="2" t="s">
        <v>1</v>
      </c>
      <c r="AC120" s="2" t="s">
        <v>1</v>
      </c>
    </row>
    <row r="121" spans="1:29">
      <c r="A121" s="2" t="s">
        <v>8</v>
      </c>
      <c r="B121" s="2" t="s">
        <v>24</v>
      </c>
      <c r="C121" s="2" t="s">
        <v>2654</v>
      </c>
      <c r="D121" s="2" t="s">
        <v>2772</v>
      </c>
      <c r="E121" s="2" t="s">
        <v>2655</v>
      </c>
      <c r="F121" s="2" t="s">
        <v>1</v>
      </c>
      <c r="G121" s="6">
        <v>46081</v>
      </c>
      <c r="H121" s="6">
        <v>46082</v>
      </c>
      <c r="I121" s="2" t="s">
        <v>2</v>
      </c>
      <c r="J121" s="2" t="s">
        <v>4</v>
      </c>
      <c r="K121" s="4">
        <v>6393309.9299999997</v>
      </c>
      <c r="L121" s="2" t="s">
        <v>10</v>
      </c>
      <c r="M121" s="4">
        <v>6393309.9299999997</v>
      </c>
      <c r="N121" s="2" t="s">
        <v>10</v>
      </c>
      <c r="O121" s="4">
        <v>1244777.44</v>
      </c>
      <c r="P121" s="2" t="s">
        <v>0</v>
      </c>
      <c r="Q121" s="4">
        <v>6393309.9299999997</v>
      </c>
      <c r="R121" s="2" t="s">
        <v>10</v>
      </c>
      <c r="S121" s="2" t="s">
        <v>1</v>
      </c>
      <c r="T121" s="2" t="s">
        <v>1</v>
      </c>
      <c r="U121" s="6"/>
      <c r="V121" s="2" t="s">
        <v>2656</v>
      </c>
      <c r="W121" s="2" t="s">
        <v>58</v>
      </c>
      <c r="X121" s="2" t="s">
        <v>2775</v>
      </c>
      <c r="Y121" s="2" t="s">
        <v>1</v>
      </c>
      <c r="Z121" s="2" t="s">
        <v>1</v>
      </c>
      <c r="AA121" s="2" t="s">
        <v>1</v>
      </c>
      <c r="AB121" s="2" t="s">
        <v>1</v>
      </c>
      <c r="AC121" s="2" t="s">
        <v>1</v>
      </c>
    </row>
    <row r="122" spans="1:29">
      <c r="A122" s="2" t="s">
        <v>8</v>
      </c>
      <c r="B122" s="2" t="s">
        <v>9</v>
      </c>
      <c r="C122" s="2" t="s">
        <v>2651</v>
      </c>
      <c r="D122" s="2" t="s">
        <v>2643</v>
      </c>
      <c r="E122" s="2" t="s">
        <v>2652</v>
      </c>
      <c r="F122" s="2" t="s">
        <v>1</v>
      </c>
      <c r="G122" s="6">
        <v>46081</v>
      </c>
      <c r="H122" s="6">
        <v>46082</v>
      </c>
      <c r="I122" s="2" t="s">
        <v>2645</v>
      </c>
      <c r="J122" s="2" t="s">
        <v>4</v>
      </c>
      <c r="K122" s="4">
        <v>-83043.539999999994</v>
      </c>
      <c r="L122" s="2" t="s">
        <v>10</v>
      </c>
      <c r="M122" s="4">
        <v>-83043.539999999994</v>
      </c>
      <c r="N122" s="2" t="s">
        <v>10</v>
      </c>
      <c r="O122" s="4">
        <v>-16168.58</v>
      </c>
      <c r="P122" s="2" t="s">
        <v>0</v>
      </c>
      <c r="Q122" s="4">
        <v>-83043.539999999994</v>
      </c>
      <c r="R122" s="2" t="s">
        <v>10</v>
      </c>
      <c r="S122" s="2" t="s">
        <v>1</v>
      </c>
      <c r="T122" s="2" t="s">
        <v>2652</v>
      </c>
      <c r="U122" s="6">
        <v>46082</v>
      </c>
      <c r="V122" s="2" t="s">
        <v>2653</v>
      </c>
      <c r="W122" s="2" t="s">
        <v>58</v>
      </c>
      <c r="X122" s="2" t="s">
        <v>1</v>
      </c>
      <c r="Y122" s="2" t="s">
        <v>1</v>
      </c>
      <c r="Z122" s="2" t="s">
        <v>1</v>
      </c>
      <c r="AA122" s="2" t="s">
        <v>2647</v>
      </c>
      <c r="AB122" s="2" t="s">
        <v>1</v>
      </c>
      <c r="AC122" s="2" t="s">
        <v>1</v>
      </c>
    </row>
    <row r="123" spans="1:29">
      <c r="A123" s="2" t="s">
        <v>8</v>
      </c>
      <c r="B123" s="2" t="s">
        <v>24</v>
      </c>
      <c r="C123" s="2" t="s">
        <v>2651</v>
      </c>
      <c r="D123" s="2" t="s">
        <v>2772</v>
      </c>
      <c r="E123" s="2" t="s">
        <v>2652</v>
      </c>
      <c r="F123" s="2" t="s">
        <v>1</v>
      </c>
      <c r="G123" s="6">
        <v>46081</v>
      </c>
      <c r="H123" s="6">
        <v>46082</v>
      </c>
      <c r="I123" s="2" t="s">
        <v>2</v>
      </c>
      <c r="J123" s="2" t="s">
        <v>4</v>
      </c>
      <c r="K123" s="4">
        <v>83043.539999999994</v>
      </c>
      <c r="L123" s="2" t="s">
        <v>10</v>
      </c>
      <c r="M123" s="4">
        <v>83043.539999999994</v>
      </c>
      <c r="N123" s="2" t="s">
        <v>10</v>
      </c>
      <c r="O123" s="4">
        <v>16168.58</v>
      </c>
      <c r="P123" s="2" t="s">
        <v>0</v>
      </c>
      <c r="Q123" s="4">
        <v>83043.539999999994</v>
      </c>
      <c r="R123" s="2" t="s">
        <v>10</v>
      </c>
      <c r="S123" s="2" t="s">
        <v>1</v>
      </c>
      <c r="T123" s="2" t="s">
        <v>1</v>
      </c>
      <c r="U123" s="6"/>
      <c r="V123" s="2" t="s">
        <v>2653</v>
      </c>
      <c r="W123" s="2" t="s">
        <v>58</v>
      </c>
      <c r="X123" s="2" t="s">
        <v>2774</v>
      </c>
      <c r="Y123" s="2" t="s">
        <v>1</v>
      </c>
      <c r="Z123" s="2" t="s">
        <v>1</v>
      </c>
      <c r="AA123" s="2" t="s">
        <v>1</v>
      </c>
      <c r="AB123" s="2" t="s">
        <v>1</v>
      </c>
      <c r="AC123" s="2" t="s">
        <v>1</v>
      </c>
    </row>
    <row r="124" spans="1:29">
      <c r="A124" s="2" t="s">
        <v>8</v>
      </c>
      <c r="B124" s="2" t="s">
        <v>9</v>
      </c>
      <c r="C124" s="2" t="s">
        <v>2648</v>
      </c>
      <c r="D124" s="2" t="s">
        <v>2643</v>
      </c>
      <c r="E124" s="2" t="s">
        <v>2649</v>
      </c>
      <c r="F124" s="2" t="s">
        <v>1</v>
      </c>
      <c r="G124" s="6">
        <v>46081</v>
      </c>
      <c r="H124" s="6">
        <v>46082</v>
      </c>
      <c r="I124" s="2" t="s">
        <v>2645</v>
      </c>
      <c r="J124" s="2" t="s">
        <v>4</v>
      </c>
      <c r="K124" s="4">
        <v>-4252704.83</v>
      </c>
      <c r="L124" s="2" t="s">
        <v>10</v>
      </c>
      <c r="M124" s="4">
        <v>-4252704.83</v>
      </c>
      <c r="N124" s="2" t="s">
        <v>10</v>
      </c>
      <c r="O124" s="4">
        <v>-828001.63</v>
      </c>
      <c r="P124" s="2" t="s">
        <v>0</v>
      </c>
      <c r="Q124" s="4">
        <v>-4252704.83</v>
      </c>
      <c r="R124" s="2" t="s">
        <v>10</v>
      </c>
      <c r="S124" s="2" t="s">
        <v>1</v>
      </c>
      <c r="T124" s="2" t="s">
        <v>2649</v>
      </c>
      <c r="U124" s="6">
        <v>46082</v>
      </c>
      <c r="V124" s="2" t="s">
        <v>2650</v>
      </c>
      <c r="W124" s="2" t="s">
        <v>58</v>
      </c>
      <c r="X124" s="2" t="s">
        <v>1</v>
      </c>
      <c r="Y124" s="2" t="s">
        <v>1</v>
      </c>
      <c r="Z124" s="2" t="s">
        <v>1</v>
      </c>
      <c r="AA124" s="2" t="s">
        <v>2647</v>
      </c>
      <c r="AB124" s="2" t="s">
        <v>1</v>
      </c>
      <c r="AC124" s="2" t="s">
        <v>1</v>
      </c>
    </row>
    <row r="125" spans="1:29">
      <c r="A125" s="2" t="s">
        <v>8</v>
      </c>
      <c r="B125" s="2" t="s">
        <v>24</v>
      </c>
      <c r="C125" s="2" t="s">
        <v>2648</v>
      </c>
      <c r="D125" s="2" t="s">
        <v>2772</v>
      </c>
      <c r="E125" s="2" t="s">
        <v>2649</v>
      </c>
      <c r="F125" s="2" t="s">
        <v>1</v>
      </c>
      <c r="G125" s="6">
        <v>46081</v>
      </c>
      <c r="H125" s="6">
        <v>46082</v>
      </c>
      <c r="I125" s="2" t="s">
        <v>2</v>
      </c>
      <c r="J125" s="2" t="s">
        <v>4</v>
      </c>
      <c r="K125" s="4">
        <v>4252704.83</v>
      </c>
      <c r="L125" s="2" t="s">
        <v>10</v>
      </c>
      <c r="M125" s="4">
        <v>4252704.83</v>
      </c>
      <c r="N125" s="2" t="s">
        <v>10</v>
      </c>
      <c r="O125" s="4">
        <v>828001.63</v>
      </c>
      <c r="P125" s="2" t="s">
        <v>0</v>
      </c>
      <c r="Q125" s="4">
        <v>4252704.83</v>
      </c>
      <c r="R125" s="2" t="s">
        <v>10</v>
      </c>
      <c r="S125" s="2" t="s">
        <v>1</v>
      </c>
      <c r="T125" s="2" t="s">
        <v>1</v>
      </c>
      <c r="U125" s="6"/>
      <c r="V125" s="2" t="s">
        <v>2650</v>
      </c>
      <c r="W125" s="2" t="s">
        <v>58</v>
      </c>
      <c r="X125" s="2" t="s">
        <v>2039</v>
      </c>
      <c r="Y125" s="2" t="s">
        <v>1</v>
      </c>
      <c r="Z125" s="2" t="s">
        <v>1</v>
      </c>
      <c r="AA125" s="2" t="s">
        <v>1</v>
      </c>
      <c r="AB125" s="2" t="s">
        <v>1</v>
      </c>
      <c r="AC125" s="2" t="s">
        <v>1</v>
      </c>
    </row>
    <row r="126" spans="1:29">
      <c r="A126" s="2" t="s">
        <v>8</v>
      </c>
      <c r="B126" s="2" t="s">
        <v>9</v>
      </c>
      <c r="C126" s="2" t="s">
        <v>2642</v>
      </c>
      <c r="D126" s="2" t="s">
        <v>2643</v>
      </c>
      <c r="E126" s="2" t="s">
        <v>2644</v>
      </c>
      <c r="F126" s="2" t="s">
        <v>1</v>
      </c>
      <c r="G126" s="6">
        <v>46081</v>
      </c>
      <c r="H126" s="6">
        <v>46082</v>
      </c>
      <c r="I126" s="2" t="s">
        <v>2645</v>
      </c>
      <c r="J126" s="2" t="s">
        <v>4</v>
      </c>
      <c r="K126" s="4">
        <v>-1085221.42</v>
      </c>
      <c r="L126" s="2" t="s">
        <v>10</v>
      </c>
      <c r="M126" s="4">
        <v>-1085221.42</v>
      </c>
      <c r="N126" s="2" t="s">
        <v>10</v>
      </c>
      <c r="O126" s="4">
        <v>-211292.61</v>
      </c>
      <c r="P126" s="2" t="s">
        <v>0</v>
      </c>
      <c r="Q126" s="4">
        <v>-1085221.42</v>
      </c>
      <c r="R126" s="2" t="s">
        <v>10</v>
      </c>
      <c r="S126" s="2" t="s">
        <v>1</v>
      </c>
      <c r="T126" s="2" t="s">
        <v>2644</v>
      </c>
      <c r="U126" s="6">
        <v>46082</v>
      </c>
      <c r="V126" s="2" t="s">
        <v>2646</v>
      </c>
      <c r="W126" s="2" t="s">
        <v>58</v>
      </c>
      <c r="X126" s="2" t="s">
        <v>1</v>
      </c>
      <c r="Y126" s="2" t="s">
        <v>1</v>
      </c>
      <c r="Z126" s="2" t="s">
        <v>1</v>
      </c>
      <c r="AA126" s="2" t="s">
        <v>2647</v>
      </c>
      <c r="AB126" s="2" t="s">
        <v>1</v>
      </c>
      <c r="AC126" s="2" t="s">
        <v>1</v>
      </c>
    </row>
    <row r="127" spans="1:29">
      <c r="A127" s="2" t="s">
        <v>8</v>
      </c>
      <c r="B127" s="2" t="s">
        <v>24</v>
      </c>
      <c r="C127" s="2" t="s">
        <v>2642</v>
      </c>
      <c r="D127" s="2" t="s">
        <v>2772</v>
      </c>
      <c r="E127" s="2" t="s">
        <v>2644</v>
      </c>
      <c r="F127" s="2" t="s">
        <v>1</v>
      </c>
      <c r="G127" s="6">
        <v>46081</v>
      </c>
      <c r="H127" s="6">
        <v>46082</v>
      </c>
      <c r="I127" s="2" t="s">
        <v>2</v>
      </c>
      <c r="J127" s="2" t="s">
        <v>4</v>
      </c>
      <c r="K127" s="4">
        <v>1085221.42</v>
      </c>
      <c r="L127" s="2" t="s">
        <v>10</v>
      </c>
      <c r="M127" s="4">
        <v>1085221.42</v>
      </c>
      <c r="N127" s="2" t="s">
        <v>10</v>
      </c>
      <c r="O127" s="4">
        <v>211292.61</v>
      </c>
      <c r="P127" s="2" t="s">
        <v>0</v>
      </c>
      <c r="Q127" s="4">
        <v>1085221.42</v>
      </c>
      <c r="R127" s="2" t="s">
        <v>10</v>
      </c>
      <c r="S127" s="2" t="s">
        <v>1</v>
      </c>
      <c r="T127" s="2" t="s">
        <v>1</v>
      </c>
      <c r="U127" s="6"/>
      <c r="V127" s="2" t="s">
        <v>2646</v>
      </c>
      <c r="W127" s="2" t="s">
        <v>58</v>
      </c>
      <c r="X127" s="2" t="s">
        <v>2773</v>
      </c>
      <c r="Y127" s="2" t="s">
        <v>1</v>
      </c>
      <c r="Z127" s="2" t="s">
        <v>1</v>
      </c>
      <c r="AA127" s="2" t="s">
        <v>1</v>
      </c>
      <c r="AB127" s="2" t="s">
        <v>1</v>
      </c>
      <c r="AC127" s="2" t="s">
        <v>1</v>
      </c>
    </row>
    <row r="128" spans="1:29">
      <c r="A128" s="2" t="s">
        <v>8</v>
      </c>
      <c r="B128" s="2" t="s">
        <v>14</v>
      </c>
      <c r="C128" s="2" t="s">
        <v>2768</v>
      </c>
      <c r="D128" s="2" t="s">
        <v>2712</v>
      </c>
      <c r="E128" s="2" t="s">
        <v>2769</v>
      </c>
      <c r="F128" s="2" t="s">
        <v>1</v>
      </c>
      <c r="G128" s="6">
        <v>46167</v>
      </c>
      <c r="H128" s="6">
        <v>46167</v>
      </c>
      <c r="I128" s="2" t="s">
        <v>2714</v>
      </c>
      <c r="J128" s="2" t="s">
        <v>2715</v>
      </c>
      <c r="K128" s="4">
        <v>24625</v>
      </c>
      <c r="L128" s="2" t="s">
        <v>10</v>
      </c>
      <c r="M128" s="4">
        <v>24625</v>
      </c>
      <c r="N128" s="2" t="s">
        <v>10</v>
      </c>
      <c r="O128" s="4">
        <v>4885.6000000000004</v>
      </c>
      <c r="P128" s="2" t="s">
        <v>0</v>
      </c>
      <c r="Q128" s="4">
        <v>24625</v>
      </c>
      <c r="R128" s="2" t="s">
        <v>10</v>
      </c>
      <c r="S128" s="2" t="s">
        <v>2716</v>
      </c>
      <c r="T128" s="2" t="s">
        <v>2770</v>
      </c>
      <c r="U128" s="6">
        <v>46198</v>
      </c>
      <c r="V128" s="2" t="s">
        <v>2771</v>
      </c>
      <c r="W128" s="2" t="s">
        <v>2719</v>
      </c>
      <c r="X128" s="2" t="s">
        <v>1</v>
      </c>
      <c r="Y128" s="2" t="s">
        <v>1</v>
      </c>
      <c r="Z128" s="2" t="s">
        <v>2720</v>
      </c>
      <c r="AA128" s="2" t="s">
        <v>1</v>
      </c>
      <c r="AB128" s="2" t="s">
        <v>1</v>
      </c>
      <c r="AC128" s="2" t="s">
        <v>1</v>
      </c>
    </row>
    <row r="129" spans="1:29">
      <c r="A129" s="2" t="s">
        <v>8</v>
      </c>
      <c r="B129" s="2" t="s">
        <v>14</v>
      </c>
      <c r="C129" s="2" t="s">
        <v>2764</v>
      </c>
      <c r="D129" s="2" t="s">
        <v>2712</v>
      </c>
      <c r="E129" s="2" t="s">
        <v>2765</v>
      </c>
      <c r="F129" s="2" t="s">
        <v>1</v>
      </c>
      <c r="G129" s="6">
        <v>46167</v>
      </c>
      <c r="H129" s="6">
        <v>46167</v>
      </c>
      <c r="I129" s="2" t="s">
        <v>2714</v>
      </c>
      <c r="J129" s="2" t="s">
        <v>2715</v>
      </c>
      <c r="K129" s="4">
        <v>14775</v>
      </c>
      <c r="L129" s="2" t="s">
        <v>10</v>
      </c>
      <c r="M129" s="4">
        <v>14775</v>
      </c>
      <c r="N129" s="2" t="s">
        <v>10</v>
      </c>
      <c r="O129" s="4">
        <v>2931.36</v>
      </c>
      <c r="P129" s="2" t="s">
        <v>0</v>
      </c>
      <c r="Q129" s="4">
        <v>14775</v>
      </c>
      <c r="R129" s="2" t="s">
        <v>10</v>
      </c>
      <c r="S129" s="2" t="s">
        <v>2716</v>
      </c>
      <c r="T129" s="2" t="s">
        <v>2766</v>
      </c>
      <c r="U129" s="6">
        <v>46198</v>
      </c>
      <c r="V129" s="2" t="s">
        <v>2767</v>
      </c>
      <c r="W129" s="2" t="s">
        <v>2719</v>
      </c>
      <c r="X129" s="2" t="s">
        <v>1</v>
      </c>
      <c r="Y129" s="2" t="s">
        <v>1</v>
      </c>
      <c r="Z129" s="2" t="s">
        <v>2720</v>
      </c>
      <c r="AA129" s="2" t="s">
        <v>1</v>
      </c>
      <c r="AB129" s="2" t="s">
        <v>1</v>
      </c>
      <c r="AC129" s="2" t="s">
        <v>1</v>
      </c>
    </row>
    <row r="130" spans="1:29">
      <c r="A130" s="2" t="s">
        <v>8</v>
      </c>
      <c r="B130" s="2" t="s">
        <v>14</v>
      </c>
      <c r="C130" s="2" t="s">
        <v>2759</v>
      </c>
      <c r="D130" s="2" t="s">
        <v>2712</v>
      </c>
      <c r="E130" s="2" t="s">
        <v>2760</v>
      </c>
      <c r="F130" s="2" t="s">
        <v>1</v>
      </c>
      <c r="G130" s="6">
        <v>46140</v>
      </c>
      <c r="H130" s="6">
        <v>46140</v>
      </c>
      <c r="I130" s="2" t="s">
        <v>2714</v>
      </c>
      <c r="J130" s="2" t="s">
        <v>2715</v>
      </c>
      <c r="K130" s="4">
        <v>232489.06</v>
      </c>
      <c r="L130" s="2" t="s">
        <v>10</v>
      </c>
      <c r="M130" s="4">
        <v>232489.06</v>
      </c>
      <c r="N130" s="2" t="s">
        <v>10</v>
      </c>
      <c r="O130" s="4">
        <v>46474.57</v>
      </c>
      <c r="P130" s="2" t="s">
        <v>0</v>
      </c>
      <c r="Q130" s="4">
        <v>232489.06</v>
      </c>
      <c r="R130" s="2" t="s">
        <v>10</v>
      </c>
      <c r="S130" s="2" t="s">
        <v>2716</v>
      </c>
      <c r="T130" s="2" t="s">
        <v>2761</v>
      </c>
      <c r="U130" s="6">
        <v>46168</v>
      </c>
      <c r="V130" s="2" t="s">
        <v>2762</v>
      </c>
      <c r="W130" s="2" t="s">
        <v>2727</v>
      </c>
      <c r="X130" s="2" t="s">
        <v>1</v>
      </c>
      <c r="Y130" s="2" t="s">
        <v>1</v>
      </c>
      <c r="Z130" s="2" t="s">
        <v>2728</v>
      </c>
      <c r="AA130" s="2" t="s">
        <v>1</v>
      </c>
      <c r="AB130" s="2" t="s">
        <v>1</v>
      </c>
      <c r="AC130" s="2" t="s">
        <v>1</v>
      </c>
    </row>
    <row r="131" spans="1:29">
      <c r="A131" s="2" t="s">
        <v>8</v>
      </c>
      <c r="B131" s="2" t="s">
        <v>14</v>
      </c>
      <c r="C131" s="2" t="s">
        <v>2753</v>
      </c>
      <c r="D131" s="2" t="s">
        <v>2712</v>
      </c>
      <c r="E131" s="2" t="s">
        <v>2754</v>
      </c>
      <c r="F131" s="2" t="s">
        <v>1</v>
      </c>
      <c r="G131" s="6">
        <v>46129</v>
      </c>
      <c r="H131" s="6">
        <v>46129</v>
      </c>
      <c r="I131" s="2" t="s">
        <v>2714</v>
      </c>
      <c r="J131" s="2" t="s">
        <v>2715</v>
      </c>
      <c r="K131" s="4">
        <v>11820</v>
      </c>
      <c r="L131" s="2" t="s">
        <v>10</v>
      </c>
      <c r="M131" s="4">
        <v>11820</v>
      </c>
      <c r="N131" s="2" t="s">
        <v>10</v>
      </c>
      <c r="O131" s="4">
        <v>2368.73</v>
      </c>
      <c r="P131" s="2" t="s">
        <v>0</v>
      </c>
      <c r="Q131" s="4">
        <v>11820</v>
      </c>
      <c r="R131" s="2" t="s">
        <v>10</v>
      </c>
      <c r="S131" s="2" t="s">
        <v>2716</v>
      </c>
      <c r="T131" s="2" t="s">
        <v>2755</v>
      </c>
      <c r="U131" s="6">
        <v>46156</v>
      </c>
      <c r="V131" s="2" t="s">
        <v>2756</v>
      </c>
      <c r="W131" s="2" t="s">
        <v>2757</v>
      </c>
      <c r="X131" s="2" t="s">
        <v>1</v>
      </c>
      <c r="Y131" s="2" t="s">
        <v>1</v>
      </c>
      <c r="Z131" s="2" t="s">
        <v>2720</v>
      </c>
      <c r="AA131" s="2" t="s">
        <v>1</v>
      </c>
      <c r="AB131" s="2" t="s">
        <v>1</v>
      </c>
      <c r="AC131" s="2" t="s">
        <v>1</v>
      </c>
    </row>
    <row r="132" spans="1:29">
      <c r="A132" s="2" t="s">
        <v>8</v>
      </c>
      <c r="B132" s="2" t="s">
        <v>14</v>
      </c>
      <c r="C132" s="2" t="s">
        <v>2711</v>
      </c>
      <c r="D132" s="2" t="s">
        <v>2712</v>
      </c>
      <c r="E132" s="2" t="s">
        <v>2713</v>
      </c>
      <c r="F132" s="2" t="s">
        <v>1</v>
      </c>
      <c r="G132" s="6">
        <v>46113</v>
      </c>
      <c r="H132" s="6">
        <v>46113</v>
      </c>
      <c r="I132" s="2" t="s">
        <v>2714</v>
      </c>
      <c r="J132" s="2" t="s">
        <v>2715</v>
      </c>
      <c r="K132" s="4">
        <v>128671.78</v>
      </c>
      <c r="L132" s="2" t="s">
        <v>10</v>
      </c>
      <c r="M132" s="4">
        <v>128671.78</v>
      </c>
      <c r="N132" s="2" t="s">
        <v>10</v>
      </c>
      <c r="O132" s="4">
        <v>24769.32</v>
      </c>
      <c r="P132" s="2" t="s">
        <v>0</v>
      </c>
      <c r="Q132" s="4">
        <v>128671.78</v>
      </c>
      <c r="R132" s="2" t="s">
        <v>10</v>
      </c>
      <c r="S132" s="2" t="s">
        <v>2716</v>
      </c>
      <c r="T132" s="2" t="s">
        <v>2717</v>
      </c>
      <c r="U132" s="6">
        <v>46114</v>
      </c>
      <c r="V132" s="2" t="s">
        <v>2718</v>
      </c>
      <c r="W132" s="2" t="s">
        <v>2719</v>
      </c>
      <c r="X132" s="2" t="s">
        <v>1</v>
      </c>
      <c r="Y132" s="2" t="s">
        <v>1</v>
      </c>
      <c r="Z132" s="2" t="s">
        <v>2720</v>
      </c>
      <c r="AA132" s="2" t="s">
        <v>1</v>
      </c>
      <c r="AB132" s="2" t="s">
        <v>1</v>
      </c>
      <c r="AC132" s="2" t="s">
        <v>1</v>
      </c>
    </row>
    <row r="133" spans="1:29">
      <c r="A133" s="2" t="s">
        <v>8</v>
      </c>
      <c r="B133" s="2" t="s">
        <v>14</v>
      </c>
      <c r="C133" s="2" t="s">
        <v>2747</v>
      </c>
      <c r="D133" s="2" t="s">
        <v>2712</v>
      </c>
      <c r="E133" s="2" t="s">
        <v>2748</v>
      </c>
      <c r="F133" s="2" t="s">
        <v>1</v>
      </c>
      <c r="G133" s="6">
        <v>46108</v>
      </c>
      <c r="H133" s="6">
        <v>46108</v>
      </c>
      <c r="I133" s="2" t="s">
        <v>2714</v>
      </c>
      <c r="J133" s="2" t="s">
        <v>2715</v>
      </c>
      <c r="K133" s="4">
        <v>25734.36</v>
      </c>
      <c r="L133" s="2" t="s">
        <v>10</v>
      </c>
      <c r="M133" s="4">
        <v>25734.36</v>
      </c>
      <c r="N133" s="2" t="s">
        <v>10</v>
      </c>
      <c r="O133" s="4">
        <v>4912.6899999999996</v>
      </c>
      <c r="P133" s="2" t="s">
        <v>0</v>
      </c>
      <c r="Q133" s="4">
        <v>25734.36</v>
      </c>
      <c r="R133" s="2" t="s">
        <v>10</v>
      </c>
      <c r="S133" s="2" t="s">
        <v>2716</v>
      </c>
      <c r="T133" s="2" t="s">
        <v>2749</v>
      </c>
      <c r="U133" s="6">
        <v>46140</v>
      </c>
      <c r="V133" s="2" t="s">
        <v>2750</v>
      </c>
      <c r="W133" s="2" t="s">
        <v>2751</v>
      </c>
      <c r="X133" s="2" t="s">
        <v>1</v>
      </c>
      <c r="Y133" s="2" t="s">
        <v>1</v>
      </c>
      <c r="Z133" s="2" t="s">
        <v>2728</v>
      </c>
      <c r="AA133" s="2" t="s">
        <v>1</v>
      </c>
      <c r="AB133" s="2" t="s">
        <v>1</v>
      </c>
      <c r="AC133" s="2" t="s">
        <v>1</v>
      </c>
    </row>
    <row r="134" spans="1:29">
      <c r="A134" s="2" t="s">
        <v>8</v>
      </c>
      <c r="B134" s="2" t="s">
        <v>14</v>
      </c>
      <c r="C134" s="2" t="s">
        <v>2742</v>
      </c>
      <c r="D134" s="2" t="s">
        <v>2712</v>
      </c>
      <c r="E134" s="2" t="s">
        <v>2743</v>
      </c>
      <c r="F134" s="2" t="s">
        <v>1</v>
      </c>
      <c r="G134" s="6">
        <v>46098</v>
      </c>
      <c r="H134" s="6">
        <v>46098</v>
      </c>
      <c r="I134" s="2" t="s">
        <v>2714</v>
      </c>
      <c r="J134" s="2" t="s">
        <v>2715</v>
      </c>
      <c r="K134" s="4">
        <v>3306792.97</v>
      </c>
      <c r="L134" s="2" t="s">
        <v>10</v>
      </c>
      <c r="M134" s="4">
        <v>3306792.97</v>
      </c>
      <c r="N134" s="2" t="s">
        <v>10</v>
      </c>
      <c r="O134" s="4">
        <v>631928.14</v>
      </c>
      <c r="P134" s="2" t="s">
        <v>0</v>
      </c>
      <c r="Q134" s="4">
        <v>3306792.97</v>
      </c>
      <c r="R134" s="2" t="s">
        <v>10</v>
      </c>
      <c r="S134" s="2" t="s">
        <v>2716</v>
      </c>
      <c r="T134" s="2" t="s">
        <v>2744</v>
      </c>
      <c r="U134" s="6">
        <v>46126</v>
      </c>
      <c r="V134" s="2" t="s">
        <v>2745</v>
      </c>
      <c r="W134" s="2" t="s">
        <v>59</v>
      </c>
      <c r="X134" s="2" t="s">
        <v>1</v>
      </c>
      <c r="Y134" s="2" t="s">
        <v>1</v>
      </c>
      <c r="Z134" s="2" t="s">
        <v>2728</v>
      </c>
      <c r="AA134" s="2" t="s">
        <v>1</v>
      </c>
      <c r="AB134" s="2" t="s">
        <v>1</v>
      </c>
      <c r="AC134" s="2" t="s">
        <v>1</v>
      </c>
    </row>
    <row r="135" spans="1:29">
      <c r="A135" s="2" t="s">
        <v>8</v>
      </c>
      <c r="B135" s="2" t="s">
        <v>14</v>
      </c>
      <c r="C135" s="2" t="s">
        <v>2737</v>
      </c>
      <c r="D135" s="2" t="s">
        <v>2712</v>
      </c>
      <c r="E135" s="2" t="s">
        <v>2738</v>
      </c>
      <c r="F135" s="2" t="s">
        <v>1</v>
      </c>
      <c r="G135" s="6">
        <v>46084</v>
      </c>
      <c r="H135" s="6">
        <v>46084</v>
      </c>
      <c r="I135" s="2" t="s">
        <v>2714</v>
      </c>
      <c r="J135" s="2" t="s">
        <v>2715</v>
      </c>
      <c r="K135" s="4">
        <v>26492.560000000001</v>
      </c>
      <c r="L135" s="2" t="s">
        <v>10</v>
      </c>
      <c r="M135" s="4">
        <v>26492.560000000001</v>
      </c>
      <c r="N135" s="2" t="s">
        <v>10</v>
      </c>
      <c r="O135" s="4">
        <v>5123.66</v>
      </c>
      <c r="P135" s="2" t="s">
        <v>0</v>
      </c>
      <c r="Q135" s="4">
        <v>26492.560000000001</v>
      </c>
      <c r="R135" s="2" t="s">
        <v>10</v>
      </c>
      <c r="S135" s="2" t="s">
        <v>2716</v>
      </c>
      <c r="T135" s="2" t="s">
        <v>2739</v>
      </c>
      <c r="U135" s="6">
        <v>46114</v>
      </c>
      <c r="V135" s="2" t="s">
        <v>2740</v>
      </c>
      <c r="W135" s="2" t="s">
        <v>2719</v>
      </c>
      <c r="X135" s="2" t="s">
        <v>1</v>
      </c>
      <c r="Y135" s="2" t="s">
        <v>1</v>
      </c>
      <c r="Z135" s="2" t="s">
        <v>2720</v>
      </c>
      <c r="AA135" s="2" t="s">
        <v>1</v>
      </c>
      <c r="AB135" s="2" t="s">
        <v>1</v>
      </c>
      <c r="AC135" s="2" t="s">
        <v>1</v>
      </c>
    </row>
    <row r="136" spans="1:29">
      <c r="A136" s="2" t="s">
        <v>8</v>
      </c>
      <c r="B136" s="2" t="s">
        <v>14</v>
      </c>
      <c r="C136" s="2" t="s">
        <v>2732</v>
      </c>
      <c r="D136" s="2" t="s">
        <v>2712</v>
      </c>
      <c r="E136" s="2" t="s">
        <v>2733</v>
      </c>
      <c r="F136" s="2" t="s">
        <v>1</v>
      </c>
      <c r="G136" s="6">
        <v>46084</v>
      </c>
      <c r="H136" s="6">
        <v>46084</v>
      </c>
      <c r="I136" s="2" t="s">
        <v>2714</v>
      </c>
      <c r="J136" s="2" t="s">
        <v>2715</v>
      </c>
      <c r="K136" s="4">
        <v>8331100.04</v>
      </c>
      <c r="L136" s="2" t="s">
        <v>10</v>
      </c>
      <c r="M136" s="4">
        <v>8331100.04</v>
      </c>
      <c r="N136" s="2" t="s">
        <v>10</v>
      </c>
      <c r="O136" s="4">
        <v>1611234.75</v>
      </c>
      <c r="P136" s="2" t="s">
        <v>0</v>
      </c>
      <c r="Q136" s="4">
        <v>8331100.04</v>
      </c>
      <c r="R136" s="2" t="s">
        <v>10</v>
      </c>
      <c r="S136" s="2" t="s">
        <v>2716</v>
      </c>
      <c r="T136" s="2" t="s">
        <v>2734</v>
      </c>
      <c r="U136" s="6">
        <v>46112</v>
      </c>
      <c r="V136" s="2" t="s">
        <v>2735</v>
      </c>
      <c r="W136" s="2" t="s">
        <v>58</v>
      </c>
      <c r="X136" s="2" t="s">
        <v>1</v>
      </c>
      <c r="Y136" s="2" t="s">
        <v>1</v>
      </c>
      <c r="Z136" s="2" t="s">
        <v>2728</v>
      </c>
      <c r="AA136" s="2" t="s">
        <v>1</v>
      </c>
      <c r="AB136" s="2" t="s">
        <v>1</v>
      </c>
      <c r="AC136" s="2" t="s">
        <v>1</v>
      </c>
    </row>
    <row r="137" spans="1:29">
      <c r="A137" s="2" t="s">
        <v>12</v>
      </c>
      <c r="B137" s="2" t="s">
        <v>14</v>
      </c>
      <c r="C137" s="2" t="s">
        <v>2874</v>
      </c>
      <c r="D137" s="2" t="s">
        <v>2874</v>
      </c>
      <c r="E137" s="2" t="s">
        <v>2876</v>
      </c>
      <c r="F137" s="2" t="s">
        <v>1</v>
      </c>
      <c r="G137" s="6">
        <v>46135</v>
      </c>
      <c r="H137" s="6">
        <v>46161</v>
      </c>
      <c r="I137" s="2" t="s">
        <v>2724</v>
      </c>
      <c r="J137" s="2" t="s">
        <v>2725</v>
      </c>
      <c r="K137" s="4">
        <v>-17980.47</v>
      </c>
      <c r="L137" s="2" t="s">
        <v>10</v>
      </c>
      <c r="M137" s="4">
        <v>-17980.47</v>
      </c>
      <c r="N137" s="2" t="s">
        <v>10</v>
      </c>
      <c r="O137" s="4">
        <v>-3605.08</v>
      </c>
      <c r="P137" s="2" t="s">
        <v>0</v>
      </c>
      <c r="Q137" s="4">
        <v>-17980.47</v>
      </c>
      <c r="R137" s="2" t="s">
        <v>10</v>
      </c>
      <c r="S137" s="2" t="s">
        <v>1</v>
      </c>
      <c r="T137" s="2" t="s">
        <v>2876</v>
      </c>
      <c r="U137" s="6">
        <v>46161</v>
      </c>
      <c r="V137" s="2" t="s">
        <v>2878</v>
      </c>
      <c r="W137" s="2" t="s">
        <v>2751</v>
      </c>
      <c r="X137" s="2" t="s">
        <v>1</v>
      </c>
      <c r="Y137" s="2" t="s">
        <v>1</v>
      </c>
      <c r="Z137" s="2" t="s">
        <v>2720</v>
      </c>
      <c r="AA137" s="2" t="s">
        <v>1</v>
      </c>
      <c r="AB137" s="2" t="s">
        <v>1</v>
      </c>
      <c r="AC137" s="2" t="s">
        <v>1</v>
      </c>
    </row>
    <row r="138" spans="1:29">
      <c r="A138" s="2" t="s">
        <v>12</v>
      </c>
      <c r="B138" s="2" t="s">
        <v>50</v>
      </c>
      <c r="C138" s="2" t="s">
        <v>2784</v>
      </c>
      <c r="D138" s="2" t="s">
        <v>2896</v>
      </c>
      <c r="E138" s="2" t="s">
        <v>2897</v>
      </c>
      <c r="F138" s="2" t="s">
        <v>1</v>
      </c>
      <c r="G138" s="6">
        <v>46173</v>
      </c>
      <c r="H138" s="6">
        <v>46173</v>
      </c>
      <c r="I138" s="2" t="s">
        <v>2</v>
      </c>
      <c r="J138" s="2" t="s">
        <v>11</v>
      </c>
      <c r="K138" s="4">
        <v>25565.99</v>
      </c>
      <c r="L138" s="2" t="s">
        <v>10</v>
      </c>
      <c r="M138" s="4">
        <v>25565.99</v>
      </c>
      <c r="N138" s="2" t="s">
        <v>10</v>
      </c>
      <c r="O138" s="4">
        <v>5069.74</v>
      </c>
      <c r="P138" s="2" t="s">
        <v>0</v>
      </c>
      <c r="Q138" s="4">
        <v>25565.99</v>
      </c>
      <c r="R138" s="2" t="s">
        <v>10</v>
      </c>
      <c r="S138" s="2" t="s">
        <v>1</v>
      </c>
      <c r="T138" s="2" t="s">
        <v>1</v>
      </c>
      <c r="U138" s="6"/>
      <c r="V138" s="2" t="s">
        <v>2896</v>
      </c>
      <c r="W138" s="2" t="s">
        <v>2788</v>
      </c>
      <c r="X138" s="2" t="s">
        <v>1</v>
      </c>
      <c r="Y138" s="2" t="s">
        <v>2898</v>
      </c>
      <c r="Z138" s="2" t="s">
        <v>1</v>
      </c>
      <c r="AA138" s="2" t="s">
        <v>1</v>
      </c>
      <c r="AB138" s="2" t="s">
        <v>1</v>
      </c>
      <c r="AC138" s="2" t="s">
        <v>1</v>
      </c>
    </row>
    <row r="139" spans="1:29">
      <c r="A139" s="2" t="s">
        <v>12</v>
      </c>
      <c r="B139" s="2" t="s">
        <v>13</v>
      </c>
      <c r="C139" s="2" t="s">
        <v>1</v>
      </c>
      <c r="D139" s="2" t="s">
        <v>1</v>
      </c>
      <c r="E139" s="2" t="s">
        <v>2886</v>
      </c>
      <c r="F139" s="2" t="s">
        <v>1</v>
      </c>
      <c r="G139" s="6">
        <v>46173</v>
      </c>
      <c r="H139" s="6">
        <v>46173</v>
      </c>
      <c r="I139" s="2" t="s">
        <v>3</v>
      </c>
      <c r="J139" s="2" t="s">
        <v>2880</v>
      </c>
      <c r="K139" s="4">
        <v>0</v>
      </c>
      <c r="L139" s="2" t="s">
        <v>0</v>
      </c>
      <c r="M139" s="4">
        <v>-389.1</v>
      </c>
      <c r="N139" s="2" t="s">
        <v>10</v>
      </c>
      <c r="O139" s="4">
        <v>0</v>
      </c>
      <c r="P139" s="2" t="s">
        <v>0</v>
      </c>
      <c r="Q139" s="4">
        <v>-389.1</v>
      </c>
      <c r="R139" s="2" t="s">
        <v>10</v>
      </c>
      <c r="S139" s="2" t="s">
        <v>1</v>
      </c>
      <c r="T139" s="2" t="s">
        <v>1</v>
      </c>
      <c r="U139" s="6"/>
      <c r="V139" s="2" t="s">
        <v>2881</v>
      </c>
      <c r="W139" s="2" t="s">
        <v>2666</v>
      </c>
      <c r="X139" s="2" t="s">
        <v>1</v>
      </c>
      <c r="Y139" s="2" t="s">
        <v>1</v>
      </c>
      <c r="Z139" s="2" t="s">
        <v>1</v>
      </c>
      <c r="AA139" s="2" t="s">
        <v>1</v>
      </c>
      <c r="AB139" s="2" t="s">
        <v>1</v>
      </c>
      <c r="AC139" s="2" t="s">
        <v>1</v>
      </c>
    </row>
    <row r="140" spans="1:29">
      <c r="A140" s="2" t="s">
        <v>12</v>
      </c>
      <c r="B140" s="2" t="s">
        <v>13</v>
      </c>
      <c r="C140" s="2" t="s">
        <v>1</v>
      </c>
      <c r="D140" s="2" t="s">
        <v>1</v>
      </c>
      <c r="E140" s="2" t="s">
        <v>2886</v>
      </c>
      <c r="F140" s="2" t="s">
        <v>1</v>
      </c>
      <c r="G140" s="6">
        <v>46173</v>
      </c>
      <c r="H140" s="6">
        <v>46173</v>
      </c>
      <c r="I140" s="2" t="s">
        <v>3</v>
      </c>
      <c r="J140" s="2" t="s">
        <v>2880</v>
      </c>
      <c r="K140" s="4">
        <v>0</v>
      </c>
      <c r="L140" s="2" t="s">
        <v>0</v>
      </c>
      <c r="M140" s="4">
        <v>-10259.82</v>
      </c>
      <c r="N140" s="2" t="s">
        <v>10</v>
      </c>
      <c r="O140" s="4">
        <v>0</v>
      </c>
      <c r="P140" s="2" t="s">
        <v>0</v>
      </c>
      <c r="Q140" s="4">
        <v>-10259.82</v>
      </c>
      <c r="R140" s="2" t="s">
        <v>10</v>
      </c>
      <c r="S140" s="2" t="s">
        <v>1</v>
      </c>
      <c r="T140" s="2" t="s">
        <v>1</v>
      </c>
      <c r="U140" s="6"/>
      <c r="V140" s="2" t="s">
        <v>2881</v>
      </c>
      <c r="W140" s="2" t="s">
        <v>2666</v>
      </c>
      <c r="X140" s="2" t="s">
        <v>1</v>
      </c>
      <c r="Y140" s="2" t="s">
        <v>1</v>
      </c>
      <c r="Z140" s="2" t="s">
        <v>1</v>
      </c>
      <c r="AA140" s="2" t="s">
        <v>1</v>
      </c>
      <c r="AB140" s="2" t="s">
        <v>1</v>
      </c>
      <c r="AC140" s="2" t="s">
        <v>1</v>
      </c>
    </row>
    <row r="141" spans="1:29">
      <c r="A141" s="2" t="s">
        <v>12</v>
      </c>
      <c r="B141" s="2" t="s">
        <v>13</v>
      </c>
      <c r="C141" s="2" t="s">
        <v>1</v>
      </c>
      <c r="D141" s="2" t="s">
        <v>1</v>
      </c>
      <c r="E141" s="2" t="s">
        <v>2886</v>
      </c>
      <c r="F141" s="2" t="s">
        <v>1</v>
      </c>
      <c r="G141" s="6">
        <v>46173</v>
      </c>
      <c r="H141" s="6">
        <v>46173</v>
      </c>
      <c r="I141" s="2" t="s">
        <v>3</v>
      </c>
      <c r="J141" s="2" t="s">
        <v>2880</v>
      </c>
      <c r="K141" s="4">
        <v>0</v>
      </c>
      <c r="L141" s="2" t="s">
        <v>0</v>
      </c>
      <c r="M141" s="4">
        <v>-191.17</v>
      </c>
      <c r="N141" s="2" t="s">
        <v>10</v>
      </c>
      <c r="O141" s="4">
        <v>0</v>
      </c>
      <c r="P141" s="2" t="s">
        <v>0</v>
      </c>
      <c r="Q141" s="4">
        <v>-191.17</v>
      </c>
      <c r="R141" s="2" t="s">
        <v>10</v>
      </c>
      <c r="S141" s="2" t="s">
        <v>1</v>
      </c>
      <c r="T141" s="2" t="s">
        <v>1</v>
      </c>
      <c r="U141" s="6"/>
      <c r="V141" s="2" t="s">
        <v>2881</v>
      </c>
      <c r="W141" s="2" t="s">
        <v>59</v>
      </c>
      <c r="X141" s="2" t="s">
        <v>1</v>
      </c>
      <c r="Y141" s="2" t="s">
        <v>1</v>
      </c>
      <c r="Z141" s="2" t="s">
        <v>1</v>
      </c>
      <c r="AA141" s="2" t="s">
        <v>1</v>
      </c>
      <c r="AB141" s="2" t="s">
        <v>1</v>
      </c>
      <c r="AC141" s="2" t="s">
        <v>1</v>
      </c>
    </row>
    <row r="142" spans="1:29">
      <c r="A142" s="2" t="s">
        <v>12</v>
      </c>
      <c r="B142" s="2" t="s">
        <v>13</v>
      </c>
      <c r="C142" s="2" t="s">
        <v>1</v>
      </c>
      <c r="D142" s="2" t="s">
        <v>1</v>
      </c>
      <c r="E142" s="2" t="s">
        <v>2886</v>
      </c>
      <c r="F142" s="2" t="s">
        <v>1</v>
      </c>
      <c r="G142" s="6">
        <v>46173</v>
      </c>
      <c r="H142" s="6">
        <v>46173</v>
      </c>
      <c r="I142" s="2" t="s">
        <v>3</v>
      </c>
      <c r="J142" s="2" t="s">
        <v>2880</v>
      </c>
      <c r="K142" s="4">
        <v>0</v>
      </c>
      <c r="L142" s="2" t="s">
        <v>0</v>
      </c>
      <c r="M142" s="4">
        <v>-109.63</v>
      </c>
      <c r="N142" s="2" t="s">
        <v>10</v>
      </c>
      <c r="O142" s="4">
        <v>0</v>
      </c>
      <c r="P142" s="2" t="s">
        <v>0</v>
      </c>
      <c r="Q142" s="4">
        <v>-109.63</v>
      </c>
      <c r="R142" s="2" t="s">
        <v>10</v>
      </c>
      <c r="S142" s="2" t="s">
        <v>1</v>
      </c>
      <c r="T142" s="2" t="s">
        <v>1</v>
      </c>
      <c r="U142" s="6"/>
      <c r="V142" s="2" t="s">
        <v>2881</v>
      </c>
      <c r="W142" s="2" t="s">
        <v>58</v>
      </c>
      <c r="X142" s="2" t="s">
        <v>1</v>
      </c>
      <c r="Y142" s="2" t="s">
        <v>1</v>
      </c>
      <c r="Z142" s="2" t="s">
        <v>1</v>
      </c>
      <c r="AA142" s="2" t="s">
        <v>1</v>
      </c>
      <c r="AB142" s="2" t="s">
        <v>1</v>
      </c>
      <c r="AC142" s="2" t="s">
        <v>1</v>
      </c>
    </row>
    <row r="143" spans="1:29">
      <c r="A143" s="2" t="s">
        <v>12</v>
      </c>
      <c r="B143" s="2" t="s">
        <v>9</v>
      </c>
      <c r="C143" s="2" t="s">
        <v>2867</v>
      </c>
      <c r="D143" s="2" t="s">
        <v>2694</v>
      </c>
      <c r="E143" s="2" t="s">
        <v>2868</v>
      </c>
      <c r="F143" s="2" t="s">
        <v>1</v>
      </c>
      <c r="G143" s="6">
        <v>46173</v>
      </c>
      <c r="H143" s="6">
        <v>46173</v>
      </c>
      <c r="I143" s="2" t="s">
        <v>2669</v>
      </c>
      <c r="J143" s="2" t="s">
        <v>11</v>
      </c>
      <c r="K143" s="4">
        <v>21497.58</v>
      </c>
      <c r="L143" s="2" t="s">
        <v>0</v>
      </c>
      <c r="M143" s="4">
        <v>108711.11</v>
      </c>
      <c r="N143" s="2" t="s">
        <v>10</v>
      </c>
      <c r="O143" s="4">
        <v>21497.58</v>
      </c>
      <c r="P143" s="2" t="s">
        <v>0</v>
      </c>
      <c r="Q143" s="4">
        <v>108711.11</v>
      </c>
      <c r="R143" s="2" t="s">
        <v>10</v>
      </c>
      <c r="S143" s="2" t="s">
        <v>1</v>
      </c>
      <c r="T143" s="2" t="s">
        <v>2869</v>
      </c>
      <c r="U143" s="6">
        <v>46174</v>
      </c>
      <c r="V143" s="2" t="s">
        <v>2870</v>
      </c>
      <c r="W143" s="2" t="s">
        <v>2666</v>
      </c>
      <c r="X143" s="2" t="s">
        <v>1</v>
      </c>
      <c r="Y143" s="2" t="s">
        <v>1</v>
      </c>
      <c r="Z143" s="2" t="s">
        <v>1</v>
      </c>
      <c r="AA143" s="2" t="s">
        <v>2647</v>
      </c>
      <c r="AB143" s="2" t="s">
        <v>1</v>
      </c>
      <c r="AC143" s="2" t="s">
        <v>1</v>
      </c>
    </row>
    <row r="144" spans="1:29">
      <c r="A144" s="2" t="s">
        <v>12</v>
      </c>
      <c r="B144" s="2" t="s">
        <v>24</v>
      </c>
      <c r="C144" s="2" t="s">
        <v>2867</v>
      </c>
      <c r="D144" s="2" t="s">
        <v>2781</v>
      </c>
      <c r="E144" s="2" t="s">
        <v>2868</v>
      </c>
      <c r="F144" s="2" t="s">
        <v>1</v>
      </c>
      <c r="G144" s="6">
        <v>46173</v>
      </c>
      <c r="H144" s="6">
        <v>46173</v>
      </c>
      <c r="I144" s="2" t="s">
        <v>3</v>
      </c>
      <c r="J144" s="2" t="s">
        <v>11</v>
      </c>
      <c r="K144" s="4">
        <v>-21497.58</v>
      </c>
      <c r="L144" s="2" t="s">
        <v>0</v>
      </c>
      <c r="M144" s="4">
        <v>-108711.11</v>
      </c>
      <c r="N144" s="2" t="s">
        <v>10</v>
      </c>
      <c r="O144" s="4">
        <v>-21497.58</v>
      </c>
      <c r="P144" s="2" t="s">
        <v>0</v>
      </c>
      <c r="Q144" s="4">
        <v>-108711.11</v>
      </c>
      <c r="R144" s="2" t="s">
        <v>10</v>
      </c>
      <c r="S144" s="2" t="s">
        <v>1</v>
      </c>
      <c r="T144" s="2" t="s">
        <v>1</v>
      </c>
      <c r="U144" s="6"/>
      <c r="V144" s="2" t="s">
        <v>2870</v>
      </c>
      <c r="W144" s="2" t="s">
        <v>2666</v>
      </c>
      <c r="X144" s="2" t="s">
        <v>2895</v>
      </c>
      <c r="Y144" s="2" t="s">
        <v>1</v>
      </c>
      <c r="Z144" s="2" t="s">
        <v>1</v>
      </c>
      <c r="AA144" s="2" t="s">
        <v>1</v>
      </c>
      <c r="AB144" s="2" t="s">
        <v>1</v>
      </c>
      <c r="AC144" s="2" t="s">
        <v>1</v>
      </c>
    </row>
    <row r="145" spans="1:29">
      <c r="A145" s="2" t="s">
        <v>12</v>
      </c>
      <c r="B145" s="2" t="s">
        <v>9</v>
      </c>
      <c r="C145" s="2" t="s">
        <v>2663</v>
      </c>
      <c r="D145" s="2" t="s">
        <v>2694</v>
      </c>
      <c r="E145" s="2" t="s">
        <v>2865</v>
      </c>
      <c r="F145" s="2" t="s">
        <v>1</v>
      </c>
      <c r="G145" s="6">
        <v>46173</v>
      </c>
      <c r="H145" s="6">
        <v>46173</v>
      </c>
      <c r="I145" s="2" t="s">
        <v>2669</v>
      </c>
      <c r="J145" s="2" t="s">
        <v>11</v>
      </c>
      <c r="K145" s="4">
        <v>566841.37</v>
      </c>
      <c r="L145" s="2" t="s">
        <v>0</v>
      </c>
      <c r="M145" s="4">
        <v>2866460.12</v>
      </c>
      <c r="N145" s="2" t="s">
        <v>10</v>
      </c>
      <c r="O145" s="4">
        <v>566841.37</v>
      </c>
      <c r="P145" s="2" t="s">
        <v>0</v>
      </c>
      <c r="Q145" s="4">
        <v>2866460.12</v>
      </c>
      <c r="R145" s="2" t="s">
        <v>10</v>
      </c>
      <c r="S145" s="2" t="s">
        <v>1</v>
      </c>
      <c r="T145" s="2" t="s">
        <v>2866</v>
      </c>
      <c r="U145" s="6">
        <v>46174</v>
      </c>
      <c r="V145" s="2" t="s">
        <v>2706</v>
      </c>
      <c r="W145" s="2" t="s">
        <v>2666</v>
      </c>
      <c r="X145" s="2" t="s">
        <v>1</v>
      </c>
      <c r="Y145" s="2" t="s">
        <v>1</v>
      </c>
      <c r="Z145" s="2" t="s">
        <v>1</v>
      </c>
      <c r="AA145" s="2" t="s">
        <v>2647</v>
      </c>
      <c r="AB145" s="2" t="s">
        <v>1</v>
      </c>
      <c r="AC145" s="2" t="s">
        <v>1</v>
      </c>
    </row>
    <row r="146" spans="1:29">
      <c r="A146" s="2" t="s">
        <v>12</v>
      </c>
      <c r="B146" s="2" t="s">
        <v>24</v>
      </c>
      <c r="C146" s="2" t="s">
        <v>2663</v>
      </c>
      <c r="D146" s="2" t="s">
        <v>2781</v>
      </c>
      <c r="E146" s="2" t="s">
        <v>2865</v>
      </c>
      <c r="F146" s="2" t="s">
        <v>1</v>
      </c>
      <c r="G146" s="6">
        <v>46173</v>
      </c>
      <c r="H146" s="6">
        <v>46173</v>
      </c>
      <c r="I146" s="2" t="s">
        <v>3</v>
      </c>
      <c r="J146" s="2" t="s">
        <v>11</v>
      </c>
      <c r="K146" s="4">
        <v>-566841.37</v>
      </c>
      <c r="L146" s="2" t="s">
        <v>0</v>
      </c>
      <c r="M146" s="4">
        <v>-2866460.12</v>
      </c>
      <c r="N146" s="2" t="s">
        <v>10</v>
      </c>
      <c r="O146" s="4">
        <v>-566841.37</v>
      </c>
      <c r="P146" s="2" t="s">
        <v>0</v>
      </c>
      <c r="Q146" s="4">
        <v>-2866460.12</v>
      </c>
      <c r="R146" s="2" t="s">
        <v>10</v>
      </c>
      <c r="S146" s="2" t="s">
        <v>1</v>
      </c>
      <c r="T146" s="2" t="s">
        <v>1</v>
      </c>
      <c r="U146" s="6"/>
      <c r="V146" s="2" t="s">
        <v>2706</v>
      </c>
      <c r="W146" s="2" t="s">
        <v>2666</v>
      </c>
      <c r="X146" s="2" t="s">
        <v>2893</v>
      </c>
      <c r="Y146" s="2" t="s">
        <v>1</v>
      </c>
      <c r="Z146" s="2" t="s">
        <v>1</v>
      </c>
      <c r="AA146" s="2" t="s">
        <v>1</v>
      </c>
      <c r="AB146" s="2" t="s">
        <v>1</v>
      </c>
      <c r="AC146" s="2" t="s">
        <v>1</v>
      </c>
    </row>
    <row r="147" spans="1:29">
      <c r="A147" s="2" t="s">
        <v>12</v>
      </c>
      <c r="B147" s="2" t="s">
        <v>9</v>
      </c>
      <c r="C147" s="2" t="s">
        <v>2657</v>
      </c>
      <c r="D147" s="2" t="s">
        <v>2694</v>
      </c>
      <c r="E147" s="2" t="s">
        <v>2863</v>
      </c>
      <c r="F147" s="2" t="s">
        <v>1</v>
      </c>
      <c r="G147" s="6">
        <v>46173</v>
      </c>
      <c r="H147" s="6">
        <v>46173</v>
      </c>
      <c r="I147" s="2" t="s">
        <v>2669</v>
      </c>
      <c r="J147" s="2" t="s">
        <v>11</v>
      </c>
      <c r="K147" s="4">
        <v>10561.65</v>
      </c>
      <c r="L147" s="2" t="s">
        <v>0</v>
      </c>
      <c r="M147" s="4">
        <v>53409.21</v>
      </c>
      <c r="N147" s="2" t="s">
        <v>10</v>
      </c>
      <c r="O147" s="4">
        <v>10561.65</v>
      </c>
      <c r="P147" s="2" t="s">
        <v>0</v>
      </c>
      <c r="Q147" s="4">
        <v>53409.21</v>
      </c>
      <c r="R147" s="2" t="s">
        <v>10</v>
      </c>
      <c r="S147" s="2" t="s">
        <v>1</v>
      </c>
      <c r="T147" s="2" t="s">
        <v>2864</v>
      </c>
      <c r="U147" s="6">
        <v>46174</v>
      </c>
      <c r="V147" s="2" t="s">
        <v>2703</v>
      </c>
      <c r="W147" s="2" t="s">
        <v>59</v>
      </c>
      <c r="X147" s="2" t="s">
        <v>1</v>
      </c>
      <c r="Y147" s="2" t="s">
        <v>1</v>
      </c>
      <c r="Z147" s="2" t="s">
        <v>1</v>
      </c>
      <c r="AA147" s="2" t="s">
        <v>2647</v>
      </c>
      <c r="AB147" s="2" t="s">
        <v>1</v>
      </c>
      <c r="AC147" s="2" t="s">
        <v>1</v>
      </c>
    </row>
    <row r="148" spans="1:29">
      <c r="A148" s="2" t="s">
        <v>12</v>
      </c>
      <c r="B148" s="2" t="s">
        <v>24</v>
      </c>
      <c r="C148" s="2" t="s">
        <v>2657</v>
      </c>
      <c r="D148" s="2" t="s">
        <v>2781</v>
      </c>
      <c r="E148" s="2" t="s">
        <v>2863</v>
      </c>
      <c r="F148" s="2" t="s">
        <v>1</v>
      </c>
      <c r="G148" s="6">
        <v>46173</v>
      </c>
      <c r="H148" s="6">
        <v>46173</v>
      </c>
      <c r="I148" s="2" t="s">
        <v>3</v>
      </c>
      <c r="J148" s="2" t="s">
        <v>11</v>
      </c>
      <c r="K148" s="4">
        <v>-10561.65</v>
      </c>
      <c r="L148" s="2" t="s">
        <v>0</v>
      </c>
      <c r="M148" s="4">
        <v>-53409.21</v>
      </c>
      <c r="N148" s="2" t="s">
        <v>10</v>
      </c>
      <c r="O148" s="4">
        <v>-10561.65</v>
      </c>
      <c r="P148" s="2" t="s">
        <v>0</v>
      </c>
      <c r="Q148" s="4">
        <v>-53409.21</v>
      </c>
      <c r="R148" s="2" t="s">
        <v>10</v>
      </c>
      <c r="S148" s="2" t="s">
        <v>1</v>
      </c>
      <c r="T148" s="2" t="s">
        <v>1</v>
      </c>
      <c r="U148" s="6"/>
      <c r="V148" s="2" t="s">
        <v>2703</v>
      </c>
      <c r="W148" s="2" t="s">
        <v>59</v>
      </c>
      <c r="X148" s="2" t="s">
        <v>2890</v>
      </c>
      <c r="Y148" s="2" t="s">
        <v>1</v>
      </c>
      <c r="Z148" s="2" t="s">
        <v>1</v>
      </c>
      <c r="AA148" s="2" t="s">
        <v>1</v>
      </c>
      <c r="AB148" s="2" t="s">
        <v>1</v>
      </c>
      <c r="AC148" s="2" t="s">
        <v>1</v>
      </c>
    </row>
    <row r="149" spans="1:29">
      <c r="A149" s="2" t="s">
        <v>12</v>
      </c>
      <c r="B149" s="2" t="s">
        <v>9</v>
      </c>
      <c r="C149" s="2" t="s">
        <v>2651</v>
      </c>
      <c r="D149" s="2" t="s">
        <v>2694</v>
      </c>
      <c r="E149" s="2" t="s">
        <v>2861</v>
      </c>
      <c r="F149" s="2" t="s">
        <v>1</v>
      </c>
      <c r="G149" s="6">
        <v>46173</v>
      </c>
      <c r="H149" s="6">
        <v>46173</v>
      </c>
      <c r="I149" s="2" t="s">
        <v>2669</v>
      </c>
      <c r="J149" s="2" t="s">
        <v>11</v>
      </c>
      <c r="K149" s="4">
        <v>6057.01</v>
      </c>
      <c r="L149" s="2" t="s">
        <v>0</v>
      </c>
      <c r="M149" s="4">
        <v>30629.69</v>
      </c>
      <c r="N149" s="2" t="s">
        <v>10</v>
      </c>
      <c r="O149" s="4">
        <v>6057.01</v>
      </c>
      <c r="P149" s="2" t="s">
        <v>0</v>
      </c>
      <c r="Q149" s="4">
        <v>30629.69</v>
      </c>
      <c r="R149" s="2" t="s">
        <v>10</v>
      </c>
      <c r="S149" s="2" t="s">
        <v>1</v>
      </c>
      <c r="T149" s="2" t="s">
        <v>2862</v>
      </c>
      <c r="U149" s="6">
        <v>46174</v>
      </c>
      <c r="V149" s="2" t="s">
        <v>2700</v>
      </c>
      <c r="W149" s="2" t="s">
        <v>58</v>
      </c>
      <c r="X149" s="2" t="s">
        <v>1</v>
      </c>
      <c r="Y149" s="2" t="s">
        <v>1</v>
      </c>
      <c r="Z149" s="2" t="s">
        <v>1</v>
      </c>
      <c r="AA149" s="2" t="s">
        <v>2647</v>
      </c>
      <c r="AB149" s="2" t="s">
        <v>1</v>
      </c>
      <c r="AC149" s="2" t="s">
        <v>1</v>
      </c>
    </row>
    <row r="150" spans="1:29">
      <c r="A150" s="2" t="s">
        <v>12</v>
      </c>
      <c r="B150" s="2" t="s">
        <v>24</v>
      </c>
      <c r="C150" s="2" t="s">
        <v>2651</v>
      </c>
      <c r="D150" s="2" t="s">
        <v>2781</v>
      </c>
      <c r="E150" s="2" t="s">
        <v>2861</v>
      </c>
      <c r="F150" s="2" t="s">
        <v>1</v>
      </c>
      <c r="G150" s="6">
        <v>46173</v>
      </c>
      <c r="H150" s="6">
        <v>46173</v>
      </c>
      <c r="I150" s="2" t="s">
        <v>3</v>
      </c>
      <c r="J150" s="2" t="s">
        <v>11</v>
      </c>
      <c r="K150" s="4">
        <v>-6057.01</v>
      </c>
      <c r="L150" s="2" t="s">
        <v>0</v>
      </c>
      <c r="M150" s="4">
        <v>-30629.69</v>
      </c>
      <c r="N150" s="2" t="s">
        <v>10</v>
      </c>
      <c r="O150" s="4">
        <v>-6057.01</v>
      </c>
      <c r="P150" s="2" t="s">
        <v>0</v>
      </c>
      <c r="Q150" s="4">
        <v>-30629.69</v>
      </c>
      <c r="R150" s="2" t="s">
        <v>10</v>
      </c>
      <c r="S150" s="2" t="s">
        <v>1</v>
      </c>
      <c r="T150" s="2" t="s">
        <v>1</v>
      </c>
      <c r="U150" s="6"/>
      <c r="V150" s="2" t="s">
        <v>2700</v>
      </c>
      <c r="W150" s="2" t="s">
        <v>58</v>
      </c>
      <c r="X150" s="2" t="s">
        <v>2888</v>
      </c>
      <c r="Y150" s="2" t="s">
        <v>1</v>
      </c>
      <c r="Z150" s="2" t="s">
        <v>1</v>
      </c>
      <c r="AA150" s="2" t="s">
        <v>1</v>
      </c>
      <c r="AB150" s="2" t="s">
        <v>1</v>
      </c>
      <c r="AC150" s="2" t="s">
        <v>1</v>
      </c>
    </row>
    <row r="151" spans="1:29">
      <c r="A151" s="2" t="s">
        <v>12</v>
      </c>
      <c r="B151" s="2" t="s">
        <v>50</v>
      </c>
      <c r="C151" s="2" t="s">
        <v>60</v>
      </c>
      <c r="D151" s="2" t="s">
        <v>2902</v>
      </c>
      <c r="E151" s="2" t="s">
        <v>2903</v>
      </c>
      <c r="F151" s="2" t="s">
        <v>1</v>
      </c>
      <c r="G151" s="6">
        <v>46173</v>
      </c>
      <c r="H151" s="6">
        <v>46173</v>
      </c>
      <c r="I151" s="2" t="s">
        <v>3</v>
      </c>
      <c r="J151" s="2" t="s">
        <v>11</v>
      </c>
      <c r="K151" s="4">
        <v>-25565.99</v>
      </c>
      <c r="L151" s="2" t="s">
        <v>10</v>
      </c>
      <c r="M151" s="4">
        <v>-25565.99</v>
      </c>
      <c r="N151" s="2" t="s">
        <v>10</v>
      </c>
      <c r="O151" s="4">
        <v>-5069.74</v>
      </c>
      <c r="P151" s="2" t="s">
        <v>0</v>
      </c>
      <c r="Q151" s="4">
        <v>-25565.99</v>
      </c>
      <c r="R151" s="2" t="s">
        <v>10</v>
      </c>
      <c r="S151" s="2" t="s">
        <v>1</v>
      </c>
      <c r="T151" s="2" t="s">
        <v>1</v>
      </c>
      <c r="U151" s="6"/>
      <c r="V151" s="2" t="s">
        <v>2896</v>
      </c>
      <c r="W151" s="2" t="s">
        <v>2788</v>
      </c>
      <c r="X151" s="2" t="s">
        <v>1</v>
      </c>
      <c r="Y151" s="2" t="s">
        <v>2898</v>
      </c>
      <c r="Z151" s="2" t="s">
        <v>1</v>
      </c>
      <c r="AA151" s="2" t="s">
        <v>1</v>
      </c>
      <c r="AB151" s="2" t="s">
        <v>1</v>
      </c>
      <c r="AC151" s="2" t="s">
        <v>1</v>
      </c>
    </row>
    <row r="152" spans="1:29">
      <c r="A152" s="2" t="s">
        <v>12</v>
      </c>
      <c r="B152" s="2" t="s">
        <v>50</v>
      </c>
      <c r="C152" s="2" t="s">
        <v>60</v>
      </c>
      <c r="D152" s="2" t="s">
        <v>2790</v>
      </c>
      <c r="E152" s="2" t="s">
        <v>2899</v>
      </c>
      <c r="F152" s="2" t="s">
        <v>1</v>
      </c>
      <c r="G152" s="6">
        <v>46167</v>
      </c>
      <c r="H152" s="6">
        <v>46167</v>
      </c>
      <c r="I152" s="2" t="s">
        <v>3</v>
      </c>
      <c r="J152" s="2" t="s">
        <v>11</v>
      </c>
      <c r="K152" s="4">
        <v>-12000</v>
      </c>
      <c r="L152" s="2" t="s">
        <v>10</v>
      </c>
      <c r="M152" s="4">
        <v>-12000</v>
      </c>
      <c r="N152" s="2" t="s">
        <v>10</v>
      </c>
      <c r="O152" s="4">
        <v>-2380.8000000000002</v>
      </c>
      <c r="P152" s="2" t="s">
        <v>0</v>
      </c>
      <c r="Q152" s="4">
        <v>-12000</v>
      </c>
      <c r="R152" s="2" t="s">
        <v>10</v>
      </c>
      <c r="S152" s="2" t="s">
        <v>1</v>
      </c>
      <c r="T152" s="2" t="s">
        <v>1</v>
      </c>
      <c r="U152" s="6"/>
      <c r="V152" s="2" t="s">
        <v>2900</v>
      </c>
      <c r="W152" s="2" t="s">
        <v>2793</v>
      </c>
      <c r="X152" s="2" t="s">
        <v>1</v>
      </c>
      <c r="Y152" s="2" t="s">
        <v>2901</v>
      </c>
      <c r="Z152" s="2" t="s">
        <v>1</v>
      </c>
      <c r="AA152" s="2" t="s">
        <v>1</v>
      </c>
      <c r="AB152" s="2" t="s">
        <v>1</v>
      </c>
      <c r="AC152" s="2" t="s">
        <v>1</v>
      </c>
    </row>
    <row r="153" spans="1:29">
      <c r="A153" s="2" t="s">
        <v>12</v>
      </c>
      <c r="B153" s="2" t="s">
        <v>13</v>
      </c>
      <c r="C153" s="2" t="s">
        <v>1</v>
      </c>
      <c r="D153" s="2" t="s">
        <v>1</v>
      </c>
      <c r="E153" s="2" t="s">
        <v>2885</v>
      </c>
      <c r="F153" s="2" t="s">
        <v>1</v>
      </c>
      <c r="G153" s="6">
        <v>46142</v>
      </c>
      <c r="H153" s="6">
        <v>46143</v>
      </c>
      <c r="I153" s="2" t="s">
        <v>2</v>
      </c>
      <c r="J153" s="2" t="s">
        <v>2880</v>
      </c>
      <c r="K153" s="4">
        <v>0</v>
      </c>
      <c r="L153" s="2" t="s">
        <v>0</v>
      </c>
      <c r="M153" s="4">
        <v>214.48</v>
      </c>
      <c r="N153" s="2" t="s">
        <v>10</v>
      </c>
      <c r="O153" s="4">
        <v>0</v>
      </c>
      <c r="P153" s="2" t="s">
        <v>0</v>
      </c>
      <c r="Q153" s="4">
        <v>214.48</v>
      </c>
      <c r="R153" s="2" t="s">
        <v>10</v>
      </c>
      <c r="S153" s="2" t="s">
        <v>1</v>
      </c>
      <c r="T153" s="2" t="s">
        <v>1</v>
      </c>
      <c r="U153" s="6"/>
      <c r="V153" s="2" t="s">
        <v>2881</v>
      </c>
      <c r="W153" s="2" t="s">
        <v>58</v>
      </c>
      <c r="X153" s="2" t="s">
        <v>1</v>
      </c>
      <c r="Y153" s="2" t="s">
        <v>1</v>
      </c>
      <c r="Z153" s="2" t="s">
        <v>1</v>
      </c>
      <c r="AA153" s="2" t="s">
        <v>1</v>
      </c>
      <c r="AB153" s="2" t="s">
        <v>1</v>
      </c>
      <c r="AC153" s="2" t="s">
        <v>1</v>
      </c>
    </row>
    <row r="154" spans="1:29">
      <c r="A154" s="2" t="s">
        <v>12</v>
      </c>
      <c r="B154" s="2" t="s">
        <v>13</v>
      </c>
      <c r="C154" s="2" t="s">
        <v>1</v>
      </c>
      <c r="D154" s="2" t="s">
        <v>1</v>
      </c>
      <c r="E154" s="2" t="s">
        <v>2885</v>
      </c>
      <c r="F154" s="2" t="s">
        <v>1</v>
      </c>
      <c r="G154" s="6">
        <v>46142</v>
      </c>
      <c r="H154" s="6">
        <v>46143</v>
      </c>
      <c r="I154" s="2" t="s">
        <v>2</v>
      </c>
      <c r="J154" s="2" t="s">
        <v>2880</v>
      </c>
      <c r="K154" s="4">
        <v>0</v>
      </c>
      <c r="L154" s="2" t="s">
        <v>0</v>
      </c>
      <c r="M154" s="4">
        <v>373.99</v>
      </c>
      <c r="N154" s="2" t="s">
        <v>10</v>
      </c>
      <c r="O154" s="4">
        <v>0</v>
      </c>
      <c r="P154" s="2" t="s">
        <v>0</v>
      </c>
      <c r="Q154" s="4">
        <v>373.99</v>
      </c>
      <c r="R154" s="2" t="s">
        <v>10</v>
      </c>
      <c r="S154" s="2" t="s">
        <v>1</v>
      </c>
      <c r="T154" s="2" t="s">
        <v>1</v>
      </c>
      <c r="U154" s="6"/>
      <c r="V154" s="2" t="s">
        <v>2881</v>
      </c>
      <c r="W154" s="2" t="s">
        <v>59</v>
      </c>
      <c r="X154" s="2" t="s">
        <v>1</v>
      </c>
      <c r="Y154" s="2" t="s">
        <v>1</v>
      </c>
      <c r="Z154" s="2" t="s">
        <v>1</v>
      </c>
      <c r="AA154" s="2" t="s">
        <v>1</v>
      </c>
      <c r="AB154" s="2" t="s">
        <v>1</v>
      </c>
      <c r="AC154" s="2" t="s">
        <v>1</v>
      </c>
    </row>
    <row r="155" spans="1:29">
      <c r="A155" s="2" t="s">
        <v>12</v>
      </c>
      <c r="B155" s="2" t="s">
        <v>13</v>
      </c>
      <c r="C155" s="2" t="s">
        <v>1</v>
      </c>
      <c r="D155" s="2" t="s">
        <v>1</v>
      </c>
      <c r="E155" s="2" t="s">
        <v>2885</v>
      </c>
      <c r="F155" s="2" t="s">
        <v>1</v>
      </c>
      <c r="G155" s="6">
        <v>46142</v>
      </c>
      <c r="H155" s="6">
        <v>46143</v>
      </c>
      <c r="I155" s="2" t="s">
        <v>2</v>
      </c>
      <c r="J155" s="2" t="s">
        <v>2880</v>
      </c>
      <c r="K155" s="4">
        <v>0</v>
      </c>
      <c r="L155" s="2" t="s">
        <v>0</v>
      </c>
      <c r="M155" s="4">
        <v>4874.92</v>
      </c>
      <c r="N155" s="2" t="s">
        <v>10</v>
      </c>
      <c r="O155" s="4">
        <v>0</v>
      </c>
      <c r="P155" s="2" t="s">
        <v>0</v>
      </c>
      <c r="Q155" s="4">
        <v>4874.92</v>
      </c>
      <c r="R155" s="2" t="s">
        <v>10</v>
      </c>
      <c r="S155" s="2" t="s">
        <v>1</v>
      </c>
      <c r="T155" s="2" t="s">
        <v>1</v>
      </c>
      <c r="U155" s="6"/>
      <c r="V155" s="2" t="s">
        <v>2881</v>
      </c>
      <c r="W155" s="2" t="s">
        <v>2666</v>
      </c>
      <c r="X155" s="2" t="s">
        <v>1</v>
      </c>
      <c r="Y155" s="2" t="s">
        <v>1</v>
      </c>
      <c r="Z155" s="2" t="s">
        <v>1</v>
      </c>
      <c r="AA155" s="2" t="s">
        <v>1</v>
      </c>
      <c r="AB155" s="2" t="s">
        <v>1</v>
      </c>
      <c r="AC155" s="2" t="s">
        <v>1</v>
      </c>
    </row>
    <row r="156" spans="1:29">
      <c r="A156" s="2" t="s">
        <v>12</v>
      </c>
      <c r="B156" s="2" t="s">
        <v>13</v>
      </c>
      <c r="C156" s="2" t="s">
        <v>1</v>
      </c>
      <c r="D156" s="2" t="s">
        <v>1</v>
      </c>
      <c r="E156" s="2" t="s">
        <v>2885</v>
      </c>
      <c r="F156" s="2" t="s">
        <v>1</v>
      </c>
      <c r="G156" s="6">
        <v>46142</v>
      </c>
      <c r="H156" s="6">
        <v>46143</v>
      </c>
      <c r="I156" s="2" t="s">
        <v>2</v>
      </c>
      <c r="J156" s="2" t="s">
        <v>2880</v>
      </c>
      <c r="K156" s="4">
        <v>0</v>
      </c>
      <c r="L156" s="2" t="s">
        <v>0</v>
      </c>
      <c r="M156" s="4">
        <v>2411.42</v>
      </c>
      <c r="N156" s="2" t="s">
        <v>10</v>
      </c>
      <c r="O156" s="4">
        <v>0</v>
      </c>
      <c r="P156" s="2" t="s">
        <v>0</v>
      </c>
      <c r="Q156" s="4">
        <v>2411.42</v>
      </c>
      <c r="R156" s="2" t="s">
        <v>10</v>
      </c>
      <c r="S156" s="2" t="s">
        <v>1</v>
      </c>
      <c r="T156" s="2" t="s">
        <v>1</v>
      </c>
      <c r="U156" s="6"/>
      <c r="V156" s="2" t="s">
        <v>2881</v>
      </c>
      <c r="W156" s="2" t="s">
        <v>2666</v>
      </c>
      <c r="X156" s="2" t="s">
        <v>1</v>
      </c>
      <c r="Y156" s="2" t="s">
        <v>1</v>
      </c>
      <c r="Z156" s="2" t="s">
        <v>1</v>
      </c>
      <c r="AA156" s="2" t="s">
        <v>1</v>
      </c>
      <c r="AB156" s="2" t="s">
        <v>1</v>
      </c>
      <c r="AC156" s="2" t="s">
        <v>1</v>
      </c>
    </row>
    <row r="157" spans="1:29">
      <c r="A157" s="2" t="s">
        <v>12</v>
      </c>
      <c r="B157" s="2" t="s">
        <v>13</v>
      </c>
      <c r="C157" s="2" t="s">
        <v>1</v>
      </c>
      <c r="D157" s="2" t="s">
        <v>1</v>
      </c>
      <c r="E157" s="2" t="s">
        <v>2884</v>
      </c>
      <c r="F157" s="2" t="s">
        <v>1</v>
      </c>
      <c r="G157" s="6">
        <v>46142</v>
      </c>
      <c r="H157" s="6">
        <v>46142</v>
      </c>
      <c r="I157" s="2" t="s">
        <v>3</v>
      </c>
      <c r="J157" s="2" t="s">
        <v>2880</v>
      </c>
      <c r="K157" s="4">
        <v>0</v>
      </c>
      <c r="L157" s="2" t="s">
        <v>0</v>
      </c>
      <c r="M157" s="4">
        <v>-2411.42</v>
      </c>
      <c r="N157" s="2" t="s">
        <v>10</v>
      </c>
      <c r="O157" s="4">
        <v>0</v>
      </c>
      <c r="P157" s="2" t="s">
        <v>0</v>
      </c>
      <c r="Q157" s="4">
        <v>-2411.42</v>
      </c>
      <c r="R157" s="2" t="s">
        <v>10</v>
      </c>
      <c r="S157" s="2" t="s">
        <v>1</v>
      </c>
      <c r="T157" s="2" t="s">
        <v>1</v>
      </c>
      <c r="U157" s="6"/>
      <c r="V157" s="2" t="s">
        <v>2881</v>
      </c>
      <c r="W157" s="2" t="s">
        <v>2666</v>
      </c>
      <c r="X157" s="2" t="s">
        <v>1</v>
      </c>
      <c r="Y157" s="2" t="s">
        <v>1</v>
      </c>
      <c r="Z157" s="2" t="s">
        <v>1</v>
      </c>
      <c r="AA157" s="2" t="s">
        <v>1</v>
      </c>
      <c r="AB157" s="2" t="s">
        <v>1</v>
      </c>
      <c r="AC157" s="2" t="s">
        <v>1</v>
      </c>
    </row>
    <row r="158" spans="1:29">
      <c r="A158" s="2" t="s">
        <v>12</v>
      </c>
      <c r="B158" s="2" t="s">
        <v>13</v>
      </c>
      <c r="C158" s="2" t="s">
        <v>1</v>
      </c>
      <c r="D158" s="2" t="s">
        <v>1</v>
      </c>
      <c r="E158" s="2" t="s">
        <v>2884</v>
      </c>
      <c r="F158" s="2" t="s">
        <v>1</v>
      </c>
      <c r="G158" s="6">
        <v>46142</v>
      </c>
      <c r="H158" s="6">
        <v>46142</v>
      </c>
      <c r="I158" s="2" t="s">
        <v>3</v>
      </c>
      <c r="J158" s="2" t="s">
        <v>2880</v>
      </c>
      <c r="K158" s="4">
        <v>0</v>
      </c>
      <c r="L158" s="2" t="s">
        <v>0</v>
      </c>
      <c r="M158" s="4">
        <v>-214.48</v>
      </c>
      <c r="N158" s="2" t="s">
        <v>10</v>
      </c>
      <c r="O158" s="4">
        <v>0</v>
      </c>
      <c r="P158" s="2" t="s">
        <v>0</v>
      </c>
      <c r="Q158" s="4">
        <v>-214.48</v>
      </c>
      <c r="R158" s="2" t="s">
        <v>10</v>
      </c>
      <c r="S158" s="2" t="s">
        <v>1</v>
      </c>
      <c r="T158" s="2" t="s">
        <v>1</v>
      </c>
      <c r="U158" s="6"/>
      <c r="V158" s="2" t="s">
        <v>2881</v>
      </c>
      <c r="W158" s="2" t="s">
        <v>58</v>
      </c>
      <c r="X158" s="2" t="s">
        <v>1</v>
      </c>
      <c r="Y158" s="2" t="s">
        <v>1</v>
      </c>
      <c r="Z158" s="2" t="s">
        <v>1</v>
      </c>
      <c r="AA158" s="2" t="s">
        <v>1</v>
      </c>
      <c r="AB158" s="2" t="s">
        <v>1</v>
      </c>
      <c r="AC158" s="2" t="s">
        <v>1</v>
      </c>
    </row>
    <row r="159" spans="1:29">
      <c r="A159" s="2" t="s">
        <v>12</v>
      </c>
      <c r="B159" s="2" t="s">
        <v>13</v>
      </c>
      <c r="C159" s="2" t="s">
        <v>1</v>
      </c>
      <c r="D159" s="2" t="s">
        <v>1</v>
      </c>
      <c r="E159" s="2" t="s">
        <v>2884</v>
      </c>
      <c r="F159" s="2" t="s">
        <v>1</v>
      </c>
      <c r="G159" s="6">
        <v>46142</v>
      </c>
      <c r="H159" s="6">
        <v>46142</v>
      </c>
      <c r="I159" s="2" t="s">
        <v>3</v>
      </c>
      <c r="J159" s="2" t="s">
        <v>2880</v>
      </c>
      <c r="K159" s="4">
        <v>0</v>
      </c>
      <c r="L159" s="2" t="s">
        <v>0</v>
      </c>
      <c r="M159" s="4">
        <v>-373.99</v>
      </c>
      <c r="N159" s="2" t="s">
        <v>10</v>
      </c>
      <c r="O159" s="4">
        <v>0</v>
      </c>
      <c r="P159" s="2" t="s">
        <v>0</v>
      </c>
      <c r="Q159" s="4">
        <v>-373.99</v>
      </c>
      <c r="R159" s="2" t="s">
        <v>10</v>
      </c>
      <c r="S159" s="2" t="s">
        <v>1</v>
      </c>
      <c r="T159" s="2" t="s">
        <v>1</v>
      </c>
      <c r="U159" s="6"/>
      <c r="V159" s="2" t="s">
        <v>2881</v>
      </c>
      <c r="W159" s="2" t="s">
        <v>59</v>
      </c>
      <c r="X159" s="2" t="s">
        <v>1</v>
      </c>
      <c r="Y159" s="2" t="s">
        <v>1</v>
      </c>
      <c r="Z159" s="2" t="s">
        <v>1</v>
      </c>
      <c r="AA159" s="2" t="s">
        <v>1</v>
      </c>
      <c r="AB159" s="2" t="s">
        <v>1</v>
      </c>
      <c r="AC159" s="2" t="s">
        <v>1</v>
      </c>
    </row>
    <row r="160" spans="1:29">
      <c r="A160" s="2" t="s">
        <v>12</v>
      </c>
      <c r="B160" s="2" t="s">
        <v>13</v>
      </c>
      <c r="C160" s="2" t="s">
        <v>1</v>
      </c>
      <c r="D160" s="2" t="s">
        <v>1</v>
      </c>
      <c r="E160" s="2" t="s">
        <v>2884</v>
      </c>
      <c r="F160" s="2" t="s">
        <v>1</v>
      </c>
      <c r="G160" s="6">
        <v>46142</v>
      </c>
      <c r="H160" s="6">
        <v>46142</v>
      </c>
      <c r="I160" s="2" t="s">
        <v>3</v>
      </c>
      <c r="J160" s="2" t="s">
        <v>2880</v>
      </c>
      <c r="K160" s="4">
        <v>0</v>
      </c>
      <c r="L160" s="2" t="s">
        <v>0</v>
      </c>
      <c r="M160" s="4">
        <v>-4874.92</v>
      </c>
      <c r="N160" s="2" t="s">
        <v>10</v>
      </c>
      <c r="O160" s="4">
        <v>0</v>
      </c>
      <c r="P160" s="2" t="s">
        <v>0</v>
      </c>
      <c r="Q160" s="4">
        <v>-4874.92</v>
      </c>
      <c r="R160" s="2" t="s">
        <v>10</v>
      </c>
      <c r="S160" s="2" t="s">
        <v>1</v>
      </c>
      <c r="T160" s="2" t="s">
        <v>1</v>
      </c>
      <c r="U160" s="6"/>
      <c r="V160" s="2" t="s">
        <v>2881</v>
      </c>
      <c r="W160" s="2" t="s">
        <v>2666</v>
      </c>
      <c r="X160" s="2" t="s">
        <v>1</v>
      </c>
      <c r="Y160" s="2" t="s">
        <v>1</v>
      </c>
      <c r="Z160" s="2" t="s">
        <v>1</v>
      </c>
      <c r="AA160" s="2" t="s">
        <v>1</v>
      </c>
      <c r="AB160" s="2" t="s">
        <v>1</v>
      </c>
      <c r="AC160" s="2" t="s">
        <v>1</v>
      </c>
    </row>
    <row r="161" spans="1:29">
      <c r="A161" s="2" t="s">
        <v>12</v>
      </c>
      <c r="B161" s="2" t="s">
        <v>9</v>
      </c>
      <c r="C161" s="2" t="s">
        <v>2707</v>
      </c>
      <c r="D161" s="2" t="s">
        <v>2681</v>
      </c>
      <c r="E161" s="2" t="s">
        <v>2859</v>
      </c>
      <c r="F161" s="2" t="s">
        <v>1</v>
      </c>
      <c r="G161" s="6">
        <v>46142</v>
      </c>
      <c r="H161" s="6">
        <v>46143</v>
      </c>
      <c r="I161" s="2" t="s">
        <v>2645</v>
      </c>
      <c r="J161" s="2" t="s">
        <v>4</v>
      </c>
      <c r="K161" s="4">
        <v>-68100</v>
      </c>
      <c r="L161" s="2" t="s">
        <v>0</v>
      </c>
      <c r="M161" s="4">
        <v>-339723.66</v>
      </c>
      <c r="N161" s="2" t="s">
        <v>10</v>
      </c>
      <c r="O161" s="4">
        <v>-68100</v>
      </c>
      <c r="P161" s="2" t="s">
        <v>0</v>
      </c>
      <c r="Q161" s="4">
        <v>-339723.66</v>
      </c>
      <c r="R161" s="2" t="s">
        <v>10</v>
      </c>
      <c r="S161" s="2" t="s">
        <v>1</v>
      </c>
      <c r="T161" s="2" t="s">
        <v>2859</v>
      </c>
      <c r="U161" s="6">
        <v>46143</v>
      </c>
      <c r="V161" s="2" t="s">
        <v>2860</v>
      </c>
      <c r="W161" s="2" t="s">
        <v>2666</v>
      </c>
      <c r="X161" s="2" t="s">
        <v>1</v>
      </c>
      <c r="Y161" s="2" t="s">
        <v>1</v>
      </c>
      <c r="Z161" s="2" t="s">
        <v>1</v>
      </c>
      <c r="AA161" s="2" t="s">
        <v>2647</v>
      </c>
      <c r="AB161" s="2" t="s">
        <v>1</v>
      </c>
      <c r="AC161" s="2" t="s">
        <v>1</v>
      </c>
    </row>
    <row r="162" spans="1:29">
      <c r="A162" s="2" t="s">
        <v>12</v>
      </c>
      <c r="B162" s="2" t="s">
        <v>24</v>
      </c>
      <c r="C162" s="2" t="s">
        <v>2707</v>
      </c>
      <c r="D162" s="2" t="s">
        <v>2780</v>
      </c>
      <c r="E162" s="2" t="s">
        <v>2859</v>
      </c>
      <c r="F162" s="2" t="s">
        <v>1</v>
      </c>
      <c r="G162" s="6">
        <v>46142</v>
      </c>
      <c r="H162" s="6">
        <v>46143</v>
      </c>
      <c r="I162" s="2" t="s">
        <v>2</v>
      </c>
      <c r="J162" s="2" t="s">
        <v>4</v>
      </c>
      <c r="K162" s="4">
        <v>68100</v>
      </c>
      <c r="L162" s="2" t="s">
        <v>0</v>
      </c>
      <c r="M162" s="4">
        <v>339723.66</v>
      </c>
      <c r="N162" s="2" t="s">
        <v>10</v>
      </c>
      <c r="O162" s="4">
        <v>68100</v>
      </c>
      <c r="P162" s="2" t="s">
        <v>0</v>
      </c>
      <c r="Q162" s="4">
        <v>339723.66</v>
      </c>
      <c r="R162" s="2" t="s">
        <v>10</v>
      </c>
      <c r="S162" s="2" t="s">
        <v>1</v>
      </c>
      <c r="T162" s="2" t="s">
        <v>1</v>
      </c>
      <c r="U162" s="6"/>
      <c r="V162" s="2" t="s">
        <v>2860</v>
      </c>
      <c r="W162" s="2" t="s">
        <v>2666</v>
      </c>
      <c r="X162" s="2" t="s">
        <v>2894</v>
      </c>
      <c r="Y162" s="2" t="s">
        <v>1</v>
      </c>
      <c r="Z162" s="2" t="s">
        <v>1</v>
      </c>
      <c r="AA162" s="2" t="s">
        <v>1</v>
      </c>
      <c r="AB162" s="2" t="s">
        <v>1</v>
      </c>
      <c r="AC162" s="2" t="s">
        <v>1</v>
      </c>
    </row>
    <row r="163" spans="1:29">
      <c r="A163" s="2" t="s">
        <v>12</v>
      </c>
      <c r="B163" s="2" t="s">
        <v>9</v>
      </c>
      <c r="C163" s="2" t="s">
        <v>2663</v>
      </c>
      <c r="D163" s="2" t="s">
        <v>2681</v>
      </c>
      <c r="E163" s="2" t="s">
        <v>2857</v>
      </c>
      <c r="F163" s="2" t="s">
        <v>1</v>
      </c>
      <c r="G163" s="6">
        <v>46142</v>
      </c>
      <c r="H163" s="6">
        <v>46143</v>
      </c>
      <c r="I163" s="2" t="s">
        <v>2645</v>
      </c>
      <c r="J163" s="2" t="s">
        <v>4</v>
      </c>
      <c r="K163" s="4">
        <v>-137670.51</v>
      </c>
      <c r="L163" s="2" t="s">
        <v>0</v>
      </c>
      <c r="M163" s="4">
        <v>-686783.11</v>
      </c>
      <c r="N163" s="2" t="s">
        <v>10</v>
      </c>
      <c r="O163" s="4">
        <v>-137670.51</v>
      </c>
      <c r="P163" s="2" t="s">
        <v>0</v>
      </c>
      <c r="Q163" s="4">
        <v>-686783.11</v>
      </c>
      <c r="R163" s="2" t="s">
        <v>10</v>
      </c>
      <c r="S163" s="2" t="s">
        <v>1</v>
      </c>
      <c r="T163" s="2" t="s">
        <v>2857</v>
      </c>
      <c r="U163" s="6">
        <v>46143</v>
      </c>
      <c r="V163" s="2" t="s">
        <v>2693</v>
      </c>
      <c r="W163" s="2" t="s">
        <v>2666</v>
      </c>
      <c r="X163" s="2" t="s">
        <v>1</v>
      </c>
      <c r="Y163" s="2" t="s">
        <v>1</v>
      </c>
      <c r="Z163" s="2" t="s">
        <v>1</v>
      </c>
      <c r="AA163" s="2" t="s">
        <v>2647</v>
      </c>
      <c r="AB163" s="2" t="s">
        <v>1</v>
      </c>
      <c r="AC163" s="2" t="s">
        <v>1</v>
      </c>
    </row>
    <row r="164" spans="1:29">
      <c r="A164" s="2" t="s">
        <v>12</v>
      </c>
      <c r="B164" s="2" t="s">
        <v>24</v>
      </c>
      <c r="C164" s="2" t="s">
        <v>2663</v>
      </c>
      <c r="D164" s="2" t="s">
        <v>2780</v>
      </c>
      <c r="E164" s="2" t="s">
        <v>2857</v>
      </c>
      <c r="F164" s="2" t="s">
        <v>1</v>
      </c>
      <c r="G164" s="6">
        <v>46142</v>
      </c>
      <c r="H164" s="6">
        <v>46143</v>
      </c>
      <c r="I164" s="2" t="s">
        <v>2</v>
      </c>
      <c r="J164" s="2" t="s">
        <v>4</v>
      </c>
      <c r="K164" s="4">
        <v>137670.51</v>
      </c>
      <c r="L164" s="2" t="s">
        <v>0</v>
      </c>
      <c r="M164" s="4">
        <v>686783.11</v>
      </c>
      <c r="N164" s="2" t="s">
        <v>10</v>
      </c>
      <c r="O164" s="4">
        <v>137670.51</v>
      </c>
      <c r="P164" s="2" t="s">
        <v>0</v>
      </c>
      <c r="Q164" s="4">
        <v>686783.11</v>
      </c>
      <c r="R164" s="2" t="s">
        <v>10</v>
      </c>
      <c r="S164" s="2" t="s">
        <v>1</v>
      </c>
      <c r="T164" s="2" t="s">
        <v>1</v>
      </c>
      <c r="U164" s="6"/>
      <c r="V164" s="2" t="s">
        <v>2693</v>
      </c>
      <c r="W164" s="2" t="s">
        <v>2666</v>
      </c>
      <c r="X164" s="2" t="s">
        <v>2893</v>
      </c>
      <c r="Y164" s="2" t="s">
        <v>1</v>
      </c>
      <c r="Z164" s="2" t="s">
        <v>1</v>
      </c>
      <c r="AA164" s="2" t="s">
        <v>1</v>
      </c>
      <c r="AB164" s="2" t="s">
        <v>1</v>
      </c>
      <c r="AC164" s="2" t="s">
        <v>1</v>
      </c>
    </row>
    <row r="165" spans="1:29">
      <c r="A165" s="2" t="s">
        <v>12</v>
      </c>
      <c r="B165" s="2" t="s">
        <v>9</v>
      </c>
      <c r="C165" s="2" t="s">
        <v>2657</v>
      </c>
      <c r="D165" s="2" t="s">
        <v>2681</v>
      </c>
      <c r="E165" s="2" t="s">
        <v>2855</v>
      </c>
      <c r="F165" s="2" t="s">
        <v>1</v>
      </c>
      <c r="G165" s="6">
        <v>46142</v>
      </c>
      <c r="H165" s="6">
        <v>46143</v>
      </c>
      <c r="I165" s="2" t="s">
        <v>2645</v>
      </c>
      <c r="J165" s="2" t="s">
        <v>4</v>
      </c>
      <c r="K165" s="4">
        <v>-10561.65</v>
      </c>
      <c r="L165" s="2" t="s">
        <v>0</v>
      </c>
      <c r="M165" s="4">
        <v>-52687.85</v>
      </c>
      <c r="N165" s="2" t="s">
        <v>10</v>
      </c>
      <c r="O165" s="4">
        <v>-10561.65</v>
      </c>
      <c r="P165" s="2" t="s">
        <v>0</v>
      </c>
      <c r="Q165" s="4">
        <v>-52687.85</v>
      </c>
      <c r="R165" s="2" t="s">
        <v>10</v>
      </c>
      <c r="S165" s="2" t="s">
        <v>1</v>
      </c>
      <c r="T165" s="2" t="s">
        <v>2855</v>
      </c>
      <c r="U165" s="6">
        <v>46143</v>
      </c>
      <c r="V165" s="2" t="s">
        <v>2690</v>
      </c>
      <c r="W165" s="2" t="s">
        <v>59</v>
      </c>
      <c r="X165" s="2" t="s">
        <v>1</v>
      </c>
      <c r="Y165" s="2" t="s">
        <v>1</v>
      </c>
      <c r="Z165" s="2" t="s">
        <v>1</v>
      </c>
      <c r="AA165" s="2" t="s">
        <v>2647</v>
      </c>
      <c r="AB165" s="2" t="s">
        <v>1</v>
      </c>
      <c r="AC165" s="2" t="s">
        <v>1</v>
      </c>
    </row>
    <row r="166" spans="1:29">
      <c r="A166" s="2" t="s">
        <v>12</v>
      </c>
      <c r="B166" s="2" t="s">
        <v>24</v>
      </c>
      <c r="C166" s="2" t="s">
        <v>2657</v>
      </c>
      <c r="D166" s="2" t="s">
        <v>2780</v>
      </c>
      <c r="E166" s="2" t="s">
        <v>2855</v>
      </c>
      <c r="F166" s="2" t="s">
        <v>1</v>
      </c>
      <c r="G166" s="6">
        <v>46142</v>
      </c>
      <c r="H166" s="6">
        <v>46143</v>
      </c>
      <c r="I166" s="2" t="s">
        <v>2</v>
      </c>
      <c r="J166" s="2" t="s">
        <v>4</v>
      </c>
      <c r="K166" s="4">
        <v>10561.65</v>
      </c>
      <c r="L166" s="2" t="s">
        <v>0</v>
      </c>
      <c r="M166" s="4">
        <v>52687.85</v>
      </c>
      <c r="N166" s="2" t="s">
        <v>10</v>
      </c>
      <c r="O166" s="4">
        <v>10561.65</v>
      </c>
      <c r="P166" s="2" t="s">
        <v>0</v>
      </c>
      <c r="Q166" s="4">
        <v>52687.85</v>
      </c>
      <c r="R166" s="2" t="s">
        <v>10</v>
      </c>
      <c r="S166" s="2" t="s">
        <v>1</v>
      </c>
      <c r="T166" s="2" t="s">
        <v>1</v>
      </c>
      <c r="U166" s="6"/>
      <c r="V166" s="2" t="s">
        <v>2690</v>
      </c>
      <c r="W166" s="2" t="s">
        <v>59</v>
      </c>
      <c r="X166" s="2" t="s">
        <v>2890</v>
      </c>
      <c r="Y166" s="2" t="s">
        <v>1</v>
      </c>
      <c r="Z166" s="2" t="s">
        <v>1</v>
      </c>
      <c r="AA166" s="2" t="s">
        <v>1</v>
      </c>
      <c r="AB166" s="2" t="s">
        <v>1</v>
      </c>
      <c r="AC166" s="2" t="s">
        <v>1</v>
      </c>
    </row>
    <row r="167" spans="1:29">
      <c r="A167" s="2" t="s">
        <v>12</v>
      </c>
      <c r="B167" s="2" t="s">
        <v>9</v>
      </c>
      <c r="C167" s="2" t="s">
        <v>2651</v>
      </c>
      <c r="D167" s="2" t="s">
        <v>2681</v>
      </c>
      <c r="E167" s="2" t="s">
        <v>2853</v>
      </c>
      <c r="F167" s="2" t="s">
        <v>1</v>
      </c>
      <c r="G167" s="6">
        <v>46142</v>
      </c>
      <c r="H167" s="6">
        <v>46143</v>
      </c>
      <c r="I167" s="2" t="s">
        <v>2645</v>
      </c>
      <c r="J167" s="2" t="s">
        <v>4</v>
      </c>
      <c r="K167" s="4">
        <v>-6057.01</v>
      </c>
      <c r="L167" s="2" t="s">
        <v>0</v>
      </c>
      <c r="M167" s="4">
        <v>-30216</v>
      </c>
      <c r="N167" s="2" t="s">
        <v>10</v>
      </c>
      <c r="O167" s="4">
        <v>-6057.01</v>
      </c>
      <c r="P167" s="2" t="s">
        <v>0</v>
      </c>
      <c r="Q167" s="4">
        <v>-30216</v>
      </c>
      <c r="R167" s="2" t="s">
        <v>10</v>
      </c>
      <c r="S167" s="2" t="s">
        <v>1</v>
      </c>
      <c r="T167" s="2" t="s">
        <v>2853</v>
      </c>
      <c r="U167" s="6">
        <v>46143</v>
      </c>
      <c r="V167" s="2" t="s">
        <v>2687</v>
      </c>
      <c r="W167" s="2" t="s">
        <v>58</v>
      </c>
      <c r="X167" s="2" t="s">
        <v>1</v>
      </c>
      <c r="Y167" s="2" t="s">
        <v>1</v>
      </c>
      <c r="Z167" s="2" t="s">
        <v>1</v>
      </c>
      <c r="AA167" s="2" t="s">
        <v>2647</v>
      </c>
      <c r="AB167" s="2" t="s">
        <v>1</v>
      </c>
      <c r="AC167" s="2" t="s">
        <v>1</v>
      </c>
    </row>
    <row r="168" spans="1:29">
      <c r="A168" s="2" t="s">
        <v>12</v>
      </c>
      <c r="B168" s="2" t="s">
        <v>24</v>
      </c>
      <c r="C168" s="2" t="s">
        <v>2651</v>
      </c>
      <c r="D168" s="2" t="s">
        <v>2780</v>
      </c>
      <c r="E168" s="2" t="s">
        <v>2853</v>
      </c>
      <c r="F168" s="2" t="s">
        <v>1</v>
      </c>
      <c r="G168" s="6">
        <v>46142</v>
      </c>
      <c r="H168" s="6">
        <v>46143</v>
      </c>
      <c r="I168" s="2" t="s">
        <v>2</v>
      </c>
      <c r="J168" s="2" t="s">
        <v>4</v>
      </c>
      <c r="K168" s="4">
        <v>6057.01</v>
      </c>
      <c r="L168" s="2" t="s">
        <v>0</v>
      </c>
      <c r="M168" s="4">
        <v>30216</v>
      </c>
      <c r="N168" s="2" t="s">
        <v>10</v>
      </c>
      <c r="O168" s="4">
        <v>6057.01</v>
      </c>
      <c r="P168" s="2" t="s">
        <v>0</v>
      </c>
      <c r="Q168" s="4">
        <v>30216</v>
      </c>
      <c r="R168" s="2" t="s">
        <v>10</v>
      </c>
      <c r="S168" s="2" t="s">
        <v>1</v>
      </c>
      <c r="T168" s="2" t="s">
        <v>1</v>
      </c>
      <c r="U168" s="6"/>
      <c r="V168" s="2" t="s">
        <v>2687</v>
      </c>
      <c r="W168" s="2" t="s">
        <v>58</v>
      </c>
      <c r="X168" s="2" t="s">
        <v>2888</v>
      </c>
      <c r="Y168" s="2" t="s">
        <v>1</v>
      </c>
      <c r="Z168" s="2" t="s">
        <v>1</v>
      </c>
      <c r="AA168" s="2" t="s">
        <v>1</v>
      </c>
      <c r="AB168" s="2" t="s">
        <v>1</v>
      </c>
      <c r="AC168" s="2" t="s">
        <v>1</v>
      </c>
    </row>
    <row r="169" spans="1:29">
      <c r="A169" s="2" t="s">
        <v>12</v>
      </c>
      <c r="B169" s="2" t="s">
        <v>9</v>
      </c>
      <c r="C169" s="2" t="s">
        <v>2707</v>
      </c>
      <c r="D169" s="2" t="s">
        <v>2681</v>
      </c>
      <c r="E169" s="2" t="s">
        <v>2858</v>
      </c>
      <c r="F169" s="2" t="s">
        <v>1</v>
      </c>
      <c r="G169" s="6">
        <v>46142</v>
      </c>
      <c r="H169" s="6">
        <v>46142</v>
      </c>
      <c r="I169" s="2" t="s">
        <v>2669</v>
      </c>
      <c r="J169" s="2" t="s">
        <v>11</v>
      </c>
      <c r="K169" s="4">
        <v>68100</v>
      </c>
      <c r="L169" s="2" t="s">
        <v>0</v>
      </c>
      <c r="M169" s="4">
        <v>339723.66</v>
      </c>
      <c r="N169" s="2" t="s">
        <v>10</v>
      </c>
      <c r="O169" s="4">
        <v>68100</v>
      </c>
      <c r="P169" s="2" t="s">
        <v>0</v>
      </c>
      <c r="Q169" s="4">
        <v>339723.66</v>
      </c>
      <c r="R169" s="2" t="s">
        <v>10</v>
      </c>
      <c r="S169" s="2" t="s">
        <v>1</v>
      </c>
      <c r="T169" s="2" t="s">
        <v>2859</v>
      </c>
      <c r="U169" s="6">
        <v>46143</v>
      </c>
      <c r="V169" s="2" t="s">
        <v>2860</v>
      </c>
      <c r="W169" s="2" t="s">
        <v>2666</v>
      </c>
      <c r="X169" s="2" t="s">
        <v>1</v>
      </c>
      <c r="Y169" s="2" t="s">
        <v>1</v>
      </c>
      <c r="Z169" s="2" t="s">
        <v>1</v>
      </c>
      <c r="AA169" s="2" t="s">
        <v>2647</v>
      </c>
      <c r="AB169" s="2" t="s">
        <v>1</v>
      </c>
      <c r="AC169" s="2" t="s">
        <v>1</v>
      </c>
    </row>
    <row r="170" spans="1:29">
      <c r="A170" s="2" t="s">
        <v>12</v>
      </c>
      <c r="B170" s="2" t="s">
        <v>24</v>
      </c>
      <c r="C170" s="2" t="s">
        <v>2707</v>
      </c>
      <c r="D170" s="2" t="s">
        <v>2780</v>
      </c>
      <c r="E170" s="2" t="s">
        <v>2858</v>
      </c>
      <c r="F170" s="2" t="s">
        <v>1</v>
      </c>
      <c r="G170" s="6">
        <v>46142</v>
      </c>
      <c r="H170" s="6">
        <v>46142</v>
      </c>
      <c r="I170" s="2" t="s">
        <v>3</v>
      </c>
      <c r="J170" s="2" t="s">
        <v>11</v>
      </c>
      <c r="K170" s="4">
        <v>-68100</v>
      </c>
      <c r="L170" s="2" t="s">
        <v>0</v>
      </c>
      <c r="M170" s="4">
        <v>-339723.66</v>
      </c>
      <c r="N170" s="2" t="s">
        <v>10</v>
      </c>
      <c r="O170" s="4">
        <v>-68100</v>
      </c>
      <c r="P170" s="2" t="s">
        <v>0</v>
      </c>
      <c r="Q170" s="4">
        <v>-339723.66</v>
      </c>
      <c r="R170" s="2" t="s">
        <v>10</v>
      </c>
      <c r="S170" s="2" t="s">
        <v>1</v>
      </c>
      <c r="T170" s="2" t="s">
        <v>1</v>
      </c>
      <c r="U170" s="6"/>
      <c r="V170" s="2" t="s">
        <v>2860</v>
      </c>
      <c r="W170" s="2" t="s">
        <v>2666</v>
      </c>
      <c r="X170" s="2" t="s">
        <v>2894</v>
      </c>
      <c r="Y170" s="2" t="s">
        <v>1</v>
      </c>
      <c r="Z170" s="2" t="s">
        <v>1</v>
      </c>
      <c r="AA170" s="2" t="s">
        <v>1</v>
      </c>
      <c r="AB170" s="2" t="s">
        <v>1</v>
      </c>
      <c r="AC170" s="2" t="s">
        <v>1</v>
      </c>
    </row>
    <row r="171" spans="1:29">
      <c r="A171" s="2" t="s">
        <v>12</v>
      </c>
      <c r="B171" s="2" t="s">
        <v>9</v>
      </c>
      <c r="C171" s="2" t="s">
        <v>2663</v>
      </c>
      <c r="D171" s="2" t="s">
        <v>2681</v>
      </c>
      <c r="E171" s="2" t="s">
        <v>2856</v>
      </c>
      <c r="F171" s="2" t="s">
        <v>1</v>
      </c>
      <c r="G171" s="6">
        <v>46142</v>
      </c>
      <c r="H171" s="6">
        <v>46142</v>
      </c>
      <c r="I171" s="2" t="s">
        <v>2669</v>
      </c>
      <c r="J171" s="2" t="s">
        <v>11</v>
      </c>
      <c r="K171" s="4">
        <v>137670.51</v>
      </c>
      <c r="L171" s="2" t="s">
        <v>0</v>
      </c>
      <c r="M171" s="4">
        <v>686783.11</v>
      </c>
      <c r="N171" s="2" t="s">
        <v>10</v>
      </c>
      <c r="O171" s="4">
        <v>137670.51</v>
      </c>
      <c r="P171" s="2" t="s">
        <v>0</v>
      </c>
      <c r="Q171" s="4">
        <v>686783.11</v>
      </c>
      <c r="R171" s="2" t="s">
        <v>10</v>
      </c>
      <c r="S171" s="2" t="s">
        <v>1</v>
      </c>
      <c r="T171" s="2" t="s">
        <v>2857</v>
      </c>
      <c r="U171" s="6">
        <v>46143</v>
      </c>
      <c r="V171" s="2" t="s">
        <v>2693</v>
      </c>
      <c r="W171" s="2" t="s">
        <v>2666</v>
      </c>
      <c r="X171" s="2" t="s">
        <v>1</v>
      </c>
      <c r="Y171" s="2" t="s">
        <v>1</v>
      </c>
      <c r="Z171" s="2" t="s">
        <v>1</v>
      </c>
      <c r="AA171" s="2" t="s">
        <v>2647</v>
      </c>
      <c r="AB171" s="2" t="s">
        <v>1</v>
      </c>
      <c r="AC171" s="2" t="s">
        <v>1</v>
      </c>
    </row>
    <row r="172" spans="1:29">
      <c r="A172" s="2" t="s">
        <v>12</v>
      </c>
      <c r="B172" s="2" t="s">
        <v>24</v>
      </c>
      <c r="C172" s="2" t="s">
        <v>2663</v>
      </c>
      <c r="D172" s="2" t="s">
        <v>2780</v>
      </c>
      <c r="E172" s="2" t="s">
        <v>2856</v>
      </c>
      <c r="F172" s="2" t="s">
        <v>1</v>
      </c>
      <c r="G172" s="6">
        <v>46142</v>
      </c>
      <c r="H172" s="6">
        <v>46142</v>
      </c>
      <c r="I172" s="2" t="s">
        <v>3</v>
      </c>
      <c r="J172" s="2" t="s">
        <v>11</v>
      </c>
      <c r="K172" s="4">
        <v>-137670.51</v>
      </c>
      <c r="L172" s="2" t="s">
        <v>0</v>
      </c>
      <c r="M172" s="4">
        <v>-686783.11</v>
      </c>
      <c r="N172" s="2" t="s">
        <v>10</v>
      </c>
      <c r="O172" s="4">
        <v>-137670.51</v>
      </c>
      <c r="P172" s="2" t="s">
        <v>0</v>
      </c>
      <c r="Q172" s="4">
        <v>-686783.11</v>
      </c>
      <c r="R172" s="2" t="s">
        <v>10</v>
      </c>
      <c r="S172" s="2" t="s">
        <v>1</v>
      </c>
      <c r="T172" s="2" t="s">
        <v>1</v>
      </c>
      <c r="U172" s="6"/>
      <c r="V172" s="2" t="s">
        <v>2693</v>
      </c>
      <c r="W172" s="2" t="s">
        <v>2666</v>
      </c>
      <c r="X172" s="2" t="s">
        <v>2893</v>
      </c>
      <c r="Y172" s="2" t="s">
        <v>1</v>
      </c>
      <c r="Z172" s="2" t="s">
        <v>1</v>
      </c>
      <c r="AA172" s="2" t="s">
        <v>1</v>
      </c>
      <c r="AB172" s="2" t="s">
        <v>1</v>
      </c>
      <c r="AC172" s="2" t="s">
        <v>1</v>
      </c>
    </row>
    <row r="173" spans="1:29">
      <c r="A173" s="2" t="s">
        <v>12</v>
      </c>
      <c r="B173" s="2" t="s">
        <v>9</v>
      </c>
      <c r="C173" s="2" t="s">
        <v>2657</v>
      </c>
      <c r="D173" s="2" t="s">
        <v>2681</v>
      </c>
      <c r="E173" s="2" t="s">
        <v>2854</v>
      </c>
      <c r="F173" s="2" t="s">
        <v>1</v>
      </c>
      <c r="G173" s="6">
        <v>46142</v>
      </c>
      <c r="H173" s="6">
        <v>46142</v>
      </c>
      <c r="I173" s="2" t="s">
        <v>2669</v>
      </c>
      <c r="J173" s="2" t="s">
        <v>11</v>
      </c>
      <c r="K173" s="4">
        <v>10561.65</v>
      </c>
      <c r="L173" s="2" t="s">
        <v>0</v>
      </c>
      <c r="M173" s="4">
        <v>52687.85</v>
      </c>
      <c r="N173" s="2" t="s">
        <v>10</v>
      </c>
      <c r="O173" s="4">
        <v>10561.65</v>
      </c>
      <c r="P173" s="2" t="s">
        <v>0</v>
      </c>
      <c r="Q173" s="4">
        <v>52687.85</v>
      </c>
      <c r="R173" s="2" t="s">
        <v>10</v>
      </c>
      <c r="S173" s="2" t="s">
        <v>1</v>
      </c>
      <c r="T173" s="2" t="s">
        <v>2855</v>
      </c>
      <c r="U173" s="6">
        <v>46143</v>
      </c>
      <c r="V173" s="2" t="s">
        <v>2690</v>
      </c>
      <c r="W173" s="2" t="s">
        <v>59</v>
      </c>
      <c r="X173" s="2" t="s">
        <v>1</v>
      </c>
      <c r="Y173" s="2" t="s">
        <v>1</v>
      </c>
      <c r="Z173" s="2" t="s">
        <v>1</v>
      </c>
      <c r="AA173" s="2" t="s">
        <v>2647</v>
      </c>
      <c r="AB173" s="2" t="s">
        <v>1</v>
      </c>
      <c r="AC173" s="2" t="s">
        <v>1</v>
      </c>
    </row>
    <row r="174" spans="1:29">
      <c r="A174" s="2" t="s">
        <v>12</v>
      </c>
      <c r="B174" s="2" t="s">
        <v>24</v>
      </c>
      <c r="C174" s="2" t="s">
        <v>2657</v>
      </c>
      <c r="D174" s="2" t="s">
        <v>2780</v>
      </c>
      <c r="E174" s="2" t="s">
        <v>2854</v>
      </c>
      <c r="F174" s="2" t="s">
        <v>1</v>
      </c>
      <c r="G174" s="6">
        <v>46142</v>
      </c>
      <c r="H174" s="6">
        <v>46142</v>
      </c>
      <c r="I174" s="2" t="s">
        <v>3</v>
      </c>
      <c r="J174" s="2" t="s">
        <v>11</v>
      </c>
      <c r="K174" s="4">
        <v>-10561.65</v>
      </c>
      <c r="L174" s="2" t="s">
        <v>0</v>
      </c>
      <c r="M174" s="4">
        <v>-52687.85</v>
      </c>
      <c r="N174" s="2" t="s">
        <v>10</v>
      </c>
      <c r="O174" s="4">
        <v>-10561.65</v>
      </c>
      <c r="P174" s="2" t="s">
        <v>0</v>
      </c>
      <c r="Q174" s="4">
        <v>-52687.85</v>
      </c>
      <c r="R174" s="2" t="s">
        <v>10</v>
      </c>
      <c r="S174" s="2" t="s">
        <v>1</v>
      </c>
      <c r="T174" s="2" t="s">
        <v>1</v>
      </c>
      <c r="U174" s="6"/>
      <c r="V174" s="2" t="s">
        <v>2690</v>
      </c>
      <c r="W174" s="2" t="s">
        <v>59</v>
      </c>
      <c r="X174" s="2" t="s">
        <v>2890</v>
      </c>
      <c r="Y174" s="2" t="s">
        <v>1</v>
      </c>
      <c r="Z174" s="2" t="s">
        <v>1</v>
      </c>
      <c r="AA174" s="2" t="s">
        <v>1</v>
      </c>
      <c r="AB174" s="2" t="s">
        <v>1</v>
      </c>
      <c r="AC174" s="2" t="s">
        <v>1</v>
      </c>
    </row>
    <row r="175" spans="1:29">
      <c r="A175" s="2" t="s">
        <v>12</v>
      </c>
      <c r="B175" s="2" t="s">
        <v>9</v>
      </c>
      <c r="C175" s="2" t="s">
        <v>2651</v>
      </c>
      <c r="D175" s="2" t="s">
        <v>2681</v>
      </c>
      <c r="E175" s="2" t="s">
        <v>2852</v>
      </c>
      <c r="F175" s="2" t="s">
        <v>1</v>
      </c>
      <c r="G175" s="6">
        <v>46142</v>
      </c>
      <c r="H175" s="6">
        <v>46142</v>
      </c>
      <c r="I175" s="2" t="s">
        <v>2669</v>
      </c>
      <c r="J175" s="2" t="s">
        <v>11</v>
      </c>
      <c r="K175" s="4">
        <v>6057.01</v>
      </c>
      <c r="L175" s="2" t="s">
        <v>0</v>
      </c>
      <c r="M175" s="4">
        <v>30216</v>
      </c>
      <c r="N175" s="2" t="s">
        <v>10</v>
      </c>
      <c r="O175" s="4">
        <v>6057.01</v>
      </c>
      <c r="P175" s="2" t="s">
        <v>0</v>
      </c>
      <c r="Q175" s="4">
        <v>30216</v>
      </c>
      <c r="R175" s="2" t="s">
        <v>10</v>
      </c>
      <c r="S175" s="2" t="s">
        <v>1</v>
      </c>
      <c r="T175" s="2" t="s">
        <v>2853</v>
      </c>
      <c r="U175" s="6">
        <v>46143</v>
      </c>
      <c r="V175" s="2" t="s">
        <v>2687</v>
      </c>
      <c r="W175" s="2" t="s">
        <v>58</v>
      </c>
      <c r="X175" s="2" t="s">
        <v>1</v>
      </c>
      <c r="Y175" s="2" t="s">
        <v>1</v>
      </c>
      <c r="Z175" s="2" t="s">
        <v>1</v>
      </c>
      <c r="AA175" s="2" t="s">
        <v>2647</v>
      </c>
      <c r="AB175" s="2" t="s">
        <v>1</v>
      </c>
      <c r="AC175" s="2" t="s">
        <v>1</v>
      </c>
    </row>
    <row r="176" spans="1:29">
      <c r="A176" s="2" t="s">
        <v>12</v>
      </c>
      <c r="B176" s="2" t="s">
        <v>24</v>
      </c>
      <c r="C176" s="2" t="s">
        <v>2651</v>
      </c>
      <c r="D176" s="2" t="s">
        <v>2780</v>
      </c>
      <c r="E176" s="2" t="s">
        <v>2852</v>
      </c>
      <c r="F176" s="2" t="s">
        <v>1</v>
      </c>
      <c r="G176" s="6">
        <v>46142</v>
      </c>
      <c r="H176" s="6">
        <v>46142</v>
      </c>
      <c r="I176" s="2" t="s">
        <v>3</v>
      </c>
      <c r="J176" s="2" t="s">
        <v>11</v>
      </c>
      <c r="K176" s="4">
        <v>-6057.01</v>
      </c>
      <c r="L176" s="2" t="s">
        <v>0</v>
      </c>
      <c r="M176" s="4">
        <v>-30216</v>
      </c>
      <c r="N176" s="2" t="s">
        <v>10</v>
      </c>
      <c r="O176" s="4">
        <v>-6057.01</v>
      </c>
      <c r="P176" s="2" t="s">
        <v>0</v>
      </c>
      <c r="Q176" s="4">
        <v>-30216</v>
      </c>
      <c r="R176" s="2" t="s">
        <v>10</v>
      </c>
      <c r="S176" s="2" t="s">
        <v>1</v>
      </c>
      <c r="T176" s="2" t="s">
        <v>1</v>
      </c>
      <c r="U176" s="6"/>
      <c r="V176" s="2" t="s">
        <v>2687</v>
      </c>
      <c r="W176" s="2" t="s">
        <v>58</v>
      </c>
      <c r="X176" s="2" t="s">
        <v>2888</v>
      </c>
      <c r="Y176" s="2" t="s">
        <v>1</v>
      </c>
      <c r="Z176" s="2" t="s">
        <v>1</v>
      </c>
      <c r="AA176" s="2" t="s">
        <v>1</v>
      </c>
      <c r="AB176" s="2" t="s">
        <v>1</v>
      </c>
      <c r="AC176" s="2" t="s">
        <v>1</v>
      </c>
    </row>
    <row r="177" spans="1:29">
      <c r="A177" s="2" t="s">
        <v>12</v>
      </c>
      <c r="B177" s="2" t="s">
        <v>13</v>
      </c>
      <c r="C177" s="2" t="s">
        <v>1</v>
      </c>
      <c r="D177" s="2" t="s">
        <v>1</v>
      </c>
      <c r="E177" s="2" t="s">
        <v>2883</v>
      </c>
      <c r="F177" s="2" t="s">
        <v>1</v>
      </c>
      <c r="G177" s="6">
        <v>46112</v>
      </c>
      <c r="H177" s="6">
        <v>46113</v>
      </c>
      <c r="I177" s="2" t="s">
        <v>2</v>
      </c>
      <c r="J177" s="2" t="s">
        <v>2880</v>
      </c>
      <c r="K177" s="4">
        <v>0</v>
      </c>
      <c r="L177" s="2" t="s">
        <v>0</v>
      </c>
      <c r="M177" s="4">
        <v>4355.37</v>
      </c>
      <c r="N177" s="2" t="s">
        <v>10</v>
      </c>
      <c r="O177" s="4">
        <v>0</v>
      </c>
      <c r="P177" s="2" t="s">
        <v>0</v>
      </c>
      <c r="Q177" s="4">
        <v>4355.37</v>
      </c>
      <c r="R177" s="2" t="s">
        <v>10</v>
      </c>
      <c r="S177" s="2" t="s">
        <v>1</v>
      </c>
      <c r="T177" s="2" t="s">
        <v>1</v>
      </c>
      <c r="U177" s="6"/>
      <c r="V177" s="2" t="s">
        <v>2881</v>
      </c>
      <c r="W177" s="2" t="s">
        <v>2666</v>
      </c>
      <c r="X177" s="2" t="s">
        <v>1</v>
      </c>
      <c r="Y177" s="2" t="s">
        <v>1</v>
      </c>
      <c r="Z177" s="2" t="s">
        <v>1</v>
      </c>
      <c r="AA177" s="2" t="s">
        <v>1</v>
      </c>
      <c r="AB177" s="2" t="s">
        <v>1</v>
      </c>
      <c r="AC177" s="2" t="s">
        <v>1</v>
      </c>
    </row>
    <row r="178" spans="1:29">
      <c r="A178" s="2" t="s">
        <v>12</v>
      </c>
      <c r="B178" s="2" t="s">
        <v>13</v>
      </c>
      <c r="C178" s="2" t="s">
        <v>1</v>
      </c>
      <c r="D178" s="2" t="s">
        <v>1</v>
      </c>
      <c r="E178" s="2" t="s">
        <v>2883</v>
      </c>
      <c r="F178" s="2" t="s">
        <v>1</v>
      </c>
      <c r="G178" s="6">
        <v>46112</v>
      </c>
      <c r="H178" s="6">
        <v>46113</v>
      </c>
      <c r="I178" s="2" t="s">
        <v>2</v>
      </c>
      <c r="J178" s="2" t="s">
        <v>2880</v>
      </c>
      <c r="K178" s="4">
        <v>0</v>
      </c>
      <c r="L178" s="2" t="s">
        <v>0</v>
      </c>
      <c r="M178" s="4">
        <v>241.86</v>
      </c>
      <c r="N178" s="2" t="s">
        <v>10</v>
      </c>
      <c r="O178" s="4">
        <v>0</v>
      </c>
      <c r="P178" s="2" t="s">
        <v>0</v>
      </c>
      <c r="Q178" s="4">
        <v>241.86</v>
      </c>
      <c r="R178" s="2" t="s">
        <v>10</v>
      </c>
      <c r="S178" s="2" t="s">
        <v>1</v>
      </c>
      <c r="T178" s="2" t="s">
        <v>1</v>
      </c>
      <c r="U178" s="6"/>
      <c r="V178" s="2" t="s">
        <v>2881</v>
      </c>
      <c r="W178" s="2" t="s">
        <v>58</v>
      </c>
      <c r="X178" s="2" t="s">
        <v>1</v>
      </c>
      <c r="Y178" s="2" t="s">
        <v>1</v>
      </c>
      <c r="Z178" s="2" t="s">
        <v>1</v>
      </c>
      <c r="AA178" s="2" t="s">
        <v>1</v>
      </c>
      <c r="AB178" s="2" t="s">
        <v>1</v>
      </c>
      <c r="AC178" s="2" t="s">
        <v>1</v>
      </c>
    </row>
    <row r="179" spans="1:29">
      <c r="A179" s="2" t="s">
        <v>12</v>
      </c>
      <c r="B179" s="2" t="s">
        <v>13</v>
      </c>
      <c r="C179" s="2" t="s">
        <v>1</v>
      </c>
      <c r="D179" s="2" t="s">
        <v>1</v>
      </c>
      <c r="E179" s="2" t="s">
        <v>2883</v>
      </c>
      <c r="F179" s="2" t="s">
        <v>1</v>
      </c>
      <c r="G179" s="6">
        <v>46112</v>
      </c>
      <c r="H179" s="6">
        <v>46113</v>
      </c>
      <c r="I179" s="2" t="s">
        <v>2</v>
      </c>
      <c r="J179" s="2" t="s">
        <v>2880</v>
      </c>
      <c r="K179" s="4">
        <v>0</v>
      </c>
      <c r="L179" s="2" t="s">
        <v>0</v>
      </c>
      <c r="M179" s="4">
        <v>421.73</v>
      </c>
      <c r="N179" s="2" t="s">
        <v>10</v>
      </c>
      <c r="O179" s="4">
        <v>0</v>
      </c>
      <c r="P179" s="2" t="s">
        <v>0</v>
      </c>
      <c r="Q179" s="4">
        <v>421.73</v>
      </c>
      <c r="R179" s="2" t="s">
        <v>10</v>
      </c>
      <c r="S179" s="2" t="s">
        <v>1</v>
      </c>
      <c r="T179" s="2" t="s">
        <v>1</v>
      </c>
      <c r="U179" s="6"/>
      <c r="V179" s="2" t="s">
        <v>2881</v>
      </c>
      <c r="W179" s="2" t="s">
        <v>59</v>
      </c>
      <c r="X179" s="2" t="s">
        <v>1</v>
      </c>
      <c r="Y179" s="2" t="s">
        <v>1</v>
      </c>
      <c r="Z179" s="2" t="s">
        <v>1</v>
      </c>
      <c r="AA179" s="2" t="s">
        <v>1</v>
      </c>
      <c r="AB179" s="2" t="s">
        <v>1</v>
      </c>
      <c r="AC179" s="2" t="s">
        <v>1</v>
      </c>
    </row>
    <row r="180" spans="1:29">
      <c r="A180" s="2" t="s">
        <v>12</v>
      </c>
      <c r="B180" s="2" t="s">
        <v>13</v>
      </c>
      <c r="C180" s="2" t="s">
        <v>1</v>
      </c>
      <c r="D180" s="2" t="s">
        <v>1</v>
      </c>
      <c r="E180" s="2" t="s">
        <v>2883</v>
      </c>
      <c r="F180" s="2" t="s">
        <v>1</v>
      </c>
      <c r="G180" s="6">
        <v>46112</v>
      </c>
      <c r="H180" s="6">
        <v>46113</v>
      </c>
      <c r="I180" s="2" t="s">
        <v>2</v>
      </c>
      <c r="J180" s="2" t="s">
        <v>2880</v>
      </c>
      <c r="K180" s="4">
        <v>0</v>
      </c>
      <c r="L180" s="2" t="s">
        <v>0</v>
      </c>
      <c r="M180" s="4">
        <v>3311.62</v>
      </c>
      <c r="N180" s="2" t="s">
        <v>10</v>
      </c>
      <c r="O180" s="4">
        <v>0</v>
      </c>
      <c r="P180" s="2" t="s">
        <v>0</v>
      </c>
      <c r="Q180" s="4">
        <v>3311.62</v>
      </c>
      <c r="R180" s="2" t="s">
        <v>10</v>
      </c>
      <c r="S180" s="2" t="s">
        <v>1</v>
      </c>
      <c r="T180" s="2" t="s">
        <v>1</v>
      </c>
      <c r="U180" s="6"/>
      <c r="V180" s="2" t="s">
        <v>2881</v>
      </c>
      <c r="W180" s="2" t="s">
        <v>2666</v>
      </c>
      <c r="X180" s="2" t="s">
        <v>1</v>
      </c>
      <c r="Y180" s="2" t="s">
        <v>1</v>
      </c>
      <c r="Z180" s="2" t="s">
        <v>1</v>
      </c>
      <c r="AA180" s="2" t="s">
        <v>1</v>
      </c>
      <c r="AB180" s="2" t="s">
        <v>1</v>
      </c>
      <c r="AC180" s="2" t="s">
        <v>1</v>
      </c>
    </row>
    <row r="181" spans="1:29">
      <c r="A181" s="2" t="s">
        <v>12</v>
      </c>
      <c r="B181" s="2" t="s">
        <v>13</v>
      </c>
      <c r="C181" s="2" t="s">
        <v>1</v>
      </c>
      <c r="D181" s="2" t="s">
        <v>1</v>
      </c>
      <c r="E181" s="2" t="s">
        <v>2882</v>
      </c>
      <c r="F181" s="2" t="s">
        <v>1</v>
      </c>
      <c r="G181" s="6">
        <v>46112</v>
      </c>
      <c r="H181" s="6">
        <v>46112</v>
      </c>
      <c r="I181" s="2" t="s">
        <v>3</v>
      </c>
      <c r="J181" s="2" t="s">
        <v>2880</v>
      </c>
      <c r="K181" s="4">
        <v>0</v>
      </c>
      <c r="L181" s="2" t="s">
        <v>0</v>
      </c>
      <c r="M181" s="4">
        <v>-241.86</v>
      </c>
      <c r="N181" s="2" t="s">
        <v>10</v>
      </c>
      <c r="O181" s="4">
        <v>0</v>
      </c>
      <c r="P181" s="2" t="s">
        <v>0</v>
      </c>
      <c r="Q181" s="4">
        <v>-241.86</v>
      </c>
      <c r="R181" s="2" t="s">
        <v>10</v>
      </c>
      <c r="S181" s="2" t="s">
        <v>1</v>
      </c>
      <c r="T181" s="2" t="s">
        <v>1</v>
      </c>
      <c r="U181" s="6"/>
      <c r="V181" s="2" t="s">
        <v>2881</v>
      </c>
      <c r="W181" s="2" t="s">
        <v>58</v>
      </c>
      <c r="X181" s="2" t="s">
        <v>1</v>
      </c>
      <c r="Y181" s="2" t="s">
        <v>1</v>
      </c>
      <c r="Z181" s="2" t="s">
        <v>1</v>
      </c>
      <c r="AA181" s="2" t="s">
        <v>1</v>
      </c>
      <c r="AB181" s="2" t="s">
        <v>1</v>
      </c>
      <c r="AC181" s="2" t="s">
        <v>1</v>
      </c>
    </row>
    <row r="182" spans="1:29">
      <c r="A182" s="2" t="s">
        <v>12</v>
      </c>
      <c r="B182" s="2" t="s">
        <v>13</v>
      </c>
      <c r="C182" s="2" t="s">
        <v>1</v>
      </c>
      <c r="D182" s="2" t="s">
        <v>1</v>
      </c>
      <c r="E182" s="2" t="s">
        <v>2882</v>
      </c>
      <c r="F182" s="2" t="s">
        <v>1</v>
      </c>
      <c r="G182" s="6">
        <v>46112</v>
      </c>
      <c r="H182" s="6">
        <v>46112</v>
      </c>
      <c r="I182" s="2" t="s">
        <v>3</v>
      </c>
      <c r="J182" s="2" t="s">
        <v>2880</v>
      </c>
      <c r="K182" s="4">
        <v>0</v>
      </c>
      <c r="L182" s="2" t="s">
        <v>0</v>
      </c>
      <c r="M182" s="4">
        <v>-421.73</v>
      </c>
      <c r="N182" s="2" t="s">
        <v>10</v>
      </c>
      <c r="O182" s="4">
        <v>0</v>
      </c>
      <c r="P182" s="2" t="s">
        <v>0</v>
      </c>
      <c r="Q182" s="4">
        <v>-421.73</v>
      </c>
      <c r="R182" s="2" t="s">
        <v>10</v>
      </c>
      <c r="S182" s="2" t="s">
        <v>1</v>
      </c>
      <c r="T182" s="2" t="s">
        <v>1</v>
      </c>
      <c r="U182" s="6"/>
      <c r="V182" s="2" t="s">
        <v>2881</v>
      </c>
      <c r="W182" s="2" t="s">
        <v>59</v>
      </c>
      <c r="X182" s="2" t="s">
        <v>1</v>
      </c>
      <c r="Y182" s="2" t="s">
        <v>1</v>
      </c>
      <c r="Z182" s="2" t="s">
        <v>1</v>
      </c>
      <c r="AA182" s="2" t="s">
        <v>1</v>
      </c>
      <c r="AB182" s="2" t="s">
        <v>1</v>
      </c>
      <c r="AC182" s="2" t="s">
        <v>1</v>
      </c>
    </row>
    <row r="183" spans="1:29">
      <c r="A183" s="2" t="s">
        <v>12</v>
      </c>
      <c r="B183" s="2" t="s">
        <v>13</v>
      </c>
      <c r="C183" s="2" t="s">
        <v>1</v>
      </c>
      <c r="D183" s="2" t="s">
        <v>1</v>
      </c>
      <c r="E183" s="2" t="s">
        <v>2882</v>
      </c>
      <c r="F183" s="2" t="s">
        <v>1</v>
      </c>
      <c r="G183" s="6">
        <v>46112</v>
      </c>
      <c r="H183" s="6">
        <v>46112</v>
      </c>
      <c r="I183" s="2" t="s">
        <v>3</v>
      </c>
      <c r="J183" s="2" t="s">
        <v>2880</v>
      </c>
      <c r="K183" s="4">
        <v>0</v>
      </c>
      <c r="L183" s="2" t="s">
        <v>0</v>
      </c>
      <c r="M183" s="4">
        <v>-3311.62</v>
      </c>
      <c r="N183" s="2" t="s">
        <v>10</v>
      </c>
      <c r="O183" s="4">
        <v>0</v>
      </c>
      <c r="P183" s="2" t="s">
        <v>0</v>
      </c>
      <c r="Q183" s="4">
        <v>-3311.62</v>
      </c>
      <c r="R183" s="2" t="s">
        <v>10</v>
      </c>
      <c r="S183" s="2" t="s">
        <v>1</v>
      </c>
      <c r="T183" s="2" t="s">
        <v>1</v>
      </c>
      <c r="U183" s="6"/>
      <c r="V183" s="2" t="s">
        <v>2881</v>
      </c>
      <c r="W183" s="2" t="s">
        <v>2666</v>
      </c>
      <c r="X183" s="2" t="s">
        <v>1</v>
      </c>
      <c r="Y183" s="2" t="s">
        <v>1</v>
      </c>
      <c r="Z183" s="2" t="s">
        <v>1</v>
      </c>
      <c r="AA183" s="2" t="s">
        <v>1</v>
      </c>
      <c r="AB183" s="2" t="s">
        <v>1</v>
      </c>
      <c r="AC183" s="2" t="s">
        <v>1</v>
      </c>
    </row>
    <row r="184" spans="1:29">
      <c r="A184" s="2" t="s">
        <v>12</v>
      </c>
      <c r="B184" s="2" t="s">
        <v>13</v>
      </c>
      <c r="C184" s="2" t="s">
        <v>1</v>
      </c>
      <c r="D184" s="2" t="s">
        <v>1</v>
      </c>
      <c r="E184" s="2" t="s">
        <v>2882</v>
      </c>
      <c r="F184" s="2" t="s">
        <v>1</v>
      </c>
      <c r="G184" s="6">
        <v>46112</v>
      </c>
      <c r="H184" s="6">
        <v>46112</v>
      </c>
      <c r="I184" s="2" t="s">
        <v>3</v>
      </c>
      <c r="J184" s="2" t="s">
        <v>2880</v>
      </c>
      <c r="K184" s="4">
        <v>0</v>
      </c>
      <c r="L184" s="2" t="s">
        <v>0</v>
      </c>
      <c r="M184" s="4">
        <v>-4355.37</v>
      </c>
      <c r="N184" s="2" t="s">
        <v>10</v>
      </c>
      <c r="O184" s="4">
        <v>0</v>
      </c>
      <c r="P184" s="2" t="s">
        <v>0</v>
      </c>
      <c r="Q184" s="4">
        <v>-4355.37</v>
      </c>
      <c r="R184" s="2" t="s">
        <v>10</v>
      </c>
      <c r="S184" s="2" t="s">
        <v>1</v>
      </c>
      <c r="T184" s="2" t="s">
        <v>1</v>
      </c>
      <c r="U184" s="6"/>
      <c r="V184" s="2" t="s">
        <v>2881</v>
      </c>
      <c r="W184" s="2" t="s">
        <v>2666</v>
      </c>
      <c r="X184" s="2" t="s">
        <v>1</v>
      </c>
      <c r="Y184" s="2" t="s">
        <v>1</v>
      </c>
      <c r="Z184" s="2" t="s">
        <v>1</v>
      </c>
      <c r="AA184" s="2" t="s">
        <v>1</v>
      </c>
      <c r="AB184" s="2" t="s">
        <v>1</v>
      </c>
      <c r="AC184" s="2" t="s">
        <v>1</v>
      </c>
    </row>
    <row r="185" spans="1:29">
      <c r="A185" s="2" t="s">
        <v>12</v>
      </c>
      <c r="B185" s="2" t="s">
        <v>9</v>
      </c>
      <c r="C185" s="2" t="s">
        <v>2707</v>
      </c>
      <c r="D185" s="2" t="s">
        <v>2667</v>
      </c>
      <c r="E185" s="2" t="s">
        <v>2850</v>
      </c>
      <c r="F185" s="2" t="s">
        <v>1</v>
      </c>
      <c r="G185" s="6">
        <v>46112</v>
      </c>
      <c r="H185" s="6">
        <v>46113</v>
      </c>
      <c r="I185" s="2" t="s">
        <v>2645</v>
      </c>
      <c r="J185" s="2" t="s">
        <v>4</v>
      </c>
      <c r="K185" s="4">
        <v>-109075</v>
      </c>
      <c r="L185" s="2" t="s">
        <v>0</v>
      </c>
      <c r="M185" s="4">
        <v>-569306.06000000006</v>
      </c>
      <c r="N185" s="2" t="s">
        <v>10</v>
      </c>
      <c r="O185" s="4">
        <v>-109075</v>
      </c>
      <c r="P185" s="2" t="s">
        <v>0</v>
      </c>
      <c r="Q185" s="4">
        <v>-569306.06000000006</v>
      </c>
      <c r="R185" s="2" t="s">
        <v>10</v>
      </c>
      <c r="S185" s="2" t="s">
        <v>1</v>
      </c>
      <c r="T185" s="2" t="s">
        <v>2850</v>
      </c>
      <c r="U185" s="6">
        <v>46113</v>
      </c>
      <c r="V185" s="2" t="s">
        <v>2851</v>
      </c>
      <c r="W185" s="2" t="s">
        <v>2666</v>
      </c>
      <c r="X185" s="2" t="s">
        <v>1</v>
      </c>
      <c r="Y185" s="2" t="s">
        <v>1</v>
      </c>
      <c r="Z185" s="2" t="s">
        <v>1</v>
      </c>
      <c r="AA185" s="2" t="s">
        <v>2647</v>
      </c>
      <c r="AB185" s="2" t="s">
        <v>1</v>
      </c>
      <c r="AC185" s="2" t="s">
        <v>1</v>
      </c>
    </row>
    <row r="186" spans="1:29">
      <c r="A186" s="2" t="s">
        <v>12</v>
      </c>
      <c r="B186" s="2" t="s">
        <v>24</v>
      </c>
      <c r="C186" s="2" t="s">
        <v>2707</v>
      </c>
      <c r="D186" s="2" t="s">
        <v>2779</v>
      </c>
      <c r="E186" s="2" t="s">
        <v>2850</v>
      </c>
      <c r="F186" s="2" t="s">
        <v>1</v>
      </c>
      <c r="G186" s="6">
        <v>46112</v>
      </c>
      <c r="H186" s="6">
        <v>46113</v>
      </c>
      <c r="I186" s="2" t="s">
        <v>2</v>
      </c>
      <c r="J186" s="2" t="s">
        <v>4</v>
      </c>
      <c r="K186" s="4">
        <v>109075</v>
      </c>
      <c r="L186" s="2" t="s">
        <v>0</v>
      </c>
      <c r="M186" s="4">
        <v>569306.06000000006</v>
      </c>
      <c r="N186" s="2" t="s">
        <v>10</v>
      </c>
      <c r="O186" s="4">
        <v>109075</v>
      </c>
      <c r="P186" s="2" t="s">
        <v>0</v>
      </c>
      <c r="Q186" s="4">
        <v>569306.06000000006</v>
      </c>
      <c r="R186" s="2" t="s">
        <v>10</v>
      </c>
      <c r="S186" s="2" t="s">
        <v>1</v>
      </c>
      <c r="T186" s="2" t="s">
        <v>1</v>
      </c>
      <c r="U186" s="6"/>
      <c r="V186" s="2" t="s">
        <v>2851</v>
      </c>
      <c r="W186" s="2" t="s">
        <v>2666</v>
      </c>
      <c r="X186" s="2" t="s">
        <v>2894</v>
      </c>
      <c r="Y186" s="2" t="s">
        <v>1</v>
      </c>
      <c r="Z186" s="2" t="s">
        <v>1</v>
      </c>
      <c r="AA186" s="2" t="s">
        <v>1</v>
      </c>
      <c r="AB186" s="2" t="s">
        <v>1</v>
      </c>
      <c r="AC186" s="2" t="s">
        <v>1</v>
      </c>
    </row>
    <row r="187" spans="1:29">
      <c r="A187" s="2" t="s">
        <v>12</v>
      </c>
      <c r="B187" s="2" t="s">
        <v>9</v>
      </c>
      <c r="C187" s="2" t="s">
        <v>2663</v>
      </c>
      <c r="D187" s="2" t="s">
        <v>2667</v>
      </c>
      <c r="E187" s="2" t="s">
        <v>2848</v>
      </c>
      <c r="F187" s="2" t="s">
        <v>1</v>
      </c>
      <c r="G187" s="6">
        <v>46112</v>
      </c>
      <c r="H187" s="6">
        <v>46113</v>
      </c>
      <c r="I187" s="2" t="s">
        <v>2645</v>
      </c>
      <c r="J187" s="2" t="s">
        <v>4</v>
      </c>
      <c r="K187" s="4">
        <v>-82935.55</v>
      </c>
      <c r="L187" s="2" t="s">
        <v>0</v>
      </c>
      <c r="M187" s="4">
        <v>-432873.81</v>
      </c>
      <c r="N187" s="2" t="s">
        <v>10</v>
      </c>
      <c r="O187" s="4">
        <v>-82935.55</v>
      </c>
      <c r="P187" s="2" t="s">
        <v>0</v>
      </c>
      <c r="Q187" s="4">
        <v>-432873.81</v>
      </c>
      <c r="R187" s="2" t="s">
        <v>10</v>
      </c>
      <c r="S187" s="2" t="s">
        <v>1</v>
      </c>
      <c r="T187" s="2" t="s">
        <v>2848</v>
      </c>
      <c r="U187" s="6">
        <v>46113</v>
      </c>
      <c r="V187" s="2" t="s">
        <v>2680</v>
      </c>
      <c r="W187" s="2" t="s">
        <v>2666</v>
      </c>
      <c r="X187" s="2" t="s">
        <v>1</v>
      </c>
      <c r="Y187" s="2" t="s">
        <v>1</v>
      </c>
      <c r="Z187" s="2" t="s">
        <v>1</v>
      </c>
      <c r="AA187" s="2" t="s">
        <v>2647</v>
      </c>
      <c r="AB187" s="2" t="s">
        <v>1</v>
      </c>
      <c r="AC187" s="2" t="s">
        <v>1</v>
      </c>
    </row>
    <row r="188" spans="1:29">
      <c r="A188" s="2" t="s">
        <v>12</v>
      </c>
      <c r="B188" s="2" t="s">
        <v>24</v>
      </c>
      <c r="C188" s="2" t="s">
        <v>2663</v>
      </c>
      <c r="D188" s="2" t="s">
        <v>2779</v>
      </c>
      <c r="E188" s="2" t="s">
        <v>2848</v>
      </c>
      <c r="F188" s="2" t="s">
        <v>1</v>
      </c>
      <c r="G188" s="6">
        <v>46112</v>
      </c>
      <c r="H188" s="6">
        <v>46113</v>
      </c>
      <c r="I188" s="2" t="s">
        <v>2</v>
      </c>
      <c r="J188" s="2" t="s">
        <v>4</v>
      </c>
      <c r="K188" s="4">
        <v>82935.55</v>
      </c>
      <c r="L188" s="2" t="s">
        <v>0</v>
      </c>
      <c r="M188" s="4">
        <v>432873.81</v>
      </c>
      <c r="N188" s="2" t="s">
        <v>10</v>
      </c>
      <c r="O188" s="4">
        <v>82935.55</v>
      </c>
      <c r="P188" s="2" t="s">
        <v>0</v>
      </c>
      <c r="Q188" s="4">
        <v>432873.81</v>
      </c>
      <c r="R188" s="2" t="s">
        <v>10</v>
      </c>
      <c r="S188" s="2" t="s">
        <v>1</v>
      </c>
      <c r="T188" s="2" t="s">
        <v>1</v>
      </c>
      <c r="U188" s="6"/>
      <c r="V188" s="2" t="s">
        <v>2680</v>
      </c>
      <c r="W188" s="2" t="s">
        <v>2666</v>
      </c>
      <c r="X188" s="2" t="s">
        <v>2893</v>
      </c>
      <c r="Y188" s="2" t="s">
        <v>1</v>
      </c>
      <c r="Z188" s="2" t="s">
        <v>1</v>
      </c>
      <c r="AA188" s="2" t="s">
        <v>1</v>
      </c>
      <c r="AB188" s="2" t="s">
        <v>1</v>
      </c>
      <c r="AC188" s="2" t="s">
        <v>1</v>
      </c>
    </row>
    <row r="189" spans="1:29">
      <c r="A189" s="2" t="s">
        <v>12</v>
      </c>
      <c r="B189" s="2" t="s">
        <v>9</v>
      </c>
      <c r="C189" s="2" t="s">
        <v>2657</v>
      </c>
      <c r="D189" s="2" t="s">
        <v>2667</v>
      </c>
      <c r="E189" s="2" t="s">
        <v>2846</v>
      </c>
      <c r="F189" s="2" t="s">
        <v>1</v>
      </c>
      <c r="G189" s="6">
        <v>46112</v>
      </c>
      <c r="H189" s="6">
        <v>46113</v>
      </c>
      <c r="I189" s="2" t="s">
        <v>2645</v>
      </c>
      <c r="J189" s="2" t="s">
        <v>4</v>
      </c>
      <c r="K189" s="4">
        <v>-10561.65</v>
      </c>
      <c r="L189" s="2" t="s">
        <v>0</v>
      </c>
      <c r="M189" s="4">
        <v>-55125.48</v>
      </c>
      <c r="N189" s="2" t="s">
        <v>10</v>
      </c>
      <c r="O189" s="4">
        <v>-10561.65</v>
      </c>
      <c r="P189" s="2" t="s">
        <v>0</v>
      </c>
      <c r="Q189" s="4">
        <v>-55125.48</v>
      </c>
      <c r="R189" s="2" t="s">
        <v>10</v>
      </c>
      <c r="S189" s="2" t="s">
        <v>1</v>
      </c>
      <c r="T189" s="2" t="s">
        <v>2846</v>
      </c>
      <c r="U189" s="6">
        <v>46113</v>
      </c>
      <c r="V189" s="2" t="s">
        <v>2677</v>
      </c>
      <c r="W189" s="2" t="s">
        <v>59</v>
      </c>
      <c r="X189" s="2" t="s">
        <v>1</v>
      </c>
      <c r="Y189" s="2" t="s">
        <v>1</v>
      </c>
      <c r="Z189" s="2" t="s">
        <v>1</v>
      </c>
      <c r="AA189" s="2" t="s">
        <v>2647</v>
      </c>
      <c r="AB189" s="2" t="s">
        <v>1</v>
      </c>
      <c r="AC189" s="2" t="s">
        <v>1</v>
      </c>
    </row>
    <row r="190" spans="1:29">
      <c r="A190" s="2" t="s">
        <v>12</v>
      </c>
      <c r="B190" s="2" t="s">
        <v>24</v>
      </c>
      <c r="C190" s="2" t="s">
        <v>2657</v>
      </c>
      <c r="D190" s="2" t="s">
        <v>2779</v>
      </c>
      <c r="E190" s="2" t="s">
        <v>2846</v>
      </c>
      <c r="F190" s="2" t="s">
        <v>1</v>
      </c>
      <c r="G190" s="6">
        <v>46112</v>
      </c>
      <c r="H190" s="6">
        <v>46113</v>
      </c>
      <c r="I190" s="2" t="s">
        <v>2</v>
      </c>
      <c r="J190" s="2" t="s">
        <v>4</v>
      </c>
      <c r="K190" s="4">
        <v>10561.65</v>
      </c>
      <c r="L190" s="2" t="s">
        <v>0</v>
      </c>
      <c r="M190" s="4">
        <v>55125.48</v>
      </c>
      <c r="N190" s="2" t="s">
        <v>10</v>
      </c>
      <c r="O190" s="4">
        <v>10561.65</v>
      </c>
      <c r="P190" s="2" t="s">
        <v>0</v>
      </c>
      <c r="Q190" s="4">
        <v>55125.48</v>
      </c>
      <c r="R190" s="2" t="s">
        <v>10</v>
      </c>
      <c r="S190" s="2" t="s">
        <v>1</v>
      </c>
      <c r="T190" s="2" t="s">
        <v>1</v>
      </c>
      <c r="U190" s="6"/>
      <c r="V190" s="2" t="s">
        <v>2677</v>
      </c>
      <c r="W190" s="2" t="s">
        <v>59</v>
      </c>
      <c r="X190" s="2" t="s">
        <v>2890</v>
      </c>
      <c r="Y190" s="2" t="s">
        <v>1</v>
      </c>
      <c r="Z190" s="2" t="s">
        <v>1</v>
      </c>
      <c r="AA190" s="2" t="s">
        <v>1</v>
      </c>
      <c r="AB190" s="2" t="s">
        <v>1</v>
      </c>
      <c r="AC190" s="2" t="s">
        <v>1</v>
      </c>
    </row>
    <row r="191" spans="1:29">
      <c r="A191" s="2" t="s">
        <v>12</v>
      </c>
      <c r="B191" s="2" t="s">
        <v>9</v>
      </c>
      <c r="C191" s="2" t="s">
        <v>2651</v>
      </c>
      <c r="D191" s="2" t="s">
        <v>2667</v>
      </c>
      <c r="E191" s="2" t="s">
        <v>2844</v>
      </c>
      <c r="F191" s="2" t="s">
        <v>1</v>
      </c>
      <c r="G191" s="6">
        <v>46112</v>
      </c>
      <c r="H191" s="6">
        <v>46113</v>
      </c>
      <c r="I191" s="2" t="s">
        <v>2645</v>
      </c>
      <c r="J191" s="2" t="s">
        <v>4</v>
      </c>
      <c r="K191" s="4">
        <v>-6057.01</v>
      </c>
      <c r="L191" s="2" t="s">
        <v>0</v>
      </c>
      <c r="M191" s="4">
        <v>-31613.96</v>
      </c>
      <c r="N191" s="2" t="s">
        <v>10</v>
      </c>
      <c r="O191" s="4">
        <v>-6057.01</v>
      </c>
      <c r="P191" s="2" t="s">
        <v>0</v>
      </c>
      <c r="Q191" s="4">
        <v>-31613.96</v>
      </c>
      <c r="R191" s="2" t="s">
        <v>10</v>
      </c>
      <c r="S191" s="2" t="s">
        <v>1</v>
      </c>
      <c r="T191" s="2" t="s">
        <v>2844</v>
      </c>
      <c r="U191" s="6">
        <v>46113</v>
      </c>
      <c r="V191" s="2" t="s">
        <v>2674</v>
      </c>
      <c r="W191" s="2" t="s">
        <v>58</v>
      </c>
      <c r="X191" s="2" t="s">
        <v>1</v>
      </c>
      <c r="Y191" s="2" t="s">
        <v>1</v>
      </c>
      <c r="Z191" s="2" t="s">
        <v>1</v>
      </c>
      <c r="AA191" s="2" t="s">
        <v>2647</v>
      </c>
      <c r="AB191" s="2" t="s">
        <v>1</v>
      </c>
      <c r="AC191" s="2" t="s">
        <v>1</v>
      </c>
    </row>
    <row r="192" spans="1:29">
      <c r="A192" s="2" t="s">
        <v>12</v>
      </c>
      <c r="B192" s="2" t="s">
        <v>24</v>
      </c>
      <c r="C192" s="2" t="s">
        <v>2651</v>
      </c>
      <c r="D192" s="2" t="s">
        <v>2779</v>
      </c>
      <c r="E192" s="2" t="s">
        <v>2844</v>
      </c>
      <c r="F192" s="2" t="s">
        <v>1</v>
      </c>
      <c r="G192" s="6">
        <v>46112</v>
      </c>
      <c r="H192" s="6">
        <v>46113</v>
      </c>
      <c r="I192" s="2" t="s">
        <v>2</v>
      </c>
      <c r="J192" s="2" t="s">
        <v>4</v>
      </c>
      <c r="K192" s="4">
        <v>6057.01</v>
      </c>
      <c r="L192" s="2" t="s">
        <v>0</v>
      </c>
      <c r="M192" s="4">
        <v>31613.96</v>
      </c>
      <c r="N192" s="2" t="s">
        <v>10</v>
      </c>
      <c r="O192" s="4">
        <v>6057.01</v>
      </c>
      <c r="P192" s="2" t="s">
        <v>0</v>
      </c>
      <c r="Q192" s="4">
        <v>31613.96</v>
      </c>
      <c r="R192" s="2" t="s">
        <v>10</v>
      </c>
      <c r="S192" s="2" t="s">
        <v>1</v>
      </c>
      <c r="T192" s="2" t="s">
        <v>1</v>
      </c>
      <c r="U192" s="6"/>
      <c r="V192" s="2" t="s">
        <v>2674</v>
      </c>
      <c r="W192" s="2" t="s">
        <v>58</v>
      </c>
      <c r="X192" s="2" t="s">
        <v>2888</v>
      </c>
      <c r="Y192" s="2" t="s">
        <v>1</v>
      </c>
      <c r="Z192" s="2" t="s">
        <v>1</v>
      </c>
      <c r="AA192" s="2" t="s">
        <v>1</v>
      </c>
      <c r="AB192" s="2" t="s">
        <v>1</v>
      </c>
      <c r="AC192" s="2" t="s">
        <v>1</v>
      </c>
    </row>
    <row r="193" spans="1:29">
      <c r="A193" s="2" t="s">
        <v>12</v>
      </c>
      <c r="B193" s="2" t="s">
        <v>9</v>
      </c>
      <c r="C193" s="2" t="s">
        <v>2707</v>
      </c>
      <c r="D193" s="2" t="s">
        <v>2667</v>
      </c>
      <c r="E193" s="2" t="s">
        <v>2849</v>
      </c>
      <c r="F193" s="2" t="s">
        <v>1</v>
      </c>
      <c r="G193" s="6">
        <v>46112</v>
      </c>
      <c r="H193" s="6">
        <v>46112</v>
      </c>
      <c r="I193" s="2" t="s">
        <v>2669</v>
      </c>
      <c r="J193" s="2" t="s">
        <v>11</v>
      </c>
      <c r="K193" s="4">
        <v>109075</v>
      </c>
      <c r="L193" s="2" t="s">
        <v>0</v>
      </c>
      <c r="M193" s="4">
        <v>569306.06000000006</v>
      </c>
      <c r="N193" s="2" t="s">
        <v>10</v>
      </c>
      <c r="O193" s="4">
        <v>109075</v>
      </c>
      <c r="P193" s="2" t="s">
        <v>0</v>
      </c>
      <c r="Q193" s="4">
        <v>569306.06000000006</v>
      </c>
      <c r="R193" s="2" t="s">
        <v>10</v>
      </c>
      <c r="S193" s="2" t="s">
        <v>1</v>
      </c>
      <c r="T193" s="2" t="s">
        <v>2850</v>
      </c>
      <c r="U193" s="6">
        <v>46113</v>
      </c>
      <c r="V193" s="2" t="s">
        <v>2851</v>
      </c>
      <c r="W193" s="2" t="s">
        <v>2666</v>
      </c>
      <c r="X193" s="2" t="s">
        <v>1</v>
      </c>
      <c r="Y193" s="2" t="s">
        <v>1</v>
      </c>
      <c r="Z193" s="2" t="s">
        <v>1</v>
      </c>
      <c r="AA193" s="2" t="s">
        <v>2647</v>
      </c>
      <c r="AB193" s="2" t="s">
        <v>1</v>
      </c>
      <c r="AC193" s="2" t="s">
        <v>1</v>
      </c>
    </row>
    <row r="194" spans="1:29">
      <c r="A194" s="2" t="s">
        <v>12</v>
      </c>
      <c r="B194" s="2" t="s">
        <v>24</v>
      </c>
      <c r="C194" s="2" t="s">
        <v>2707</v>
      </c>
      <c r="D194" s="2" t="s">
        <v>2779</v>
      </c>
      <c r="E194" s="2" t="s">
        <v>2849</v>
      </c>
      <c r="F194" s="2" t="s">
        <v>1</v>
      </c>
      <c r="G194" s="6">
        <v>46112</v>
      </c>
      <c r="H194" s="6">
        <v>46112</v>
      </c>
      <c r="I194" s="2" t="s">
        <v>3</v>
      </c>
      <c r="J194" s="2" t="s">
        <v>11</v>
      </c>
      <c r="K194" s="4">
        <v>-109075</v>
      </c>
      <c r="L194" s="2" t="s">
        <v>0</v>
      </c>
      <c r="M194" s="4">
        <v>-569306.06000000006</v>
      </c>
      <c r="N194" s="2" t="s">
        <v>10</v>
      </c>
      <c r="O194" s="4">
        <v>-109075</v>
      </c>
      <c r="P194" s="2" t="s">
        <v>0</v>
      </c>
      <c r="Q194" s="4">
        <v>-569306.06000000006</v>
      </c>
      <c r="R194" s="2" t="s">
        <v>10</v>
      </c>
      <c r="S194" s="2" t="s">
        <v>1</v>
      </c>
      <c r="T194" s="2" t="s">
        <v>1</v>
      </c>
      <c r="U194" s="6"/>
      <c r="V194" s="2" t="s">
        <v>2851</v>
      </c>
      <c r="W194" s="2" t="s">
        <v>2666</v>
      </c>
      <c r="X194" s="2" t="s">
        <v>2894</v>
      </c>
      <c r="Y194" s="2" t="s">
        <v>1</v>
      </c>
      <c r="Z194" s="2" t="s">
        <v>1</v>
      </c>
      <c r="AA194" s="2" t="s">
        <v>1</v>
      </c>
      <c r="AB194" s="2" t="s">
        <v>1</v>
      </c>
      <c r="AC194" s="2" t="s">
        <v>1</v>
      </c>
    </row>
    <row r="195" spans="1:29">
      <c r="A195" s="2" t="s">
        <v>12</v>
      </c>
      <c r="B195" s="2" t="s">
        <v>9</v>
      </c>
      <c r="C195" s="2" t="s">
        <v>2663</v>
      </c>
      <c r="D195" s="2" t="s">
        <v>2667</v>
      </c>
      <c r="E195" s="2" t="s">
        <v>2847</v>
      </c>
      <c r="F195" s="2" t="s">
        <v>1</v>
      </c>
      <c r="G195" s="6">
        <v>46112</v>
      </c>
      <c r="H195" s="6">
        <v>46112</v>
      </c>
      <c r="I195" s="2" t="s">
        <v>2669</v>
      </c>
      <c r="J195" s="2" t="s">
        <v>11</v>
      </c>
      <c r="K195" s="4">
        <v>82935.55</v>
      </c>
      <c r="L195" s="2" t="s">
        <v>0</v>
      </c>
      <c r="M195" s="4">
        <v>432873.81</v>
      </c>
      <c r="N195" s="2" t="s">
        <v>10</v>
      </c>
      <c r="O195" s="4">
        <v>82935.55</v>
      </c>
      <c r="P195" s="2" t="s">
        <v>0</v>
      </c>
      <c r="Q195" s="4">
        <v>432873.81</v>
      </c>
      <c r="R195" s="2" t="s">
        <v>10</v>
      </c>
      <c r="S195" s="2" t="s">
        <v>1</v>
      </c>
      <c r="T195" s="2" t="s">
        <v>2848</v>
      </c>
      <c r="U195" s="6">
        <v>46113</v>
      </c>
      <c r="V195" s="2" t="s">
        <v>2680</v>
      </c>
      <c r="W195" s="2" t="s">
        <v>2666</v>
      </c>
      <c r="X195" s="2" t="s">
        <v>1</v>
      </c>
      <c r="Y195" s="2" t="s">
        <v>1</v>
      </c>
      <c r="Z195" s="2" t="s">
        <v>1</v>
      </c>
      <c r="AA195" s="2" t="s">
        <v>2647</v>
      </c>
      <c r="AB195" s="2" t="s">
        <v>1</v>
      </c>
      <c r="AC195" s="2" t="s">
        <v>1</v>
      </c>
    </row>
    <row r="196" spans="1:29">
      <c r="A196" s="2" t="s">
        <v>12</v>
      </c>
      <c r="B196" s="2" t="s">
        <v>24</v>
      </c>
      <c r="C196" s="2" t="s">
        <v>2663</v>
      </c>
      <c r="D196" s="2" t="s">
        <v>2779</v>
      </c>
      <c r="E196" s="2" t="s">
        <v>2847</v>
      </c>
      <c r="F196" s="2" t="s">
        <v>1</v>
      </c>
      <c r="G196" s="6">
        <v>46112</v>
      </c>
      <c r="H196" s="6">
        <v>46112</v>
      </c>
      <c r="I196" s="2" t="s">
        <v>3</v>
      </c>
      <c r="J196" s="2" t="s">
        <v>11</v>
      </c>
      <c r="K196" s="4">
        <v>-82935.55</v>
      </c>
      <c r="L196" s="2" t="s">
        <v>0</v>
      </c>
      <c r="M196" s="4">
        <v>-432873.81</v>
      </c>
      <c r="N196" s="2" t="s">
        <v>10</v>
      </c>
      <c r="O196" s="4">
        <v>-82935.55</v>
      </c>
      <c r="P196" s="2" t="s">
        <v>0</v>
      </c>
      <c r="Q196" s="4">
        <v>-432873.81</v>
      </c>
      <c r="R196" s="2" t="s">
        <v>10</v>
      </c>
      <c r="S196" s="2" t="s">
        <v>1</v>
      </c>
      <c r="T196" s="2" t="s">
        <v>1</v>
      </c>
      <c r="U196" s="6"/>
      <c r="V196" s="2" t="s">
        <v>2680</v>
      </c>
      <c r="W196" s="2" t="s">
        <v>2666</v>
      </c>
      <c r="X196" s="2" t="s">
        <v>2893</v>
      </c>
      <c r="Y196" s="2" t="s">
        <v>1</v>
      </c>
      <c r="Z196" s="2" t="s">
        <v>1</v>
      </c>
      <c r="AA196" s="2" t="s">
        <v>1</v>
      </c>
      <c r="AB196" s="2" t="s">
        <v>1</v>
      </c>
      <c r="AC196" s="2" t="s">
        <v>1</v>
      </c>
    </row>
    <row r="197" spans="1:29">
      <c r="A197" s="2" t="s">
        <v>12</v>
      </c>
      <c r="B197" s="2" t="s">
        <v>9</v>
      </c>
      <c r="C197" s="2" t="s">
        <v>2657</v>
      </c>
      <c r="D197" s="2" t="s">
        <v>2667</v>
      </c>
      <c r="E197" s="2" t="s">
        <v>2845</v>
      </c>
      <c r="F197" s="2" t="s">
        <v>1</v>
      </c>
      <c r="G197" s="6">
        <v>46112</v>
      </c>
      <c r="H197" s="6">
        <v>46112</v>
      </c>
      <c r="I197" s="2" t="s">
        <v>2669</v>
      </c>
      <c r="J197" s="2" t="s">
        <v>11</v>
      </c>
      <c r="K197" s="4">
        <v>10561.65</v>
      </c>
      <c r="L197" s="2" t="s">
        <v>0</v>
      </c>
      <c r="M197" s="4">
        <v>55125.48</v>
      </c>
      <c r="N197" s="2" t="s">
        <v>10</v>
      </c>
      <c r="O197" s="4">
        <v>10561.65</v>
      </c>
      <c r="P197" s="2" t="s">
        <v>0</v>
      </c>
      <c r="Q197" s="4">
        <v>55125.48</v>
      </c>
      <c r="R197" s="2" t="s">
        <v>10</v>
      </c>
      <c r="S197" s="2" t="s">
        <v>1</v>
      </c>
      <c r="T197" s="2" t="s">
        <v>2846</v>
      </c>
      <c r="U197" s="6">
        <v>46113</v>
      </c>
      <c r="V197" s="2" t="s">
        <v>2677</v>
      </c>
      <c r="W197" s="2" t="s">
        <v>59</v>
      </c>
      <c r="X197" s="2" t="s">
        <v>1</v>
      </c>
      <c r="Y197" s="2" t="s">
        <v>1</v>
      </c>
      <c r="Z197" s="2" t="s">
        <v>1</v>
      </c>
      <c r="AA197" s="2" t="s">
        <v>2647</v>
      </c>
      <c r="AB197" s="2" t="s">
        <v>1</v>
      </c>
      <c r="AC197" s="2" t="s">
        <v>1</v>
      </c>
    </row>
    <row r="198" spans="1:29">
      <c r="A198" s="2" t="s">
        <v>12</v>
      </c>
      <c r="B198" s="2" t="s">
        <v>24</v>
      </c>
      <c r="C198" s="2" t="s">
        <v>2657</v>
      </c>
      <c r="D198" s="2" t="s">
        <v>2779</v>
      </c>
      <c r="E198" s="2" t="s">
        <v>2845</v>
      </c>
      <c r="F198" s="2" t="s">
        <v>1</v>
      </c>
      <c r="G198" s="6">
        <v>46112</v>
      </c>
      <c r="H198" s="6">
        <v>46112</v>
      </c>
      <c r="I198" s="2" t="s">
        <v>3</v>
      </c>
      <c r="J198" s="2" t="s">
        <v>11</v>
      </c>
      <c r="K198" s="4">
        <v>-10561.65</v>
      </c>
      <c r="L198" s="2" t="s">
        <v>0</v>
      </c>
      <c r="M198" s="4">
        <v>-55125.48</v>
      </c>
      <c r="N198" s="2" t="s">
        <v>10</v>
      </c>
      <c r="O198" s="4">
        <v>-10561.65</v>
      </c>
      <c r="P198" s="2" t="s">
        <v>0</v>
      </c>
      <c r="Q198" s="4">
        <v>-55125.48</v>
      </c>
      <c r="R198" s="2" t="s">
        <v>10</v>
      </c>
      <c r="S198" s="2" t="s">
        <v>1</v>
      </c>
      <c r="T198" s="2" t="s">
        <v>1</v>
      </c>
      <c r="U198" s="6"/>
      <c r="V198" s="2" t="s">
        <v>2677</v>
      </c>
      <c r="W198" s="2" t="s">
        <v>59</v>
      </c>
      <c r="X198" s="2" t="s">
        <v>2890</v>
      </c>
      <c r="Y198" s="2" t="s">
        <v>1</v>
      </c>
      <c r="Z198" s="2" t="s">
        <v>1</v>
      </c>
      <c r="AA198" s="2" t="s">
        <v>1</v>
      </c>
      <c r="AB198" s="2" t="s">
        <v>1</v>
      </c>
      <c r="AC198" s="2" t="s">
        <v>1</v>
      </c>
    </row>
    <row r="199" spans="1:29">
      <c r="A199" s="2" t="s">
        <v>12</v>
      </c>
      <c r="B199" s="2" t="s">
        <v>9</v>
      </c>
      <c r="C199" s="2" t="s">
        <v>2651</v>
      </c>
      <c r="D199" s="2" t="s">
        <v>2667</v>
      </c>
      <c r="E199" s="2" t="s">
        <v>2843</v>
      </c>
      <c r="F199" s="2" t="s">
        <v>1</v>
      </c>
      <c r="G199" s="6">
        <v>46112</v>
      </c>
      <c r="H199" s="6">
        <v>46112</v>
      </c>
      <c r="I199" s="2" t="s">
        <v>2669</v>
      </c>
      <c r="J199" s="2" t="s">
        <v>11</v>
      </c>
      <c r="K199" s="4">
        <v>6057.01</v>
      </c>
      <c r="L199" s="2" t="s">
        <v>0</v>
      </c>
      <c r="M199" s="4">
        <v>31613.96</v>
      </c>
      <c r="N199" s="2" t="s">
        <v>10</v>
      </c>
      <c r="O199" s="4">
        <v>6057.01</v>
      </c>
      <c r="P199" s="2" t="s">
        <v>0</v>
      </c>
      <c r="Q199" s="4">
        <v>31613.96</v>
      </c>
      <c r="R199" s="2" t="s">
        <v>10</v>
      </c>
      <c r="S199" s="2" t="s">
        <v>1</v>
      </c>
      <c r="T199" s="2" t="s">
        <v>2844</v>
      </c>
      <c r="U199" s="6">
        <v>46113</v>
      </c>
      <c r="V199" s="2" t="s">
        <v>2674</v>
      </c>
      <c r="W199" s="2" t="s">
        <v>58</v>
      </c>
      <c r="X199" s="2" t="s">
        <v>1</v>
      </c>
      <c r="Y199" s="2" t="s">
        <v>1</v>
      </c>
      <c r="Z199" s="2" t="s">
        <v>1</v>
      </c>
      <c r="AA199" s="2" t="s">
        <v>2647</v>
      </c>
      <c r="AB199" s="2" t="s">
        <v>1</v>
      </c>
      <c r="AC199" s="2" t="s">
        <v>1</v>
      </c>
    </row>
    <row r="200" spans="1:29">
      <c r="A200" s="2" t="s">
        <v>12</v>
      </c>
      <c r="B200" s="2" t="s">
        <v>24</v>
      </c>
      <c r="C200" s="2" t="s">
        <v>2651</v>
      </c>
      <c r="D200" s="2" t="s">
        <v>2779</v>
      </c>
      <c r="E200" s="2" t="s">
        <v>2843</v>
      </c>
      <c r="F200" s="2" t="s">
        <v>1</v>
      </c>
      <c r="G200" s="6">
        <v>46112</v>
      </c>
      <c r="H200" s="6">
        <v>46112</v>
      </c>
      <c r="I200" s="2" t="s">
        <v>3</v>
      </c>
      <c r="J200" s="2" t="s">
        <v>11</v>
      </c>
      <c r="K200" s="4">
        <v>-6057.01</v>
      </c>
      <c r="L200" s="2" t="s">
        <v>0</v>
      </c>
      <c r="M200" s="4">
        <v>-31613.96</v>
      </c>
      <c r="N200" s="2" t="s">
        <v>10</v>
      </c>
      <c r="O200" s="4">
        <v>-6057.01</v>
      </c>
      <c r="P200" s="2" t="s">
        <v>0</v>
      </c>
      <c r="Q200" s="4">
        <v>-31613.96</v>
      </c>
      <c r="R200" s="2" t="s">
        <v>10</v>
      </c>
      <c r="S200" s="2" t="s">
        <v>1</v>
      </c>
      <c r="T200" s="2" t="s">
        <v>1</v>
      </c>
      <c r="U200" s="6"/>
      <c r="V200" s="2" t="s">
        <v>2674</v>
      </c>
      <c r="W200" s="2" t="s">
        <v>58</v>
      </c>
      <c r="X200" s="2" t="s">
        <v>2888</v>
      </c>
      <c r="Y200" s="2" t="s">
        <v>1</v>
      </c>
      <c r="Z200" s="2" t="s">
        <v>1</v>
      </c>
      <c r="AA200" s="2" t="s">
        <v>1</v>
      </c>
      <c r="AB200" s="2" t="s">
        <v>1</v>
      </c>
      <c r="AC200" s="2" t="s">
        <v>1</v>
      </c>
    </row>
    <row r="201" spans="1:29">
      <c r="A201" s="2" t="s">
        <v>12</v>
      </c>
      <c r="B201" s="2" t="s">
        <v>14</v>
      </c>
      <c r="C201" s="2" t="s">
        <v>2871</v>
      </c>
      <c r="D201" s="2" t="s">
        <v>2712</v>
      </c>
      <c r="E201" s="2" t="s">
        <v>2873</v>
      </c>
      <c r="F201" s="2" t="s">
        <v>1</v>
      </c>
      <c r="G201" s="6">
        <v>46106</v>
      </c>
      <c r="H201" s="6">
        <v>46108</v>
      </c>
      <c r="I201" s="2" t="s">
        <v>2721</v>
      </c>
      <c r="J201" s="2" t="s">
        <v>4</v>
      </c>
      <c r="K201" s="4">
        <v>-25734.36</v>
      </c>
      <c r="L201" s="2" t="s">
        <v>10</v>
      </c>
      <c r="M201" s="4">
        <v>-25734.36</v>
      </c>
      <c r="N201" s="2" t="s">
        <v>10</v>
      </c>
      <c r="O201" s="4">
        <v>-4917.84</v>
      </c>
      <c r="P201" s="2" t="s">
        <v>0</v>
      </c>
      <c r="Q201" s="4">
        <v>-25734.36</v>
      </c>
      <c r="R201" s="2" t="s">
        <v>10</v>
      </c>
      <c r="S201" s="2" t="s">
        <v>2716</v>
      </c>
      <c r="T201" s="2" t="s">
        <v>2873</v>
      </c>
      <c r="U201" s="6">
        <v>46108</v>
      </c>
      <c r="V201" s="2" t="s">
        <v>2718</v>
      </c>
      <c r="W201" s="2" t="s">
        <v>2751</v>
      </c>
      <c r="X201" s="2" t="s">
        <v>1</v>
      </c>
      <c r="Y201" s="2" t="s">
        <v>1</v>
      </c>
      <c r="Z201" s="2" t="s">
        <v>2720</v>
      </c>
      <c r="AA201" s="2" t="s">
        <v>1</v>
      </c>
      <c r="AB201" s="2" t="s">
        <v>1</v>
      </c>
      <c r="AC201" s="2" t="s">
        <v>1</v>
      </c>
    </row>
    <row r="202" spans="1:29">
      <c r="A202" s="2" t="s">
        <v>12</v>
      </c>
      <c r="B202" s="2" t="s">
        <v>13</v>
      </c>
      <c r="C202" s="2" t="s">
        <v>1</v>
      </c>
      <c r="D202" s="2" t="s">
        <v>1</v>
      </c>
      <c r="E202" s="2" t="s">
        <v>2879</v>
      </c>
      <c r="F202" s="2" t="s">
        <v>1</v>
      </c>
      <c r="G202" s="6">
        <v>46081</v>
      </c>
      <c r="H202" s="6">
        <v>46082</v>
      </c>
      <c r="I202" s="2" t="s">
        <v>2</v>
      </c>
      <c r="J202" s="2" t="s">
        <v>2880</v>
      </c>
      <c r="K202" s="4">
        <v>0</v>
      </c>
      <c r="L202" s="2" t="s">
        <v>0</v>
      </c>
      <c r="M202" s="4">
        <v>15.27</v>
      </c>
      <c r="N202" s="2" t="s">
        <v>10</v>
      </c>
      <c r="O202" s="4">
        <v>0</v>
      </c>
      <c r="P202" s="2" t="s">
        <v>0</v>
      </c>
      <c r="Q202" s="4">
        <v>15.27</v>
      </c>
      <c r="R202" s="2" t="s">
        <v>10</v>
      </c>
      <c r="S202" s="2" t="s">
        <v>1</v>
      </c>
      <c r="T202" s="2" t="s">
        <v>1</v>
      </c>
      <c r="U202" s="6"/>
      <c r="V202" s="2" t="s">
        <v>2881</v>
      </c>
      <c r="W202" s="2" t="s">
        <v>59</v>
      </c>
      <c r="X202" s="2" t="s">
        <v>1</v>
      </c>
      <c r="Y202" s="2" t="s">
        <v>1</v>
      </c>
      <c r="Z202" s="2" t="s">
        <v>1</v>
      </c>
      <c r="AA202" s="2" t="s">
        <v>1</v>
      </c>
      <c r="AB202" s="2" t="s">
        <v>1</v>
      </c>
      <c r="AC202" s="2" t="s">
        <v>1</v>
      </c>
    </row>
    <row r="203" spans="1:29">
      <c r="A203" s="2" t="s">
        <v>12</v>
      </c>
      <c r="B203" s="2" t="s">
        <v>13</v>
      </c>
      <c r="C203" s="2" t="s">
        <v>1</v>
      </c>
      <c r="D203" s="2" t="s">
        <v>1</v>
      </c>
      <c r="E203" s="2" t="s">
        <v>2879</v>
      </c>
      <c r="F203" s="2" t="s">
        <v>1</v>
      </c>
      <c r="G203" s="6">
        <v>46081</v>
      </c>
      <c r="H203" s="6">
        <v>46082</v>
      </c>
      <c r="I203" s="2" t="s">
        <v>2</v>
      </c>
      <c r="J203" s="2" t="s">
        <v>2880</v>
      </c>
      <c r="K203" s="4">
        <v>0</v>
      </c>
      <c r="L203" s="2" t="s">
        <v>0</v>
      </c>
      <c r="M203" s="4">
        <v>196.12</v>
      </c>
      <c r="N203" s="2" t="s">
        <v>10</v>
      </c>
      <c r="O203" s="4">
        <v>0</v>
      </c>
      <c r="P203" s="2" t="s">
        <v>0</v>
      </c>
      <c r="Q203" s="4">
        <v>196.12</v>
      </c>
      <c r="R203" s="2" t="s">
        <v>10</v>
      </c>
      <c r="S203" s="2" t="s">
        <v>1</v>
      </c>
      <c r="T203" s="2" t="s">
        <v>1</v>
      </c>
      <c r="U203" s="6"/>
      <c r="V203" s="2" t="s">
        <v>2881</v>
      </c>
      <c r="W203" s="2" t="s">
        <v>58</v>
      </c>
      <c r="X203" s="2" t="s">
        <v>1</v>
      </c>
      <c r="Y203" s="2" t="s">
        <v>1</v>
      </c>
      <c r="Z203" s="2" t="s">
        <v>1</v>
      </c>
      <c r="AA203" s="2" t="s">
        <v>1</v>
      </c>
      <c r="AB203" s="2" t="s">
        <v>1</v>
      </c>
      <c r="AC203" s="2" t="s">
        <v>1</v>
      </c>
    </row>
    <row r="204" spans="1:29">
      <c r="A204" s="2" t="s">
        <v>12</v>
      </c>
      <c r="B204" s="2" t="s">
        <v>13</v>
      </c>
      <c r="C204" s="2" t="s">
        <v>1</v>
      </c>
      <c r="D204" s="2" t="s">
        <v>1</v>
      </c>
      <c r="E204" s="2" t="s">
        <v>2879</v>
      </c>
      <c r="F204" s="2" t="s">
        <v>1</v>
      </c>
      <c r="G204" s="6">
        <v>46081</v>
      </c>
      <c r="H204" s="6">
        <v>46082</v>
      </c>
      <c r="I204" s="2" t="s">
        <v>2</v>
      </c>
      <c r="J204" s="2" t="s">
        <v>2880</v>
      </c>
      <c r="K204" s="4">
        <v>0</v>
      </c>
      <c r="L204" s="2" t="s">
        <v>0</v>
      </c>
      <c r="M204" s="4">
        <v>19.079999999999998</v>
      </c>
      <c r="N204" s="2" t="s">
        <v>10</v>
      </c>
      <c r="O204" s="4">
        <v>0</v>
      </c>
      <c r="P204" s="2" t="s">
        <v>0</v>
      </c>
      <c r="Q204" s="4">
        <v>19.079999999999998</v>
      </c>
      <c r="R204" s="2" t="s">
        <v>10</v>
      </c>
      <c r="S204" s="2" t="s">
        <v>1</v>
      </c>
      <c r="T204" s="2" t="s">
        <v>1</v>
      </c>
      <c r="U204" s="6"/>
      <c r="V204" s="2" t="s">
        <v>2881</v>
      </c>
      <c r="W204" s="2" t="s">
        <v>58</v>
      </c>
      <c r="X204" s="2" t="s">
        <v>1</v>
      </c>
      <c r="Y204" s="2" t="s">
        <v>1</v>
      </c>
      <c r="Z204" s="2" t="s">
        <v>1</v>
      </c>
      <c r="AA204" s="2" t="s">
        <v>1</v>
      </c>
      <c r="AB204" s="2" t="s">
        <v>1</v>
      </c>
      <c r="AC204" s="2" t="s">
        <v>1</v>
      </c>
    </row>
    <row r="205" spans="1:29">
      <c r="A205" s="2" t="s">
        <v>12</v>
      </c>
      <c r="B205" s="2" t="s">
        <v>13</v>
      </c>
      <c r="C205" s="2" t="s">
        <v>1</v>
      </c>
      <c r="D205" s="2" t="s">
        <v>1</v>
      </c>
      <c r="E205" s="2" t="s">
        <v>2879</v>
      </c>
      <c r="F205" s="2" t="s">
        <v>1</v>
      </c>
      <c r="G205" s="6">
        <v>46081</v>
      </c>
      <c r="H205" s="6">
        <v>46082</v>
      </c>
      <c r="I205" s="2" t="s">
        <v>2</v>
      </c>
      <c r="J205" s="2" t="s">
        <v>2880</v>
      </c>
      <c r="K205" s="4">
        <v>0</v>
      </c>
      <c r="L205" s="2" t="s">
        <v>0</v>
      </c>
      <c r="M205" s="4">
        <v>15.05</v>
      </c>
      <c r="N205" s="2" t="s">
        <v>10</v>
      </c>
      <c r="O205" s="4">
        <v>0</v>
      </c>
      <c r="P205" s="2" t="s">
        <v>0</v>
      </c>
      <c r="Q205" s="4">
        <v>15.05</v>
      </c>
      <c r="R205" s="2" t="s">
        <v>10</v>
      </c>
      <c r="S205" s="2" t="s">
        <v>1</v>
      </c>
      <c r="T205" s="2" t="s">
        <v>1</v>
      </c>
      <c r="U205" s="6"/>
      <c r="V205" s="2" t="s">
        <v>2881</v>
      </c>
      <c r="W205" s="2" t="s">
        <v>58</v>
      </c>
      <c r="X205" s="2" t="s">
        <v>1</v>
      </c>
      <c r="Y205" s="2" t="s">
        <v>1</v>
      </c>
      <c r="Z205" s="2" t="s">
        <v>1</v>
      </c>
      <c r="AA205" s="2" t="s">
        <v>1</v>
      </c>
      <c r="AB205" s="2" t="s">
        <v>1</v>
      </c>
      <c r="AC205" s="2" t="s">
        <v>1</v>
      </c>
    </row>
    <row r="206" spans="1:29">
      <c r="A206" s="2" t="s">
        <v>12</v>
      </c>
      <c r="B206" s="2" t="s">
        <v>13</v>
      </c>
      <c r="C206" s="2" t="s">
        <v>1</v>
      </c>
      <c r="D206" s="2" t="s">
        <v>1</v>
      </c>
      <c r="E206" s="2" t="s">
        <v>2879</v>
      </c>
      <c r="F206" s="2" t="s">
        <v>1</v>
      </c>
      <c r="G206" s="6">
        <v>46081</v>
      </c>
      <c r="H206" s="6">
        <v>46082</v>
      </c>
      <c r="I206" s="2" t="s">
        <v>2</v>
      </c>
      <c r="J206" s="2" t="s">
        <v>2880</v>
      </c>
      <c r="K206" s="4">
        <v>0</v>
      </c>
      <c r="L206" s="2" t="s">
        <v>0</v>
      </c>
      <c r="M206" s="4">
        <v>3.9</v>
      </c>
      <c r="N206" s="2" t="s">
        <v>10</v>
      </c>
      <c r="O206" s="4">
        <v>0</v>
      </c>
      <c r="P206" s="2" t="s">
        <v>0</v>
      </c>
      <c r="Q206" s="4">
        <v>3.9</v>
      </c>
      <c r="R206" s="2" t="s">
        <v>10</v>
      </c>
      <c r="S206" s="2" t="s">
        <v>1</v>
      </c>
      <c r="T206" s="2" t="s">
        <v>1</v>
      </c>
      <c r="U206" s="6"/>
      <c r="V206" s="2" t="s">
        <v>2881</v>
      </c>
      <c r="W206" s="2" t="s">
        <v>59</v>
      </c>
      <c r="X206" s="2" t="s">
        <v>1</v>
      </c>
      <c r="Y206" s="2" t="s">
        <v>1</v>
      </c>
      <c r="Z206" s="2" t="s">
        <v>1</v>
      </c>
      <c r="AA206" s="2" t="s">
        <v>1</v>
      </c>
      <c r="AB206" s="2" t="s">
        <v>1</v>
      </c>
      <c r="AC206" s="2" t="s">
        <v>1</v>
      </c>
    </row>
    <row r="207" spans="1:29">
      <c r="A207" s="2" t="s">
        <v>12</v>
      </c>
      <c r="B207" s="2" t="s">
        <v>13</v>
      </c>
      <c r="C207" s="2" t="s">
        <v>1</v>
      </c>
      <c r="D207" s="2" t="s">
        <v>1</v>
      </c>
      <c r="E207" s="2" t="s">
        <v>2879</v>
      </c>
      <c r="F207" s="2" t="s">
        <v>1</v>
      </c>
      <c r="G207" s="6">
        <v>46081</v>
      </c>
      <c r="H207" s="6">
        <v>46082</v>
      </c>
      <c r="I207" s="2" t="s">
        <v>2</v>
      </c>
      <c r="J207" s="2" t="s">
        <v>2880</v>
      </c>
      <c r="K207" s="4">
        <v>0</v>
      </c>
      <c r="L207" s="2" t="s">
        <v>0</v>
      </c>
      <c r="M207" s="4">
        <v>499.02</v>
      </c>
      <c r="N207" s="2" t="s">
        <v>10</v>
      </c>
      <c r="O207" s="4">
        <v>0</v>
      </c>
      <c r="P207" s="2" t="s">
        <v>0</v>
      </c>
      <c r="Q207" s="4">
        <v>499.02</v>
      </c>
      <c r="R207" s="2" t="s">
        <v>10</v>
      </c>
      <c r="S207" s="2" t="s">
        <v>1</v>
      </c>
      <c r="T207" s="2" t="s">
        <v>1</v>
      </c>
      <c r="U207" s="6"/>
      <c r="V207" s="2" t="s">
        <v>2881</v>
      </c>
      <c r="W207" s="2" t="s">
        <v>59</v>
      </c>
      <c r="X207" s="2" t="s">
        <v>1</v>
      </c>
      <c r="Y207" s="2" t="s">
        <v>1</v>
      </c>
      <c r="Z207" s="2" t="s">
        <v>1</v>
      </c>
      <c r="AA207" s="2" t="s">
        <v>1</v>
      </c>
      <c r="AB207" s="2" t="s">
        <v>1</v>
      </c>
      <c r="AC207" s="2" t="s">
        <v>1</v>
      </c>
    </row>
    <row r="208" spans="1:29">
      <c r="A208" s="2" t="s">
        <v>12</v>
      </c>
      <c r="B208" s="2" t="s">
        <v>13</v>
      </c>
      <c r="C208" s="2" t="s">
        <v>1</v>
      </c>
      <c r="D208" s="2" t="s">
        <v>1</v>
      </c>
      <c r="E208" s="2" t="s">
        <v>2879</v>
      </c>
      <c r="F208" s="2" t="s">
        <v>1</v>
      </c>
      <c r="G208" s="6">
        <v>46081</v>
      </c>
      <c r="H208" s="6">
        <v>46082</v>
      </c>
      <c r="I208" s="2" t="s">
        <v>2</v>
      </c>
      <c r="J208" s="2" t="s">
        <v>2880</v>
      </c>
      <c r="K208" s="4">
        <v>0</v>
      </c>
      <c r="L208" s="2" t="s">
        <v>0</v>
      </c>
      <c r="M208" s="4">
        <v>227.66</v>
      </c>
      <c r="N208" s="2" t="s">
        <v>10</v>
      </c>
      <c r="O208" s="4">
        <v>0</v>
      </c>
      <c r="P208" s="2" t="s">
        <v>0</v>
      </c>
      <c r="Q208" s="4">
        <v>227.66</v>
      </c>
      <c r="R208" s="2" t="s">
        <v>10</v>
      </c>
      <c r="S208" s="2" t="s">
        <v>1</v>
      </c>
      <c r="T208" s="2" t="s">
        <v>1</v>
      </c>
      <c r="U208" s="6"/>
      <c r="V208" s="2" t="s">
        <v>2881</v>
      </c>
      <c r="W208" s="2" t="s">
        <v>2666</v>
      </c>
      <c r="X208" s="2" t="s">
        <v>1</v>
      </c>
      <c r="Y208" s="2" t="s">
        <v>1</v>
      </c>
      <c r="Z208" s="2" t="s">
        <v>1</v>
      </c>
      <c r="AA208" s="2" t="s">
        <v>1</v>
      </c>
      <c r="AB208" s="2" t="s">
        <v>1</v>
      </c>
      <c r="AC208" s="2" t="s">
        <v>1</v>
      </c>
    </row>
    <row r="209" spans="1:29">
      <c r="A209" s="2" t="s">
        <v>12</v>
      </c>
      <c r="B209" s="2" t="s">
        <v>9</v>
      </c>
      <c r="C209" s="2" t="s">
        <v>2663</v>
      </c>
      <c r="D209" s="2" t="s">
        <v>2643</v>
      </c>
      <c r="E209" s="2" t="s">
        <v>2842</v>
      </c>
      <c r="F209" s="2" t="s">
        <v>1</v>
      </c>
      <c r="G209" s="6">
        <v>46081</v>
      </c>
      <c r="H209" s="6">
        <v>46082</v>
      </c>
      <c r="I209" s="2" t="s">
        <v>2645</v>
      </c>
      <c r="J209" s="2" t="s">
        <v>4</v>
      </c>
      <c r="K209" s="4">
        <v>-72270.75</v>
      </c>
      <c r="L209" s="2" t="s">
        <v>0</v>
      </c>
      <c r="M209" s="4">
        <v>-371341.57</v>
      </c>
      <c r="N209" s="2" t="s">
        <v>10</v>
      </c>
      <c r="O209" s="4">
        <v>-72270.75</v>
      </c>
      <c r="P209" s="2" t="s">
        <v>0</v>
      </c>
      <c r="Q209" s="4">
        <v>-371341.57</v>
      </c>
      <c r="R209" s="2" t="s">
        <v>10</v>
      </c>
      <c r="S209" s="2" t="s">
        <v>1</v>
      </c>
      <c r="T209" s="2" t="s">
        <v>2842</v>
      </c>
      <c r="U209" s="6">
        <v>46082</v>
      </c>
      <c r="V209" s="2" t="s">
        <v>2665</v>
      </c>
      <c r="W209" s="2" t="s">
        <v>2666</v>
      </c>
      <c r="X209" s="2" t="s">
        <v>1</v>
      </c>
      <c r="Y209" s="2" t="s">
        <v>1</v>
      </c>
      <c r="Z209" s="2" t="s">
        <v>1</v>
      </c>
      <c r="AA209" s="2" t="s">
        <v>2647</v>
      </c>
      <c r="AB209" s="2" t="s">
        <v>1</v>
      </c>
      <c r="AC209" s="2" t="s">
        <v>1</v>
      </c>
    </row>
    <row r="210" spans="1:29">
      <c r="A210" s="2" t="s">
        <v>12</v>
      </c>
      <c r="B210" s="2" t="s">
        <v>24</v>
      </c>
      <c r="C210" s="2" t="s">
        <v>2663</v>
      </c>
      <c r="D210" s="2" t="s">
        <v>2772</v>
      </c>
      <c r="E210" s="2" t="s">
        <v>2842</v>
      </c>
      <c r="F210" s="2" t="s">
        <v>1</v>
      </c>
      <c r="G210" s="6">
        <v>46081</v>
      </c>
      <c r="H210" s="6">
        <v>46082</v>
      </c>
      <c r="I210" s="2" t="s">
        <v>2</v>
      </c>
      <c r="J210" s="2" t="s">
        <v>4</v>
      </c>
      <c r="K210" s="4">
        <v>72270.75</v>
      </c>
      <c r="L210" s="2" t="s">
        <v>0</v>
      </c>
      <c r="M210" s="4">
        <v>371341.57</v>
      </c>
      <c r="N210" s="2" t="s">
        <v>10</v>
      </c>
      <c r="O210" s="4">
        <v>72270.75</v>
      </c>
      <c r="P210" s="2" t="s">
        <v>0</v>
      </c>
      <c r="Q210" s="4">
        <v>371341.57</v>
      </c>
      <c r="R210" s="2" t="s">
        <v>10</v>
      </c>
      <c r="S210" s="2" t="s">
        <v>1</v>
      </c>
      <c r="T210" s="2" t="s">
        <v>1</v>
      </c>
      <c r="U210" s="6"/>
      <c r="V210" s="2" t="s">
        <v>2665</v>
      </c>
      <c r="W210" s="2" t="s">
        <v>2666</v>
      </c>
      <c r="X210" s="2" t="s">
        <v>2893</v>
      </c>
      <c r="Y210" s="2" t="s">
        <v>1</v>
      </c>
      <c r="Z210" s="2" t="s">
        <v>1</v>
      </c>
      <c r="AA210" s="2" t="s">
        <v>1</v>
      </c>
      <c r="AB210" s="2" t="s">
        <v>1</v>
      </c>
      <c r="AC210" s="2" t="s">
        <v>1</v>
      </c>
    </row>
    <row r="211" spans="1:29">
      <c r="A211" s="2" t="s">
        <v>12</v>
      </c>
      <c r="B211" s="2" t="s">
        <v>9</v>
      </c>
      <c r="C211" s="2" t="s">
        <v>2660</v>
      </c>
      <c r="D211" s="2" t="s">
        <v>2643</v>
      </c>
      <c r="E211" s="2" t="s">
        <v>2841</v>
      </c>
      <c r="F211" s="2" t="s">
        <v>1</v>
      </c>
      <c r="G211" s="6">
        <v>46081</v>
      </c>
      <c r="H211" s="6">
        <v>46082</v>
      </c>
      <c r="I211" s="2" t="s">
        <v>2645</v>
      </c>
      <c r="J211" s="2" t="s">
        <v>4</v>
      </c>
      <c r="K211" s="4">
        <v>-158419.93</v>
      </c>
      <c r="L211" s="2" t="s">
        <v>0</v>
      </c>
      <c r="M211" s="4">
        <v>-813993.28</v>
      </c>
      <c r="N211" s="2" t="s">
        <v>10</v>
      </c>
      <c r="O211" s="4">
        <v>-158419.93</v>
      </c>
      <c r="P211" s="2" t="s">
        <v>0</v>
      </c>
      <c r="Q211" s="4">
        <v>-813993.28</v>
      </c>
      <c r="R211" s="2" t="s">
        <v>10</v>
      </c>
      <c r="S211" s="2" t="s">
        <v>1</v>
      </c>
      <c r="T211" s="2" t="s">
        <v>2841</v>
      </c>
      <c r="U211" s="6">
        <v>46082</v>
      </c>
      <c r="V211" s="2" t="s">
        <v>2662</v>
      </c>
      <c r="W211" s="2" t="s">
        <v>59</v>
      </c>
      <c r="X211" s="2" t="s">
        <v>1</v>
      </c>
      <c r="Y211" s="2" t="s">
        <v>1</v>
      </c>
      <c r="Z211" s="2" t="s">
        <v>1</v>
      </c>
      <c r="AA211" s="2" t="s">
        <v>2647</v>
      </c>
      <c r="AB211" s="2" t="s">
        <v>1</v>
      </c>
      <c r="AC211" s="2" t="s">
        <v>1</v>
      </c>
    </row>
    <row r="212" spans="1:29">
      <c r="A212" s="2" t="s">
        <v>12</v>
      </c>
      <c r="B212" s="2" t="s">
        <v>24</v>
      </c>
      <c r="C212" s="2" t="s">
        <v>2660</v>
      </c>
      <c r="D212" s="2" t="s">
        <v>2772</v>
      </c>
      <c r="E212" s="2" t="s">
        <v>2841</v>
      </c>
      <c r="F212" s="2" t="s">
        <v>1</v>
      </c>
      <c r="G212" s="6">
        <v>46081</v>
      </c>
      <c r="H212" s="6">
        <v>46082</v>
      </c>
      <c r="I212" s="2" t="s">
        <v>2</v>
      </c>
      <c r="J212" s="2" t="s">
        <v>4</v>
      </c>
      <c r="K212" s="4">
        <v>158419.93</v>
      </c>
      <c r="L212" s="2" t="s">
        <v>0</v>
      </c>
      <c r="M212" s="4">
        <v>813993.28</v>
      </c>
      <c r="N212" s="2" t="s">
        <v>10</v>
      </c>
      <c r="O212" s="4">
        <v>158419.93</v>
      </c>
      <c r="P212" s="2" t="s">
        <v>0</v>
      </c>
      <c r="Q212" s="4">
        <v>813993.28</v>
      </c>
      <c r="R212" s="2" t="s">
        <v>10</v>
      </c>
      <c r="S212" s="2" t="s">
        <v>1</v>
      </c>
      <c r="T212" s="2" t="s">
        <v>1</v>
      </c>
      <c r="U212" s="6"/>
      <c r="V212" s="2" t="s">
        <v>2662</v>
      </c>
      <c r="W212" s="2" t="s">
        <v>59</v>
      </c>
      <c r="X212" s="2" t="s">
        <v>2892</v>
      </c>
      <c r="Y212" s="2" t="s">
        <v>1</v>
      </c>
      <c r="Z212" s="2" t="s">
        <v>1</v>
      </c>
      <c r="AA212" s="2" t="s">
        <v>1</v>
      </c>
      <c r="AB212" s="2" t="s">
        <v>1</v>
      </c>
      <c r="AC212" s="2" t="s">
        <v>1</v>
      </c>
    </row>
    <row r="213" spans="1:29">
      <c r="A213" s="2" t="s">
        <v>12</v>
      </c>
      <c r="B213" s="2" t="s">
        <v>9</v>
      </c>
      <c r="C213" s="2" t="s">
        <v>2838</v>
      </c>
      <c r="D213" s="2" t="s">
        <v>2643</v>
      </c>
      <c r="E213" s="2" t="s">
        <v>2839</v>
      </c>
      <c r="F213" s="2" t="s">
        <v>1</v>
      </c>
      <c r="G213" s="6">
        <v>46081</v>
      </c>
      <c r="H213" s="6">
        <v>46082</v>
      </c>
      <c r="I213" s="2" t="s">
        <v>2645</v>
      </c>
      <c r="J213" s="2" t="s">
        <v>4</v>
      </c>
      <c r="K213" s="4">
        <v>-1238.81</v>
      </c>
      <c r="L213" s="2" t="s">
        <v>0</v>
      </c>
      <c r="M213" s="4">
        <v>-6365.25</v>
      </c>
      <c r="N213" s="2" t="s">
        <v>10</v>
      </c>
      <c r="O213" s="4">
        <v>-1238.81</v>
      </c>
      <c r="P213" s="2" t="s">
        <v>0</v>
      </c>
      <c r="Q213" s="4">
        <v>-6365.25</v>
      </c>
      <c r="R213" s="2" t="s">
        <v>10</v>
      </c>
      <c r="S213" s="2" t="s">
        <v>1</v>
      </c>
      <c r="T213" s="2" t="s">
        <v>2839</v>
      </c>
      <c r="U213" s="6">
        <v>46082</v>
      </c>
      <c r="V213" s="2" t="s">
        <v>2840</v>
      </c>
      <c r="W213" s="2" t="s">
        <v>59</v>
      </c>
      <c r="X213" s="2" t="s">
        <v>1</v>
      </c>
      <c r="Y213" s="2" t="s">
        <v>1</v>
      </c>
      <c r="Z213" s="2" t="s">
        <v>1</v>
      </c>
      <c r="AA213" s="2" t="s">
        <v>2647</v>
      </c>
      <c r="AB213" s="2" t="s">
        <v>1</v>
      </c>
      <c r="AC213" s="2" t="s">
        <v>1</v>
      </c>
    </row>
    <row r="214" spans="1:29">
      <c r="A214" s="2" t="s">
        <v>12</v>
      </c>
      <c r="B214" s="2" t="s">
        <v>24</v>
      </c>
      <c r="C214" s="2" t="s">
        <v>2838</v>
      </c>
      <c r="D214" s="2" t="s">
        <v>2772</v>
      </c>
      <c r="E214" s="2" t="s">
        <v>2839</v>
      </c>
      <c r="F214" s="2" t="s">
        <v>1</v>
      </c>
      <c r="G214" s="6">
        <v>46081</v>
      </c>
      <c r="H214" s="6">
        <v>46082</v>
      </c>
      <c r="I214" s="2" t="s">
        <v>2</v>
      </c>
      <c r="J214" s="2" t="s">
        <v>4</v>
      </c>
      <c r="K214" s="4">
        <v>1238.81</v>
      </c>
      <c r="L214" s="2" t="s">
        <v>0</v>
      </c>
      <c r="M214" s="4">
        <v>6365.25</v>
      </c>
      <c r="N214" s="2" t="s">
        <v>10</v>
      </c>
      <c r="O214" s="4">
        <v>1238.81</v>
      </c>
      <c r="P214" s="2" t="s">
        <v>0</v>
      </c>
      <c r="Q214" s="4">
        <v>6365.25</v>
      </c>
      <c r="R214" s="2" t="s">
        <v>10</v>
      </c>
      <c r="S214" s="2" t="s">
        <v>1</v>
      </c>
      <c r="T214" s="2" t="s">
        <v>1</v>
      </c>
      <c r="U214" s="6"/>
      <c r="V214" s="2" t="s">
        <v>2840</v>
      </c>
      <c r="W214" s="2" t="s">
        <v>59</v>
      </c>
      <c r="X214" s="2" t="s">
        <v>2891</v>
      </c>
      <c r="Y214" s="2" t="s">
        <v>1</v>
      </c>
      <c r="Z214" s="2" t="s">
        <v>1</v>
      </c>
      <c r="AA214" s="2" t="s">
        <v>1</v>
      </c>
      <c r="AB214" s="2" t="s">
        <v>1</v>
      </c>
      <c r="AC214" s="2" t="s">
        <v>1</v>
      </c>
    </row>
    <row r="215" spans="1:29">
      <c r="A215" s="2" t="s">
        <v>12</v>
      </c>
      <c r="B215" s="2" t="s">
        <v>9</v>
      </c>
      <c r="C215" s="2" t="s">
        <v>2657</v>
      </c>
      <c r="D215" s="2" t="s">
        <v>2643</v>
      </c>
      <c r="E215" s="2" t="s">
        <v>2837</v>
      </c>
      <c r="F215" s="2" t="s">
        <v>1</v>
      </c>
      <c r="G215" s="6">
        <v>46081</v>
      </c>
      <c r="H215" s="6">
        <v>46082</v>
      </c>
      <c r="I215" s="2" t="s">
        <v>2645</v>
      </c>
      <c r="J215" s="2" t="s">
        <v>4</v>
      </c>
      <c r="K215" s="4">
        <v>-4847.2700000000004</v>
      </c>
      <c r="L215" s="2" t="s">
        <v>0</v>
      </c>
      <c r="M215" s="4">
        <v>-24906.240000000002</v>
      </c>
      <c r="N215" s="2" t="s">
        <v>10</v>
      </c>
      <c r="O215" s="4">
        <v>-4847.2700000000004</v>
      </c>
      <c r="P215" s="2" t="s">
        <v>0</v>
      </c>
      <c r="Q215" s="4">
        <v>-24906.240000000002</v>
      </c>
      <c r="R215" s="2" t="s">
        <v>10</v>
      </c>
      <c r="S215" s="2" t="s">
        <v>1</v>
      </c>
      <c r="T215" s="2" t="s">
        <v>2837</v>
      </c>
      <c r="U215" s="6">
        <v>46082</v>
      </c>
      <c r="V215" s="2" t="s">
        <v>2659</v>
      </c>
      <c r="W215" s="2" t="s">
        <v>59</v>
      </c>
      <c r="X215" s="2" t="s">
        <v>1</v>
      </c>
      <c r="Y215" s="2" t="s">
        <v>1</v>
      </c>
      <c r="Z215" s="2" t="s">
        <v>1</v>
      </c>
      <c r="AA215" s="2" t="s">
        <v>2647</v>
      </c>
      <c r="AB215" s="2" t="s">
        <v>1</v>
      </c>
      <c r="AC215" s="2" t="s">
        <v>1</v>
      </c>
    </row>
    <row r="216" spans="1:29">
      <c r="A216" s="2" t="s">
        <v>12</v>
      </c>
      <c r="B216" s="2" t="s">
        <v>24</v>
      </c>
      <c r="C216" s="2" t="s">
        <v>2657</v>
      </c>
      <c r="D216" s="2" t="s">
        <v>2772</v>
      </c>
      <c r="E216" s="2" t="s">
        <v>2837</v>
      </c>
      <c r="F216" s="2" t="s">
        <v>1</v>
      </c>
      <c r="G216" s="6">
        <v>46081</v>
      </c>
      <c r="H216" s="6">
        <v>46082</v>
      </c>
      <c r="I216" s="2" t="s">
        <v>2</v>
      </c>
      <c r="J216" s="2" t="s">
        <v>4</v>
      </c>
      <c r="K216" s="4">
        <v>4847.2700000000004</v>
      </c>
      <c r="L216" s="2" t="s">
        <v>0</v>
      </c>
      <c r="M216" s="4">
        <v>24906.240000000002</v>
      </c>
      <c r="N216" s="2" t="s">
        <v>10</v>
      </c>
      <c r="O216" s="4">
        <v>4847.2700000000004</v>
      </c>
      <c r="P216" s="2" t="s">
        <v>0</v>
      </c>
      <c r="Q216" s="4">
        <v>24906.240000000002</v>
      </c>
      <c r="R216" s="2" t="s">
        <v>10</v>
      </c>
      <c r="S216" s="2" t="s">
        <v>1</v>
      </c>
      <c r="T216" s="2" t="s">
        <v>1</v>
      </c>
      <c r="U216" s="6"/>
      <c r="V216" s="2" t="s">
        <v>2659</v>
      </c>
      <c r="W216" s="2" t="s">
        <v>59</v>
      </c>
      <c r="X216" s="2" t="s">
        <v>2890</v>
      </c>
      <c r="Y216" s="2" t="s">
        <v>1</v>
      </c>
      <c r="Z216" s="2" t="s">
        <v>1</v>
      </c>
      <c r="AA216" s="2" t="s">
        <v>1</v>
      </c>
      <c r="AB216" s="2" t="s">
        <v>1</v>
      </c>
      <c r="AC216" s="2" t="s">
        <v>1</v>
      </c>
    </row>
    <row r="217" spans="1:29">
      <c r="A217" s="2" t="s">
        <v>12</v>
      </c>
      <c r="B217" s="2" t="s">
        <v>9</v>
      </c>
      <c r="C217" s="2" t="s">
        <v>2654</v>
      </c>
      <c r="D217" s="2" t="s">
        <v>2643</v>
      </c>
      <c r="E217" s="2" t="s">
        <v>2836</v>
      </c>
      <c r="F217" s="2" t="s">
        <v>1</v>
      </c>
      <c r="G217" s="6">
        <v>46081</v>
      </c>
      <c r="H217" s="6">
        <v>46082</v>
      </c>
      <c r="I217" s="2" t="s">
        <v>2645</v>
      </c>
      <c r="J217" s="2" t="s">
        <v>4</v>
      </c>
      <c r="K217" s="4">
        <v>-4777</v>
      </c>
      <c r="L217" s="2" t="s">
        <v>0</v>
      </c>
      <c r="M217" s="4">
        <v>-24545.18</v>
      </c>
      <c r="N217" s="2" t="s">
        <v>10</v>
      </c>
      <c r="O217" s="4">
        <v>-4777</v>
      </c>
      <c r="P217" s="2" t="s">
        <v>0</v>
      </c>
      <c r="Q217" s="4">
        <v>-24545.18</v>
      </c>
      <c r="R217" s="2" t="s">
        <v>10</v>
      </c>
      <c r="S217" s="2" t="s">
        <v>1</v>
      </c>
      <c r="T217" s="2" t="s">
        <v>2836</v>
      </c>
      <c r="U217" s="6">
        <v>46082</v>
      </c>
      <c r="V217" s="2" t="s">
        <v>2656</v>
      </c>
      <c r="W217" s="2" t="s">
        <v>58</v>
      </c>
      <c r="X217" s="2" t="s">
        <v>1</v>
      </c>
      <c r="Y217" s="2" t="s">
        <v>1</v>
      </c>
      <c r="Z217" s="2" t="s">
        <v>1</v>
      </c>
      <c r="AA217" s="2" t="s">
        <v>2647</v>
      </c>
      <c r="AB217" s="2" t="s">
        <v>1</v>
      </c>
      <c r="AC217" s="2" t="s">
        <v>1</v>
      </c>
    </row>
    <row r="218" spans="1:29">
      <c r="A218" s="2" t="s">
        <v>12</v>
      </c>
      <c r="B218" s="2" t="s">
        <v>24</v>
      </c>
      <c r="C218" s="2" t="s">
        <v>2654</v>
      </c>
      <c r="D218" s="2" t="s">
        <v>2772</v>
      </c>
      <c r="E218" s="2" t="s">
        <v>2836</v>
      </c>
      <c r="F218" s="2" t="s">
        <v>1</v>
      </c>
      <c r="G218" s="6">
        <v>46081</v>
      </c>
      <c r="H218" s="6">
        <v>46082</v>
      </c>
      <c r="I218" s="2" t="s">
        <v>2</v>
      </c>
      <c r="J218" s="2" t="s">
        <v>4</v>
      </c>
      <c r="K218" s="4">
        <v>4777</v>
      </c>
      <c r="L218" s="2" t="s">
        <v>0</v>
      </c>
      <c r="M218" s="4">
        <v>24545.18</v>
      </c>
      <c r="N218" s="2" t="s">
        <v>10</v>
      </c>
      <c r="O218" s="4">
        <v>4777</v>
      </c>
      <c r="P218" s="2" t="s">
        <v>0</v>
      </c>
      <c r="Q218" s="4">
        <v>24545.18</v>
      </c>
      <c r="R218" s="2" t="s">
        <v>10</v>
      </c>
      <c r="S218" s="2" t="s">
        <v>1</v>
      </c>
      <c r="T218" s="2" t="s">
        <v>1</v>
      </c>
      <c r="U218" s="6"/>
      <c r="V218" s="2" t="s">
        <v>2656</v>
      </c>
      <c r="W218" s="2" t="s">
        <v>58</v>
      </c>
      <c r="X218" s="2" t="s">
        <v>2889</v>
      </c>
      <c r="Y218" s="2" t="s">
        <v>1</v>
      </c>
      <c r="Z218" s="2" t="s">
        <v>1</v>
      </c>
      <c r="AA218" s="2" t="s">
        <v>1</v>
      </c>
      <c r="AB218" s="2" t="s">
        <v>1</v>
      </c>
      <c r="AC218" s="2" t="s">
        <v>1</v>
      </c>
    </row>
    <row r="219" spans="1:29">
      <c r="A219" s="2" t="s">
        <v>12</v>
      </c>
      <c r="B219" s="2" t="s">
        <v>9</v>
      </c>
      <c r="C219" s="2" t="s">
        <v>2651</v>
      </c>
      <c r="D219" s="2" t="s">
        <v>2643</v>
      </c>
      <c r="E219" s="2" t="s">
        <v>2835</v>
      </c>
      <c r="F219" s="2" t="s">
        <v>1</v>
      </c>
      <c r="G219" s="6">
        <v>46081</v>
      </c>
      <c r="H219" s="6">
        <v>46082</v>
      </c>
      <c r="I219" s="2" t="s">
        <v>2645</v>
      </c>
      <c r="J219" s="2" t="s">
        <v>4</v>
      </c>
      <c r="K219" s="4">
        <v>-6057.01</v>
      </c>
      <c r="L219" s="2" t="s">
        <v>0</v>
      </c>
      <c r="M219" s="4">
        <v>-31122.13</v>
      </c>
      <c r="N219" s="2" t="s">
        <v>10</v>
      </c>
      <c r="O219" s="4">
        <v>-6057.01</v>
      </c>
      <c r="P219" s="2" t="s">
        <v>0</v>
      </c>
      <c r="Q219" s="4">
        <v>-31122.13</v>
      </c>
      <c r="R219" s="2" t="s">
        <v>10</v>
      </c>
      <c r="S219" s="2" t="s">
        <v>1</v>
      </c>
      <c r="T219" s="2" t="s">
        <v>2835</v>
      </c>
      <c r="U219" s="6">
        <v>46082</v>
      </c>
      <c r="V219" s="2" t="s">
        <v>2653</v>
      </c>
      <c r="W219" s="2" t="s">
        <v>58</v>
      </c>
      <c r="X219" s="2" t="s">
        <v>1</v>
      </c>
      <c r="Y219" s="2" t="s">
        <v>1</v>
      </c>
      <c r="Z219" s="2" t="s">
        <v>1</v>
      </c>
      <c r="AA219" s="2" t="s">
        <v>2647</v>
      </c>
      <c r="AB219" s="2" t="s">
        <v>1</v>
      </c>
      <c r="AC219" s="2" t="s">
        <v>1</v>
      </c>
    </row>
    <row r="220" spans="1:29">
      <c r="A220" s="2" t="s">
        <v>12</v>
      </c>
      <c r="B220" s="2" t="s">
        <v>24</v>
      </c>
      <c r="C220" s="2" t="s">
        <v>2651</v>
      </c>
      <c r="D220" s="2" t="s">
        <v>2772</v>
      </c>
      <c r="E220" s="2" t="s">
        <v>2835</v>
      </c>
      <c r="F220" s="2" t="s">
        <v>1</v>
      </c>
      <c r="G220" s="6">
        <v>46081</v>
      </c>
      <c r="H220" s="6">
        <v>46082</v>
      </c>
      <c r="I220" s="2" t="s">
        <v>2</v>
      </c>
      <c r="J220" s="2" t="s">
        <v>4</v>
      </c>
      <c r="K220" s="4">
        <v>6057.01</v>
      </c>
      <c r="L220" s="2" t="s">
        <v>0</v>
      </c>
      <c r="M220" s="4">
        <v>31122.13</v>
      </c>
      <c r="N220" s="2" t="s">
        <v>10</v>
      </c>
      <c r="O220" s="4">
        <v>6057.01</v>
      </c>
      <c r="P220" s="2" t="s">
        <v>0</v>
      </c>
      <c r="Q220" s="4">
        <v>31122.13</v>
      </c>
      <c r="R220" s="2" t="s">
        <v>10</v>
      </c>
      <c r="S220" s="2" t="s">
        <v>1</v>
      </c>
      <c r="T220" s="2" t="s">
        <v>1</v>
      </c>
      <c r="U220" s="6"/>
      <c r="V220" s="2" t="s">
        <v>2653</v>
      </c>
      <c r="W220" s="2" t="s">
        <v>58</v>
      </c>
      <c r="X220" s="2" t="s">
        <v>2888</v>
      </c>
      <c r="Y220" s="2" t="s">
        <v>1</v>
      </c>
      <c r="Z220" s="2" t="s">
        <v>1</v>
      </c>
      <c r="AA220" s="2" t="s">
        <v>1</v>
      </c>
      <c r="AB220" s="2" t="s">
        <v>1</v>
      </c>
      <c r="AC220" s="2" t="s">
        <v>1</v>
      </c>
    </row>
    <row r="221" spans="1:29">
      <c r="A221" s="2" t="s">
        <v>12</v>
      </c>
      <c r="B221" s="2" t="s">
        <v>9</v>
      </c>
      <c r="C221" s="2" t="s">
        <v>2642</v>
      </c>
      <c r="D221" s="2" t="s">
        <v>2643</v>
      </c>
      <c r="E221" s="2" t="s">
        <v>2834</v>
      </c>
      <c r="F221" s="2" t="s">
        <v>1</v>
      </c>
      <c r="G221" s="6">
        <v>46081</v>
      </c>
      <c r="H221" s="6">
        <v>46082</v>
      </c>
      <c r="I221" s="2" t="s">
        <v>2645</v>
      </c>
      <c r="J221" s="2" t="s">
        <v>4</v>
      </c>
      <c r="K221" s="4">
        <v>-62258.82</v>
      </c>
      <c r="L221" s="2" t="s">
        <v>0</v>
      </c>
      <c r="M221" s="4">
        <v>-319898.27</v>
      </c>
      <c r="N221" s="2" t="s">
        <v>10</v>
      </c>
      <c r="O221" s="4">
        <v>-62258.82</v>
      </c>
      <c r="P221" s="2" t="s">
        <v>0</v>
      </c>
      <c r="Q221" s="4">
        <v>-319898.27</v>
      </c>
      <c r="R221" s="2" t="s">
        <v>10</v>
      </c>
      <c r="S221" s="2" t="s">
        <v>1</v>
      </c>
      <c r="T221" s="2" t="s">
        <v>2834</v>
      </c>
      <c r="U221" s="6">
        <v>46082</v>
      </c>
      <c r="V221" s="2" t="s">
        <v>2646</v>
      </c>
      <c r="W221" s="2" t="s">
        <v>58</v>
      </c>
      <c r="X221" s="2" t="s">
        <v>1</v>
      </c>
      <c r="Y221" s="2" t="s">
        <v>1</v>
      </c>
      <c r="Z221" s="2" t="s">
        <v>1</v>
      </c>
      <c r="AA221" s="2" t="s">
        <v>2647</v>
      </c>
      <c r="AB221" s="2" t="s">
        <v>1</v>
      </c>
      <c r="AC221" s="2" t="s">
        <v>1</v>
      </c>
    </row>
    <row r="222" spans="1:29">
      <c r="A222" s="2" t="s">
        <v>12</v>
      </c>
      <c r="B222" s="2" t="s">
        <v>24</v>
      </c>
      <c r="C222" s="2" t="s">
        <v>2642</v>
      </c>
      <c r="D222" s="2" t="s">
        <v>2772</v>
      </c>
      <c r="E222" s="2" t="s">
        <v>2834</v>
      </c>
      <c r="F222" s="2" t="s">
        <v>1</v>
      </c>
      <c r="G222" s="6">
        <v>46081</v>
      </c>
      <c r="H222" s="6">
        <v>46082</v>
      </c>
      <c r="I222" s="2" t="s">
        <v>2</v>
      </c>
      <c r="J222" s="2" t="s">
        <v>4</v>
      </c>
      <c r="K222" s="4">
        <v>62258.82</v>
      </c>
      <c r="L222" s="2" t="s">
        <v>0</v>
      </c>
      <c r="M222" s="4">
        <v>319898.27</v>
      </c>
      <c r="N222" s="2" t="s">
        <v>10</v>
      </c>
      <c r="O222" s="4">
        <v>62258.82</v>
      </c>
      <c r="P222" s="2" t="s">
        <v>0</v>
      </c>
      <c r="Q222" s="4">
        <v>319898.27</v>
      </c>
      <c r="R222" s="2" t="s">
        <v>10</v>
      </c>
      <c r="S222" s="2" t="s">
        <v>1</v>
      </c>
      <c r="T222" s="2" t="s">
        <v>1</v>
      </c>
      <c r="U222" s="6"/>
      <c r="V222" s="2" t="s">
        <v>2646</v>
      </c>
      <c r="W222" s="2" t="s">
        <v>58</v>
      </c>
      <c r="X222" s="2" t="s">
        <v>2887</v>
      </c>
      <c r="Y222" s="2" t="s">
        <v>1</v>
      </c>
      <c r="Z222" s="2" t="s">
        <v>1</v>
      </c>
      <c r="AA222" s="2" t="s">
        <v>1</v>
      </c>
      <c r="AB222" s="2" t="s">
        <v>1</v>
      </c>
      <c r="AC222" s="2" t="s">
        <v>1</v>
      </c>
    </row>
    <row r="223" spans="1:29">
      <c r="A223" s="2" t="s">
        <v>12</v>
      </c>
      <c r="B223" s="2" t="s">
        <v>14</v>
      </c>
      <c r="C223" s="2" t="s">
        <v>2874</v>
      </c>
      <c r="D223" s="2" t="s">
        <v>2712</v>
      </c>
      <c r="E223" s="2" t="s">
        <v>2875</v>
      </c>
      <c r="F223" s="2" t="s">
        <v>1</v>
      </c>
      <c r="G223" s="6">
        <v>46135</v>
      </c>
      <c r="H223" s="6">
        <v>46135</v>
      </c>
      <c r="I223" s="2" t="s">
        <v>2714</v>
      </c>
      <c r="J223" s="2" t="s">
        <v>2715</v>
      </c>
      <c r="K223" s="4">
        <v>17980.47</v>
      </c>
      <c r="L223" s="2" t="s">
        <v>10</v>
      </c>
      <c r="M223" s="4">
        <v>17980.47</v>
      </c>
      <c r="N223" s="2" t="s">
        <v>10</v>
      </c>
      <c r="O223" s="4">
        <v>3605.08</v>
      </c>
      <c r="P223" s="2" t="s">
        <v>0</v>
      </c>
      <c r="Q223" s="4">
        <v>17980.47</v>
      </c>
      <c r="R223" s="2" t="s">
        <v>10</v>
      </c>
      <c r="S223" s="2" t="s">
        <v>2716</v>
      </c>
      <c r="T223" s="2" t="s">
        <v>2876</v>
      </c>
      <c r="U223" s="6">
        <v>46161</v>
      </c>
      <c r="V223" s="2" t="s">
        <v>2877</v>
      </c>
      <c r="W223" s="2" t="s">
        <v>2751</v>
      </c>
      <c r="X223" s="2" t="s">
        <v>1</v>
      </c>
      <c r="Y223" s="2" t="s">
        <v>1</v>
      </c>
      <c r="Z223" s="2" t="s">
        <v>2720</v>
      </c>
      <c r="AA223" s="2" t="s">
        <v>1</v>
      </c>
      <c r="AB223" s="2" t="s">
        <v>1</v>
      </c>
      <c r="AC223" s="2" t="s">
        <v>1</v>
      </c>
    </row>
    <row r="224" spans="1:29">
      <c r="A224" s="2" t="s">
        <v>12</v>
      </c>
      <c r="B224" s="2" t="s">
        <v>14</v>
      </c>
      <c r="C224" s="2" t="s">
        <v>2871</v>
      </c>
      <c r="D224" s="2" t="s">
        <v>2712</v>
      </c>
      <c r="E224" s="2" t="s">
        <v>2872</v>
      </c>
      <c r="F224" s="2" t="s">
        <v>1</v>
      </c>
      <c r="G224" s="6">
        <v>46106</v>
      </c>
      <c r="H224" s="6">
        <v>46106</v>
      </c>
      <c r="I224" s="2" t="s">
        <v>2714</v>
      </c>
      <c r="J224" s="2" t="s">
        <v>2715</v>
      </c>
      <c r="K224" s="4">
        <v>25734.36</v>
      </c>
      <c r="L224" s="2" t="s">
        <v>10</v>
      </c>
      <c r="M224" s="4">
        <v>25734.36</v>
      </c>
      <c r="N224" s="2" t="s">
        <v>10</v>
      </c>
      <c r="O224" s="4">
        <v>4917.84</v>
      </c>
      <c r="P224" s="2" t="s">
        <v>0</v>
      </c>
      <c r="Q224" s="4">
        <v>25734.36</v>
      </c>
      <c r="R224" s="2" t="s">
        <v>10</v>
      </c>
      <c r="S224" s="2" t="s">
        <v>2716</v>
      </c>
      <c r="T224" s="2" t="s">
        <v>2873</v>
      </c>
      <c r="U224" s="6">
        <v>46108</v>
      </c>
      <c r="V224" s="2" t="s">
        <v>2718</v>
      </c>
      <c r="W224" s="2" t="s">
        <v>2751</v>
      </c>
      <c r="X224" s="2" t="s">
        <v>1</v>
      </c>
      <c r="Y224" s="2" t="s">
        <v>1</v>
      </c>
      <c r="Z224" s="2" t="s">
        <v>2720</v>
      </c>
      <c r="AA224" s="2" t="s">
        <v>1</v>
      </c>
      <c r="AB224" s="2" t="s">
        <v>1</v>
      </c>
      <c r="AC224" s="2" t="s">
        <v>1</v>
      </c>
    </row>
  </sheetData>
  <autoFilter ref="A1:AC224" xr:uid="{F94E03D9-DD34-4942-8CF2-1095DD3BB056}"/>
  <sortState xmlns:xlrd2="http://schemas.microsoft.com/office/spreadsheetml/2017/richdata2" ref="A2:AA224">
    <sortCondition ref="A2:A10000"/>
    <sortCondition descending="1" ref="E2:E10000"/>
  </sortState>
  <pageMargins left="0.7" right="0.7" top="0.75" bottom="0.75" header="0.3" footer="0.3"/>
  <headerFooter>
    <oddFooter>&amp;C_x000D_&amp;1#&amp;"Aptos"&amp;8&amp;KFF0000 Logicalis - Sensitive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A33D5-5A9B-4405-A5DD-789D8C64FD04}">
  <sheetPr codeName="Hoja18"/>
  <dimension ref="A1:N1342"/>
  <sheetViews>
    <sheetView workbookViewId="0"/>
  </sheetViews>
  <sheetFormatPr baseColWidth="10" defaultColWidth="8.7265625" defaultRowHeight="12.5"/>
  <cols>
    <col min="1" max="1" width="12" style="222" bestFit="1" customWidth="1"/>
    <col min="2" max="2" width="42" style="222" bestFit="1" customWidth="1"/>
    <col min="3" max="8" width="15" style="222" bestFit="1" customWidth="1"/>
    <col min="9" max="14" width="14" style="222" bestFit="1" customWidth="1"/>
    <col min="15" max="16384" width="8.7265625" style="222"/>
  </cols>
  <sheetData>
    <row r="1" spans="1:14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</row>
    <row r="2" spans="1:14">
      <c r="A2" s="222" t="s">
        <v>1999</v>
      </c>
      <c r="B2" s="222" t="s">
        <v>119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</row>
    <row r="3" spans="1:14">
      <c r="A3" s="222" t="s">
        <v>120</v>
      </c>
      <c r="B3" s="222" t="s">
        <v>121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</row>
    <row r="4" spans="1:14">
      <c r="A4" s="222" t="s">
        <v>122</v>
      </c>
      <c r="B4" s="222" t="s">
        <v>123</v>
      </c>
      <c r="C4" s="223">
        <v>8592.18</v>
      </c>
      <c r="D4" s="223">
        <v>8592.18</v>
      </c>
      <c r="E4" s="223">
        <v>8592.18</v>
      </c>
      <c r="F4" s="223">
        <v>8592.18</v>
      </c>
      <c r="G4" s="223">
        <v>8592.18</v>
      </c>
      <c r="H4" s="223">
        <v>8592.18</v>
      </c>
      <c r="I4" s="223">
        <v>8592.18</v>
      </c>
      <c r="J4" s="223">
        <v>8592.18</v>
      </c>
      <c r="K4" s="223">
        <v>8592.18</v>
      </c>
      <c r="L4" s="223">
        <v>8592.18</v>
      </c>
      <c r="M4" s="223">
        <v>8592.18</v>
      </c>
      <c r="N4" s="223">
        <v>8592.18</v>
      </c>
    </row>
    <row r="5" spans="1:14">
      <c r="A5" s="222" t="s">
        <v>124</v>
      </c>
      <c r="B5" s="222" t="s">
        <v>125</v>
      </c>
      <c r="C5" s="223">
        <v>0</v>
      </c>
      <c r="D5" s="223">
        <v>277355.53999999998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</row>
    <row r="6" spans="1:14">
      <c r="A6" s="222" t="s">
        <v>126</v>
      </c>
      <c r="B6" s="222" t="s">
        <v>127</v>
      </c>
      <c r="C6" s="223">
        <v>-1695.19</v>
      </c>
      <c r="D6" s="223">
        <v>-1817.79</v>
      </c>
      <c r="E6" s="223">
        <v>-1779.18</v>
      </c>
      <c r="F6" s="223">
        <v>-2063.69</v>
      </c>
      <c r="G6" s="223">
        <v>-1956.53</v>
      </c>
      <c r="H6" s="223">
        <v>-1810.25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</row>
    <row r="7" spans="1:14">
      <c r="A7" s="222" t="s">
        <v>128</v>
      </c>
      <c r="B7" s="222" t="s">
        <v>129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</row>
    <row r="8" spans="1:14">
      <c r="A8" s="222" t="s">
        <v>130</v>
      </c>
      <c r="B8" s="222" t="s">
        <v>131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</row>
    <row r="9" spans="1:14">
      <c r="A9" s="222" t="s">
        <v>132</v>
      </c>
      <c r="B9" s="222" t="s">
        <v>133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</row>
    <row r="10" spans="1:14">
      <c r="A10" s="222" t="s">
        <v>134</v>
      </c>
      <c r="B10" s="222" t="s">
        <v>135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</row>
    <row r="11" spans="1:14">
      <c r="A11" s="222" t="s">
        <v>136</v>
      </c>
      <c r="B11" s="222" t="s">
        <v>137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</row>
    <row r="12" spans="1:14">
      <c r="A12" s="222" t="s">
        <v>138</v>
      </c>
      <c r="B12" s="222" t="s">
        <v>139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</row>
    <row r="13" spans="1:14">
      <c r="A13" s="222" t="s">
        <v>142</v>
      </c>
      <c r="B13" s="222" t="s">
        <v>143</v>
      </c>
      <c r="C13" s="223">
        <v>57981.31</v>
      </c>
      <c r="D13" s="223">
        <v>102737.45</v>
      </c>
      <c r="E13" s="223">
        <v>262837.25</v>
      </c>
      <c r="F13" s="223">
        <v>86040.73</v>
      </c>
      <c r="G13" s="223">
        <v>105779.53</v>
      </c>
      <c r="H13" s="223">
        <v>475666.79</v>
      </c>
      <c r="I13" s="223">
        <v>86591.61</v>
      </c>
      <c r="J13" s="223">
        <v>86591.61</v>
      </c>
      <c r="K13" s="223">
        <v>86591.61</v>
      </c>
      <c r="L13" s="223">
        <v>86591.61</v>
      </c>
      <c r="M13" s="223">
        <v>86591.61</v>
      </c>
      <c r="N13" s="223">
        <v>86591.61</v>
      </c>
    </row>
    <row r="14" spans="1:14">
      <c r="A14" s="222" t="s">
        <v>144</v>
      </c>
      <c r="B14" s="222" t="s">
        <v>145</v>
      </c>
      <c r="C14" s="223">
        <v>0</v>
      </c>
      <c r="D14" s="223">
        <v>0</v>
      </c>
      <c r="E14" s="223">
        <v>0</v>
      </c>
      <c r="F14" s="223">
        <v>0</v>
      </c>
      <c r="G14" s="223">
        <v>0</v>
      </c>
      <c r="H14" s="223">
        <v>0</v>
      </c>
      <c r="I14" s="223">
        <v>393057.88</v>
      </c>
      <c r="J14" s="223">
        <v>393057.88</v>
      </c>
      <c r="K14" s="223">
        <v>393057.88</v>
      </c>
      <c r="L14" s="223">
        <v>393057.88</v>
      </c>
      <c r="M14" s="223">
        <v>393057.88</v>
      </c>
      <c r="N14" s="223">
        <v>393057.88</v>
      </c>
    </row>
    <row r="15" spans="1:14">
      <c r="A15" s="222" t="s">
        <v>146</v>
      </c>
      <c r="B15" s="222" t="s">
        <v>147</v>
      </c>
      <c r="C15" s="223">
        <v>0</v>
      </c>
      <c r="D15" s="223">
        <v>0</v>
      </c>
      <c r="E15" s="223">
        <v>0</v>
      </c>
      <c r="F15" s="223">
        <v>0</v>
      </c>
      <c r="G15" s="223">
        <v>0</v>
      </c>
      <c r="H15" s="223">
        <v>0</v>
      </c>
      <c r="I15" s="223">
        <v>-55710.86</v>
      </c>
      <c r="J15" s="223">
        <v>-55710.86</v>
      </c>
      <c r="K15" s="223">
        <v>-55710.86</v>
      </c>
      <c r="L15" s="223">
        <v>-55710.86</v>
      </c>
      <c r="M15" s="223">
        <v>-55710.86</v>
      </c>
      <c r="N15" s="223">
        <v>-55710.86</v>
      </c>
    </row>
    <row r="16" spans="1:14">
      <c r="A16" s="222" t="s">
        <v>148</v>
      </c>
      <c r="B16" s="222" t="s">
        <v>119</v>
      </c>
      <c r="C16" s="223">
        <v>0</v>
      </c>
      <c r="D16" s="223">
        <v>0</v>
      </c>
      <c r="E16" s="223">
        <v>0</v>
      </c>
      <c r="F16" s="223">
        <v>0</v>
      </c>
      <c r="G16" s="223">
        <v>0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</row>
    <row r="17" spans="1:14">
      <c r="A17" s="222" t="s">
        <v>149</v>
      </c>
      <c r="B17" s="222" t="s">
        <v>119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</row>
    <row r="18" spans="1:14">
      <c r="A18" s="222" t="s">
        <v>150</v>
      </c>
      <c r="B18" s="222" t="s">
        <v>119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</row>
    <row r="19" spans="1:14">
      <c r="A19" s="222" t="s">
        <v>151</v>
      </c>
      <c r="B19" s="222" t="s">
        <v>119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</row>
    <row r="20" spans="1:14">
      <c r="A20" s="222" t="s">
        <v>152</v>
      </c>
      <c r="B20" s="222" t="s">
        <v>119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</row>
    <row r="21" spans="1:14">
      <c r="A21" s="222" t="s">
        <v>153</v>
      </c>
      <c r="B21" s="222" t="s">
        <v>154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</row>
    <row r="22" spans="1:14">
      <c r="A22" s="222" t="s">
        <v>157</v>
      </c>
      <c r="B22" s="222" t="s">
        <v>119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</row>
    <row r="23" spans="1:14">
      <c r="A23" s="222" t="s">
        <v>161</v>
      </c>
      <c r="B23" s="222" t="s">
        <v>162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</row>
    <row r="24" spans="1:14">
      <c r="A24" s="222" t="s">
        <v>163</v>
      </c>
      <c r="B24" s="222" t="s">
        <v>164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</row>
    <row r="25" spans="1:14">
      <c r="A25" s="222" t="s">
        <v>165</v>
      </c>
      <c r="B25" s="222" t="s">
        <v>166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</row>
    <row r="26" spans="1:14">
      <c r="A26" s="222" t="s">
        <v>167</v>
      </c>
      <c r="B26" s="222" t="s">
        <v>119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</row>
    <row r="27" spans="1:14">
      <c r="A27" s="222" t="s">
        <v>168</v>
      </c>
      <c r="B27" s="222" t="s">
        <v>119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</row>
    <row r="28" spans="1:14">
      <c r="A28" s="222" t="s">
        <v>169</v>
      </c>
      <c r="B28" s="222" t="s">
        <v>170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</row>
    <row r="29" spans="1:14">
      <c r="A29" s="222" t="s">
        <v>171</v>
      </c>
      <c r="B29" s="222" t="s">
        <v>119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</row>
    <row r="30" spans="1:14">
      <c r="A30" s="222" t="s">
        <v>172</v>
      </c>
      <c r="B30" s="222" t="s">
        <v>119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</row>
    <row r="31" spans="1:14">
      <c r="A31" s="222" t="s">
        <v>173</v>
      </c>
      <c r="B31" s="222" t="s">
        <v>119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</row>
    <row r="32" spans="1:14">
      <c r="A32" s="222" t="s">
        <v>174</v>
      </c>
      <c r="B32" s="222" t="s">
        <v>119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</row>
    <row r="33" spans="1:14">
      <c r="A33" s="222" t="s">
        <v>175</v>
      </c>
      <c r="B33" s="222" t="s">
        <v>176</v>
      </c>
      <c r="C33" s="223">
        <v>4396.51</v>
      </c>
      <c r="D33" s="223">
        <v>4395.51</v>
      </c>
      <c r="E33" s="223">
        <v>3893.11</v>
      </c>
      <c r="F33" s="223">
        <v>242440.65</v>
      </c>
      <c r="G33" s="223">
        <v>241941.45</v>
      </c>
      <c r="H33" s="223">
        <v>241442.45</v>
      </c>
      <c r="I33" s="223">
        <v>241442.45</v>
      </c>
      <c r="J33" s="223">
        <v>241442.45</v>
      </c>
      <c r="K33" s="223">
        <v>241442.45</v>
      </c>
      <c r="L33" s="223">
        <v>241442.45</v>
      </c>
      <c r="M33" s="223">
        <v>241442.45</v>
      </c>
      <c r="N33" s="223">
        <v>241442.45</v>
      </c>
    </row>
    <row r="34" spans="1:14">
      <c r="A34" s="222" t="s">
        <v>177</v>
      </c>
      <c r="B34" s="222" t="s">
        <v>178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</row>
    <row r="35" spans="1:14">
      <c r="A35" s="222" t="s">
        <v>179</v>
      </c>
      <c r="B35" s="222" t="s">
        <v>180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</row>
    <row r="36" spans="1:14">
      <c r="A36" s="222" t="s">
        <v>183</v>
      </c>
      <c r="B36" s="222" t="s">
        <v>184</v>
      </c>
      <c r="C36" s="223">
        <v>2936951.94</v>
      </c>
      <c r="D36" s="223">
        <v>8225.4</v>
      </c>
      <c r="E36" s="223">
        <v>7450.4</v>
      </c>
      <c r="F36" s="223">
        <v>6675.4</v>
      </c>
      <c r="G36" s="223">
        <v>5900.4</v>
      </c>
      <c r="H36" s="223">
        <v>5125.3999999999996</v>
      </c>
      <c r="I36" s="223">
        <v>4350.3999999999996</v>
      </c>
      <c r="J36" s="223">
        <v>4350.3999999999996</v>
      </c>
      <c r="K36" s="223">
        <v>4350.3999999999996</v>
      </c>
      <c r="L36" s="223">
        <v>4350.3999999999996</v>
      </c>
      <c r="M36" s="223">
        <v>4350.3999999999996</v>
      </c>
      <c r="N36" s="223">
        <v>4350.3999999999996</v>
      </c>
    </row>
    <row r="37" spans="1:14">
      <c r="A37" s="222" t="s">
        <v>185</v>
      </c>
      <c r="B37" s="222" t="s">
        <v>186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</row>
    <row r="38" spans="1:14">
      <c r="A38" s="222" t="s">
        <v>187</v>
      </c>
      <c r="B38" s="222" t="s">
        <v>188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</row>
    <row r="39" spans="1:14">
      <c r="A39" s="222" t="s">
        <v>189</v>
      </c>
      <c r="B39" s="222" t="s">
        <v>190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</row>
    <row r="40" spans="1:14">
      <c r="A40" s="222" t="s">
        <v>191</v>
      </c>
      <c r="B40" s="222" t="s">
        <v>192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</row>
    <row r="41" spans="1:14">
      <c r="A41" s="222" t="s">
        <v>193</v>
      </c>
      <c r="B41" s="222" t="s">
        <v>194</v>
      </c>
      <c r="C41" s="223">
        <v>0</v>
      </c>
      <c r="D41" s="223">
        <v>0</v>
      </c>
      <c r="E41" s="223">
        <v>0</v>
      </c>
      <c r="F41" s="223">
        <v>0</v>
      </c>
      <c r="G41" s="223">
        <v>0</v>
      </c>
      <c r="H41" s="223">
        <v>0</v>
      </c>
      <c r="I41" s="223">
        <v>0</v>
      </c>
      <c r="J41" s="223">
        <v>0</v>
      </c>
      <c r="K41" s="223">
        <v>0</v>
      </c>
      <c r="L41" s="223">
        <v>0</v>
      </c>
      <c r="M41" s="223">
        <v>0</v>
      </c>
      <c r="N41" s="223">
        <v>0</v>
      </c>
    </row>
    <row r="42" spans="1:14">
      <c r="A42" s="222" t="s">
        <v>195</v>
      </c>
      <c r="B42" s="222" t="s">
        <v>119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</row>
    <row r="43" spans="1:14">
      <c r="A43" s="222" t="s">
        <v>196</v>
      </c>
      <c r="B43" s="222" t="s">
        <v>119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</row>
    <row r="44" spans="1:14">
      <c r="A44" s="222" t="s">
        <v>197</v>
      </c>
      <c r="B44" s="222" t="s">
        <v>198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</row>
    <row r="45" spans="1:14">
      <c r="A45" s="222" t="s">
        <v>199</v>
      </c>
      <c r="B45" s="222" t="s">
        <v>200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</row>
    <row r="46" spans="1:14">
      <c r="A46" s="222" t="s">
        <v>201</v>
      </c>
      <c r="B46" s="222" t="s">
        <v>202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</row>
    <row r="47" spans="1:14">
      <c r="A47" s="222" t="s">
        <v>203</v>
      </c>
      <c r="B47" s="222" t="s">
        <v>119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</row>
    <row r="48" spans="1:14">
      <c r="A48" s="222" t="s">
        <v>204</v>
      </c>
      <c r="B48" s="222" t="s">
        <v>119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</row>
    <row r="49" spans="1:14">
      <c r="A49" s="222" t="s">
        <v>205</v>
      </c>
      <c r="B49" s="222" t="s">
        <v>206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</row>
    <row r="50" spans="1:14">
      <c r="A50" s="222" t="s">
        <v>207</v>
      </c>
      <c r="B50" s="222" t="s">
        <v>208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</row>
    <row r="51" spans="1:14">
      <c r="A51" s="222" t="s">
        <v>209</v>
      </c>
      <c r="B51" s="222" t="s">
        <v>210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</row>
    <row r="52" spans="1:14">
      <c r="A52" s="222" t="s">
        <v>211</v>
      </c>
      <c r="B52" s="222" t="s">
        <v>212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</row>
    <row r="53" spans="1:14">
      <c r="A53" s="222" t="s">
        <v>213</v>
      </c>
      <c r="B53" s="222" t="s">
        <v>214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</row>
    <row r="54" spans="1:14">
      <c r="A54" s="222" t="s">
        <v>215</v>
      </c>
      <c r="B54" s="222" t="s">
        <v>216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</row>
    <row r="55" spans="1:14">
      <c r="A55" s="222" t="s">
        <v>217</v>
      </c>
      <c r="B55" s="222" t="s">
        <v>119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</row>
    <row r="56" spans="1:14">
      <c r="A56" s="222" t="s">
        <v>218</v>
      </c>
      <c r="B56" s="222" t="s">
        <v>208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</row>
    <row r="57" spans="1:14">
      <c r="A57" s="222" t="s">
        <v>219</v>
      </c>
      <c r="B57" s="222" t="s">
        <v>119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</row>
    <row r="58" spans="1:14">
      <c r="A58" s="222" t="s">
        <v>220</v>
      </c>
      <c r="B58" s="222" t="s">
        <v>119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</row>
    <row r="59" spans="1:14">
      <c r="A59" s="222" t="s">
        <v>221</v>
      </c>
      <c r="B59" s="222" t="s">
        <v>119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</row>
    <row r="60" spans="1:14">
      <c r="A60" s="222" t="s">
        <v>222</v>
      </c>
      <c r="B60" s="222" t="s">
        <v>119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</row>
    <row r="61" spans="1:14">
      <c r="A61" s="222" t="s">
        <v>223</v>
      </c>
      <c r="B61" s="222" t="s">
        <v>119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</row>
    <row r="62" spans="1:14">
      <c r="A62" s="222" t="s">
        <v>224</v>
      </c>
      <c r="B62" s="222" t="s">
        <v>119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</row>
    <row r="63" spans="1:14">
      <c r="A63" s="222" t="s">
        <v>225</v>
      </c>
      <c r="B63" s="222" t="s">
        <v>119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</row>
    <row r="64" spans="1:14">
      <c r="A64" s="222" t="s">
        <v>226</v>
      </c>
      <c r="B64" s="222" t="s">
        <v>119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</row>
    <row r="65" spans="1:14">
      <c r="A65" s="222" t="s">
        <v>227</v>
      </c>
      <c r="B65" s="222" t="s">
        <v>119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</row>
    <row r="66" spans="1:14">
      <c r="A66" s="222" t="s">
        <v>228</v>
      </c>
      <c r="B66" s="222" t="s">
        <v>119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</row>
    <row r="67" spans="1:14">
      <c r="A67" s="222" t="s">
        <v>229</v>
      </c>
      <c r="B67" s="222" t="s">
        <v>119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</row>
    <row r="68" spans="1:14">
      <c r="A68" s="222" t="s">
        <v>230</v>
      </c>
      <c r="B68" s="222" t="s">
        <v>119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</row>
    <row r="69" spans="1:14">
      <c r="A69" s="222" t="s">
        <v>231</v>
      </c>
      <c r="B69" s="222" t="s">
        <v>119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</row>
    <row r="70" spans="1:14">
      <c r="A70" s="222" t="s">
        <v>232</v>
      </c>
      <c r="B70" s="222" t="s">
        <v>119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</row>
    <row r="71" spans="1:14">
      <c r="A71" s="222" t="s">
        <v>233</v>
      </c>
      <c r="B71" s="222" t="s">
        <v>119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</row>
    <row r="72" spans="1:14">
      <c r="A72" s="222" t="s">
        <v>234</v>
      </c>
      <c r="B72" s="222" t="s">
        <v>119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</row>
    <row r="73" spans="1:14">
      <c r="A73" s="222" t="s">
        <v>235</v>
      </c>
      <c r="B73" s="222" t="s">
        <v>119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</row>
    <row r="74" spans="1:14">
      <c r="A74" s="222" t="s">
        <v>236</v>
      </c>
      <c r="B74" s="222" t="s">
        <v>119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</row>
    <row r="75" spans="1:14">
      <c r="A75" s="222" t="s">
        <v>237</v>
      </c>
      <c r="B75" s="222" t="s">
        <v>198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</row>
    <row r="76" spans="1:14">
      <c r="A76" s="222" t="s">
        <v>238</v>
      </c>
      <c r="B76" s="222" t="s">
        <v>200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-23426.31</v>
      </c>
      <c r="J76" s="223">
        <v>-23426.31</v>
      </c>
      <c r="K76" s="223">
        <v>-23426.31</v>
      </c>
      <c r="L76" s="223">
        <v>-23426.31</v>
      </c>
      <c r="M76" s="223">
        <v>-23426.31</v>
      </c>
      <c r="N76" s="223">
        <v>-23426.31</v>
      </c>
    </row>
    <row r="77" spans="1:14">
      <c r="A77" s="222" t="s">
        <v>239</v>
      </c>
      <c r="B77" s="222" t="s">
        <v>202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-140413.15</v>
      </c>
      <c r="J77" s="223">
        <v>-140413.15</v>
      </c>
      <c r="K77" s="223">
        <v>-140413.15</v>
      </c>
      <c r="L77" s="223">
        <v>-140413.15</v>
      </c>
      <c r="M77" s="223">
        <v>-140413.15</v>
      </c>
      <c r="N77" s="223">
        <v>-140413.15</v>
      </c>
    </row>
    <row r="78" spans="1:14">
      <c r="A78" s="222" t="s">
        <v>240</v>
      </c>
      <c r="B78" s="222" t="s">
        <v>241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</row>
    <row r="79" spans="1:14">
      <c r="A79" s="222" t="s">
        <v>242</v>
      </c>
      <c r="B79" s="222" t="s">
        <v>243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</row>
    <row r="80" spans="1:14">
      <c r="A80" s="222" t="s">
        <v>244</v>
      </c>
      <c r="B80" s="222" t="s">
        <v>245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</row>
    <row r="81" spans="1:14">
      <c r="A81" s="222" t="s">
        <v>246</v>
      </c>
      <c r="B81" s="222" t="s">
        <v>247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0</v>
      </c>
      <c r="J81" s="223">
        <v>0</v>
      </c>
      <c r="K81" s="223">
        <v>0</v>
      </c>
      <c r="L81" s="223">
        <v>0</v>
      </c>
      <c r="M81" s="223">
        <v>0</v>
      </c>
      <c r="N81" s="223">
        <v>0</v>
      </c>
    </row>
    <row r="82" spans="1:14">
      <c r="A82" s="222" t="s">
        <v>248</v>
      </c>
      <c r="B82" s="222" t="s">
        <v>249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0</v>
      </c>
      <c r="J82" s="223">
        <v>0</v>
      </c>
      <c r="K82" s="223">
        <v>0</v>
      </c>
      <c r="L82" s="223">
        <v>0</v>
      </c>
      <c r="M82" s="223">
        <v>0</v>
      </c>
      <c r="N82" s="223">
        <v>0</v>
      </c>
    </row>
    <row r="83" spans="1:14">
      <c r="A83" s="222" t="s">
        <v>250</v>
      </c>
      <c r="B83" s="222" t="s">
        <v>251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</row>
    <row r="84" spans="1:14">
      <c r="A84" s="222" t="s">
        <v>252</v>
      </c>
      <c r="B84" s="222" t="s">
        <v>119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</row>
    <row r="85" spans="1:14">
      <c r="A85" s="222" t="s">
        <v>253</v>
      </c>
      <c r="B85" s="222" t="s">
        <v>119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</row>
    <row r="86" spans="1:14">
      <c r="A86" s="222" t="s">
        <v>2000</v>
      </c>
      <c r="B86" s="222" t="s">
        <v>2001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</row>
    <row r="87" spans="1:14">
      <c r="A87" s="222" t="s">
        <v>254</v>
      </c>
      <c r="B87" s="222" t="s">
        <v>119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</row>
    <row r="88" spans="1:14">
      <c r="A88" s="222" t="s">
        <v>255</v>
      </c>
      <c r="B88" s="222" t="s">
        <v>119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</row>
    <row r="89" spans="1:14">
      <c r="A89" s="222" t="s">
        <v>256</v>
      </c>
      <c r="B89" s="222" t="s">
        <v>119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</row>
    <row r="90" spans="1:14">
      <c r="A90" s="222" t="s">
        <v>257</v>
      </c>
      <c r="B90" s="222" t="s">
        <v>119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</row>
    <row r="91" spans="1:14">
      <c r="A91" s="222" t="s">
        <v>258</v>
      </c>
      <c r="B91" s="222" t="s">
        <v>119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</row>
    <row r="92" spans="1:14">
      <c r="A92" s="222" t="s">
        <v>259</v>
      </c>
      <c r="B92" s="222" t="s">
        <v>119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</row>
    <row r="93" spans="1:14">
      <c r="A93" s="222" t="s">
        <v>260</v>
      </c>
      <c r="B93" s="222" t="s">
        <v>119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</row>
    <row r="94" spans="1:14">
      <c r="A94" s="222" t="s">
        <v>261</v>
      </c>
      <c r="B94" s="222" t="s">
        <v>119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</row>
    <row r="95" spans="1:14">
      <c r="A95" s="222" t="s">
        <v>262</v>
      </c>
      <c r="B95" s="222" t="s">
        <v>119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</row>
    <row r="96" spans="1:14">
      <c r="A96" s="222" t="s">
        <v>263</v>
      </c>
      <c r="B96" s="222" t="s">
        <v>119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</row>
    <row r="97" spans="1:14">
      <c r="A97" s="222" t="s">
        <v>264</v>
      </c>
      <c r="B97" s="222" t="s">
        <v>190</v>
      </c>
      <c r="C97" s="223">
        <v>333721.68</v>
      </c>
      <c r="D97" s="223">
        <v>128938.28</v>
      </c>
      <c r="E97" s="223">
        <v>66771.48</v>
      </c>
      <c r="F97" s="223">
        <v>151485.76000000001</v>
      </c>
      <c r="G97" s="223">
        <v>100795.81</v>
      </c>
      <c r="H97" s="223">
        <v>127957.08</v>
      </c>
      <c r="I97" s="223">
        <v>51937.82</v>
      </c>
      <c r="J97" s="223">
        <v>51937.82</v>
      </c>
      <c r="K97" s="223">
        <v>51937.82</v>
      </c>
      <c r="L97" s="223">
        <v>51937.82</v>
      </c>
      <c r="M97" s="223">
        <v>51937.82</v>
      </c>
      <c r="N97" s="223">
        <v>51937.82</v>
      </c>
    </row>
    <row r="98" spans="1:14">
      <c r="A98" s="222" t="s">
        <v>265</v>
      </c>
      <c r="B98" s="222" t="s">
        <v>266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</row>
    <row r="99" spans="1:14">
      <c r="A99" s="222" t="s">
        <v>267</v>
      </c>
      <c r="B99" s="222" t="s">
        <v>194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-36404.71</v>
      </c>
      <c r="J99" s="223">
        <v>-36404.71</v>
      </c>
      <c r="K99" s="223">
        <v>-36404.71</v>
      </c>
      <c r="L99" s="223">
        <v>-36404.71</v>
      </c>
      <c r="M99" s="223">
        <v>-36404.71</v>
      </c>
      <c r="N99" s="223">
        <v>-36404.71</v>
      </c>
    </row>
    <row r="100" spans="1:14">
      <c r="A100" s="222" t="s">
        <v>268</v>
      </c>
      <c r="B100" s="222" t="s">
        <v>269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</row>
    <row r="101" spans="1:14">
      <c r="A101" s="222" t="s">
        <v>270</v>
      </c>
      <c r="B101" s="222" t="s">
        <v>271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</row>
    <row r="102" spans="1:14">
      <c r="A102" s="222" t="s">
        <v>272</v>
      </c>
      <c r="B102" s="222" t="s">
        <v>119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</row>
    <row r="103" spans="1:14">
      <c r="A103" s="222" t="s">
        <v>273</v>
      </c>
      <c r="B103" s="222" t="s">
        <v>274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</row>
    <row r="104" spans="1:14">
      <c r="A104" s="222" t="s">
        <v>275</v>
      </c>
      <c r="B104" s="222" t="s">
        <v>276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</row>
    <row r="105" spans="1:14">
      <c r="A105" s="222" t="s">
        <v>277</v>
      </c>
      <c r="B105" s="222" t="s">
        <v>278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</row>
    <row r="106" spans="1:14">
      <c r="A106" s="222" t="s">
        <v>279</v>
      </c>
      <c r="B106" s="222" t="s">
        <v>280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</row>
    <row r="107" spans="1:14">
      <c r="A107" s="222" t="s">
        <v>281</v>
      </c>
      <c r="B107" s="222" t="s">
        <v>282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</row>
    <row r="108" spans="1:14">
      <c r="A108" s="222" t="s">
        <v>283</v>
      </c>
      <c r="B108" s="222" t="s">
        <v>284</v>
      </c>
      <c r="C108" s="223">
        <v>0</v>
      </c>
      <c r="D108" s="223">
        <v>0</v>
      </c>
      <c r="E108" s="223">
        <v>0</v>
      </c>
      <c r="F108" s="223">
        <v>0</v>
      </c>
      <c r="G108" s="223">
        <v>0</v>
      </c>
      <c r="H108" s="223">
        <v>0</v>
      </c>
      <c r="I108" s="223">
        <v>0</v>
      </c>
      <c r="J108" s="223">
        <v>0</v>
      </c>
      <c r="K108" s="223">
        <v>0</v>
      </c>
      <c r="L108" s="223">
        <v>0</v>
      </c>
      <c r="M108" s="223">
        <v>0</v>
      </c>
      <c r="N108" s="223">
        <v>0</v>
      </c>
    </row>
    <row r="109" spans="1:14">
      <c r="A109" s="222" t="s">
        <v>285</v>
      </c>
      <c r="B109" s="222" t="s">
        <v>286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</row>
    <row r="110" spans="1:14">
      <c r="A110" s="222" t="s">
        <v>287</v>
      </c>
      <c r="B110" s="222" t="s">
        <v>119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</row>
    <row r="111" spans="1:14">
      <c r="A111" s="222" t="s">
        <v>288</v>
      </c>
      <c r="B111" s="222" t="s">
        <v>119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</row>
    <row r="112" spans="1:14">
      <c r="A112" s="222" t="s">
        <v>289</v>
      </c>
      <c r="B112" s="222" t="s">
        <v>119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</row>
    <row r="113" spans="1:14">
      <c r="A113" s="222" t="s">
        <v>290</v>
      </c>
      <c r="B113" s="222" t="s">
        <v>119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</row>
    <row r="114" spans="1:14">
      <c r="A114" s="222" t="s">
        <v>291</v>
      </c>
      <c r="B114" s="222" t="s">
        <v>119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</row>
    <row r="115" spans="1:14">
      <c r="A115" s="222" t="s">
        <v>292</v>
      </c>
      <c r="B115" s="222" t="s">
        <v>293</v>
      </c>
      <c r="C115" s="223">
        <v>9327.51</v>
      </c>
      <c r="D115" s="223">
        <v>8827.51</v>
      </c>
      <c r="E115" s="223">
        <v>8827.51</v>
      </c>
      <c r="F115" s="223">
        <v>9845.42</v>
      </c>
      <c r="G115" s="223">
        <v>15546.91</v>
      </c>
      <c r="H115" s="223">
        <v>159445.72</v>
      </c>
      <c r="I115" s="223">
        <v>86400.63</v>
      </c>
      <c r="J115" s="223">
        <v>86400.63</v>
      </c>
      <c r="K115" s="223">
        <v>86400.63</v>
      </c>
      <c r="L115" s="223">
        <v>86400.63</v>
      </c>
      <c r="M115" s="223">
        <v>86400.63</v>
      </c>
      <c r="N115" s="223">
        <v>86400.63</v>
      </c>
    </row>
    <row r="116" spans="1:14">
      <c r="A116" s="222" t="s">
        <v>2002</v>
      </c>
      <c r="B116" s="222" t="s">
        <v>295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</row>
    <row r="117" spans="1:14">
      <c r="A117" s="222" t="s">
        <v>2003</v>
      </c>
      <c r="B117" s="222" t="s">
        <v>297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</row>
    <row r="118" spans="1:14">
      <c r="A118" s="222" t="s">
        <v>2447</v>
      </c>
      <c r="B118" s="222" t="s">
        <v>2448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</row>
    <row r="119" spans="1:14">
      <c r="A119" s="222" t="s">
        <v>2449</v>
      </c>
      <c r="B119" s="222" t="s">
        <v>2450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</row>
    <row r="120" spans="1:14">
      <c r="A120" s="222" t="s">
        <v>2451</v>
      </c>
      <c r="B120" s="222" t="s">
        <v>2452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</row>
    <row r="121" spans="1:14">
      <c r="A121" s="222" t="s">
        <v>2453</v>
      </c>
      <c r="B121" s="222" t="s">
        <v>2454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</row>
    <row r="122" spans="1:14">
      <c r="A122" s="222" t="s">
        <v>2455</v>
      </c>
      <c r="B122" s="222" t="s">
        <v>2456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</row>
    <row r="123" spans="1:14">
      <c r="A123" s="222" t="s">
        <v>294</v>
      </c>
      <c r="B123" s="222" t="s">
        <v>2457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</row>
    <row r="124" spans="1:14">
      <c r="A124" s="222" t="s">
        <v>296</v>
      </c>
      <c r="B124" s="222" t="s">
        <v>2458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</row>
    <row r="125" spans="1:14">
      <c r="A125" s="222" t="s">
        <v>2459</v>
      </c>
      <c r="B125" s="222" t="s">
        <v>2460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</row>
    <row r="126" spans="1:14">
      <c r="A126" s="222" t="s">
        <v>2461</v>
      </c>
      <c r="B126" s="222" t="s">
        <v>2462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</row>
    <row r="127" spans="1:14">
      <c r="A127" s="222" t="s">
        <v>2463</v>
      </c>
      <c r="B127" s="222" t="s">
        <v>2464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</row>
    <row r="128" spans="1:14">
      <c r="A128" s="222" t="s">
        <v>2465</v>
      </c>
      <c r="B128" s="222" t="s">
        <v>2466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</row>
    <row r="129" spans="1:14">
      <c r="A129" s="222" t="s">
        <v>2467</v>
      </c>
      <c r="B129" s="222" t="s">
        <v>2468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</row>
    <row r="130" spans="1:14">
      <c r="A130" s="222" t="s">
        <v>2469</v>
      </c>
      <c r="B130" s="222" t="s">
        <v>2470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</row>
    <row r="131" spans="1:14">
      <c r="A131" s="222" t="s">
        <v>2471</v>
      </c>
      <c r="B131" s="222" t="s">
        <v>2472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</row>
    <row r="132" spans="1:14">
      <c r="A132" s="222" t="s">
        <v>2473</v>
      </c>
      <c r="B132" s="222" t="s">
        <v>2474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</row>
    <row r="133" spans="1:14">
      <c r="A133" s="222" t="s">
        <v>2475</v>
      </c>
      <c r="B133" s="222" t="s">
        <v>2476</v>
      </c>
      <c r="C133" s="223">
        <v>0</v>
      </c>
      <c r="D133" s="223">
        <v>0</v>
      </c>
      <c r="E133" s="223">
        <v>0</v>
      </c>
      <c r="F133" s="223">
        <v>0</v>
      </c>
      <c r="G133" s="223">
        <v>0</v>
      </c>
      <c r="H133" s="223">
        <v>0</v>
      </c>
      <c r="I133" s="223">
        <v>0</v>
      </c>
      <c r="J133" s="223">
        <v>0</v>
      </c>
      <c r="K133" s="223">
        <v>0</v>
      </c>
      <c r="L133" s="223">
        <v>0</v>
      </c>
      <c r="M133" s="223">
        <v>0</v>
      </c>
      <c r="N133" s="223">
        <v>0</v>
      </c>
    </row>
    <row r="134" spans="1:14">
      <c r="A134" s="222" t="s">
        <v>2477</v>
      </c>
      <c r="B134" s="222" t="s">
        <v>2478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0</v>
      </c>
      <c r="J134" s="223">
        <v>0</v>
      </c>
      <c r="K134" s="223">
        <v>0</v>
      </c>
      <c r="L134" s="223">
        <v>0</v>
      </c>
      <c r="M134" s="223">
        <v>0</v>
      </c>
      <c r="N134" s="223">
        <v>0</v>
      </c>
    </row>
    <row r="135" spans="1:14">
      <c r="A135" s="222" t="s">
        <v>298</v>
      </c>
      <c r="B135" s="222" t="s">
        <v>299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0</v>
      </c>
      <c r="J135" s="223">
        <v>0</v>
      </c>
      <c r="K135" s="223">
        <v>0</v>
      </c>
      <c r="L135" s="223">
        <v>0</v>
      </c>
      <c r="M135" s="223">
        <v>0</v>
      </c>
      <c r="N135" s="223">
        <v>0</v>
      </c>
    </row>
    <row r="136" spans="1:14">
      <c r="A136" s="222" t="s">
        <v>300</v>
      </c>
      <c r="B136" s="222" t="s">
        <v>301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</row>
    <row r="137" spans="1:14">
      <c r="A137" s="222" t="s">
        <v>302</v>
      </c>
      <c r="B137" s="222" t="s">
        <v>303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</row>
    <row r="138" spans="1:14">
      <c r="A138" s="222" t="s">
        <v>304</v>
      </c>
      <c r="B138" s="222" t="s">
        <v>305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</row>
    <row r="139" spans="1:14">
      <c r="A139" s="222" t="s">
        <v>306</v>
      </c>
      <c r="B139" s="222" t="s">
        <v>307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</row>
    <row r="140" spans="1:14">
      <c r="A140" s="222" t="s">
        <v>308</v>
      </c>
      <c r="B140" s="222" t="s">
        <v>309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</row>
    <row r="141" spans="1:14">
      <c r="A141" s="222" t="s">
        <v>310</v>
      </c>
      <c r="B141" s="222" t="s">
        <v>119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</row>
    <row r="142" spans="1:14">
      <c r="A142" s="222" t="s">
        <v>311</v>
      </c>
      <c r="B142" s="222" t="s">
        <v>301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</row>
    <row r="143" spans="1:14">
      <c r="A143" s="222" t="s">
        <v>312</v>
      </c>
      <c r="B143" s="222" t="s">
        <v>303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</row>
    <row r="144" spans="1:14">
      <c r="A144" s="222" t="s">
        <v>313</v>
      </c>
      <c r="B144" s="222" t="s">
        <v>119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</row>
    <row r="145" spans="1:14">
      <c r="A145" s="222" t="s">
        <v>314</v>
      </c>
      <c r="B145" s="222" t="s">
        <v>119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</row>
    <row r="146" spans="1:14">
      <c r="A146" s="222" t="s">
        <v>316</v>
      </c>
      <c r="B146" s="222" t="s">
        <v>119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</row>
    <row r="147" spans="1:14">
      <c r="A147" s="222" t="s">
        <v>317</v>
      </c>
      <c r="B147" s="222" t="s">
        <v>119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</row>
    <row r="148" spans="1:14">
      <c r="A148" s="222" t="s">
        <v>318</v>
      </c>
      <c r="B148" s="222" t="s">
        <v>119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</row>
    <row r="149" spans="1:14">
      <c r="A149" s="222" t="s">
        <v>319</v>
      </c>
      <c r="B149" s="222" t="s">
        <v>119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</row>
    <row r="150" spans="1:14">
      <c r="A150" s="222" t="s">
        <v>320</v>
      </c>
      <c r="B150" s="222" t="s">
        <v>119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</row>
    <row r="151" spans="1:14">
      <c r="A151" s="222" t="s">
        <v>321</v>
      </c>
      <c r="B151" s="222" t="s">
        <v>322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</row>
    <row r="152" spans="1:14">
      <c r="A152" s="222" t="s">
        <v>323</v>
      </c>
      <c r="B152" s="222" t="s">
        <v>324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</row>
    <row r="153" spans="1:14">
      <c r="A153" s="222" t="s">
        <v>325</v>
      </c>
      <c r="B153" s="222" t="s">
        <v>326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</row>
    <row r="154" spans="1:14">
      <c r="A154" s="222" t="s">
        <v>327</v>
      </c>
      <c r="B154" s="222" t="s">
        <v>119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</row>
    <row r="155" spans="1:14">
      <c r="A155" s="222" t="s">
        <v>328</v>
      </c>
      <c r="B155" s="222" t="s">
        <v>119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</row>
    <row r="156" spans="1:14">
      <c r="A156" s="222" t="s">
        <v>331</v>
      </c>
      <c r="B156" s="222" t="s">
        <v>322</v>
      </c>
      <c r="C156" s="223">
        <v>29854.62</v>
      </c>
      <c r="D156" s="223">
        <v>6709.01</v>
      </c>
      <c r="E156" s="223">
        <v>40580.07</v>
      </c>
      <c r="F156" s="223">
        <v>28562.33</v>
      </c>
      <c r="G156" s="223">
        <v>39780.28</v>
      </c>
      <c r="H156" s="223">
        <v>259826.79</v>
      </c>
      <c r="I156" s="223">
        <v>22173.54</v>
      </c>
      <c r="J156" s="223">
        <v>22173.54</v>
      </c>
      <c r="K156" s="223">
        <v>22173.54</v>
      </c>
      <c r="L156" s="223">
        <v>22173.54</v>
      </c>
      <c r="M156" s="223">
        <v>22173.54</v>
      </c>
      <c r="N156" s="223">
        <v>22173.54</v>
      </c>
    </row>
    <row r="157" spans="1:14">
      <c r="A157" s="222" t="s">
        <v>332</v>
      </c>
      <c r="B157" s="222" t="s">
        <v>324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</row>
    <row r="158" spans="1:14">
      <c r="A158" s="222" t="s">
        <v>333</v>
      </c>
      <c r="B158" s="222" t="s">
        <v>326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-1562713.75</v>
      </c>
      <c r="J158" s="223">
        <v>-1562713.75</v>
      </c>
      <c r="K158" s="223">
        <v>-1562713.75</v>
      </c>
      <c r="L158" s="223">
        <v>-1562713.75</v>
      </c>
      <c r="M158" s="223">
        <v>-1562713.75</v>
      </c>
      <c r="N158" s="223">
        <v>-1562713.75</v>
      </c>
    </row>
    <row r="159" spans="1:14">
      <c r="A159" s="222" t="s">
        <v>334</v>
      </c>
      <c r="B159" s="222" t="s">
        <v>322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</row>
    <row r="160" spans="1:14">
      <c r="A160" s="222" t="s">
        <v>335</v>
      </c>
      <c r="B160" s="222" t="s">
        <v>324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</row>
    <row r="161" spans="1:14">
      <c r="A161" s="222" t="s">
        <v>336</v>
      </c>
      <c r="B161" s="222" t="s">
        <v>326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</row>
    <row r="162" spans="1:14">
      <c r="A162" s="222" t="s">
        <v>2004</v>
      </c>
      <c r="B162" s="222" t="s">
        <v>2005</v>
      </c>
      <c r="C162" s="223">
        <v>0.04</v>
      </c>
      <c r="D162" s="223">
        <v>0</v>
      </c>
      <c r="E162" s="223">
        <v>0</v>
      </c>
      <c r="F162" s="223">
        <v>0</v>
      </c>
      <c r="G162" s="223">
        <v>0</v>
      </c>
      <c r="H162" s="223">
        <v>1562714.14</v>
      </c>
      <c r="I162" s="223">
        <v>1562714.14</v>
      </c>
      <c r="J162" s="223">
        <v>1562714.14</v>
      </c>
      <c r="K162" s="223">
        <v>1562714.14</v>
      </c>
      <c r="L162" s="223">
        <v>1562714.14</v>
      </c>
      <c r="M162" s="223">
        <v>1562714.14</v>
      </c>
      <c r="N162" s="223">
        <v>1562714.14</v>
      </c>
    </row>
    <row r="163" spans="1:14">
      <c r="A163" s="222" t="s">
        <v>2006</v>
      </c>
      <c r="B163" s="222" t="s">
        <v>2007</v>
      </c>
      <c r="C163" s="223">
        <v>834.03</v>
      </c>
      <c r="D163" s="223">
        <v>0</v>
      </c>
      <c r="E163" s="223">
        <v>0</v>
      </c>
      <c r="F163" s="223">
        <v>453899.26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</row>
    <row r="164" spans="1:14">
      <c r="A164" s="222" t="s">
        <v>2008</v>
      </c>
      <c r="B164" s="222" t="s">
        <v>2009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</row>
    <row r="165" spans="1:14">
      <c r="A165" s="222" t="s">
        <v>338</v>
      </c>
      <c r="B165" s="222" t="s">
        <v>162</v>
      </c>
      <c r="C165" s="223">
        <v>168632.48</v>
      </c>
      <c r="D165" s="223">
        <v>2234140.46</v>
      </c>
      <c r="E165" s="223">
        <v>208054.48</v>
      </c>
      <c r="F165" s="223">
        <v>258261.92</v>
      </c>
      <c r="G165" s="223">
        <v>518393.9</v>
      </c>
      <c r="H165" s="223">
        <v>221878.83</v>
      </c>
      <c r="I165" s="223">
        <v>140383.91</v>
      </c>
      <c r="J165" s="223">
        <v>140383.91</v>
      </c>
      <c r="K165" s="223">
        <v>140383.91</v>
      </c>
      <c r="L165" s="223">
        <v>140383.91</v>
      </c>
      <c r="M165" s="223">
        <v>140383.91</v>
      </c>
      <c r="N165" s="223">
        <v>140383.91</v>
      </c>
    </row>
    <row r="166" spans="1:14">
      <c r="A166" s="222" t="s">
        <v>339</v>
      </c>
      <c r="B166" s="222" t="s">
        <v>340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-1023204.95</v>
      </c>
      <c r="J166" s="223">
        <v>-1023204.95</v>
      </c>
      <c r="K166" s="223">
        <v>-1023204.95</v>
      </c>
      <c r="L166" s="223">
        <v>-1023204.95</v>
      </c>
      <c r="M166" s="223">
        <v>-1023204.95</v>
      </c>
      <c r="N166" s="223">
        <v>-1023204.95</v>
      </c>
    </row>
    <row r="167" spans="1:14">
      <c r="A167" s="222" t="s">
        <v>341</v>
      </c>
      <c r="B167" s="222" t="s">
        <v>166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-155900.84</v>
      </c>
      <c r="J167" s="223">
        <v>-155900.84</v>
      </c>
      <c r="K167" s="223">
        <v>-155900.84</v>
      </c>
      <c r="L167" s="223">
        <v>-155900.84</v>
      </c>
      <c r="M167" s="223">
        <v>-155900.84</v>
      </c>
      <c r="N167" s="223">
        <v>-155900.84</v>
      </c>
    </row>
    <row r="168" spans="1:14">
      <c r="A168" s="222" t="s">
        <v>342</v>
      </c>
      <c r="B168" s="222" t="s">
        <v>343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</row>
    <row r="169" spans="1:14">
      <c r="A169" s="222" t="s">
        <v>344</v>
      </c>
      <c r="B169" s="222" t="s">
        <v>345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</row>
    <row r="170" spans="1:14">
      <c r="A170" s="222" t="s">
        <v>2010</v>
      </c>
      <c r="B170" s="222" t="s">
        <v>363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</row>
    <row r="171" spans="1:14">
      <c r="A171" s="222" t="s">
        <v>346</v>
      </c>
      <c r="B171" s="222" t="s">
        <v>162</v>
      </c>
      <c r="C171" s="223">
        <v>94256.6</v>
      </c>
      <c r="D171" s="223">
        <v>131538.54999999999</v>
      </c>
      <c r="E171" s="223">
        <v>30226.87</v>
      </c>
      <c r="F171" s="223">
        <v>68538.25</v>
      </c>
      <c r="G171" s="223">
        <v>121320.28</v>
      </c>
      <c r="H171" s="223">
        <v>10209.629999999999</v>
      </c>
      <c r="I171" s="223">
        <v>1</v>
      </c>
      <c r="J171" s="223">
        <v>1</v>
      </c>
      <c r="K171" s="223">
        <v>1</v>
      </c>
      <c r="L171" s="223">
        <v>1</v>
      </c>
      <c r="M171" s="223">
        <v>1</v>
      </c>
      <c r="N171" s="223">
        <v>1</v>
      </c>
    </row>
    <row r="172" spans="1:14">
      <c r="A172" s="222" t="s">
        <v>347</v>
      </c>
      <c r="B172" s="222" t="s">
        <v>340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189229.06</v>
      </c>
      <c r="J172" s="223">
        <v>189229.06</v>
      </c>
      <c r="K172" s="223">
        <v>189229.06</v>
      </c>
      <c r="L172" s="223">
        <v>189229.06</v>
      </c>
      <c r="M172" s="223">
        <v>189229.06</v>
      </c>
      <c r="N172" s="223">
        <v>189229.06</v>
      </c>
    </row>
    <row r="173" spans="1:14">
      <c r="A173" s="222" t="s">
        <v>348</v>
      </c>
      <c r="B173" s="222" t="s">
        <v>166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-130.08000000000001</v>
      </c>
      <c r="J173" s="223">
        <v>-130.08000000000001</v>
      </c>
      <c r="K173" s="223">
        <v>-130.08000000000001</v>
      </c>
      <c r="L173" s="223">
        <v>-130.08000000000001</v>
      </c>
      <c r="M173" s="223">
        <v>-130.08000000000001</v>
      </c>
      <c r="N173" s="223">
        <v>-130.08000000000001</v>
      </c>
    </row>
    <row r="174" spans="1:14">
      <c r="A174" s="222" t="s">
        <v>349</v>
      </c>
      <c r="B174" s="222" t="s">
        <v>343</v>
      </c>
      <c r="C174" s="223">
        <v>0</v>
      </c>
      <c r="D174" s="223">
        <v>0</v>
      </c>
      <c r="E174" s="223">
        <v>0</v>
      </c>
      <c r="F174" s="223">
        <v>0</v>
      </c>
      <c r="G174" s="223">
        <v>0</v>
      </c>
      <c r="H174" s="223">
        <v>0</v>
      </c>
      <c r="I174" s="223">
        <v>0</v>
      </c>
      <c r="J174" s="223">
        <v>0</v>
      </c>
      <c r="K174" s="223">
        <v>0</v>
      </c>
      <c r="L174" s="223">
        <v>0</v>
      </c>
      <c r="M174" s="223">
        <v>0</v>
      </c>
      <c r="N174" s="223">
        <v>0</v>
      </c>
    </row>
    <row r="175" spans="1:14">
      <c r="A175" s="222" t="s">
        <v>350</v>
      </c>
      <c r="B175" s="222" t="s">
        <v>345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0</v>
      </c>
      <c r="J175" s="223">
        <v>0</v>
      </c>
      <c r="K175" s="223">
        <v>0</v>
      </c>
      <c r="L175" s="223">
        <v>0</v>
      </c>
      <c r="M175" s="223">
        <v>0</v>
      </c>
      <c r="N175" s="223">
        <v>0</v>
      </c>
    </row>
    <row r="176" spans="1:14">
      <c r="A176" s="222" t="s">
        <v>351</v>
      </c>
      <c r="B176" s="222" t="s">
        <v>162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0</v>
      </c>
      <c r="J176" s="223">
        <v>0</v>
      </c>
      <c r="K176" s="223">
        <v>0</v>
      </c>
      <c r="L176" s="223">
        <v>0</v>
      </c>
      <c r="M176" s="223">
        <v>0</v>
      </c>
      <c r="N176" s="223">
        <v>0</v>
      </c>
    </row>
    <row r="177" spans="1:14">
      <c r="A177" s="222" t="s">
        <v>352</v>
      </c>
      <c r="B177" s="222" t="s">
        <v>340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</row>
    <row r="178" spans="1:14">
      <c r="A178" s="222" t="s">
        <v>353</v>
      </c>
      <c r="B178" s="222" t="s">
        <v>166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</row>
    <row r="179" spans="1:14">
      <c r="A179" s="222" t="s">
        <v>354</v>
      </c>
      <c r="B179" s="222" t="s">
        <v>343</v>
      </c>
      <c r="C179" s="223">
        <v>0</v>
      </c>
      <c r="D179" s="223">
        <v>0</v>
      </c>
      <c r="E179" s="223">
        <v>0</v>
      </c>
      <c r="F179" s="223">
        <v>0</v>
      </c>
      <c r="G179" s="223">
        <v>0</v>
      </c>
      <c r="H179" s="223">
        <v>0</v>
      </c>
      <c r="I179" s="223">
        <v>0</v>
      </c>
      <c r="J179" s="223">
        <v>0</v>
      </c>
      <c r="K179" s="223">
        <v>0</v>
      </c>
      <c r="L179" s="223">
        <v>0</v>
      </c>
      <c r="M179" s="223">
        <v>0</v>
      </c>
      <c r="N179" s="223">
        <v>0</v>
      </c>
    </row>
    <row r="180" spans="1:14">
      <c r="A180" s="222" t="s">
        <v>355</v>
      </c>
      <c r="B180" s="222" t="s">
        <v>345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0</v>
      </c>
      <c r="J180" s="223">
        <v>0</v>
      </c>
      <c r="K180" s="223">
        <v>0</v>
      </c>
      <c r="L180" s="223">
        <v>0</v>
      </c>
      <c r="M180" s="223">
        <v>0</v>
      </c>
      <c r="N180" s="223">
        <v>0</v>
      </c>
    </row>
    <row r="181" spans="1:14">
      <c r="A181" s="222" t="s">
        <v>356</v>
      </c>
      <c r="B181" s="222" t="s">
        <v>357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0</v>
      </c>
      <c r="J181" s="223">
        <v>0</v>
      </c>
      <c r="K181" s="223">
        <v>0</v>
      </c>
      <c r="L181" s="223">
        <v>0</v>
      </c>
      <c r="M181" s="223">
        <v>0</v>
      </c>
      <c r="N181" s="223">
        <v>0</v>
      </c>
    </row>
    <row r="182" spans="1:14">
      <c r="A182" s="222" t="s">
        <v>358</v>
      </c>
      <c r="B182" s="222" t="s">
        <v>359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</row>
    <row r="183" spans="1:14">
      <c r="A183" s="222" t="s">
        <v>360</v>
      </c>
      <c r="B183" s="222" t="s">
        <v>361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</row>
    <row r="184" spans="1:14">
      <c r="A184" s="222" t="s">
        <v>362</v>
      </c>
      <c r="B184" s="222" t="s">
        <v>363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</row>
    <row r="185" spans="1:14">
      <c r="A185" s="222" t="s">
        <v>364</v>
      </c>
      <c r="B185" s="222" t="s">
        <v>365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</row>
    <row r="186" spans="1:14">
      <c r="A186" s="222" t="s">
        <v>366</v>
      </c>
      <c r="B186" s="222" t="s">
        <v>367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</row>
    <row r="187" spans="1:14">
      <c r="A187" s="222" t="s">
        <v>368</v>
      </c>
      <c r="B187" s="222" t="s">
        <v>369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</row>
    <row r="188" spans="1:14">
      <c r="A188" s="222" t="s">
        <v>370</v>
      </c>
      <c r="B188" s="222" t="s">
        <v>119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</row>
    <row r="189" spans="1:14">
      <c r="A189" s="222" t="s">
        <v>371</v>
      </c>
      <c r="B189" s="222" t="s">
        <v>119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</row>
    <row r="190" spans="1:14">
      <c r="A190" s="222" t="s">
        <v>372</v>
      </c>
      <c r="B190" s="222" t="s">
        <v>357</v>
      </c>
      <c r="C190" s="223">
        <v>2806.36</v>
      </c>
      <c r="D190" s="223">
        <v>8916.07</v>
      </c>
      <c r="E190" s="223">
        <v>67.3</v>
      </c>
      <c r="F190" s="223">
        <v>0</v>
      </c>
      <c r="G190" s="223">
        <v>3005.19</v>
      </c>
      <c r="H190" s="223">
        <v>0</v>
      </c>
      <c r="I190" s="223">
        <v>28049.49</v>
      </c>
      <c r="J190" s="223">
        <v>28049.49</v>
      </c>
      <c r="K190" s="223">
        <v>28049.49</v>
      </c>
      <c r="L190" s="223">
        <v>28049.49</v>
      </c>
      <c r="M190" s="223">
        <v>28049.49</v>
      </c>
      <c r="N190" s="223">
        <v>28049.49</v>
      </c>
    </row>
    <row r="191" spans="1:14">
      <c r="A191" s="222" t="s">
        <v>373</v>
      </c>
      <c r="B191" s="222" t="s">
        <v>359</v>
      </c>
      <c r="C191" s="223">
        <v>0</v>
      </c>
      <c r="D191" s="223">
        <v>0</v>
      </c>
      <c r="E191" s="223">
        <v>-0.01</v>
      </c>
      <c r="F191" s="223">
        <v>0</v>
      </c>
      <c r="G191" s="223">
        <v>0</v>
      </c>
      <c r="H191" s="223">
        <v>0</v>
      </c>
      <c r="I191" s="223">
        <v>235.42</v>
      </c>
      <c r="J191" s="223">
        <v>235.42</v>
      </c>
      <c r="K191" s="223">
        <v>235.42</v>
      </c>
      <c r="L191" s="223">
        <v>235.42</v>
      </c>
      <c r="M191" s="223">
        <v>235.42</v>
      </c>
      <c r="N191" s="223">
        <v>235.42</v>
      </c>
    </row>
    <row r="192" spans="1:14">
      <c r="A192" s="222" t="s">
        <v>374</v>
      </c>
      <c r="B192" s="222" t="s">
        <v>361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-28284.83</v>
      </c>
      <c r="J192" s="223">
        <v>-28284.83</v>
      </c>
      <c r="K192" s="223">
        <v>-28284.83</v>
      </c>
      <c r="L192" s="223">
        <v>-28284.83</v>
      </c>
      <c r="M192" s="223">
        <v>-28284.83</v>
      </c>
      <c r="N192" s="223">
        <v>-28284.83</v>
      </c>
    </row>
    <row r="193" spans="1:14">
      <c r="A193" s="222" t="s">
        <v>375</v>
      </c>
      <c r="B193" s="222" t="s">
        <v>119</v>
      </c>
      <c r="C193" s="223">
        <v>0</v>
      </c>
      <c r="D193" s="223">
        <v>0</v>
      </c>
      <c r="E193" s="223">
        <v>0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</row>
    <row r="194" spans="1:14">
      <c r="A194" s="222" t="s">
        <v>376</v>
      </c>
      <c r="B194" s="222" t="s">
        <v>119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0</v>
      </c>
      <c r="J194" s="223">
        <v>0</v>
      </c>
      <c r="K194" s="223">
        <v>0</v>
      </c>
      <c r="L194" s="223">
        <v>0</v>
      </c>
      <c r="M194" s="223">
        <v>0</v>
      </c>
      <c r="N194" s="223">
        <v>0</v>
      </c>
    </row>
    <row r="195" spans="1:14">
      <c r="A195" s="222" t="s">
        <v>377</v>
      </c>
      <c r="B195" s="222" t="s">
        <v>119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0</v>
      </c>
      <c r="J195" s="223">
        <v>0</v>
      </c>
      <c r="K195" s="223">
        <v>0</v>
      </c>
      <c r="L195" s="223">
        <v>0</v>
      </c>
      <c r="M195" s="223">
        <v>0</v>
      </c>
      <c r="N195" s="223">
        <v>0</v>
      </c>
    </row>
    <row r="196" spans="1:14">
      <c r="A196" s="222" t="s">
        <v>378</v>
      </c>
      <c r="B196" s="222" t="s">
        <v>119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</row>
    <row r="197" spans="1:14">
      <c r="A197" s="222" t="s">
        <v>379</v>
      </c>
      <c r="B197" s="222" t="s">
        <v>119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</row>
    <row r="198" spans="1:14">
      <c r="A198" s="222" t="s">
        <v>380</v>
      </c>
      <c r="B198" s="222" t="s">
        <v>119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</row>
    <row r="199" spans="1:14">
      <c r="A199" s="222" t="s">
        <v>381</v>
      </c>
      <c r="B199" s="222" t="s">
        <v>119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</row>
    <row r="200" spans="1:14">
      <c r="A200" s="222" t="s">
        <v>382</v>
      </c>
      <c r="B200" s="222" t="s">
        <v>119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</row>
    <row r="201" spans="1:14">
      <c r="A201" s="222" t="s">
        <v>383</v>
      </c>
      <c r="B201" s="222" t="s">
        <v>119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</row>
    <row r="202" spans="1:14">
      <c r="A202" s="222" t="s">
        <v>384</v>
      </c>
      <c r="B202" s="222" t="s">
        <v>119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</row>
    <row r="203" spans="1:14">
      <c r="A203" s="222" t="s">
        <v>385</v>
      </c>
      <c r="B203" s="222" t="s">
        <v>119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</row>
    <row r="204" spans="1:14">
      <c r="A204" s="222" t="s">
        <v>386</v>
      </c>
      <c r="B204" s="222" t="s">
        <v>119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</row>
    <row r="205" spans="1:14">
      <c r="A205" s="222" t="s">
        <v>387</v>
      </c>
      <c r="B205" s="222" t="s">
        <v>119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</row>
    <row r="206" spans="1:14">
      <c r="A206" s="222" t="s">
        <v>388</v>
      </c>
      <c r="B206" s="222" t="s">
        <v>119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</row>
    <row r="207" spans="1:14">
      <c r="A207" s="222" t="s">
        <v>389</v>
      </c>
      <c r="B207" s="222" t="s">
        <v>119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</row>
    <row r="208" spans="1:14">
      <c r="A208" s="222" t="s">
        <v>390</v>
      </c>
      <c r="B208" s="222" t="s">
        <v>119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</row>
    <row r="209" spans="1:14">
      <c r="A209" s="222" t="s">
        <v>391</v>
      </c>
      <c r="B209" s="222" t="s">
        <v>119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</row>
    <row r="210" spans="1:14">
      <c r="A210" s="222" t="s">
        <v>392</v>
      </c>
      <c r="B210" s="222" t="s">
        <v>119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</row>
    <row r="211" spans="1:14">
      <c r="A211" s="222" t="s">
        <v>393</v>
      </c>
      <c r="B211" s="222" t="s">
        <v>119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</row>
    <row r="212" spans="1:14">
      <c r="A212" s="222" t="s">
        <v>394</v>
      </c>
      <c r="B212" s="222" t="s">
        <v>119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</row>
    <row r="213" spans="1:14">
      <c r="A213" s="222" t="s">
        <v>395</v>
      </c>
      <c r="B213" s="222" t="s">
        <v>119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</row>
    <row r="214" spans="1:14">
      <c r="A214" s="222" t="s">
        <v>396</v>
      </c>
      <c r="B214" s="222" t="s">
        <v>119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</row>
    <row r="215" spans="1:14">
      <c r="A215" s="222" t="s">
        <v>397</v>
      </c>
      <c r="B215" s="222" t="s">
        <v>119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</row>
    <row r="216" spans="1:14">
      <c r="A216" s="222" t="s">
        <v>398</v>
      </c>
      <c r="B216" s="222" t="s">
        <v>119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</row>
    <row r="217" spans="1:14">
      <c r="A217" s="222" t="s">
        <v>399</v>
      </c>
      <c r="B217" s="222" t="s">
        <v>119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</row>
    <row r="218" spans="1:14">
      <c r="A218" s="222" t="s">
        <v>400</v>
      </c>
      <c r="B218" s="222" t="s">
        <v>119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</row>
    <row r="219" spans="1:14">
      <c r="A219" s="222" t="s">
        <v>401</v>
      </c>
      <c r="B219" s="222" t="s">
        <v>119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</row>
    <row r="220" spans="1:14">
      <c r="A220" s="222" t="s">
        <v>402</v>
      </c>
      <c r="B220" s="222" t="s">
        <v>119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</row>
    <row r="221" spans="1:14">
      <c r="A221" s="222" t="s">
        <v>403</v>
      </c>
      <c r="B221" s="222" t="s">
        <v>119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</row>
    <row r="222" spans="1:14">
      <c r="A222" s="222" t="s">
        <v>404</v>
      </c>
      <c r="B222" s="222" t="s">
        <v>119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</row>
    <row r="223" spans="1:14">
      <c r="A223" s="222" t="s">
        <v>405</v>
      </c>
      <c r="B223" s="222" t="s">
        <v>119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</row>
    <row r="224" spans="1:14">
      <c r="A224" s="222" t="s">
        <v>406</v>
      </c>
      <c r="B224" s="222" t="s">
        <v>119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</row>
    <row r="225" spans="1:14">
      <c r="A225" s="222" t="s">
        <v>407</v>
      </c>
      <c r="B225" s="222" t="s">
        <v>119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</row>
    <row r="226" spans="1:14">
      <c r="A226" s="222" t="s">
        <v>408</v>
      </c>
      <c r="B226" s="222" t="s">
        <v>119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</row>
    <row r="227" spans="1:14">
      <c r="A227" s="222" t="s">
        <v>409</v>
      </c>
      <c r="B227" s="222" t="s">
        <v>119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</row>
    <row r="228" spans="1:14">
      <c r="A228" s="222" t="s">
        <v>410</v>
      </c>
      <c r="B228" s="222" t="s">
        <v>119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</row>
    <row r="229" spans="1:14">
      <c r="A229" s="222" t="s">
        <v>411</v>
      </c>
      <c r="B229" s="222" t="s">
        <v>119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</row>
    <row r="230" spans="1:14">
      <c r="A230" s="222" t="s">
        <v>412</v>
      </c>
      <c r="B230" s="222" t="s">
        <v>119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</row>
    <row r="231" spans="1:14">
      <c r="A231" s="222" t="s">
        <v>413</v>
      </c>
      <c r="B231" s="222" t="s">
        <v>119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</row>
    <row r="232" spans="1:14">
      <c r="A232" s="222" t="s">
        <v>414</v>
      </c>
      <c r="B232" s="222" t="s">
        <v>119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</row>
    <row r="233" spans="1:14">
      <c r="A233" s="222" t="s">
        <v>415</v>
      </c>
      <c r="B233" s="222" t="s">
        <v>119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</row>
    <row r="234" spans="1:14">
      <c r="A234" s="222" t="s">
        <v>416</v>
      </c>
      <c r="B234" s="222" t="s">
        <v>119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</row>
    <row r="235" spans="1:14">
      <c r="A235" s="222" t="s">
        <v>417</v>
      </c>
      <c r="B235" s="222" t="s">
        <v>119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</row>
    <row r="236" spans="1:14">
      <c r="A236" s="222" t="s">
        <v>418</v>
      </c>
      <c r="B236" s="222" t="s">
        <v>119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</row>
    <row r="237" spans="1:14">
      <c r="A237" s="222" t="s">
        <v>419</v>
      </c>
      <c r="B237" s="222" t="s">
        <v>119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</row>
    <row r="238" spans="1:14">
      <c r="A238" s="222" t="s">
        <v>420</v>
      </c>
      <c r="B238" s="222" t="s">
        <v>119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</row>
    <row r="239" spans="1:14">
      <c r="A239" s="222" t="s">
        <v>421</v>
      </c>
      <c r="B239" s="222" t="s">
        <v>119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</row>
    <row r="240" spans="1:14">
      <c r="A240" s="222" t="s">
        <v>422</v>
      </c>
      <c r="B240" s="222" t="s">
        <v>119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</row>
    <row r="241" spans="1:14">
      <c r="A241" s="222" t="s">
        <v>423</v>
      </c>
      <c r="B241" s="222" t="s">
        <v>119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</row>
    <row r="242" spans="1:14">
      <c r="A242" s="222" t="s">
        <v>424</v>
      </c>
      <c r="B242" s="222" t="s">
        <v>119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</row>
    <row r="243" spans="1:14">
      <c r="A243" s="222" t="s">
        <v>425</v>
      </c>
      <c r="B243" s="222" t="s">
        <v>119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</row>
    <row r="244" spans="1:14">
      <c r="A244" s="222" t="s">
        <v>426</v>
      </c>
      <c r="B244" s="222" t="s">
        <v>119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</row>
    <row r="245" spans="1:14">
      <c r="A245" s="222" t="s">
        <v>427</v>
      </c>
      <c r="B245" s="222" t="s">
        <v>119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</row>
    <row r="246" spans="1:14">
      <c r="A246" s="222" t="s">
        <v>428</v>
      </c>
      <c r="B246" s="222" t="s">
        <v>119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</row>
    <row r="247" spans="1:14">
      <c r="A247" s="222" t="s">
        <v>429</v>
      </c>
      <c r="B247" s="222" t="s">
        <v>119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</row>
    <row r="248" spans="1:14">
      <c r="A248" s="222" t="s">
        <v>430</v>
      </c>
      <c r="B248" s="222" t="s">
        <v>119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</row>
    <row r="249" spans="1:14">
      <c r="A249" s="222" t="s">
        <v>431</v>
      </c>
      <c r="B249" s="222" t="s">
        <v>119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</row>
    <row r="250" spans="1:14">
      <c r="A250" s="222" t="s">
        <v>432</v>
      </c>
      <c r="B250" s="222" t="s">
        <v>119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</row>
    <row r="251" spans="1:14">
      <c r="A251" s="222" t="s">
        <v>433</v>
      </c>
      <c r="B251" s="222" t="s">
        <v>119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</row>
    <row r="252" spans="1:14">
      <c r="A252" s="222" t="s">
        <v>434</v>
      </c>
      <c r="B252" s="222" t="s">
        <v>119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</row>
    <row r="253" spans="1:14">
      <c r="A253" s="222" t="s">
        <v>435</v>
      </c>
      <c r="B253" s="222" t="s">
        <v>119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</row>
    <row r="254" spans="1:14">
      <c r="A254" s="222" t="s">
        <v>436</v>
      </c>
      <c r="B254" s="222" t="s">
        <v>119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</row>
    <row r="255" spans="1:14">
      <c r="A255" s="222" t="s">
        <v>437</v>
      </c>
      <c r="B255" s="222" t="s">
        <v>119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</row>
    <row r="256" spans="1:14">
      <c r="A256" s="222" t="s">
        <v>438</v>
      </c>
      <c r="B256" s="222" t="s">
        <v>119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</row>
    <row r="257" spans="1:14">
      <c r="A257" s="222" t="s">
        <v>439</v>
      </c>
      <c r="B257" s="222" t="s">
        <v>119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</row>
    <row r="258" spans="1:14">
      <c r="A258" s="222" t="s">
        <v>440</v>
      </c>
      <c r="B258" s="222" t="s">
        <v>119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</row>
    <row r="259" spans="1:14">
      <c r="A259" s="222" t="s">
        <v>441</v>
      </c>
      <c r="B259" s="222" t="s">
        <v>119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</row>
    <row r="260" spans="1:14">
      <c r="A260" s="222" t="s">
        <v>442</v>
      </c>
      <c r="B260" s="222" t="s">
        <v>119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</row>
    <row r="261" spans="1:14">
      <c r="A261" s="222" t="s">
        <v>443</v>
      </c>
      <c r="B261" s="222" t="s">
        <v>119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</row>
    <row r="262" spans="1:14">
      <c r="A262" s="222" t="s">
        <v>444</v>
      </c>
      <c r="B262" s="222" t="s">
        <v>119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</row>
    <row r="263" spans="1:14">
      <c r="A263" s="222" t="s">
        <v>445</v>
      </c>
      <c r="B263" s="222" t="s">
        <v>119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</row>
    <row r="264" spans="1:14">
      <c r="A264" s="222" t="s">
        <v>458</v>
      </c>
      <c r="B264" s="222" t="s">
        <v>119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</row>
    <row r="265" spans="1:14">
      <c r="A265" s="222" t="s">
        <v>459</v>
      </c>
      <c r="B265" s="222" t="s">
        <v>460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</row>
    <row r="266" spans="1:14">
      <c r="A266" s="222" t="s">
        <v>461</v>
      </c>
      <c r="B266" s="222" t="s">
        <v>462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</row>
    <row r="267" spans="1:14">
      <c r="A267" s="222" t="s">
        <v>463</v>
      </c>
      <c r="B267" s="222" t="s">
        <v>119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</row>
    <row r="268" spans="1:14">
      <c r="A268" s="222" t="s">
        <v>464</v>
      </c>
      <c r="B268" s="222" t="s">
        <v>119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</row>
    <row r="269" spans="1:14">
      <c r="A269" s="222" t="s">
        <v>465</v>
      </c>
      <c r="B269" s="222" t="s">
        <v>119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</row>
    <row r="270" spans="1:14">
      <c r="A270" s="222" t="s">
        <v>466</v>
      </c>
      <c r="B270" s="222" t="s">
        <v>119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</row>
    <row r="271" spans="1:14">
      <c r="A271" s="222" t="s">
        <v>467</v>
      </c>
      <c r="B271" s="222" t="s">
        <v>119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</row>
    <row r="272" spans="1:14">
      <c r="A272" s="222" t="s">
        <v>468</v>
      </c>
      <c r="B272" s="222" t="s">
        <v>119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</row>
    <row r="273" spans="1:14">
      <c r="A273" s="222" t="s">
        <v>469</v>
      </c>
      <c r="B273" s="222" t="s">
        <v>119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</row>
    <row r="274" spans="1:14">
      <c r="A274" s="222" t="s">
        <v>470</v>
      </c>
      <c r="B274" s="222" t="s">
        <v>471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</row>
    <row r="275" spans="1:14">
      <c r="A275" s="222" t="s">
        <v>472</v>
      </c>
      <c r="B275" s="222" t="s">
        <v>473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</row>
    <row r="276" spans="1:14">
      <c r="A276" s="222" t="s">
        <v>474</v>
      </c>
      <c r="B276" s="222" t="s">
        <v>462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</row>
    <row r="277" spans="1:14">
      <c r="A277" s="222" t="s">
        <v>475</v>
      </c>
      <c r="B277" s="222" t="s">
        <v>476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</row>
    <row r="278" spans="1:14">
      <c r="A278" s="222" t="s">
        <v>477</v>
      </c>
      <c r="B278" s="222" t="s">
        <v>478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</row>
    <row r="279" spans="1:14">
      <c r="A279" s="222" t="s">
        <v>479</v>
      </c>
      <c r="B279" s="222" t="s">
        <v>119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</row>
    <row r="280" spans="1:14">
      <c r="A280" s="222" t="s">
        <v>480</v>
      </c>
      <c r="B280" s="222" t="s">
        <v>119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</row>
    <row r="281" spans="1:14">
      <c r="A281" s="222" t="s">
        <v>481</v>
      </c>
      <c r="B281" s="222" t="s">
        <v>119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</row>
    <row r="282" spans="1:14">
      <c r="A282" s="222" t="s">
        <v>482</v>
      </c>
      <c r="B282" s="222" t="s">
        <v>119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</row>
    <row r="283" spans="1:14">
      <c r="A283" s="222" t="s">
        <v>483</v>
      </c>
      <c r="B283" s="222" t="s">
        <v>119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</row>
    <row r="284" spans="1:14">
      <c r="A284" s="222" t="s">
        <v>484</v>
      </c>
      <c r="B284" s="222" t="s">
        <v>119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</row>
    <row r="285" spans="1:14">
      <c r="A285" s="222" t="s">
        <v>485</v>
      </c>
      <c r="B285" s="222" t="s">
        <v>119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</row>
    <row r="286" spans="1:14">
      <c r="A286" s="222" t="s">
        <v>486</v>
      </c>
      <c r="B286" s="222" t="s">
        <v>119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</row>
    <row r="287" spans="1:14">
      <c r="A287" s="222" t="s">
        <v>487</v>
      </c>
      <c r="B287" s="222" t="s">
        <v>119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</row>
    <row r="288" spans="1:14">
      <c r="A288" s="222" t="s">
        <v>488</v>
      </c>
      <c r="B288" s="222" t="s">
        <v>119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</row>
    <row r="289" spans="1:14">
      <c r="A289" s="222" t="s">
        <v>489</v>
      </c>
      <c r="B289" s="222" t="s">
        <v>119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</row>
    <row r="290" spans="1:14">
      <c r="A290" s="222" t="s">
        <v>490</v>
      </c>
      <c r="B290" s="222" t="s">
        <v>119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</row>
    <row r="291" spans="1:14">
      <c r="A291" s="222" t="s">
        <v>491</v>
      </c>
      <c r="B291" s="222" t="s">
        <v>119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</row>
    <row r="292" spans="1:14">
      <c r="A292" s="222" t="s">
        <v>492</v>
      </c>
      <c r="B292" s="222" t="s">
        <v>119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</row>
    <row r="293" spans="1:14">
      <c r="A293" s="222" t="s">
        <v>493</v>
      </c>
      <c r="B293" s="222" t="s">
        <v>119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</row>
    <row r="294" spans="1:14">
      <c r="A294" s="222" t="s">
        <v>494</v>
      </c>
      <c r="B294" s="222" t="s">
        <v>119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</row>
    <row r="295" spans="1:14">
      <c r="A295" s="222" t="s">
        <v>495</v>
      </c>
      <c r="B295" s="222" t="s">
        <v>119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</row>
    <row r="296" spans="1:14">
      <c r="A296" s="222" t="s">
        <v>496</v>
      </c>
      <c r="B296" s="222" t="s">
        <v>119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</row>
    <row r="297" spans="1:14">
      <c r="A297" s="222" t="s">
        <v>497</v>
      </c>
      <c r="B297" s="222" t="s">
        <v>119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</row>
    <row r="298" spans="1:14">
      <c r="A298" s="222" t="s">
        <v>498</v>
      </c>
      <c r="B298" s="222" t="s">
        <v>119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</row>
    <row r="299" spans="1:14">
      <c r="A299" s="222" t="s">
        <v>499</v>
      </c>
      <c r="B299" s="222" t="s">
        <v>119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</row>
    <row r="300" spans="1:14">
      <c r="A300" s="222" t="s">
        <v>500</v>
      </c>
      <c r="B300" s="222" t="s">
        <v>119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</row>
    <row r="301" spans="1:14">
      <c r="A301" s="222" t="s">
        <v>501</v>
      </c>
      <c r="B301" s="222" t="s">
        <v>119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</row>
    <row r="302" spans="1:14">
      <c r="A302" s="222" t="s">
        <v>502</v>
      </c>
      <c r="B302" s="222" t="s">
        <v>119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</row>
    <row r="303" spans="1:14">
      <c r="A303" s="222" t="s">
        <v>503</v>
      </c>
      <c r="B303" s="222" t="s">
        <v>119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</row>
    <row r="304" spans="1:14">
      <c r="A304" s="222" t="s">
        <v>504</v>
      </c>
      <c r="B304" s="222" t="s">
        <v>119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</row>
    <row r="305" spans="1:14">
      <c r="A305" s="222" t="s">
        <v>505</v>
      </c>
      <c r="B305" s="222" t="s">
        <v>119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</row>
    <row r="306" spans="1:14">
      <c r="A306" s="222" t="s">
        <v>506</v>
      </c>
      <c r="B306" s="222" t="s">
        <v>119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</row>
    <row r="307" spans="1:14">
      <c r="A307" s="222" t="s">
        <v>507</v>
      </c>
      <c r="B307" s="222" t="s">
        <v>119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</row>
    <row r="308" spans="1:14">
      <c r="A308" s="222" t="s">
        <v>508</v>
      </c>
      <c r="B308" s="222" t="s">
        <v>119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</row>
    <row r="309" spans="1:14">
      <c r="A309" s="222" t="s">
        <v>509</v>
      </c>
      <c r="B309" s="222" t="s">
        <v>119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</row>
    <row r="310" spans="1:14">
      <c r="A310" s="222" t="s">
        <v>510</v>
      </c>
      <c r="B310" s="222" t="s">
        <v>119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</row>
    <row r="311" spans="1:14">
      <c r="A311" s="222" t="s">
        <v>511</v>
      </c>
      <c r="B311" s="222" t="s">
        <v>119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</row>
    <row r="312" spans="1:14">
      <c r="A312" s="222" t="s">
        <v>512</v>
      </c>
      <c r="B312" s="222" t="s">
        <v>119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</row>
    <row r="313" spans="1:14">
      <c r="A313" s="222" t="s">
        <v>513</v>
      </c>
      <c r="B313" s="222" t="s">
        <v>119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</row>
    <row r="314" spans="1:14">
      <c r="A314" s="222" t="s">
        <v>514</v>
      </c>
      <c r="B314" s="222" t="s">
        <v>119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</row>
    <row r="315" spans="1:14">
      <c r="A315" s="222" t="s">
        <v>515</v>
      </c>
      <c r="B315" s="222" t="s">
        <v>119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</row>
    <row r="316" spans="1:14">
      <c r="A316" s="222" t="s">
        <v>516</v>
      </c>
      <c r="B316" s="222" t="s">
        <v>119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</row>
    <row r="317" spans="1:14">
      <c r="A317" s="222" t="s">
        <v>517</v>
      </c>
      <c r="B317" s="222" t="s">
        <v>119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</row>
    <row r="318" spans="1:14">
      <c r="A318" s="222" t="s">
        <v>518</v>
      </c>
      <c r="B318" s="222" t="s">
        <v>119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</row>
    <row r="319" spans="1:14">
      <c r="A319" s="222" t="s">
        <v>519</v>
      </c>
      <c r="B319" s="222" t="s">
        <v>119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</row>
    <row r="320" spans="1:14">
      <c r="A320" s="222" t="s">
        <v>520</v>
      </c>
      <c r="B320" s="222" t="s">
        <v>119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</row>
    <row r="321" spans="1:14">
      <c r="A321" s="222" t="s">
        <v>521</v>
      </c>
      <c r="B321" s="222" t="s">
        <v>119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</row>
    <row r="322" spans="1:14">
      <c r="A322" s="222" t="s">
        <v>522</v>
      </c>
      <c r="B322" s="222" t="s">
        <v>119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</row>
    <row r="323" spans="1:14">
      <c r="A323" s="222" t="s">
        <v>523</v>
      </c>
      <c r="B323" s="222" t="s">
        <v>119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</row>
    <row r="324" spans="1:14">
      <c r="A324" s="222" t="s">
        <v>524</v>
      </c>
      <c r="B324" s="222" t="s">
        <v>119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</row>
    <row r="325" spans="1:14">
      <c r="A325" s="222" t="s">
        <v>525</v>
      </c>
      <c r="B325" s="222" t="s">
        <v>119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</row>
    <row r="326" spans="1:14">
      <c r="A326" s="222" t="s">
        <v>526</v>
      </c>
      <c r="B326" s="222" t="s">
        <v>119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</row>
    <row r="327" spans="1:14">
      <c r="A327" s="222" t="s">
        <v>527</v>
      </c>
      <c r="B327" s="222" t="s">
        <v>119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</row>
    <row r="328" spans="1:14">
      <c r="A328" s="222" t="s">
        <v>528</v>
      </c>
      <c r="B328" s="222" t="s">
        <v>119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</row>
    <row r="329" spans="1:14">
      <c r="A329" s="222" t="s">
        <v>529</v>
      </c>
      <c r="B329" s="222" t="s">
        <v>119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</row>
    <row r="330" spans="1:14">
      <c r="A330" s="222" t="s">
        <v>530</v>
      </c>
      <c r="B330" s="222" t="s">
        <v>119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</row>
    <row r="331" spans="1:14">
      <c r="A331" s="222" t="s">
        <v>531</v>
      </c>
      <c r="B331" s="222" t="s">
        <v>119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</row>
    <row r="332" spans="1:14">
      <c r="A332" s="222" t="s">
        <v>532</v>
      </c>
      <c r="B332" s="222" t="s">
        <v>119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</row>
    <row r="333" spans="1:14">
      <c r="A333" s="222" t="s">
        <v>533</v>
      </c>
      <c r="B333" s="222" t="s">
        <v>119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</row>
    <row r="334" spans="1:14">
      <c r="A334" s="222" t="s">
        <v>534</v>
      </c>
      <c r="B334" s="222" t="s">
        <v>119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</row>
    <row r="335" spans="1:14">
      <c r="A335" s="222" t="s">
        <v>535</v>
      </c>
      <c r="B335" s="222" t="s">
        <v>119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</row>
    <row r="336" spans="1:14">
      <c r="A336" s="222" t="s">
        <v>536</v>
      </c>
      <c r="B336" s="222" t="s">
        <v>119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</row>
    <row r="337" spans="1:14">
      <c r="A337" s="222" t="s">
        <v>537</v>
      </c>
      <c r="B337" s="222" t="s">
        <v>119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</row>
    <row r="338" spans="1:14">
      <c r="A338" s="222" t="s">
        <v>538</v>
      </c>
      <c r="B338" s="222" t="s">
        <v>119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</row>
    <row r="339" spans="1:14">
      <c r="A339" s="222" t="s">
        <v>539</v>
      </c>
      <c r="B339" s="222" t="s">
        <v>540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</row>
    <row r="340" spans="1:14">
      <c r="A340" s="222" t="s">
        <v>541</v>
      </c>
      <c r="B340" s="222" t="s">
        <v>119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</row>
    <row r="341" spans="1:14">
      <c r="A341" s="222" t="s">
        <v>542</v>
      </c>
      <c r="B341" s="222" t="s">
        <v>119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</row>
    <row r="342" spans="1:14">
      <c r="A342" s="222" t="s">
        <v>543</v>
      </c>
      <c r="B342" s="222" t="s">
        <v>119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</row>
    <row r="343" spans="1:14">
      <c r="A343" s="222" t="s">
        <v>544</v>
      </c>
      <c r="B343" s="222" t="s">
        <v>119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</row>
    <row r="344" spans="1:14">
      <c r="A344" s="222" t="s">
        <v>545</v>
      </c>
      <c r="B344" s="222" t="s">
        <v>119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</row>
    <row r="345" spans="1:14">
      <c r="A345" s="222" t="s">
        <v>546</v>
      </c>
      <c r="B345" s="222" t="s">
        <v>119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</row>
    <row r="346" spans="1:14">
      <c r="A346" s="222" t="s">
        <v>547</v>
      </c>
      <c r="B346" s="222" t="s">
        <v>119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</row>
    <row r="347" spans="1:14">
      <c r="A347" s="222" t="s">
        <v>548</v>
      </c>
      <c r="B347" s="222" t="s">
        <v>119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</row>
    <row r="348" spans="1:14">
      <c r="A348" s="222" t="s">
        <v>549</v>
      </c>
      <c r="B348" s="222" t="s">
        <v>119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</row>
    <row r="349" spans="1:14">
      <c r="A349" s="222" t="s">
        <v>550</v>
      </c>
      <c r="B349" s="222" t="s">
        <v>119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</row>
    <row r="350" spans="1:14">
      <c r="A350" s="222" t="s">
        <v>551</v>
      </c>
      <c r="B350" s="222" t="s">
        <v>119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</row>
    <row r="351" spans="1:14">
      <c r="A351" s="222" t="s">
        <v>552</v>
      </c>
      <c r="B351" s="222" t="s">
        <v>119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</row>
    <row r="352" spans="1:14">
      <c r="A352" s="222" t="s">
        <v>553</v>
      </c>
      <c r="B352" s="222" t="s">
        <v>119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</row>
    <row r="353" spans="1:14">
      <c r="A353" s="222" t="s">
        <v>554</v>
      </c>
      <c r="B353" s="222" t="s">
        <v>119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</row>
    <row r="354" spans="1:14">
      <c r="A354" s="222" t="s">
        <v>555</v>
      </c>
      <c r="B354" s="222" t="s">
        <v>119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</row>
    <row r="355" spans="1:14">
      <c r="A355" s="222" t="s">
        <v>556</v>
      </c>
      <c r="B355" s="222" t="s">
        <v>557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</row>
    <row r="356" spans="1:14">
      <c r="A356" s="222" t="s">
        <v>558</v>
      </c>
      <c r="B356" s="222" t="s">
        <v>559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</row>
    <row r="357" spans="1:14">
      <c r="A357" s="222" t="s">
        <v>560</v>
      </c>
      <c r="B357" s="222" t="s">
        <v>561</v>
      </c>
      <c r="C357" s="223">
        <v>127703931.59999999</v>
      </c>
      <c r="D357" s="223">
        <v>89406027.790000007</v>
      </c>
      <c r="E357" s="223">
        <v>129947329.26000001</v>
      </c>
      <c r="F357" s="223">
        <v>119408926.5</v>
      </c>
      <c r="G357" s="223">
        <v>125644777.65000001</v>
      </c>
      <c r="H357" s="223">
        <v>119204662.43000001</v>
      </c>
      <c r="I357" s="223">
        <v>127473974.39</v>
      </c>
      <c r="J357" s="223">
        <v>127473974.39</v>
      </c>
      <c r="K357" s="223">
        <v>127473974.39</v>
      </c>
      <c r="L357" s="223">
        <v>127473974.39</v>
      </c>
      <c r="M357" s="223">
        <v>127473974.39</v>
      </c>
      <c r="N357" s="223">
        <v>127473974.39</v>
      </c>
    </row>
    <row r="358" spans="1:14">
      <c r="A358" s="222" t="s">
        <v>562</v>
      </c>
      <c r="B358" s="222" t="s">
        <v>563</v>
      </c>
      <c r="C358" s="223">
        <v>143926.07999999999</v>
      </c>
      <c r="D358" s="223">
        <v>146166.85</v>
      </c>
      <c r="E358" s="223">
        <v>102817.15</v>
      </c>
      <c r="F358" s="223">
        <v>144994.22</v>
      </c>
      <c r="G358" s="223">
        <v>106061.09</v>
      </c>
      <c r="H358" s="223">
        <v>116788.36</v>
      </c>
      <c r="I358" s="223">
        <v>577930.17000000004</v>
      </c>
      <c r="J358" s="223">
        <v>577930.17000000004</v>
      </c>
      <c r="K358" s="223">
        <v>577930.17000000004</v>
      </c>
      <c r="L358" s="223">
        <v>577930.17000000004</v>
      </c>
      <c r="M358" s="223">
        <v>577930.17000000004</v>
      </c>
      <c r="N358" s="223">
        <v>577930.17000000004</v>
      </c>
    </row>
    <row r="359" spans="1:14">
      <c r="A359" s="222" t="s">
        <v>564</v>
      </c>
      <c r="B359" s="222" t="s">
        <v>565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</row>
    <row r="360" spans="1:14">
      <c r="A360" s="222" t="s">
        <v>566</v>
      </c>
      <c r="B360" s="222" t="s">
        <v>567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</row>
    <row r="361" spans="1:14">
      <c r="A361" s="222" t="s">
        <v>2479</v>
      </c>
      <c r="B361" s="222" t="s">
        <v>2480</v>
      </c>
      <c r="C361" s="223">
        <v>0</v>
      </c>
      <c r="D361" s="223">
        <v>-26059</v>
      </c>
      <c r="E361" s="223">
        <v>-26059</v>
      </c>
      <c r="F361" s="223">
        <v>-26059</v>
      </c>
      <c r="G361" s="223">
        <v>-26059</v>
      </c>
      <c r="H361" s="223">
        <v>-26059</v>
      </c>
      <c r="I361" s="223">
        <v>-26059</v>
      </c>
      <c r="J361" s="223">
        <v>-26059</v>
      </c>
      <c r="K361" s="223">
        <v>-26059</v>
      </c>
      <c r="L361" s="223">
        <v>-26059</v>
      </c>
      <c r="M361" s="223">
        <v>-26059</v>
      </c>
      <c r="N361" s="223">
        <v>-26059</v>
      </c>
    </row>
    <row r="362" spans="1:14">
      <c r="A362" s="222" t="s">
        <v>568</v>
      </c>
      <c r="B362" s="222" t="s">
        <v>569</v>
      </c>
      <c r="C362" s="223">
        <v>0</v>
      </c>
      <c r="D362" s="223">
        <v>0</v>
      </c>
      <c r="E362" s="223">
        <v>3182.17</v>
      </c>
      <c r="F362" s="223">
        <v>0</v>
      </c>
      <c r="G362" s="223">
        <v>0</v>
      </c>
      <c r="H362" s="223">
        <v>313048.59000000003</v>
      </c>
      <c r="I362" s="223">
        <v>313048.59000000003</v>
      </c>
      <c r="J362" s="223">
        <v>313048.59000000003</v>
      </c>
      <c r="K362" s="223">
        <v>313048.59000000003</v>
      </c>
      <c r="L362" s="223">
        <v>313048.59000000003</v>
      </c>
      <c r="M362" s="223">
        <v>313048.59000000003</v>
      </c>
      <c r="N362" s="223">
        <v>313048.59000000003</v>
      </c>
    </row>
    <row r="363" spans="1:14">
      <c r="A363" s="222" t="s">
        <v>570</v>
      </c>
      <c r="B363" s="222" t="s">
        <v>571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</row>
    <row r="364" spans="1:14">
      <c r="A364" s="222" t="s">
        <v>572</v>
      </c>
      <c r="B364" s="222" t="s">
        <v>119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</row>
    <row r="365" spans="1:14">
      <c r="A365" s="222" t="s">
        <v>573</v>
      </c>
      <c r="B365" s="222" t="s">
        <v>119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</row>
    <row r="366" spans="1:14">
      <c r="A366" s="222" t="s">
        <v>574</v>
      </c>
      <c r="B366" s="222" t="s">
        <v>119</v>
      </c>
      <c r="C366" s="223">
        <v>0</v>
      </c>
      <c r="D366" s="223">
        <v>0</v>
      </c>
      <c r="E366" s="223">
        <v>0</v>
      </c>
      <c r="F366" s="223">
        <v>0</v>
      </c>
      <c r="G366" s="223">
        <v>0</v>
      </c>
      <c r="H366" s="223">
        <v>0</v>
      </c>
      <c r="I366" s="223">
        <v>0</v>
      </c>
      <c r="J366" s="223">
        <v>0</v>
      </c>
      <c r="K366" s="223">
        <v>0</v>
      </c>
      <c r="L366" s="223">
        <v>0</v>
      </c>
      <c r="M366" s="223">
        <v>0</v>
      </c>
      <c r="N366" s="223">
        <v>0</v>
      </c>
    </row>
    <row r="367" spans="1:14">
      <c r="A367" s="222" t="s">
        <v>575</v>
      </c>
      <c r="B367" s="222" t="s">
        <v>119</v>
      </c>
      <c r="C367" s="223">
        <v>0</v>
      </c>
      <c r="D367" s="223">
        <v>0</v>
      </c>
      <c r="E367" s="223">
        <v>0</v>
      </c>
      <c r="F367" s="223">
        <v>0</v>
      </c>
      <c r="G367" s="223">
        <v>0</v>
      </c>
      <c r="H367" s="223">
        <v>0</v>
      </c>
      <c r="I367" s="223">
        <v>0</v>
      </c>
      <c r="J367" s="223">
        <v>0</v>
      </c>
      <c r="K367" s="223">
        <v>0</v>
      </c>
      <c r="L367" s="223">
        <v>0</v>
      </c>
      <c r="M367" s="223">
        <v>0</v>
      </c>
      <c r="N367" s="223">
        <v>0</v>
      </c>
    </row>
    <row r="368" spans="1:14">
      <c r="A368" s="222" t="s">
        <v>576</v>
      </c>
      <c r="B368" s="222" t="s">
        <v>119</v>
      </c>
      <c r="C368" s="223">
        <v>0</v>
      </c>
      <c r="D368" s="223">
        <v>0</v>
      </c>
      <c r="E368" s="223">
        <v>0</v>
      </c>
      <c r="F368" s="223">
        <v>0</v>
      </c>
      <c r="G368" s="223">
        <v>0</v>
      </c>
      <c r="H368" s="223">
        <v>0</v>
      </c>
      <c r="I368" s="223">
        <v>0</v>
      </c>
      <c r="J368" s="223">
        <v>0</v>
      </c>
      <c r="K368" s="223">
        <v>0</v>
      </c>
      <c r="L368" s="223">
        <v>0</v>
      </c>
      <c r="M368" s="223">
        <v>0</v>
      </c>
      <c r="N368" s="223">
        <v>0</v>
      </c>
    </row>
    <row r="369" spans="1:14">
      <c r="A369" s="222" t="s">
        <v>577</v>
      </c>
      <c r="B369" s="222" t="s">
        <v>119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</row>
    <row r="370" spans="1:14">
      <c r="A370" s="222" t="s">
        <v>578</v>
      </c>
      <c r="B370" s="222" t="s">
        <v>119</v>
      </c>
      <c r="C370" s="223">
        <v>0</v>
      </c>
      <c r="D370" s="223">
        <v>0</v>
      </c>
      <c r="E370" s="223">
        <v>0</v>
      </c>
      <c r="F370" s="223">
        <v>0</v>
      </c>
      <c r="G370" s="223">
        <v>0</v>
      </c>
      <c r="H370" s="223">
        <v>0</v>
      </c>
      <c r="I370" s="223">
        <v>0</v>
      </c>
      <c r="J370" s="223">
        <v>0</v>
      </c>
      <c r="K370" s="223">
        <v>0</v>
      </c>
      <c r="L370" s="223">
        <v>0</v>
      </c>
      <c r="M370" s="223">
        <v>0</v>
      </c>
      <c r="N370" s="223">
        <v>0</v>
      </c>
    </row>
    <row r="371" spans="1:14">
      <c r="A371" s="222" t="s">
        <v>579</v>
      </c>
      <c r="B371" s="222" t="s">
        <v>119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0</v>
      </c>
      <c r="I371" s="223">
        <v>0</v>
      </c>
      <c r="J371" s="223">
        <v>0</v>
      </c>
      <c r="K371" s="223">
        <v>0</v>
      </c>
      <c r="L371" s="223">
        <v>0</v>
      </c>
      <c r="M371" s="223">
        <v>0</v>
      </c>
      <c r="N371" s="223">
        <v>0</v>
      </c>
    </row>
    <row r="372" spans="1:14">
      <c r="A372" s="222" t="s">
        <v>580</v>
      </c>
      <c r="B372" s="222" t="s">
        <v>119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</row>
    <row r="373" spans="1:14">
      <c r="A373" s="222" t="s">
        <v>581</v>
      </c>
      <c r="B373" s="222" t="s">
        <v>119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</row>
    <row r="374" spans="1:14">
      <c r="A374" s="222" t="s">
        <v>582</v>
      </c>
      <c r="B374" s="222" t="s">
        <v>583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</row>
    <row r="375" spans="1:14">
      <c r="A375" s="222" t="s">
        <v>584</v>
      </c>
      <c r="B375" s="222" t="s">
        <v>119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</row>
    <row r="376" spans="1:14">
      <c r="A376" s="222" t="s">
        <v>585</v>
      </c>
      <c r="B376" s="222" t="s">
        <v>119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</row>
    <row r="377" spans="1:14">
      <c r="A377" s="222" t="s">
        <v>586</v>
      </c>
      <c r="B377" s="222" t="s">
        <v>119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</row>
    <row r="378" spans="1:14">
      <c r="A378" s="222" t="s">
        <v>587</v>
      </c>
      <c r="B378" s="222" t="s">
        <v>119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</row>
    <row r="379" spans="1:14">
      <c r="A379" s="222" t="s">
        <v>588</v>
      </c>
      <c r="B379" s="222" t="s">
        <v>119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</row>
    <row r="380" spans="1:14">
      <c r="A380" s="222" t="s">
        <v>589</v>
      </c>
      <c r="B380" s="222" t="s">
        <v>119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</row>
    <row r="381" spans="1:14">
      <c r="A381" s="222" t="s">
        <v>590</v>
      </c>
      <c r="B381" s="222" t="s">
        <v>119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</row>
    <row r="382" spans="1:14">
      <c r="A382" s="222" t="s">
        <v>591</v>
      </c>
      <c r="B382" s="222" t="s">
        <v>119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</row>
    <row r="383" spans="1:14">
      <c r="A383" s="222" t="s">
        <v>592</v>
      </c>
      <c r="B383" s="222" t="s">
        <v>593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</row>
    <row r="384" spans="1:14">
      <c r="A384" s="222" t="s">
        <v>594</v>
      </c>
      <c r="B384" s="222" t="s">
        <v>119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</row>
    <row r="385" spans="1:14">
      <c r="A385" s="222" t="s">
        <v>595</v>
      </c>
      <c r="B385" s="222" t="s">
        <v>119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</row>
    <row r="386" spans="1:14">
      <c r="A386" s="222" t="s">
        <v>596</v>
      </c>
      <c r="B386" s="222" t="s">
        <v>597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</row>
    <row r="387" spans="1:14">
      <c r="A387" s="222" t="s">
        <v>2011</v>
      </c>
      <c r="B387" s="222" t="s">
        <v>2012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</row>
    <row r="388" spans="1:14">
      <c r="A388" s="222" t="s">
        <v>598</v>
      </c>
      <c r="B388" s="222" t="s">
        <v>599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</row>
    <row r="389" spans="1:14">
      <c r="A389" s="222" t="s">
        <v>600</v>
      </c>
      <c r="B389" s="222" t="s">
        <v>601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</row>
    <row r="390" spans="1:14">
      <c r="A390" s="222" t="s">
        <v>602</v>
      </c>
      <c r="B390" s="222" t="s">
        <v>603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</row>
    <row r="391" spans="1:14">
      <c r="A391" s="222" t="s">
        <v>606</v>
      </c>
      <c r="B391" s="222" t="s">
        <v>607</v>
      </c>
      <c r="C391" s="223">
        <v>2339380.38</v>
      </c>
      <c r="D391" s="223">
        <v>2366852.7799999998</v>
      </c>
      <c r="E391" s="223">
        <v>2397269.67</v>
      </c>
      <c r="F391" s="223">
        <v>2426709.91</v>
      </c>
      <c r="G391" s="223">
        <v>2457133.7599999998</v>
      </c>
      <c r="H391" s="223">
        <v>2484116.2999999998</v>
      </c>
      <c r="I391" s="223">
        <v>2484116.2999999998</v>
      </c>
      <c r="J391" s="223">
        <v>2484116.2999999998</v>
      </c>
      <c r="K391" s="223">
        <v>2484116.2999999998</v>
      </c>
      <c r="L391" s="223">
        <v>2484116.2999999998</v>
      </c>
      <c r="M391" s="223">
        <v>2484116.2999999998</v>
      </c>
      <c r="N391" s="223">
        <v>2484116.2999999998</v>
      </c>
    </row>
    <row r="392" spans="1:14">
      <c r="A392" s="222" t="s">
        <v>608</v>
      </c>
      <c r="B392" s="222" t="s">
        <v>119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</row>
    <row r="393" spans="1:14">
      <c r="A393" s="222" t="s">
        <v>609</v>
      </c>
      <c r="B393" s="222" t="s">
        <v>119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</row>
    <row r="394" spans="1:14">
      <c r="A394" s="222" t="s">
        <v>610</v>
      </c>
      <c r="B394" s="222" t="s">
        <v>119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</row>
    <row r="395" spans="1:14">
      <c r="A395" s="222" t="s">
        <v>611</v>
      </c>
      <c r="B395" s="222" t="s">
        <v>119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</row>
    <row r="396" spans="1:14">
      <c r="A396" s="222" t="s">
        <v>612</v>
      </c>
      <c r="B396" s="222" t="s">
        <v>119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</row>
    <row r="397" spans="1:14">
      <c r="A397" s="222" t="s">
        <v>613</v>
      </c>
      <c r="B397" s="222" t="s">
        <v>119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</row>
    <row r="398" spans="1:14">
      <c r="A398" s="222" t="s">
        <v>616</v>
      </c>
      <c r="B398" s="222" t="s">
        <v>117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</row>
    <row r="399" spans="1:14">
      <c r="A399" s="222" t="s">
        <v>617</v>
      </c>
      <c r="B399" s="222" t="s">
        <v>618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</row>
    <row r="400" spans="1:14">
      <c r="A400" s="222" t="s">
        <v>619</v>
      </c>
      <c r="B400" s="222" t="s">
        <v>119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</row>
    <row r="401" spans="1:14">
      <c r="A401" s="222" t="s">
        <v>620</v>
      </c>
      <c r="B401" s="222" t="s">
        <v>621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</row>
    <row r="402" spans="1:14">
      <c r="A402" s="222" t="s">
        <v>622</v>
      </c>
      <c r="B402" s="222" t="s">
        <v>119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</row>
    <row r="403" spans="1:14">
      <c r="A403" s="222" t="s">
        <v>623</v>
      </c>
      <c r="B403" s="222" t="s">
        <v>119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</row>
    <row r="404" spans="1:14">
      <c r="A404" s="222" t="s">
        <v>624</v>
      </c>
      <c r="B404" s="222" t="s">
        <v>583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</row>
    <row r="405" spans="1:14">
      <c r="A405" s="222" t="s">
        <v>625</v>
      </c>
      <c r="B405" s="222" t="s">
        <v>119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</row>
    <row r="406" spans="1:14">
      <c r="A406" s="222" t="s">
        <v>626</v>
      </c>
      <c r="B406" s="222" t="s">
        <v>119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</row>
    <row r="407" spans="1:14">
      <c r="A407" s="222" t="s">
        <v>627</v>
      </c>
      <c r="B407" s="222" t="s">
        <v>119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</row>
    <row r="408" spans="1:14">
      <c r="A408" s="222" t="s">
        <v>628</v>
      </c>
      <c r="B408" s="222" t="s">
        <v>119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</row>
    <row r="409" spans="1:14">
      <c r="A409" s="222" t="s">
        <v>629</v>
      </c>
      <c r="B409" s="222" t="s">
        <v>119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</row>
    <row r="410" spans="1:14">
      <c r="A410" s="222" t="s">
        <v>630</v>
      </c>
      <c r="B410" s="222" t="s">
        <v>119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</row>
    <row r="411" spans="1:14">
      <c r="A411" s="222" t="s">
        <v>631</v>
      </c>
      <c r="B411" s="222" t="s">
        <v>119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</row>
    <row r="412" spans="1:14">
      <c r="A412" s="222" t="s">
        <v>632</v>
      </c>
      <c r="B412" s="222" t="s">
        <v>119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</row>
    <row r="413" spans="1:14">
      <c r="A413" s="222" t="s">
        <v>633</v>
      </c>
      <c r="B413" s="222" t="s">
        <v>119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</row>
    <row r="414" spans="1:14">
      <c r="A414" s="222" t="s">
        <v>634</v>
      </c>
      <c r="B414" s="222" t="s">
        <v>119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</row>
    <row r="415" spans="1:14">
      <c r="A415" s="222" t="s">
        <v>635</v>
      </c>
      <c r="B415" s="222" t="s">
        <v>119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</row>
    <row r="416" spans="1:14">
      <c r="A416" s="222" t="s">
        <v>636</v>
      </c>
      <c r="B416" s="222" t="s">
        <v>119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</row>
    <row r="417" spans="1:14">
      <c r="A417" s="222" t="s">
        <v>2013</v>
      </c>
      <c r="B417" s="222" t="s">
        <v>119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</row>
    <row r="418" spans="1:14">
      <c r="A418" s="222" t="s">
        <v>637</v>
      </c>
      <c r="B418" s="222" t="s">
        <v>119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</row>
    <row r="419" spans="1:14">
      <c r="A419" s="222" t="s">
        <v>638</v>
      </c>
      <c r="B419" s="222" t="s">
        <v>119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</row>
    <row r="420" spans="1:14">
      <c r="A420" s="222" t="s">
        <v>639</v>
      </c>
      <c r="B420" s="222" t="s">
        <v>119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</row>
    <row r="421" spans="1:14">
      <c r="A421" s="222" t="s">
        <v>640</v>
      </c>
      <c r="B421" s="222" t="s">
        <v>119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</row>
    <row r="422" spans="1:14">
      <c r="A422" s="222" t="s">
        <v>641</v>
      </c>
      <c r="B422" s="222" t="s">
        <v>119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</row>
    <row r="423" spans="1:14">
      <c r="A423" s="222" t="s">
        <v>642</v>
      </c>
      <c r="B423" s="222" t="s">
        <v>119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</row>
    <row r="424" spans="1:14">
      <c r="A424" s="222" t="s">
        <v>643</v>
      </c>
      <c r="B424" s="222" t="s">
        <v>119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</row>
    <row r="425" spans="1:14">
      <c r="A425" s="222" t="s">
        <v>644</v>
      </c>
      <c r="B425" s="222" t="s">
        <v>119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</row>
    <row r="426" spans="1:14">
      <c r="A426" s="222" t="s">
        <v>645</v>
      </c>
      <c r="B426" s="222" t="s">
        <v>119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</row>
    <row r="427" spans="1:14">
      <c r="A427" s="222" t="s">
        <v>646</v>
      </c>
      <c r="B427" s="222" t="s">
        <v>119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</row>
    <row r="428" spans="1:14">
      <c r="A428" s="222" t="s">
        <v>647</v>
      </c>
      <c r="B428" s="222" t="s">
        <v>119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</row>
    <row r="429" spans="1:14">
      <c r="A429" s="222" t="s">
        <v>648</v>
      </c>
      <c r="B429" s="222" t="s">
        <v>649</v>
      </c>
      <c r="C429" s="223">
        <v>175136442.38999999</v>
      </c>
      <c r="D429" s="223">
        <v>172982146.00999999</v>
      </c>
      <c r="E429" s="223">
        <v>109171257.59999999</v>
      </c>
      <c r="F429" s="223">
        <v>104715389.5</v>
      </c>
      <c r="G429" s="223">
        <v>144371446.88</v>
      </c>
      <c r="H429" s="223">
        <v>163149020.68000001</v>
      </c>
      <c r="I429" s="223">
        <v>147234565.88</v>
      </c>
      <c r="J429" s="223">
        <v>147234565.88</v>
      </c>
      <c r="K429" s="223">
        <v>147234565.88</v>
      </c>
      <c r="L429" s="223">
        <v>147234565.88</v>
      </c>
      <c r="M429" s="223">
        <v>147234565.88</v>
      </c>
      <c r="N429" s="223">
        <v>147234565.88</v>
      </c>
    </row>
    <row r="430" spans="1:14">
      <c r="A430" s="222" t="s">
        <v>650</v>
      </c>
      <c r="B430" s="222" t="s">
        <v>651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</row>
    <row r="431" spans="1:14">
      <c r="A431" s="222" t="s">
        <v>652</v>
      </c>
      <c r="B431" s="222" t="s">
        <v>653</v>
      </c>
      <c r="C431" s="223">
        <v>0</v>
      </c>
      <c r="D431" s="223">
        <v>0</v>
      </c>
      <c r="E431" s="223">
        <v>43943.27</v>
      </c>
      <c r="F431" s="223">
        <v>15935.34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</row>
    <row r="432" spans="1:14">
      <c r="A432" s="222" t="s">
        <v>2014</v>
      </c>
      <c r="B432" s="222" t="s">
        <v>2015</v>
      </c>
      <c r="C432" s="223">
        <v>-1693.53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</row>
    <row r="433" spans="1:14">
      <c r="A433" s="222" t="s">
        <v>654</v>
      </c>
      <c r="B433" s="222" t="s">
        <v>655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</row>
    <row r="434" spans="1:14">
      <c r="A434" s="222" t="s">
        <v>656</v>
      </c>
      <c r="B434" s="222" t="s">
        <v>657</v>
      </c>
      <c r="C434" s="223">
        <v>-8164445.4000000004</v>
      </c>
      <c r="D434" s="223">
        <v>-74898.59</v>
      </c>
      <c r="E434" s="223">
        <v>-406775.86</v>
      </c>
      <c r="F434" s="223">
        <v>-1413866.97</v>
      </c>
      <c r="G434" s="223">
        <v>-41449.919999999998</v>
      </c>
      <c r="H434" s="223">
        <v>-1682509.26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</row>
    <row r="435" spans="1:14">
      <c r="A435" s="222" t="s">
        <v>658</v>
      </c>
      <c r="B435" s="222" t="s">
        <v>659</v>
      </c>
      <c r="C435" s="223">
        <v>2943169.42</v>
      </c>
      <c r="D435" s="223">
        <v>1829619.37</v>
      </c>
      <c r="E435" s="223">
        <v>2771181.55</v>
      </c>
      <c r="F435" s="223">
        <v>1601174.71</v>
      </c>
      <c r="G435" s="223">
        <v>1517605.95</v>
      </c>
      <c r="H435" s="223">
        <v>4586120.47</v>
      </c>
      <c r="I435" s="223">
        <v>4799044.53</v>
      </c>
      <c r="J435" s="223">
        <v>4799044.53</v>
      </c>
      <c r="K435" s="223">
        <v>4799044.53</v>
      </c>
      <c r="L435" s="223">
        <v>4799044.53</v>
      </c>
      <c r="M435" s="223">
        <v>4799044.53</v>
      </c>
      <c r="N435" s="223">
        <v>4799044.53</v>
      </c>
    </row>
    <row r="436" spans="1:14">
      <c r="A436" s="222" t="s">
        <v>660</v>
      </c>
      <c r="B436" s="222" t="s">
        <v>661</v>
      </c>
      <c r="C436" s="223">
        <v>12647115.859999999</v>
      </c>
      <c r="D436" s="223">
        <v>12989570.289999999</v>
      </c>
      <c r="E436" s="223">
        <v>14390126.16</v>
      </c>
      <c r="F436" s="223">
        <v>14233671.49</v>
      </c>
      <c r="G436" s="223">
        <v>1369608.4</v>
      </c>
      <c r="H436" s="223">
        <v>1123280.69</v>
      </c>
      <c r="I436" s="223">
        <v>1123280.69</v>
      </c>
      <c r="J436" s="223">
        <v>1123280.69</v>
      </c>
      <c r="K436" s="223">
        <v>1123280.69</v>
      </c>
      <c r="L436" s="223">
        <v>1123280.69</v>
      </c>
      <c r="M436" s="223">
        <v>1123280.69</v>
      </c>
      <c r="N436" s="223">
        <v>1123280.69</v>
      </c>
    </row>
    <row r="437" spans="1:14">
      <c r="A437" s="222" t="s">
        <v>662</v>
      </c>
      <c r="B437" s="222" t="s">
        <v>119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</row>
    <row r="438" spans="1:14">
      <c r="A438" s="222" t="s">
        <v>663</v>
      </c>
      <c r="B438" s="222" t="s">
        <v>664</v>
      </c>
      <c r="C438" s="223">
        <v>1089511.1499999999</v>
      </c>
      <c r="D438" s="223">
        <v>492438.59</v>
      </c>
      <c r="E438" s="223">
        <v>1336704.5</v>
      </c>
      <c r="F438" s="223">
        <v>805667.47</v>
      </c>
      <c r="G438" s="223">
        <v>200969.77</v>
      </c>
      <c r="H438" s="223">
        <v>177546.21</v>
      </c>
      <c r="I438" s="223">
        <v>700519.48</v>
      </c>
      <c r="J438" s="223">
        <v>700519.48</v>
      </c>
      <c r="K438" s="223">
        <v>700519.48</v>
      </c>
      <c r="L438" s="223">
        <v>700519.48</v>
      </c>
      <c r="M438" s="223">
        <v>700519.48</v>
      </c>
      <c r="N438" s="223">
        <v>700519.48</v>
      </c>
    </row>
    <row r="439" spans="1:14">
      <c r="A439" s="222" t="s">
        <v>665</v>
      </c>
      <c r="B439" s="222" t="s">
        <v>666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</row>
    <row r="440" spans="1:14">
      <c r="A440" s="222" t="s">
        <v>667</v>
      </c>
      <c r="B440" s="222" t="s">
        <v>668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</row>
    <row r="441" spans="1:14">
      <c r="A441" s="222" t="s">
        <v>669</v>
      </c>
      <c r="B441" s="222" t="s">
        <v>670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</row>
    <row r="442" spans="1:14">
      <c r="A442" s="222" t="s">
        <v>671</v>
      </c>
      <c r="B442" s="222" t="s">
        <v>672</v>
      </c>
      <c r="C442" s="223">
        <v>-20312.04</v>
      </c>
      <c r="D442" s="223">
        <v>-2466.85</v>
      </c>
      <c r="E442" s="223">
        <v>-6617.43</v>
      </c>
      <c r="F442" s="223">
        <v>-31329.97</v>
      </c>
      <c r="G442" s="223">
        <v>-736.37</v>
      </c>
      <c r="H442" s="223">
        <v>1583.23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</row>
    <row r="443" spans="1:14">
      <c r="A443" s="222" t="s">
        <v>673</v>
      </c>
      <c r="B443" s="222" t="s">
        <v>674</v>
      </c>
      <c r="C443" s="223">
        <v>-308181.3</v>
      </c>
      <c r="D443" s="223">
        <v>-566254.18999999994</v>
      </c>
      <c r="E443" s="223">
        <v>-557755.56000000006</v>
      </c>
      <c r="F443" s="223">
        <v>-1099306.04</v>
      </c>
      <c r="G443" s="223">
        <v>-119793.55</v>
      </c>
      <c r="H443" s="223">
        <v>-73941.37</v>
      </c>
      <c r="I443" s="223">
        <v>0</v>
      </c>
      <c r="J443" s="223">
        <v>0</v>
      </c>
      <c r="K443" s="223">
        <v>0</v>
      </c>
      <c r="L443" s="223">
        <v>0</v>
      </c>
      <c r="M443" s="223">
        <v>0</v>
      </c>
      <c r="N443" s="223">
        <v>0</v>
      </c>
    </row>
    <row r="444" spans="1:14">
      <c r="A444" s="222" t="s">
        <v>675</v>
      </c>
      <c r="B444" s="222" t="s">
        <v>676</v>
      </c>
      <c r="C444" s="223">
        <v>-156873.88</v>
      </c>
      <c r="D444" s="223">
        <v>-118885.98</v>
      </c>
      <c r="E444" s="223">
        <v>-124342.24</v>
      </c>
      <c r="F444" s="223">
        <v>-129868.75</v>
      </c>
      <c r="G444" s="223">
        <v>-103073.25</v>
      </c>
      <c r="H444" s="223">
        <v>70130.75</v>
      </c>
      <c r="I444" s="223">
        <v>0</v>
      </c>
      <c r="J444" s="223">
        <v>0</v>
      </c>
      <c r="K444" s="223">
        <v>0</v>
      </c>
      <c r="L444" s="223">
        <v>0</v>
      </c>
      <c r="M444" s="223">
        <v>0</v>
      </c>
      <c r="N444" s="223">
        <v>0</v>
      </c>
    </row>
    <row r="445" spans="1:14">
      <c r="A445" s="222" t="s">
        <v>677</v>
      </c>
      <c r="B445" s="222" t="s">
        <v>678</v>
      </c>
      <c r="C445" s="223">
        <v>57099780.740000002</v>
      </c>
      <c r="D445" s="223">
        <v>57831620.969999999</v>
      </c>
      <c r="E445" s="223">
        <v>65067752.109999999</v>
      </c>
      <c r="F445" s="223">
        <v>63515623.649999999</v>
      </c>
      <c r="G445" s="223">
        <v>56858684.07</v>
      </c>
      <c r="H445" s="223">
        <v>115962468.17</v>
      </c>
      <c r="I445" s="223">
        <v>-0.01</v>
      </c>
      <c r="J445" s="223">
        <v>-0.01</v>
      </c>
      <c r="K445" s="223">
        <v>-0.01</v>
      </c>
      <c r="L445" s="223">
        <v>-0.01</v>
      </c>
      <c r="M445" s="223">
        <v>-0.01</v>
      </c>
      <c r="N445" s="223">
        <v>-0.01</v>
      </c>
    </row>
    <row r="446" spans="1:14">
      <c r="A446" s="222" t="s">
        <v>679</v>
      </c>
      <c r="B446" s="222" t="s">
        <v>680</v>
      </c>
      <c r="C446" s="223">
        <v>0</v>
      </c>
      <c r="D446" s="223">
        <v>0</v>
      </c>
      <c r="E446" s="223">
        <v>0</v>
      </c>
      <c r="F446" s="223">
        <v>0</v>
      </c>
      <c r="G446" s="223">
        <v>0</v>
      </c>
      <c r="H446" s="223">
        <v>0</v>
      </c>
      <c r="I446" s="223">
        <v>0</v>
      </c>
      <c r="J446" s="223">
        <v>0</v>
      </c>
      <c r="K446" s="223">
        <v>0</v>
      </c>
      <c r="L446" s="223">
        <v>0</v>
      </c>
      <c r="M446" s="223">
        <v>0</v>
      </c>
      <c r="N446" s="223">
        <v>0</v>
      </c>
    </row>
    <row r="447" spans="1:14">
      <c r="A447" s="222" t="s">
        <v>681</v>
      </c>
      <c r="B447" s="222" t="s">
        <v>682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</row>
    <row r="448" spans="1:14">
      <c r="A448" s="222" t="s">
        <v>683</v>
      </c>
      <c r="B448" s="222" t="s">
        <v>684</v>
      </c>
      <c r="C448" s="223">
        <v>37972636.619999997</v>
      </c>
      <c r="D448" s="223">
        <v>40386569.039999999</v>
      </c>
      <c r="E448" s="223">
        <v>41928607.840000004</v>
      </c>
      <c r="F448" s="223">
        <v>45302650.82</v>
      </c>
      <c r="G448" s="223">
        <v>37615330.799999997</v>
      </c>
      <c r="H448" s="223">
        <v>34937917.75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</row>
    <row r="449" spans="1:14">
      <c r="A449" s="222" t="s">
        <v>685</v>
      </c>
      <c r="B449" s="222" t="s">
        <v>686</v>
      </c>
      <c r="C449" s="223">
        <v>13288.27</v>
      </c>
      <c r="D449" s="223">
        <v>13288.27</v>
      </c>
      <c r="E449" s="223">
        <v>13288.27</v>
      </c>
      <c r="F449" s="223">
        <v>13288.27</v>
      </c>
      <c r="G449" s="223">
        <v>13288.27</v>
      </c>
      <c r="H449" s="223">
        <v>13288.27</v>
      </c>
      <c r="I449" s="223">
        <v>13288.27</v>
      </c>
      <c r="J449" s="223">
        <v>13288.27</v>
      </c>
      <c r="K449" s="223">
        <v>13288.27</v>
      </c>
      <c r="L449" s="223">
        <v>13288.27</v>
      </c>
      <c r="M449" s="223">
        <v>13288.27</v>
      </c>
      <c r="N449" s="223">
        <v>13288.27</v>
      </c>
    </row>
    <row r="450" spans="1:14">
      <c r="A450" s="222" t="s">
        <v>687</v>
      </c>
      <c r="B450" s="222" t="s">
        <v>688</v>
      </c>
      <c r="C450" s="223">
        <v>0</v>
      </c>
      <c r="D450" s="223">
        <v>0</v>
      </c>
      <c r="E450" s="223">
        <v>0</v>
      </c>
      <c r="F450" s="223">
        <v>0</v>
      </c>
      <c r="G450" s="223">
        <v>0</v>
      </c>
      <c r="H450" s="223">
        <v>0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</row>
    <row r="451" spans="1:14">
      <c r="A451" s="222" t="s">
        <v>689</v>
      </c>
      <c r="B451" s="222" t="s">
        <v>690</v>
      </c>
      <c r="C451" s="223">
        <v>-10582326.9</v>
      </c>
      <c r="D451" s="223">
        <v>-9442348.8599999994</v>
      </c>
      <c r="E451" s="223">
        <v>-9410990.3300000001</v>
      </c>
      <c r="F451" s="223">
        <v>-9855714.1799999997</v>
      </c>
      <c r="G451" s="223">
        <v>-10213631.029999999</v>
      </c>
      <c r="H451" s="223">
        <v>-10145318.92</v>
      </c>
      <c r="I451" s="223">
        <v>-10145318.92</v>
      </c>
      <c r="J451" s="223">
        <v>-10145318.92</v>
      </c>
      <c r="K451" s="223">
        <v>-10145318.92</v>
      </c>
      <c r="L451" s="223">
        <v>-10145318.92</v>
      </c>
      <c r="M451" s="223">
        <v>-10145318.92</v>
      </c>
      <c r="N451" s="223">
        <v>-10145318.92</v>
      </c>
    </row>
    <row r="452" spans="1:14">
      <c r="A452" s="222" t="s">
        <v>691</v>
      </c>
      <c r="B452" s="222" t="s">
        <v>692</v>
      </c>
      <c r="C452" s="223">
        <v>-10427537.77</v>
      </c>
      <c r="D452" s="223">
        <v>-11234813.189999999</v>
      </c>
      <c r="E452" s="223">
        <v>-11094591.32</v>
      </c>
      <c r="F452" s="223">
        <v>-11172843.93</v>
      </c>
      <c r="G452" s="223">
        <v>-11239738.810000001</v>
      </c>
      <c r="H452" s="223">
        <v>-11245739.460000001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</row>
    <row r="453" spans="1:14">
      <c r="A453" s="222" t="s">
        <v>693</v>
      </c>
      <c r="B453" s="222" t="s">
        <v>694</v>
      </c>
      <c r="C453" s="223">
        <v>0</v>
      </c>
      <c r="D453" s="223">
        <v>0</v>
      </c>
      <c r="E453" s="223">
        <v>0</v>
      </c>
      <c r="F453" s="223">
        <v>0</v>
      </c>
      <c r="G453" s="223">
        <v>0</v>
      </c>
      <c r="H453" s="223">
        <v>0</v>
      </c>
      <c r="I453" s="223">
        <v>0</v>
      </c>
      <c r="J453" s="223">
        <v>0</v>
      </c>
      <c r="K453" s="223">
        <v>0</v>
      </c>
      <c r="L453" s="223">
        <v>0</v>
      </c>
      <c r="M453" s="223">
        <v>0</v>
      </c>
      <c r="N453" s="223">
        <v>0</v>
      </c>
    </row>
    <row r="454" spans="1:14">
      <c r="A454" s="222" t="s">
        <v>695</v>
      </c>
      <c r="B454" s="222" t="s">
        <v>696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</row>
    <row r="455" spans="1:14">
      <c r="A455" s="222" t="s">
        <v>697</v>
      </c>
      <c r="B455" s="222" t="s">
        <v>698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</row>
    <row r="456" spans="1:14">
      <c r="A456" s="222" t="s">
        <v>699</v>
      </c>
      <c r="B456" s="222" t="s">
        <v>700</v>
      </c>
      <c r="C456" s="223">
        <v>-75124</v>
      </c>
      <c r="D456" s="223">
        <v>0</v>
      </c>
      <c r="E456" s="223">
        <v>0</v>
      </c>
      <c r="F456" s="223">
        <v>0</v>
      </c>
      <c r="G456" s="223">
        <v>0</v>
      </c>
      <c r="H456" s="223">
        <v>0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</row>
    <row r="457" spans="1:14">
      <c r="A457" s="222" t="s">
        <v>701</v>
      </c>
      <c r="B457" s="222" t="s">
        <v>702</v>
      </c>
      <c r="C457" s="223">
        <v>0</v>
      </c>
      <c r="D457" s="223">
        <v>0</v>
      </c>
      <c r="E457" s="223">
        <v>0</v>
      </c>
      <c r="F457" s="223">
        <v>0</v>
      </c>
      <c r="G457" s="223">
        <v>0</v>
      </c>
      <c r="H457" s="223">
        <v>0</v>
      </c>
      <c r="I457" s="223">
        <v>0</v>
      </c>
      <c r="J457" s="223">
        <v>0</v>
      </c>
      <c r="K457" s="223">
        <v>0</v>
      </c>
      <c r="L457" s="223">
        <v>0</v>
      </c>
      <c r="M457" s="223">
        <v>0</v>
      </c>
      <c r="N457" s="223">
        <v>0</v>
      </c>
    </row>
    <row r="458" spans="1:14">
      <c r="A458" s="222" t="s">
        <v>703</v>
      </c>
      <c r="B458" s="222" t="s">
        <v>704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</row>
    <row r="459" spans="1:14">
      <c r="A459" s="222" t="s">
        <v>705</v>
      </c>
      <c r="B459" s="222" t="s">
        <v>706</v>
      </c>
      <c r="C459" s="223">
        <v>0</v>
      </c>
      <c r="D459" s="223">
        <v>0</v>
      </c>
      <c r="E459" s="223">
        <v>0</v>
      </c>
      <c r="F459" s="223">
        <v>0</v>
      </c>
      <c r="G459" s="223">
        <v>0</v>
      </c>
      <c r="H459" s="223">
        <v>0</v>
      </c>
      <c r="I459" s="223">
        <v>0</v>
      </c>
      <c r="J459" s="223">
        <v>0</v>
      </c>
      <c r="K459" s="223">
        <v>0</v>
      </c>
      <c r="L459" s="223">
        <v>0</v>
      </c>
      <c r="M459" s="223">
        <v>0</v>
      </c>
      <c r="N459" s="223">
        <v>0</v>
      </c>
    </row>
    <row r="460" spans="1:14">
      <c r="A460" s="222" t="s">
        <v>707</v>
      </c>
      <c r="B460" s="222" t="s">
        <v>708</v>
      </c>
      <c r="C460" s="223">
        <v>0</v>
      </c>
      <c r="D460" s="223">
        <v>0</v>
      </c>
      <c r="E460" s="223">
        <v>0</v>
      </c>
      <c r="F460" s="223">
        <v>0</v>
      </c>
      <c r="G460" s="223">
        <v>0</v>
      </c>
      <c r="H460" s="223">
        <v>0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</row>
    <row r="461" spans="1:14">
      <c r="A461" s="222" t="s">
        <v>709</v>
      </c>
      <c r="B461" s="222" t="s">
        <v>119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</row>
    <row r="462" spans="1:14">
      <c r="A462" s="222" t="s">
        <v>710</v>
      </c>
      <c r="B462" s="222" t="s">
        <v>711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</row>
    <row r="463" spans="1:14">
      <c r="A463" s="222" t="s">
        <v>712</v>
      </c>
      <c r="B463" s="222" t="s">
        <v>713</v>
      </c>
      <c r="C463" s="223">
        <v>823564.25</v>
      </c>
      <c r="D463" s="223">
        <v>933804.99</v>
      </c>
      <c r="E463" s="223">
        <v>971988.05</v>
      </c>
      <c r="F463" s="223">
        <v>977733.8</v>
      </c>
      <c r="G463" s="223">
        <v>821098.87</v>
      </c>
      <c r="H463" s="223">
        <v>853071.15</v>
      </c>
      <c r="I463" s="223">
        <v>838917.21</v>
      </c>
      <c r="J463" s="223">
        <v>838917.21</v>
      </c>
      <c r="K463" s="223">
        <v>838917.21</v>
      </c>
      <c r="L463" s="223">
        <v>838917.21</v>
      </c>
      <c r="M463" s="223">
        <v>838917.21</v>
      </c>
      <c r="N463" s="223">
        <v>838917.21</v>
      </c>
    </row>
    <row r="464" spans="1:14">
      <c r="A464" s="222" t="s">
        <v>714</v>
      </c>
      <c r="B464" s="222" t="s">
        <v>715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</row>
    <row r="465" spans="1:14">
      <c r="A465" s="222" t="s">
        <v>716</v>
      </c>
      <c r="B465" s="222" t="s">
        <v>717</v>
      </c>
      <c r="C465" s="223">
        <v>2089578.41</v>
      </c>
      <c r="D465" s="223">
        <v>1613972.4</v>
      </c>
      <c r="E465" s="223">
        <v>2163520.13</v>
      </c>
      <c r="F465" s="223">
        <v>864693.34</v>
      </c>
      <c r="G465" s="223">
        <v>1432024.15</v>
      </c>
      <c r="H465" s="223">
        <v>1573495.09</v>
      </c>
      <c r="I465" s="223">
        <v>572287.98</v>
      </c>
      <c r="J465" s="223">
        <v>572287.98</v>
      </c>
      <c r="K465" s="223">
        <v>572287.98</v>
      </c>
      <c r="L465" s="223">
        <v>572287.98</v>
      </c>
      <c r="M465" s="223">
        <v>572287.98</v>
      </c>
      <c r="N465" s="223">
        <v>572287.98</v>
      </c>
    </row>
    <row r="466" spans="1:14">
      <c r="A466" s="222" t="s">
        <v>718</v>
      </c>
      <c r="B466" s="222" t="s">
        <v>711</v>
      </c>
      <c r="C466" s="223">
        <v>15339570.359999999</v>
      </c>
      <c r="D466" s="223">
        <v>14902821.640000001</v>
      </c>
      <c r="E466" s="223">
        <v>19251558.5</v>
      </c>
      <c r="F466" s="223">
        <v>23546538.379999999</v>
      </c>
      <c r="G466" s="223">
        <v>21851036.649999999</v>
      </c>
      <c r="H466" s="223">
        <v>14718549.25</v>
      </c>
      <c r="I466" s="223">
        <v>12857914.27</v>
      </c>
      <c r="J466" s="223">
        <v>12857914.27</v>
      </c>
      <c r="K466" s="223">
        <v>12857914.27</v>
      </c>
      <c r="L466" s="223">
        <v>12857914.27</v>
      </c>
      <c r="M466" s="223">
        <v>12857914.27</v>
      </c>
      <c r="N466" s="223">
        <v>12857914.27</v>
      </c>
    </row>
    <row r="467" spans="1:14">
      <c r="A467" s="222" t="s">
        <v>719</v>
      </c>
      <c r="B467" s="222" t="s">
        <v>715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</row>
    <row r="468" spans="1:14">
      <c r="A468" s="222" t="s">
        <v>720</v>
      </c>
      <c r="B468" s="222" t="s">
        <v>721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</row>
    <row r="469" spans="1:14">
      <c r="A469" s="222" t="s">
        <v>722</v>
      </c>
      <c r="B469" s="222" t="s">
        <v>723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</row>
    <row r="470" spans="1:14">
      <c r="A470" s="222" t="s">
        <v>724</v>
      </c>
      <c r="B470" s="222" t="s">
        <v>725</v>
      </c>
      <c r="C470" s="223">
        <v>-2789849.36</v>
      </c>
      <c r="D470" s="223">
        <v>-2423731.34</v>
      </c>
      <c r="E470" s="223">
        <v>-2487505.89</v>
      </c>
      <c r="F470" s="223">
        <v>-2493960.7000000002</v>
      </c>
      <c r="G470" s="223">
        <v>-2519509.36</v>
      </c>
      <c r="H470" s="223">
        <v>-2575147.02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</row>
    <row r="471" spans="1:14">
      <c r="A471" s="222" t="s">
        <v>726</v>
      </c>
      <c r="B471" s="222" t="s">
        <v>727</v>
      </c>
      <c r="C471" s="223">
        <v>0</v>
      </c>
      <c r="D471" s="223">
        <v>0</v>
      </c>
      <c r="E471" s="223">
        <v>0</v>
      </c>
      <c r="F471" s="223">
        <v>0</v>
      </c>
      <c r="G471" s="223">
        <v>0</v>
      </c>
      <c r="H471" s="223">
        <v>0</v>
      </c>
      <c r="I471" s="223">
        <v>0</v>
      </c>
      <c r="J471" s="223">
        <v>0</v>
      </c>
      <c r="K471" s="223">
        <v>0</v>
      </c>
      <c r="L471" s="223">
        <v>0</v>
      </c>
      <c r="M471" s="223">
        <v>0</v>
      </c>
      <c r="N471" s="223">
        <v>0</v>
      </c>
    </row>
    <row r="472" spans="1:14">
      <c r="A472" s="222" t="s">
        <v>728</v>
      </c>
      <c r="B472" s="222" t="s">
        <v>729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</row>
    <row r="473" spans="1:14">
      <c r="A473" s="222" t="s">
        <v>2016</v>
      </c>
      <c r="B473" s="222" t="s">
        <v>2017</v>
      </c>
      <c r="C473" s="223">
        <v>0</v>
      </c>
      <c r="D473" s="223">
        <v>0</v>
      </c>
      <c r="E473" s="223">
        <v>0</v>
      </c>
      <c r="F473" s="223">
        <v>0</v>
      </c>
      <c r="G473" s="223">
        <v>0</v>
      </c>
      <c r="H473" s="223">
        <v>0</v>
      </c>
      <c r="I473" s="223">
        <v>0</v>
      </c>
      <c r="J473" s="223">
        <v>0</v>
      </c>
      <c r="K473" s="223">
        <v>0</v>
      </c>
      <c r="L473" s="223">
        <v>0</v>
      </c>
      <c r="M473" s="223">
        <v>0</v>
      </c>
      <c r="N473" s="223">
        <v>0</v>
      </c>
    </row>
    <row r="474" spans="1:14">
      <c r="A474" s="222" t="s">
        <v>730</v>
      </c>
      <c r="B474" s="222" t="s">
        <v>731</v>
      </c>
      <c r="C474" s="223">
        <v>12776.05</v>
      </c>
      <c r="D474" s="223">
        <v>20281.22</v>
      </c>
      <c r="E474" s="223">
        <v>285827.21999999997</v>
      </c>
      <c r="F474" s="223">
        <v>46138.49</v>
      </c>
      <c r="G474" s="223">
        <v>17010.84</v>
      </c>
      <c r="H474" s="223">
        <v>29365.05</v>
      </c>
      <c r="I474" s="223">
        <v>17304.849999999999</v>
      </c>
      <c r="J474" s="223">
        <v>17304.849999999999</v>
      </c>
      <c r="K474" s="223">
        <v>17304.849999999999</v>
      </c>
      <c r="L474" s="223">
        <v>17304.849999999999</v>
      </c>
      <c r="M474" s="223">
        <v>17304.849999999999</v>
      </c>
      <c r="N474" s="223">
        <v>17304.849999999999</v>
      </c>
    </row>
    <row r="475" spans="1:14">
      <c r="A475" s="222" t="s">
        <v>732</v>
      </c>
      <c r="B475" s="222" t="s">
        <v>733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</row>
    <row r="476" spans="1:14">
      <c r="A476" s="222" t="s">
        <v>734</v>
      </c>
      <c r="B476" s="222" t="s">
        <v>735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</row>
    <row r="477" spans="1:14">
      <c r="A477" s="222" t="s">
        <v>736</v>
      </c>
      <c r="B477" s="222" t="s">
        <v>737</v>
      </c>
      <c r="C477" s="223">
        <v>4793030.74</v>
      </c>
      <c r="D477" s="223">
        <v>42360.75</v>
      </c>
      <c r="E477" s="223">
        <v>239007.37</v>
      </c>
      <c r="F477" s="223">
        <v>940447.78</v>
      </c>
      <c r="G477" s="223">
        <v>21815.75</v>
      </c>
      <c r="H477" s="223">
        <v>1045022.34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</row>
    <row r="478" spans="1:14">
      <c r="A478" s="222" t="s">
        <v>738</v>
      </c>
      <c r="B478" s="222" t="s">
        <v>119</v>
      </c>
      <c r="C478" s="223">
        <v>0</v>
      </c>
      <c r="D478" s="223">
        <v>0</v>
      </c>
      <c r="E478" s="223">
        <v>0</v>
      </c>
      <c r="F478" s="223">
        <v>0</v>
      </c>
      <c r="G478" s="223">
        <v>0</v>
      </c>
      <c r="H478" s="223">
        <v>0</v>
      </c>
      <c r="I478" s="223">
        <v>0</v>
      </c>
      <c r="J478" s="223">
        <v>0</v>
      </c>
      <c r="K478" s="223">
        <v>0</v>
      </c>
      <c r="L478" s="223">
        <v>0</v>
      </c>
      <c r="M478" s="223">
        <v>0</v>
      </c>
      <c r="N478" s="223">
        <v>0</v>
      </c>
    </row>
    <row r="479" spans="1:14">
      <c r="A479" s="222" t="s">
        <v>739</v>
      </c>
      <c r="B479" s="222" t="s">
        <v>119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</row>
    <row r="480" spans="1:14">
      <c r="A480" s="222" t="s">
        <v>740</v>
      </c>
      <c r="B480" s="222" t="s">
        <v>119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</row>
    <row r="481" spans="1:14">
      <c r="A481" s="222" t="s">
        <v>741</v>
      </c>
      <c r="B481" s="222" t="s">
        <v>119</v>
      </c>
      <c r="C481" s="223">
        <v>0</v>
      </c>
      <c r="D481" s="223">
        <v>0</v>
      </c>
      <c r="E481" s="223">
        <v>0</v>
      </c>
      <c r="F481" s="223">
        <v>0</v>
      </c>
      <c r="G481" s="223">
        <v>0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</row>
    <row r="482" spans="1:14">
      <c r="A482" s="222" t="s">
        <v>742</v>
      </c>
      <c r="B482" s="222" t="s">
        <v>119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</row>
    <row r="483" spans="1:14">
      <c r="A483" s="222" t="s">
        <v>743</v>
      </c>
      <c r="B483" s="222" t="s">
        <v>119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</row>
    <row r="484" spans="1:14">
      <c r="A484" s="222" t="s">
        <v>744</v>
      </c>
      <c r="B484" s="222" t="s">
        <v>745</v>
      </c>
      <c r="C484" s="223">
        <v>-3677922.13</v>
      </c>
      <c r="D484" s="223">
        <v>-3570204.62</v>
      </c>
      <c r="E484" s="223">
        <v>-3456269.34</v>
      </c>
      <c r="F484" s="223">
        <v>-3339243.49</v>
      </c>
      <c r="G484" s="223">
        <v>-3384667.71</v>
      </c>
      <c r="H484" s="223">
        <v>-3216147.31</v>
      </c>
      <c r="I484" s="223">
        <v>0.01</v>
      </c>
      <c r="J484" s="223">
        <v>0.01</v>
      </c>
      <c r="K484" s="223">
        <v>0.01</v>
      </c>
      <c r="L484" s="223">
        <v>0.01</v>
      </c>
      <c r="M484" s="223">
        <v>0.01</v>
      </c>
      <c r="N484" s="223">
        <v>0.01</v>
      </c>
    </row>
    <row r="485" spans="1:14">
      <c r="A485" s="222" t="s">
        <v>746</v>
      </c>
      <c r="B485" s="222" t="s">
        <v>747</v>
      </c>
      <c r="C485" s="223">
        <v>-583824.61</v>
      </c>
      <c r="D485" s="223">
        <v>-165746.64000000001</v>
      </c>
      <c r="E485" s="223">
        <v>-394260.1</v>
      </c>
      <c r="F485" s="223">
        <v>-394260.1</v>
      </c>
      <c r="G485" s="223">
        <v>-191461.94</v>
      </c>
      <c r="H485" s="223">
        <v>-191461.94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</row>
    <row r="486" spans="1:14">
      <c r="A486" s="222" t="s">
        <v>748</v>
      </c>
      <c r="B486" s="222" t="s">
        <v>749</v>
      </c>
      <c r="C486" s="223">
        <v>0</v>
      </c>
      <c r="D486" s="223">
        <v>2040361.43</v>
      </c>
      <c r="E486" s="223">
        <v>2040361.43</v>
      </c>
      <c r="F486" s="223">
        <v>2120957.79</v>
      </c>
      <c r="G486" s="223">
        <v>2120957.79</v>
      </c>
      <c r="H486" s="223">
        <v>2120957.79</v>
      </c>
      <c r="I486" s="223">
        <v>2120957.79</v>
      </c>
      <c r="J486" s="223">
        <v>2120957.79</v>
      </c>
      <c r="K486" s="223">
        <v>2120957.79</v>
      </c>
      <c r="L486" s="223">
        <v>2120957.79</v>
      </c>
      <c r="M486" s="223">
        <v>2120957.79</v>
      </c>
      <c r="N486" s="223">
        <v>2120957.79</v>
      </c>
    </row>
    <row r="487" spans="1:14">
      <c r="A487" s="222" t="s">
        <v>750</v>
      </c>
      <c r="B487" s="222" t="s">
        <v>751</v>
      </c>
      <c r="C487" s="223">
        <v>0</v>
      </c>
      <c r="D487" s="223">
        <v>666075.11</v>
      </c>
      <c r="E487" s="223">
        <v>666075.11</v>
      </c>
      <c r="F487" s="223">
        <v>695089.8</v>
      </c>
      <c r="G487" s="223">
        <v>695089.8</v>
      </c>
      <c r="H487" s="223">
        <v>695089.8</v>
      </c>
      <c r="I487" s="223">
        <v>695089.8</v>
      </c>
      <c r="J487" s="223">
        <v>695089.8</v>
      </c>
      <c r="K487" s="223">
        <v>695089.8</v>
      </c>
      <c r="L487" s="223">
        <v>695089.8</v>
      </c>
      <c r="M487" s="223">
        <v>695089.8</v>
      </c>
      <c r="N487" s="223">
        <v>695089.8</v>
      </c>
    </row>
    <row r="488" spans="1:14">
      <c r="A488" s="222" t="s">
        <v>752</v>
      </c>
      <c r="B488" s="222" t="s">
        <v>753</v>
      </c>
      <c r="C488" s="223">
        <v>579767.48</v>
      </c>
      <c r="D488" s="223">
        <v>1036826.43</v>
      </c>
      <c r="E488" s="223">
        <v>1614171.29</v>
      </c>
      <c r="F488" s="223">
        <v>2095775.01</v>
      </c>
      <c r="G488" s="223">
        <v>3401869.46</v>
      </c>
      <c r="H488" s="223">
        <v>4302813.8499999996</v>
      </c>
      <c r="I488" s="223">
        <v>4341174.37</v>
      </c>
      <c r="J488" s="223">
        <v>4341174.37</v>
      </c>
      <c r="K488" s="223">
        <v>4341174.37</v>
      </c>
      <c r="L488" s="223">
        <v>4341174.37</v>
      </c>
      <c r="M488" s="223">
        <v>4341174.37</v>
      </c>
      <c r="N488" s="223">
        <v>4341174.37</v>
      </c>
    </row>
    <row r="489" spans="1:14">
      <c r="A489" s="222" t="s">
        <v>754</v>
      </c>
      <c r="B489" s="222" t="s">
        <v>755</v>
      </c>
      <c r="C489" s="223">
        <v>195706.31</v>
      </c>
      <c r="D489" s="223">
        <v>493064.43</v>
      </c>
      <c r="E489" s="223">
        <v>628739.44999999995</v>
      </c>
      <c r="F489" s="223">
        <v>926894.05</v>
      </c>
      <c r="G489" s="223">
        <v>1101790.6499999999</v>
      </c>
      <c r="H489" s="223">
        <v>1319309.46</v>
      </c>
      <c r="I489" s="223">
        <v>1337974.68</v>
      </c>
      <c r="J489" s="223">
        <v>1337974.68</v>
      </c>
      <c r="K489" s="223">
        <v>1337974.68</v>
      </c>
      <c r="L489" s="223">
        <v>1337974.68</v>
      </c>
      <c r="M489" s="223">
        <v>1337974.68</v>
      </c>
      <c r="N489" s="223">
        <v>1337974.68</v>
      </c>
    </row>
    <row r="490" spans="1:14">
      <c r="A490" s="222" t="s">
        <v>756</v>
      </c>
      <c r="B490" s="222" t="s">
        <v>757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</row>
    <row r="491" spans="1:14">
      <c r="A491" s="222" t="s">
        <v>758</v>
      </c>
      <c r="B491" s="222" t="s">
        <v>759</v>
      </c>
      <c r="C491" s="223">
        <v>0</v>
      </c>
      <c r="D491" s="223">
        <v>0</v>
      </c>
      <c r="E491" s="223">
        <v>0</v>
      </c>
      <c r="F491" s="223">
        <v>0</v>
      </c>
      <c r="G491" s="223">
        <v>0</v>
      </c>
      <c r="H491" s="223">
        <v>0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</row>
    <row r="492" spans="1:14">
      <c r="A492" s="222" t="s">
        <v>760</v>
      </c>
      <c r="B492" s="222" t="s">
        <v>761</v>
      </c>
      <c r="C492" s="223">
        <v>0</v>
      </c>
      <c r="D492" s="223">
        <v>0</v>
      </c>
      <c r="E492" s="223">
        <v>0</v>
      </c>
      <c r="F492" s="223">
        <v>0</v>
      </c>
      <c r="G492" s="223">
        <v>0</v>
      </c>
      <c r="H492" s="223">
        <v>0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</row>
    <row r="493" spans="1:14">
      <c r="A493" s="222" t="s">
        <v>762</v>
      </c>
      <c r="B493" s="222" t="s">
        <v>763</v>
      </c>
      <c r="C493" s="223">
        <v>0</v>
      </c>
      <c r="D493" s="223">
        <v>0</v>
      </c>
      <c r="E493" s="223">
        <v>0</v>
      </c>
      <c r="F493" s="223">
        <v>0</v>
      </c>
      <c r="G493" s="223">
        <v>0</v>
      </c>
      <c r="H493" s="223">
        <v>0</v>
      </c>
      <c r="I493" s="223">
        <v>0</v>
      </c>
      <c r="J493" s="223">
        <v>0</v>
      </c>
      <c r="K493" s="223">
        <v>0</v>
      </c>
      <c r="L493" s="223">
        <v>0</v>
      </c>
      <c r="M493" s="223">
        <v>0</v>
      </c>
      <c r="N493" s="223">
        <v>0</v>
      </c>
    </row>
    <row r="494" spans="1:14">
      <c r="A494" s="222" t="s">
        <v>764</v>
      </c>
      <c r="B494" s="222" t="s">
        <v>765</v>
      </c>
      <c r="C494" s="223">
        <v>0</v>
      </c>
      <c r="D494" s="223">
        <v>0</v>
      </c>
      <c r="E494" s="223">
        <v>0</v>
      </c>
      <c r="F494" s="223">
        <v>0</v>
      </c>
      <c r="G494" s="223">
        <v>0</v>
      </c>
      <c r="H494" s="223">
        <v>0</v>
      </c>
      <c r="I494" s="223">
        <v>0</v>
      </c>
      <c r="J494" s="223">
        <v>0</v>
      </c>
      <c r="K494" s="223">
        <v>0</v>
      </c>
      <c r="L494" s="223">
        <v>0</v>
      </c>
      <c r="M494" s="223">
        <v>0</v>
      </c>
      <c r="N494" s="223">
        <v>0</v>
      </c>
    </row>
    <row r="495" spans="1:14">
      <c r="A495" s="222" t="s">
        <v>766</v>
      </c>
      <c r="B495" s="222" t="s">
        <v>767</v>
      </c>
      <c r="C495" s="223">
        <v>0</v>
      </c>
      <c r="D495" s="223">
        <v>0</v>
      </c>
      <c r="E495" s="223">
        <v>0</v>
      </c>
      <c r="F495" s="223">
        <v>0</v>
      </c>
      <c r="G495" s="223">
        <v>0</v>
      </c>
      <c r="H495" s="223">
        <v>0</v>
      </c>
      <c r="I495" s="223">
        <v>0</v>
      </c>
      <c r="J495" s="223">
        <v>0</v>
      </c>
      <c r="K495" s="223">
        <v>0</v>
      </c>
      <c r="L495" s="223">
        <v>0</v>
      </c>
      <c r="M495" s="223">
        <v>0</v>
      </c>
      <c r="N495" s="223">
        <v>0</v>
      </c>
    </row>
    <row r="496" spans="1:14">
      <c r="A496" s="222" t="s">
        <v>768</v>
      </c>
      <c r="B496" s="222" t="s">
        <v>769</v>
      </c>
      <c r="C496" s="223">
        <v>0</v>
      </c>
      <c r="D496" s="223">
        <v>0</v>
      </c>
      <c r="E496" s="223">
        <v>0</v>
      </c>
      <c r="F496" s="223">
        <v>0</v>
      </c>
      <c r="G496" s="223">
        <v>0</v>
      </c>
      <c r="H496" s="223">
        <v>0</v>
      </c>
      <c r="I496" s="223">
        <v>0</v>
      </c>
      <c r="J496" s="223">
        <v>0</v>
      </c>
      <c r="K496" s="223">
        <v>0</v>
      </c>
      <c r="L496" s="223">
        <v>0</v>
      </c>
      <c r="M496" s="223">
        <v>0</v>
      </c>
      <c r="N496" s="223">
        <v>0</v>
      </c>
    </row>
    <row r="497" spans="1:14">
      <c r="A497" s="222" t="s">
        <v>770</v>
      </c>
      <c r="B497" s="222" t="s">
        <v>119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</row>
    <row r="498" spans="1:14">
      <c r="A498" s="222" t="s">
        <v>771</v>
      </c>
      <c r="B498" s="222" t="s">
        <v>772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</row>
    <row r="499" spans="1:14">
      <c r="A499" s="222" t="s">
        <v>773</v>
      </c>
      <c r="B499" s="222" t="s">
        <v>774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</row>
    <row r="500" spans="1:14">
      <c r="A500" s="222" t="s">
        <v>775</v>
      </c>
      <c r="B500" s="222" t="s">
        <v>119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</row>
    <row r="501" spans="1:14">
      <c r="A501" s="222" t="s">
        <v>776</v>
      </c>
      <c r="B501" s="222" t="s">
        <v>777</v>
      </c>
      <c r="C501" s="223">
        <v>384813.64</v>
      </c>
      <c r="D501" s="223">
        <v>646872.44999999995</v>
      </c>
      <c r="E501" s="223">
        <v>1001400.2</v>
      </c>
      <c r="F501" s="223">
        <v>1224304.98</v>
      </c>
      <c r="G501" s="223">
        <v>1618830.26</v>
      </c>
      <c r="H501" s="223">
        <v>2130561.25</v>
      </c>
      <c r="I501" s="223">
        <v>2181155.15</v>
      </c>
      <c r="J501" s="223">
        <v>2181155.15</v>
      </c>
      <c r="K501" s="223">
        <v>2181155.15</v>
      </c>
      <c r="L501" s="223">
        <v>2181155.15</v>
      </c>
      <c r="M501" s="223">
        <v>2181155.15</v>
      </c>
      <c r="N501" s="223">
        <v>2181155.15</v>
      </c>
    </row>
    <row r="502" spans="1:14">
      <c r="A502" s="222" t="s">
        <v>778</v>
      </c>
      <c r="B502" s="222" t="s">
        <v>779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</row>
    <row r="503" spans="1:14">
      <c r="A503" s="222" t="s">
        <v>780</v>
      </c>
      <c r="B503" s="222" t="s">
        <v>119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</row>
    <row r="504" spans="1:14">
      <c r="A504" s="222" t="s">
        <v>781</v>
      </c>
      <c r="B504" s="222" t="s">
        <v>782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</row>
    <row r="505" spans="1:14">
      <c r="A505" s="222" t="s">
        <v>783</v>
      </c>
      <c r="B505" s="222" t="s">
        <v>784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</row>
    <row r="506" spans="1:14">
      <c r="A506" s="222" t="s">
        <v>785</v>
      </c>
      <c r="B506" s="222" t="s">
        <v>119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</row>
    <row r="507" spans="1:14">
      <c r="A507" s="222" t="s">
        <v>786</v>
      </c>
      <c r="B507" s="222" t="s">
        <v>787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</row>
    <row r="508" spans="1:14">
      <c r="A508" s="222" t="s">
        <v>788</v>
      </c>
      <c r="B508" s="222" t="s">
        <v>789</v>
      </c>
      <c r="C508" s="223">
        <v>0</v>
      </c>
      <c r="D508" s="223">
        <v>0</v>
      </c>
      <c r="E508" s="223">
        <v>0</v>
      </c>
      <c r="F508" s="223">
        <v>0</v>
      </c>
      <c r="G508" s="223">
        <v>0</v>
      </c>
      <c r="H508" s="223">
        <v>0</v>
      </c>
      <c r="I508" s="223">
        <v>0</v>
      </c>
      <c r="J508" s="223">
        <v>0</v>
      </c>
      <c r="K508" s="223">
        <v>0</v>
      </c>
      <c r="L508" s="223">
        <v>0</v>
      </c>
      <c r="M508" s="223">
        <v>0</v>
      </c>
      <c r="N508" s="223">
        <v>0</v>
      </c>
    </row>
    <row r="509" spans="1:14">
      <c r="A509" s="222" t="s">
        <v>790</v>
      </c>
      <c r="B509" s="222" t="s">
        <v>119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</row>
    <row r="510" spans="1:14">
      <c r="A510" s="222" t="s">
        <v>791</v>
      </c>
      <c r="B510" s="222" t="s">
        <v>792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</row>
    <row r="511" spans="1:14">
      <c r="A511" s="222" t="s">
        <v>793</v>
      </c>
      <c r="B511" s="222" t="s">
        <v>794</v>
      </c>
      <c r="C511" s="223">
        <v>377859.58</v>
      </c>
      <c r="D511" s="223">
        <v>548198</v>
      </c>
      <c r="E511" s="223">
        <v>564503.98</v>
      </c>
      <c r="F511" s="223">
        <v>496477.22</v>
      </c>
      <c r="G511" s="223">
        <v>399721.12</v>
      </c>
      <c r="H511" s="223">
        <v>520341.62</v>
      </c>
      <c r="I511" s="223">
        <v>553227.5</v>
      </c>
      <c r="J511" s="223">
        <v>553227.5</v>
      </c>
      <c r="K511" s="223">
        <v>553227.5</v>
      </c>
      <c r="L511" s="223">
        <v>553227.5</v>
      </c>
      <c r="M511" s="223">
        <v>553227.5</v>
      </c>
      <c r="N511" s="223">
        <v>553227.5</v>
      </c>
    </row>
    <row r="512" spans="1:14">
      <c r="A512" s="222" t="s">
        <v>795</v>
      </c>
      <c r="B512" s="222" t="s">
        <v>796</v>
      </c>
      <c r="C512" s="223">
        <v>1743966.28</v>
      </c>
      <c r="D512" s="223">
        <v>2530141.7200000002</v>
      </c>
      <c r="E512" s="223">
        <v>2605400.42</v>
      </c>
      <c r="F512" s="223">
        <v>2291431.0499999998</v>
      </c>
      <c r="G512" s="223">
        <v>1840740.84</v>
      </c>
      <c r="H512" s="223">
        <v>2405700.9700000002</v>
      </c>
      <c r="I512" s="223">
        <v>2557482.0699999998</v>
      </c>
      <c r="J512" s="223">
        <v>2557482.0699999998</v>
      </c>
      <c r="K512" s="223">
        <v>2557482.0699999998</v>
      </c>
      <c r="L512" s="223">
        <v>2557482.0699999998</v>
      </c>
      <c r="M512" s="223">
        <v>2557482.0699999998</v>
      </c>
      <c r="N512" s="223">
        <v>2557482.0699999998</v>
      </c>
    </row>
    <row r="513" spans="1:14">
      <c r="A513" s="222" t="s">
        <v>797</v>
      </c>
      <c r="B513" s="222" t="s">
        <v>798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</row>
    <row r="514" spans="1:14">
      <c r="A514" s="222" t="s">
        <v>799</v>
      </c>
      <c r="B514" s="222" t="s">
        <v>800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</row>
    <row r="515" spans="1:14">
      <c r="A515" s="222" t="s">
        <v>801</v>
      </c>
      <c r="B515" s="222" t="s">
        <v>802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</row>
    <row r="516" spans="1:14">
      <c r="A516" s="222" t="s">
        <v>803</v>
      </c>
      <c r="B516" s="222" t="s">
        <v>804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</row>
    <row r="517" spans="1:14">
      <c r="A517" s="222" t="s">
        <v>805</v>
      </c>
      <c r="B517" s="222" t="s">
        <v>806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</row>
    <row r="518" spans="1:14">
      <c r="A518" s="222" t="s">
        <v>807</v>
      </c>
      <c r="B518" s="222" t="s">
        <v>808</v>
      </c>
      <c r="C518" s="223">
        <v>0</v>
      </c>
      <c r="D518" s="223">
        <v>0</v>
      </c>
      <c r="E518" s="223">
        <v>0</v>
      </c>
      <c r="F518" s="223">
        <v>0</v>
      </c>
      <c r="G518" s="223">
        <v>0</v>
      </c>
      <c r="H518" s="223">
        <v>0</v>
      </c>
      <c r="I518" s="223">
        <v>0</v>
      </c>
      <c r="J518" s="223">
        <v>0</v>
      </c>
      <c r="K518" s="223">
        <v>0</v>
      </c>
      <c r="L518" s="223">
        <v>0</v>
      </c>
      <c r="M518" s="223">
        <v>0</v>
      </c>
      <c r="N518" s="223">
        <v>0</v>
      </c>
    </row>
    <row r="519" spans="1:14">
      <c r="A519" s="222" t="s">
        <v>809</v>
      </c>
      <c r="B519" s="222" t="s">
        <v>119</v>
      </c>
      <c r="C519" s="223">
        <v>0</v>
      </c>
      <c r="D519" s="223">
        <v>0</v>
      </c>
      <c r="E519" s="223">
        <v>0</v>
      </c>
      <c r="F519" s="223">
        <v>0</v>
      </c>
      <c r="G519" s="223">
        <v>0</v>
      </c>
      <c r="H519" s="223">
        <v>0</v>
      </c>
      <c r="I519" s="223">
        <v>0</v>
      </c>
      <c r="J519" s="223">
        <v>0</v>
      </c>
      <c r="K519" s="223">
        <v>0</v>
      </c>
      <c r="L519" s="223">
        <v>0</v>
      </c>
      <c r="M519" s="223">
        <v>0</v>
      </c>
      <c r="N519" s="223">
        <v>0</v>
      </c>
    </row>
    <row r="520" spans="1:14">
      <c r="A520" s="222" t="s">
        <v>810</v>
      </c>
      <c r="B520" s="222" t="s">
        <v>119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</row>
    <row r="521" spans="1:14">
      <c r="A521" s="222" t="s">
        <v>811</v>
      </c>
      <c r="B521" s="222" t="s">
        <v>119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</row>
    <row r="522" spans="1:14">
      <c r="A522" s="222" t="s">
        <v>812</v>
      </c>
      <c r="B522" s="222" t="s">
        <v>119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</row>
    <row r="523" spans="1:14">
      <c r="A523" s="222" t="s">
        <v>813</v>
      </c>
      <c r="B523" s="222" t="s">
        <v>119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</row>
    <row r="524" spans="1:14">
      <c r="A524" s="222" t="s">
        <v>814</v>
      </c>
      <c r="B524" s="222" t="s">
        <v>119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</row>
    <row r="525" spans="1:14">
      <c r="A525" s="222" t="s">
        <v>815</v>
      </c>
      <c r="B525" s="222" t="s">
        <v>119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</row>
    <row r="526" spans="1:14">
      <c r="A526" s="222" t="s">
        <v>816</v>
      </c>
      <c r="B526" s="222" t="s">
        <v>119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</row>
    <row r="527" spans="1:14">
      <c r="A527" s="222" t="s">
        <v>817</v>
      </c>
      <c r="B527" s="222" t="s">
        <v>119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</row>
    <row r="528" spans="1:14">
      <c r="A528" s="222" t="s">
        <v>818</v>
      </c>
      <c r="B528" s="222" t="s">
        <v>819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</row>
    <row r="529" spans="1:14">
      <c r="A529" s="222" t="s">
        <v>820</v>
      </c>
      <c r="B529" s="222" t="s">
        <v>821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</row>
    <row r="530" spans="1:14">
      <c r="A530" s="222" t="s">
        <v>822</v>
      </c>
      <c r="B530" s="222" t="s">
        <v>823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</row>
    <row r="531" spans="1:14">
      <c r="A531" s="222" t="s">
        <v>824</v>
      </c>
      <c r="B531" s="222" t="s">
        <v>825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</row>
    <row r="532" spans="1:14">
      <c r="A532" s="222" t="s">
        <v>826</v>
      </c>
      <c r="B532" s="222" t="s">
        <v>827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</row>
    <row r="533" spans="1:14">
      <c r="A533" s="222" t="s">
        <v>828</v>
      </c>
      <c r="B533" s="222" t="s">
        <v>829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</row>
    <row r="534" spans="1:14">
      <c r="A534" s="222" t="s">
        <v>830</v>
      </c>
      <c r="B534" s="222" t="s">
        <v>831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</row>
    <row r="535" spans="1:14">
      <c r="A535" s="222" t="s">
        <v>832</v>
      </c>
      <c r="B535" s="222" t="s">
        <v>833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</row>
    <row r="536" spans="1:14">
      <c r="A536" s="222" t="s">
        <v>834</v>
      </c>
      <c r="B536" s="222" t="s">
        <v>835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</row>
    <row r="537" spans="1:14">
      <c r="A537" s="222" t="s">
        <v>836</v>
      </c>
      <c r="B537" s="222" t="s">
        <v>837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</row>
    <row r="538" spans="1:14">
      <c r="A538" s="222" t="s">
        <v>838</v>
      </c>
      <c r="B538" s="222" t="s">
        <v>839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</row>
    <row r="539" spans="1:14">
      <c r="A539" s="222" t="s">
        <v>840</v>
      </c>
      <c r="B539" s="222" t="s">
        <v>841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</row>
    <row r="540" spans="1:14">
      <c r="A540" s="222" t="s">
        <v>842</v>
      </c>
      <c r="B540" s="222" t="s">
        <v>843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</row>
    <row r="541" spans="1:14">
      <c r="A541" s="222" t="s">
        <v>844</v>
      </c>
      <c r="B541" s="222" t="s">
        <v>845</v>
      </c>
      <c r="C541" s="223">
        <v>66439</v>
      </c>
      <c r="D541" s="223">
        <v>66881.78</v>
      </c>
      <c r="E541" s="223">
        <v>67417.539999999994</v>
      </c>
      <c r="F541" s="223">
        <v>67900.17</v>
      </c>
      <c r="G541" s="223">
        <v>68373.94</v>
      </c>
      <c r="H541" s="223">
        <v>68869.850000000006</v>
      </c>
      <c r="I541" s="223">
        <v>68869.850000000006</v>
      </c>
      <c r="J541" s="223">
        <v>68869.850000000006</v>
      </c>
      <c r="K541" s="223">
        <v>68869.850000000006</v>
      </c>
      <c r="L541" s="223">
        <v>68869.850000000006</v>
      </c>
      <c r="M541" s="223">
        <v>68869.850000000006</v>
      </c>
      <c r="N541" s="223">
        <v>68869.850000000006</v>
      </c>
    </row>
    <row r="542" spans="1:14">
      <c r="A542" s="222" t="s">
        <v>846</v>
      </c>
      <c r="B542" s="222" t="s">
        <v>847</v>
      </c>
      <c r="C542" s="223">
        <v>68195</v>
      </c>
      <c r="D542" s="223">
        <v>68688.02</v>
      </c>
      <c r="E542" s="223">
        <v>69284.58</v>
      </c>
      <c r="F542" s="223">
        <v>69821.98</v>
      </c>
      <c r="G542" s="223">
        <v>70349.52</v>
      </c>
      <c r="H542" s="223">
        <v>70901.710000000006</v>
      </c>
      <c r="I542" s="223">
        <v>70901.710000000006</v>
      </c>
      <c r="J542" s="223">
        <v>70901.710000000006</v>
      </c>
      <c r="K542" s="223">
        <v>70901.710000000006</v>
      </c>
      <c r="L542" s="223">
        <v>70901.710000000006</v>
      </c>
      <c r="M542" s="223">
        <v>70901.710000000006</v>
      </c>
      <c r="N542" s="223">
        <v>70901.710000000006</v>
      </c>
    </row>
    <row r="543" spans="1:14">
      <c r="A543" s="222" t="s">
        <v>848</v>
      </c>
      <c r="B543" s="222" t="s">
        <v>849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</row>
    <row r="544" spans="1:14">
      <c r="A544" s="222" t="s">
        <v>850</v>
      </c>
      <c r="B544" s="222" t="s">
        <v>851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</row>
    <row r="545" spans="1:14">
      <c r="A545" s="222" t="s">
        <v>2481</v>
      </c>
      <c r="B545" s="222" t="s">
        <v>2482</v>
      </c>
      <c r="C545" s="223">
        <v>5975281.6699999999</v>
      </c>
      <c r="D545" s="223">
        <v>5975281.6699999999</v>
      </c>
      <c r="E545" s="223">
        <v>5975281.6699999999</v>
      </c>
      <c r="F545" s="223">
        <v>5954557.0099999998</v>
      </c>
      <c r="G545" s="223">
        <v>6296154.2999999998</v>
      </c>
      <c r="H545" s="223">
        <v>6363077.4500000002</v>
      </c>
      <c r="I545" s="223">
        <v>6363077.4500000002</v>
      </c>
      <c r="J545" s="223">
        <v>6363077.4500000002</v>
      </c>
      <c r="K545" s="223">
        <v>6363077.4500000002</v>
      </c>
      <c r="L545" s="223">
        <v>6363077.4500000002</v>
      </c>
      <c r="M545" s="223">
        <v>6363077.4500000002</v>
      </c>
      <c r="N545" s="223">
        <v>6363077.4500000002</v>
      </c>
    </row>
    <row r="546" spans="1:14">
      <c r="A546" s="222" t="s">
        <v>852</v>
      </c>
      <c r="B546" s="222" t="s">
        <v>853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</row>
    <row r="547" spans="1:14">
      <c r="A547" s="222" t="s">
        <v>854</v>
      </c>
      <c r="B547" s="222" t="s">
        <v>119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</row>
    <row r="548" spans="1:14">
      <c r="A548" s="222" t="s">
        <v>855</v>
      </c>
      <c r="B548" s="222" t="s">
        <v>119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</row>
    <row r="549" spans="1:14">
      <c r="A549" s="222" t="s">
        <v>856</v>
      </c>
      <c r="B549" s="222" t="s">
        <v>119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</row>
    <row r="550" spans="1:14">
      <c r="A550" s="222" t="s">
        <v>857</v>
      </c>
      <c r="B550" s="222" t="s">
        <v>119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</row>
    <row r="551" spans="1:14">
      <c r="A551" s="222" t="s">
        <v>858</v>
      </c>
      <c r="B551" s="222" t="s">
        <v>119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</row>
    <row r="552" spans="1:14">
      <c r="A552" s="222" t="s">
        <v>859</v>
      </c>
      <c r="B552" s="222" t="s">
        <v>119</v>
      </c>
      <c r="C552" s="223">
        <v>0</v>
      </c>
      <c r="D552" s="223">
        <v>0</v>
      </c>
      <c r="E552" s="223">
        <v>0</v>
      </c>
      <c r="F552" s="223">
        <v>0</v>
      </c>
      <c r="G552" s="223">
        <v>0</v>
      </c>
      <c r="H552" s="223">
        <v>0</v>
      </c>
      <c r="I552" s="223">
        <v>0</v>
      </c>
      <c r="J552" s="223">
        <v>0</v>
      </c>
      <c r="K552" s="223">
        <v>0</v>
      </c>
      <c r="L552" s="223">
        <v>0</v>
      </c>
      <c r="M552" s="223">
        <v>0</v>
      </c>
      <c r="N552" s="223">
        <v>0</v>
      </c>
    </row>
    <row r="553" spans="1:14">
      <c r="A553" s="222" t="s">
        <v>860</v>
      </c>
      <c r="B553" s="222" t="s">
        <v>861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</row>
    <row r="554" spans="1:14">
      <c r="A554" s="222" t="s">
        <v>862</v>
      </c>
      <c r="B554" s="222" t="s">
        <v>119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</row>
    <row r="555" spans="1:14">
      <c r="A555" s="222" t="s">
        <v>863</v>
      </c>
      <c r="B555" s="222" t="s">
        <v>119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</row>
    <row r="556" spans="1:14">
      <c r="A556" s="222" t="s">
        <v>864</v>
      </c>
      <c r="B556" s="222" t="s">
        <v>119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</row>
    <row r="557" spans="1:14">
      <c r="A557" s="222" t="s">
        <v>865</v>
      </c>
      <c r="B557" s="222" t="s">
        <v>119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</row>
    <row r="558" spans="1:14">
      <c r="A558" s="222" t="s">
        <v>866</v>
      </c>
      <c r="B558" s="222" t="s">
        <v>119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</row>
    <row r="559" spans="1:14">
      <c r="A559" s="222" t="s">
        <v>867</v>
      </c>
      <c r="B559" s="222" t="s">
        <v>119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</row>
    <row r="560" spans="1:14">
      <c r="A560" s="222" t="s">
        <v>868</v>
      </c>
      <c r="B560" s="222" t="s">
        <v>119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</row>
    <row r="561" spans="1:14">
      <c r="A561" s="222" t="s">
        <v>869</v>
      </c>
      <c r="B561" s="222" t="s">
        <v>119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</row>
    <row r="562" spans="1:14">
      <c r="A562" s="222" t="s">
        <v>870</v>
      </c>
      <c r="B562" s="222" t="s">
        <v>871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</row>
    <row r="563" spans="1:14">
      <c r="A563" s="222" t="s">
        <v>872</v>
      </c>
      <c r="B563" s="222" t="s">
        <v>873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</row>
    <row r="564" spans="1:14">
      <c r="A564" s="222" t="s">
        <v>874</v>
      </c>
      <c r="B564" s="222" t="s">
        <v>875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</row>
    <row r="565" spans="1:14">
      <c r="A565" s="222" t="s">
        <v>877</v>
      </c>
      <c r="B565" s="222" t="s">
        <v>878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</row>
    <row r="566" spans="1:14">
      <c r="A566" s="222" t="s">
        <v>879</v>
      </c>
      <c r="B566" s="222" t="s">
        <v>880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</row>
    <row r="567" spans="1:14">
      <c r="A567" s="222" t="s">
        <v>881</v>
      </c>
      <c r="B567" s="222" t="s">
        <v>882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</row>
    <row r="568" spans="1:14">
      <c r="A568" s="222" t="s">
        <v>883</v>
      </c>
      <c r="B568" s="222" t="s">
        <v>884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</row>
    <row r="569" spans="1:14">
      <c r="A569" s="222" t="s">
        <v>885</v>
      </c>
      <c r="B569" s="222" t="s">
        <v>886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</row>
    <row r="570" spans="1:14">
      <c r="A570" s="222" t="s">
        <v>887</v>
      </c>
      <c r="B570" s="222" t="s">
        <v>888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</row>
    <row r="571" spans="1:14">
      <c r="A571" s="222" t="s">
        <v>889</v>
      </c>
      <c r="B571" s="222" t="s">
        <v>890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</row>
    <row r="572" spans="1:14">
      <c r="A572" s="222" t="s">
        <v>891</v>
      </c>
      <c r="B572" s="222" t="s">
        <v>890</v>
      </c>
      <c r="C572" s="223">
        <v>0</v>
      </c>
      <c r="D572" s="223">
        <v>0</v>
      </c>
      <c r="E572" s="223">
        <v>0</v>
      </c>
      <c r="F572" s="223">
        <v>0</v>
      </c>
      <c r="G572" s="223">
        <v>0</v>
      </c>
      <c r="H572" s="223">
        <v>0</v>
      </c>
      <c r="I572" s="223">
        <v>0</v>
      </c>
      <c r="J572" s="223">
        <v>0</v>
      </c>
      <c r="K572" s="223">
        <v>0</v>
      </c>
      <c r="L572" s="223">
        <v>0</v>
      </c>
      <c r="M572" s="223">
        <v>0</v>
      </c>
      <c r="N572" s="223">
        <v>0</v>
      </c>
    </row>
    <row r="573" spans="1:14">
      <c r="A573" s="222" t="s">
        <v>892</v>
      </c>
      <c r="B573" s="222" t="s">
        <v>893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</row>
    <row r="574" spans="1:14">
      <c r="A574" s="222" t="s">
        <v>894</v>
      </c>
      <c r="B574" s="222" t="s">
        <v>2483</v>
      </c>
      <c r="C574" s="223">
        <v>25423.18</v>
      </c>
      <c r="D574" s="223">
        <v>25587.84</v>
      </c>
      <c r="E574" s="223">
        <v>25787.08</v>
      </c>
      <c r="F574" s="223">
        <v>25966.560000000001</v>
      </c>
      <c r="G574" s="223">
        <v>26142.74</v>
      </c>
      <c r="H574" s="223">
        <v>26327.16</v>
      </c>
      <c r="I574" s="223">
        <v>26327.16</v>
      </c>
      <c r="J574" s="223">
        <v>26327.16</v>
      </c>
      <c r="K574" s="223">
        <v>26327.16</v>
      </c>
      <c r="L574" s="223">
        <v>26327.16</v>
      </c>
      <c r="M574" s="223">
        <v>26327.16</v>
      </c>
      <c r="N574" s="223">
        <v>26327.16</v>
      </c>
    </row>
    <row r="575" spans="1:14">
      <c r="A575" s="222" t="s">
        <v>895</v>
      </c>
      <c r="B575" s="222" t="s">
        <v>896</v>
      </c>
      <c r="C575" s="223">
        <v>45538.42</v>
      </c>
      <c r="D575" s="223">
        <v>45841.91</v>
      </c>
      <c r="E575" s="223">
        <v>46209.13</v>
      </c>
      <c r="F575" s="223">
        <v>46539.93</v>
      </c>
      <c r="G575" s="223">
        <v>46864.66</v>
      </c>
      <c r="H575" s="223">
        <v>47204.57</v>
      </c>
      <c r="I575" s="223">
        <v>47204.57</v>
      </c>
      <c r="J575" s="223">
        <v>47204.57</v>
      </c>
      <c r="K575" s="223">
        <v>47204.57</v>
      </c>
      <c r="L575" s="223">
        <v>47204.57</v>
      </c>
      <c r="M575" s="223">
        <v>47204.57</v>
      </c>
      <c r="N575" s="223">
        <v>47204.57</v>
      </c>
    </row>
    <row r="576" spans="1:14">
      <c r="A576" s="222" t="s">
        <v>897</v>
      </c>
      <c r="B576" s="222" t="s">
        <v>898</v>
      </c>
      <c r="C576" s="223">
        <v>27537.91</v>
      </c>
      <c r="D576" s="223">
        <v>27737</v>
      </c>
      <c r="E576" s="223">
        <v>27977.9</v>
      </c>
      <c r="F576" s="223">
        <v>28194.91</v>
      </c>
      <c r="G576" s="223">
        <v>28407.93</v>
      </c>
      <c r="H576" s="223">
        <v>28630.91</v>
      </c>
      <c r="I576" s="223">
        <v>28630.91</v>
      </c>
      <c r="J576" s="223">
        <v>28630.91</v>
      </c>
      <c r="K576" s="223">
        <v>28630.91</v>
      </c>
      <c r="L576" s="223">
        <v>28630.91</v>
      </c>
      <c r="M576" s="223">
        <v>28630.91</v>
      </c>
      <c r="N576" s="223">
        <v>28630.91</v>
      </c>
    </row>
    <row r="577" spans="1:14">
      <c r="A577" s="222" t="s">
        <v>899</v>
      </c>
      <c r="B577" s="222" t="s">
        <v>900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</row>
    <row r="578" spans="1:14">
      <c r="A578" s="222" t="s">
        <v>901</v>
      </c>
      <c r="B578" s="222" t="s">
        <v>902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</row>
    <row r="579" spans="1:14">
      <c r="A579" s="222" t="s">
        <v>2484</v>
      </c>
      <c r="B579" s="222" t="s">
        <v>2485</v>
      </c>
      <c r="C579" s="223">
        <v>2380762.14</v>
      </c>
      <c r="D579" s="223">
        <v>2380762.14</v>
      </c>
      <c r="E579" s="223">
        <v>2380762.14</v>
      </c>
      <c r="F579" s="223">
        <v>2373301.2599999998</v>
      </c>
      <c r="G579" s="223">
        <v>2500747.54</v>
      </c>
      <c r="H579" s="223">
        <v>2527328.5099999998</v>
      </c>
      <c r="I579" s="223">
        <v>2527328.5099999998</v>
      </c>
      <c r="J579" s="223">
        <v>2527328.5099999998</v>
      </c>
      <c r="K579" s="223">
        <v>2527328.5099999998</v>
      </c>
      <c r="L579" s="223">
        <v>2527328.5099999998</v>
      </c>
      <c r="M579" s="223">
        <v>2527328.5099999998</v>
      </c>
      <c r="N579" s="223">
        <v>2527328.5099999998</v>
      </c>
    </row>
    <row r="580" spans="1:14">
      <c r="A580" s="222" t="s">
        <v>903</v>
      </c>
      <c r="B580" s="222" t="s">
        <v>904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</row>
    <row r="581" spans="1:14">
      <c r="A581" s="222" t="s">
        <v>905</v>
      </c>
      <c r="B581" s="222" t="s">
        <v>906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</row>
    <row r="582" spans="1:14">
      <c r="A582" s="222" t="s">
        <v>907</v>
      </c>
      <c r="B582" s="222" t="s">
        <v>908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</row>
    <row r="583" spans="1:14">
      <c r="A583" s="222" t="s">
        <v>909</v>
      </c>
      <c r="B583" s="222" t="s">
        <v>910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</row>
    <row r="584" spans="1:14">
      <c r="A584" s="222" t="s">
        <v>911</v>
      </c>
      <c r="B584" s="222" t="s">
        <v>119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</row>
    <row r="585" spans="1:14">
      <c r="A585" s="222" t="s">
        <v>912</v>
      </c>
      <c r="B585" s="222" t="s">
        <v>119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</row>
    <row r="586" spans="1:14">
      <c r="A586" s="222" t="s">
        <v>913</v>
      </c>
      <c r="B586" s="222" t="s">
        <v>914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</row>
    <row r="587" spans="1:14">
      <c r="A587" s="222" t="s">
        <v>2486</v>
      </c>
      <c r="B587" s="222" t="s">
        <v>2487</v>
      </c>
      <c r="C587" s="223">
        <v>0</v>
      </c>
      <c r="D587" s="223">
        <v>0</v>
      </c>
      <c r="E587" s="223">
        <v>0</v>
      </c>
      <c r="F587" s="223">
        <v>0</v>
      </c>
      <c r="G587" s="223">
        <v>0</v>
      </c>
      <c r="H587" s="223">
        <v>0</v>
      </c>
      <c r="I587" s="223">
        <v>0</v>
      </c>
      <c r="J587" s="223">
        <v>0</v>
      </c>
      <c r="K587" s="223">
        <v>0</v>
      </c>
      <c r="L587" s="223">
        <v>0</v>
      </c>
      <c r="M587" s="223">
        <v>0</v>
      </c>
      <c r="N587" s="223">
        <v>0</v>
      </c>
    </row>
    <row r="588" spans="1:14">
      <c r="A588" s="222" t="s">
        <v>917</v>
      </c>
      <c r="B588" s="222" t="s">
        <v>918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</row>
    <row r="589" spans="1:14">
      <c r="A589" s="222" t="s">
        <v>919</v>
      </c>
      <c r="B589" s="222" t="s">
        <v>920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</row>
    <row r="590" spans="1:14">
      <c r="A590" s="222" t="s">
        <v>921</v>
      </c>
      <c r="B590" s="222" t="s">
        <v>922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</row>
    <row r="591" spans="1:14">
      <c r="A591" s="222" t="s">
        <v>923</v>
      </c>
      <c r="B591" s="222" t="s">
        <v>119</v>
      </c>
      <c r="C591" s="223">
        <v>0</v>
      </c>
      <c r="D591" s="223">
        <v>0</v>
      </c>
      <c r="E591" s="223">
        <v>0</v>
      </c>
      <c r="F591" s="223">
        <v>0</v>
      </c>
      <c r="G591" s="223">
        <v>0</v>
      </c>
      <c r="H591" s="223">
        <v>0</v>
      </c>
      <c r="I591" s="223">
        <v>0</v>
      </c>
      <c r="J591" s="223">
        <v>0</v>
      </c>
      <c r="K591" s="223">
        <v>0</v>
      </c>
      <c r="L591" s="223">
        <v>0</v>
      </c>
      <c r="M591" s="223">
        <v>0</v>
      </c>
      <c r="N591" s="223">
        <v>0</v>
      </c>
    </row>
    <row r="592" spans="1:14">
      <c r="A592" s="222" t="s">
        <v>924</v>
      </c>
      <c r="B592" s="222" t="s">
        <v>925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</row>
    <row r="593" spans="1:14">
      <c r="A593" s="222" t="s">
        <v>928</v>
      </c>
      <c r="B593" s="222" t="s">
        <v>929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</row>
    <row r="594" spans="1:14">
      <c r="A594" s="222" t="s">
        <v>930</v>
      </c>
      <c r="B594" s="222" t="s">
        <v>2488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</row>
    <row r="595" spans="1:14">
      <c r="A595" s="222" t="s">
        <v>931</v>
      </c>
      <c r="B595" s="222" t="s">
        <v>932</v>
      </c>
      <c r="C595" s="223">
        <v>2713035.28</v>
      </c>
      <c r="D595" s="223">
        <v>2713147.59</v>
      </c>
      <c r="E595" s="223">
        <v>2713283.48</v>
      </c>
      <c r="F595" s="223">
        <v>2713405.89</v>
      </c>
      <c r="G595" s="223">
        <v>2713526.06</v>
      </c>
      <c r="H595" s="223">
        <v>2713651.84</v>
      </c>
      <c r="I595" s="223">
        <v>2713651.84</v>
      </c>
      <c r="J595" s="223">
        <v>2713651.84</v>
      </c>
      <c r="K595" s="223">
        <v>2713651.84</v>
      </c>
      <c r="L595" s="223">
        <v>2713651.84</v>
      </c>
      <c r="M595" s="223">
        <v>2713651.84</v>
      </c>
      <c r="N595" s="223">
        <v>2713651.84</v>
      </c>
    </row>
    <row r="596" spans="1:14">
      <c r="A596" s="222" t="s">
        <v>933</v>
      </c>
      <c r="B596" s="222" t="s">
        <v>934</v>
      </c>
      <c r="C596" s="223">
        <v>4612.3900000000003</v>
      </c>
      <c r="D596" s="223">
        <v>3275.39</v>
      </c>
      <c r="E596" s="223">
        <v>3275.39</v>
      </c>
      <c r="F596" s="223">
        <v>3275.39</v>
      </c>
      <c r="G596" s="223">
        <v>3275.39</v>
      </c>
      <c r="H596" s="223">
        <v>3275.39</v>
      </c>
      <c r="I596" s="223">
        <v>3275.39</v>
      </c>
      <c r="J596" s="223">
        <v>3275.39</v>
      </c>
      <c r="K596" s="223">
        <v>3275.39</v>
      </c>
      <c r="L596" s="223">
        <v>3275.39</v>
      </c>
      <c r="M596" s="223">
        <v>3275.39</v>
      </c>
      <c r="N596" s="223">
        <v>3275.39</v>
      </c>
    </row>
    <row r="597" spans="1:14">
      <c r="A597" s="222" t="s">
        <v>935</v>
      </c>
      <c r="B597" s="222" t="s">
        <v>936</v>
      </c>
      <c r="C597" s="223">
        <v>232480.31</v>
      </c>
      <c r="D597" s="223">
        <v>232480.31</v>
      </c>
      <c r="E597" s="223">
        <v>232480.31</v>
      </c>
      <c r="F597" s="223">
        <v>232480.31</v>
      </c>
      <c r="G597" s="223">
        <v>232480.31</v>
      </c>
      <c r="H597" s="223">
        <v>232480.31</v>
      </c>
      <c r="I597" s="223">
        <v>232480.31</v>
      </c>
      <c r="J597" s="223">
        <v>232480.31</v>
      </c>
      <c r="K597" s="223">
        <v>232480.31</v>
      </c>
      <c r="L597" s="223">
        <v>232480.31</v>
      </c>
      <c r="M597" s="223">
        <v>232480.31</v>
      </c>
      <c r="N597" s="223">
        <v>232480.31</v>
      </c>
    </row>
    <row r="598" spans="1:14">
      <c r="A598" s="222" t="s">
        <v>937</v>
      </c>
      <c r="B598" s="222" t="s">
        <v>938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</row>
    <row r="599" spans="1:14">
      <c r="A599" s="222" t="s">
        <v>939</v>
      </c>
      <c r="B599" s="222" t="s">
        <v>940</v>
      </c>
      <c r="C599" s="223">
        <v>0</v>
      </c>
      <c r="D599" s="223">
        <v>0</v>
      </c>
      <c r="E599" s="223">
        <v>0</v>
      </c>
      <c r="F599" s="223">
        <v>0</v>
      </c>
      <c r="G599" s="223">
        <v>0</v>
      </c>
      <c r="H599" s="223">
        <v>0</v>
      </c>
      <c r="I599" s="223">
        <v>0</v>
      </c>
      <c r="J599" s="223">
        <v>0</v>
      </c>
      <c r="K599" s="223">
        <v>0</v>
      </c>
      <c r="L599" s="223">
        <v>0</v>
      </c>
      <c r="M599" s="223">
        <v>0</v>
      </c>
      <c r="N599" s="223">
        <v>0</v>
      </c>
    </row>
    <row r="600" spans="1:14">
      <c r="A600" s="222" t="s">
        <v>941</v>
      </c>
      <c r="B600" s="222" t="s">
        <v>942</v>
      </c>
      <c r="C600" s="223">
        <v>773647.25</v>
      </c>
      <c r="D600" s="223">
        <v>590189.76</v>
      </c>
      <c r="E600" s="223">
        <v>590189.76</v>
      </c>
      <c r="F600" s="223">
        <v>517184.39</v>
      </c>
      <c r="G600" s="223">
        <v>489151.06</v>
      </c>
      <c r="H600" s="223">
        <v>289130.81</v>
      </c>
      <c r="I600" s="223">
        <v>289130.81</v>
      </c>
      <c r="J600" s="223">
        <v>289130.81</v>
      </c>
      <c r="K600" s="223">
        <v>289130.81</v>
      </c>
      <c r="L600" s="223">
        <v>289130.81</v>
      </c>
      <c r="M600" s="223">
        <v>289130.81</v>
      </c>
      <c r="N600" s="223">
        <v>289130.81</v>
      </c>
    </row>
    <row r="601" spans="1:14">
      <c r="A601" s="222" t="s">
        <v>943</v>
      </c>
      <c r="B601" s="222" t="s">
        <v>944</v>
      </c>
      <c r="C601" s="223">
        <v>10560720.380000001</v>
      </c>
      <c r="D601" s="223">
        <v>10573620.93</v>
      </c>
      <c r="E601" s="223">
        <v>10025332.800000001</v>
      </c>
      <c r="F601" s="223">
        <v>9851941.0999999996</v>
      </c>
      <c r="G601" s="223">
        <v>11116804.34</v>
      </c>
      <c r="H601" s="223">
        <v>11139964.51</v>
      </c>
      <c r="I601" s="223">
        <v>1337955.46</v>
      </c>
      <c r="J601" s="223">
        <v>1337955.46</v>
      </c>
      <c r="K601" s="223">
        <v>1337955.46</v>
      </c>
      <c r="L601" s="223">
        <v>1337955.46</v>
      </c>
      <c r="M601" s="223">
        <v>1337955.46</v>
      </c>
      <c r="N601" s="223">
        <v>1337955.46</v>
      </c>
    </row>
    <row r="602" spans="1:14">
      <c r="A602" s="222" t="s">
        <v>945</v>
      </c>
      <c r="B602" s="222" t="s">
        <v>946</v>
      </c>
      <c r="C602" s="223">
        <v>3957750.32</v>
      </c>
      <c r="D602" s="223">
        <v>4030750.32</v>
      </c>
      <c r="E602" s="223">
        <v>5013005.8499999996</v>
      </c>
      <c r="F602" s="223">
        <v>5238607.0599999996</v>
      </c>
      <c r="G602" s="223">
        <v>5428135.0999999996</v>
      </c>
      <c r="H602" s="223">
        <v>5623011.7400000002</v>
      </c>
      <c r="I602" s="223">
        <v>5623011.7400000002</v>
      </c>
      <c r="J602" s="223">
        <v>5623011.7400000002</v>
      </c>
      <c r="K602" s="223">
        <v>5623011.7400000002</v>
      </c>
      <c r="L602" s="223">
        <v>5623011.7400000002</v>
      </c>
      <c r="M602" s="223">
        <v>5623011.7400000002</v>
      </c>
      <c r="N602" s="223">
        <v>5623011.7400000002</v>
      </c>
    </row>
    <row r="603" spans="1:14">
      <c r="A603" s="222" t="s">
        <v>947</v>
      </c>
      <c r="B603" s="222" t="s">
        <v>948</v>
      </c>
      <c r="C603" s="223">
        <v>7536069.0499999998</v>
      </c>
      <c r="D603" s="223">
        <v>7259498.8099999996</v>
      </c>
      <c r="E603" s="223">
        <v>7273187.4299999997</v>
      </c>
      <c r="F603" s="223">
        <v>7162302.9500000002</v>
      </c>
      <c r="G603" s="223">
        <v>7200983.5700000003</v>
      </c>
      <c r="H603" s="223">
        <v>6681566.5599999996</v>
      </c>
      <c r="I603" s="223">
        <v>6681566.5599999996</v>
      </c>
      <c r="J603" s="223">
        <v>6681566.5599999996</v>
      </c>
      <c r="K603" s="223">
        <v>6681566.5599999996</v>
      </c>
      <c r="L603" s="223">
        <v>6681566.5599999996</v>
      </c>
      <c r="M603" s="223">
        <v>6681566.5599999996</v>
      </c>
      <c r="N603" s="223">
        <v>6681566.5599999996</v>
      </c>
    </row>
    <row r="604" spans="1:14">
      <c r="A604" s="222" t="s">
        <v>949</v>
      </c>
      <c r="B604" s="222" t="s">
        <v>950</v>
      </c>
      <c r="C604" s="223">
        <v>258456.88</v>
      </c>
      <c r="D604" s="223">
        <v>258456.88</v>
      </c>
      <c r="E604" s="223">
        <v>259070.17</v>
      </c>
      <c r="F604" s="223">
        <v>728273.54</v>
      </c>
      <c r="G604" s="223">
        <v>792048.58</v>
      </c>
      <c r="H604" s="223">
        <v>605158.62</v>
      </c>
      <c r="I604" s="223">
        <v>605158.62</v>
      </c>
      <c r="J604" s="223">
        <v>605158.62</v>
      </c>
      <c r="K604" s="223">
        <v>605158.62</v>
      </c>
      <c r="L604" s="223">
        <v>605158.62</v>
      </c>
      <c r="M604" s="223">
        <v>605158.62</v>
      </c>
      <c r="N604" s="223">
        <v>605158.62</v>
      </c>
    </row>
    <row r="605" spans="1:14">
      <c r="A605" s="222" t="s">
        <v>951</v>
      </c>
      <c r="B605" s="222" t="s">
        <v>952</v>
      </c>
      <c r="C605" s="223">
        <v>1708294.33</v>
      </c>
      <c r="D605" s="223">
        <v>2348845.16</v>
      </c>
      <c r="E605" s="223">
        <v>1549049.15</v>
      </c>
      <c r="F605" s="223">
        <v>1418390.8</v>
      </c>
      <c r="G605" s="223">
        <v>827775.5</v>
      </c>
      <c r="H605" s="223">
        <v>938164.61</v>
      </c>
      <c r="I605" s="223">
        <v>991329.53</v>
      </c>
      <c r="J605" s="223">
        <v>991329.53</v>
      </c>
      <c r="K605" s="223">
        <v>991329.53</v>
      </c>
      <c r="L605" s="223">
        <v>991329.53</v>
      </c>
      <c r="M605" s="223">
        <v>991329.53</v>
      </c>
      <c r="N605" s="223">
        <v>991329.53</v>
      </c>
    </row>
    <row r="606" spans="1:14">
      <c r="A606" s="222" t="s">
        <v>953</v>
      </c>
      <c r="B606" s="222" t="s">
        <v>954</v>
      </c>
      <c r="C606" s="223">
        <v>7603863.8600000003</v>
      </c>
      <c r="D606" s="223">
        <v>10554834.449999999</v>
      </c>
      <c r="E606" s="223">
        <v>6850239.0199999996</v>
      </c>
      <c r="F606" s="223">
        <v>6237135.9199999999</v>
      </c>
      <c r="G606" s="223">
        <v>3490521.51</v>
      </c>
      <c r="H606" s="223">
        <v>4205532.53</v>
      </c>
      <c r="I606" s="223">
        <v>4450411.91</v>
      </c>
      <c r="J606" s="223">
        <v>4450411.91</v>
      </c>
      <c r="K606" s="223">
        <v>4450411.91</v>
      </c>
      <c r="L606" s="223">
        <v>4450411.91</v>
      </c>
      <c r="M606" s="223">
        <v>4450411.91</v>
      </c>
      <c r="N606" s="223">
        <v>4450411.91</v>
      </c>
    </row>
    <row r="607" spans="1:14">
      <c r="A607" s="222" t="s">
        <v>955</v>
      </c>
      <c r="B607" s="222" t="s">
        <v>956</v>
      </c>
      <c r="C607" s="223">
        <v>0</v>
      </c>
      <c r="D607" s="223">
        <v>0</v>
      </c>
      <c r="E607" s="223">
        <v>0</v>
      </c>
      <c r="F607" s="223">
        <v>0</v>
      </c>
      <c r="G607" s="223">
        <v>0</v>
      </c>
      <c r="H607" s="223">
        <v>0</v>
      </c>
      <c r="I607" s="223">
        <v>0</v>
      </c>
      <c r="J607" s="223">
        <v>0</v>
      </c>
      <c r="K607" s="223">
        <v>0</v>
      </c>
      <c r="L607" s="223">
        <v>0</v>
      </c>
      <c r="M607" s="223">
        <v>0</v>
      </c>
      <c r="N607" s="223">
        <v>0</v>
      </c>
    </row>
    <row r="608" spans="1:14">
      <c r="A608" s="222" t="s">
        <v>957</v>
      </c>
      <c r="B608" s="222" t="s">
        <v>958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</row>
    <row r="609" spans="1:14">
      <c r="A609" s="222" t="s">
        <v>2489</v>
      </c>
      <c r="B609" s="222" t="s">
        <v>2490</v>
      </c>
      <c r="C609" s="223">
        <v>616376.76</v>
      </c>
      <c r="D609" s="223">
        <v>702299.38</v>
      </c>
      <c r="E609" s="223">
        <v>681903.9</v>
      </c>
      <c r="F609" s="223">
        <v>760503.9</v>
      </c>
      <c r="G609" s="223">
        <v>760505.58</v>
      </c>
      <c r="H609" s="223">
        <v>964010.26</v>
      </c>
      <c r="I609" s="223">
        <v>964010.26</v>
      </c>
      <c r="J609" s="223">
        <v>964010.26</v>
      </c>
      <c r="K609" s="223">
        <v>964010.26</v>
      </c>
      <c r="L609" s="223">
        <v>964010.26</v>
      </c>
      <c r="M609" s="223">
        <v>964010.26</v>
      </c>
      <c r="N609" s="223">
        <v>964010.26</v>
      </c>
    </row>
    <row r="610" spans="1:14">
      <c r="A610" s="222" t="s">
        <v>959</v>
      </c>
      <c r="B610" s="222" t="s">
        <v>960</v>
      </c>
      <c r="C610" s="223">
        <v>549222.38</v>
      </c>
      <c r="D610" s="223">
        <v>552615.15</v>
      </c>
      <c r="E610" s="223">
        <v>0</v>
      </c>
      <c r="F610" s="223">
        <v>0</v>
      </c>
      <c r="G610" s="223">
        <v>0</v>
      </c>
      <c r="H610" s="223">
        <v>0</v>
      </c>
      <c r="I610" s="223">
        <v>0</v>
      </c>
      <c r="J610" s="223">
        <v>0</v>
      </c>
      <c r="K610" s="223">
        <v>0</v>
      </c>
      <c r="L610" s="223">
        <v>0</v>
      </c>
      <c r="M610" s="223">
        <v>0</v>
      </c>
      <c r="N610" s="223">
        <v>0</v>
      </c>
    </row>
    <row r="611" spans="1:14">
      <c r="A611" s="222" t="s">
        <v>961</v>
      </c>
      <c r="B611" s="222" t="s">
        <v>962</v>
      </c>
      <c r="C611" s="223">
        <v>13800.45</v>
      </c>
      <c r="D611" s="223">
        <v>13903.5</v>
      </c>
      <c r="E611" s="223">
        <v>14028.19</v>
      </c>
      <c r="F611" s="223">
        <v>14140.51</v>
      </c>
      <c r="G611" s="223">
        <v>14250.77</v>
      </c>
      <c r="H611" s="223">
        <v>14366.18</v>
      </c>
      <c r="I611" s="223">
        <v>14366.18</v>
      </c>
      <c r="J611" s="223">
        <v>14366.18</v>
      </c>
      <c r="K611" s="223">
        <v>14366.18</v>
      </c>
      <c r="L611" s="223">
        <v>14366.18</v>
      </c>
      <c r="M611" s="223">
        <v>14366.18</v>
      </c>
      <c r="N611" s="223">
        <v>14366.18</v>
      </c>
    </row>
    <row r="612" spans="1:14">
      <c r="A612" s="222" t="s">
        <v>963</v>
      </c>
      <c r="B612" s="222" t="s">
        <v>964</v>
      </c>
      <c r="C612" s="223">
        <v>0</v>
      </c>
      <c r="D612" s="223">
        <v>0</v>
      </c>
      <c r="E612" s="223">
        <v>0</v>
      </c>
      <c r="F612" s="223">
        <v>0</v>
      </c>
      <c r="G612" s="223">
        <v>0</v>
      </c>
      <c r="H612" s="223">
        <v>0</v>
      </c>
      <c r="I612" s="223">
        <v>0</v>
      </c>
      <c r="J612" s="223">
        <v>0</v>
      </c>
      <c r="K612" s="223">
        <v>0</v>
      </c>
      <c r="L612" s="223">
        <v>0</v>
      </c>
      <c r="M612" s="223">
        <v>0</v>
      </c>
      <c r="N612" s="223">
        <v>0</v>
      </c>
    </row>
    <row r="613" spans="1:14">
      <c r="A613" s="222" t="s">
        <v>965</v>
      </c>
      <c r="B613" s="222" t="s">
        <v>966</v>
      </c>
      <c r="C613" s="223">
        <v>0</v>
      </c>
      <c r="D613" s="223">
        <v>0</v>
      </c>
      <c r="E613" s="223">
        <v>0</v>
      </c>
      <c r="F613" s="223">
        <v>0</v>
      </c>
      <c r="G613" s="223">
        <v>0</v>
      </c>
      <c r="H613" s="223">
        <v>0</v>
      </c>
      <c r="I613" s="223">
        <v>0</v>
      </c>
      <c r="J613" s="223">
        <v>0</v>
      </c>
      <c r="K613" s="223">
        <v>0</v>
      </c>
      <c r="L613" s="223">
        <v>0</v>
      </c>
      <c r="M613" s="223">
        <v>0</v>
      </c>
      <c r="N613" s="223">
        <v>0</v>
      </c>
    </row>
    <row r="614" spans="1:14">
      <c r="A614" s="222" t="s">
        <v>967</v>
      </c>
      <c r="B614" s="222" t="s">
        <v>968</v>
      </c>
      <c r="C614" s="223">
        <v>0</v>
      </c>
      <c r="D614" s="223">
        <v>14069.95</v>
      </c>
      <c r="E614" s="223">
        <v>14069.95</v>
      </c>
      <c r="F614" s="223">
        <v>14069.95</v>
      </c>
      <c r="G614" s="223">
        <v>15659.85</v>
      </c>
      <c r="H614" s="223">
        <v>15817.43</v>
      </c>
      <c r="I614" s="223">
        <v>15817.43</v>
      </c>
      <c r="J614" s="223">
        <v>15817.43</v>
      </c>
      <c r="K614" s="223">
        <v>15817.43</v>
      </c>
      <c r="L614" s="223">
        <v>15817.43</v>
      </c>
      <c r="M614" s="223">
        <v>15817.43</v>
      </c>
      <c r="N614" s="223">
        <v>15817.43</v>
      </c>
    </row>
    <row r="615" spans="1:14">
      <c r="A615" s="222" t="s">
        <v>969</v>
      </c>
      <c r="B615" s="222" t="s">
        <v>970</v>
      </c>
      <c r="C615" s="223">
        <v>0</v>
      </c>
      <c r="D615" s="223">
        <v>0</v>
      </c>
      <c r="E615" s="223">
        <v>0</v>
      </c>
      <c r="F615" s="223">
        <v>0</v>
      </c>
      <c r="G615" s="223">
        <v>0</v>
      </c>
      <c r="H615" s="223">
        <v>0</v>
      </c>
      <c r="I615" s="223">
        <v>0</v>
      </c>
      <c r="J615" s="223">
        <v>0</v>
      </c>
      <c r="K615" s="223">
        <v>0</v>
      </c>
      <c r="L615" s="223">
        <v>0</v>
      </c>
      <c r="M615" s="223">
        <v>0</v>
      </c>
      <c r="N615" s="223">
        <v>0</v>
      </c>
    </row>
    <row r="616" spans="1:14">
      <c r="A616" s="222" t="s">
        <v>971</v>
      </c>
      <c r="B616" s="222" t="s">
        <v>972</v>
      </c>
      <c r="C616" s="223">
        <v>0</v>
      </c>
      <c r="D616" s="223">
        <v>0</v>
      </c>
      <c r="E616" s="223">
        <v>0</v>
      </c>
      <c r="F616" s="223">
        <v>0</v>
      </c>
      <c r="G616" s="223">
        <v>0</v>
      </c>
      <c r="H616" s="223">
        <v>0</v>
      </c>
      <c r="I616" s="223">
        <v>0</v>
      </c>
      <c r="J616" s="223">
        <v>0</v>
      </c>
      <c r="K616" s="223">
        <v>0</v>
      </c>
      <c r="L616" s="223">
        <v>0</v>
      </c>
      <c r="M616" s="223">
        <v>0</v>
      </c>
      <c r="N616" s="223">
        <v>0</v>
      </c>
    </row>
    <row r="617" spans="1:14">
      <c r="A617" s="222" t="s">
        <v>973</v>
      </c>
      <c r="B617" s="222" t="s">
        <v>974</v>
      </c>
      <c r="C617" s="223">
        <v>0</v>
      </c>
      <c r="D617" s="223">
        <v>0</v>
      </c>
      <c r="E617" s="223">
        <v>0</v>
      </c>
      <c r="F617" s="223">
        <v>0</v>
      </c>
      <c r="G617" s="223">
        <v>0</v>
      </c>
      <c r="H617" s="223">
        <v>0</v>
      </c>
      <c r="I617" s="223">
        <v>0</v>
      </c>
      <c r="J617" s="223">
        <v>0</v>
      </c>
      <c r="K617" s="223">
        <v>0</v>
      </c>
      <c r="L617" s="223">
        <v>0</v>
      </c>
      <c r="M617" s="223">
        <v>0</v>
      </c>
      <c r="N617" s="223">
        <v>0</v>
      </c>
    </row>
    <row r="618" spans="1:14">
      <c r="A618" s="222" t="s">
        <v>975</v>
      </c>
      <c r="B618" s="222" t="s">
        <v>976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</row>
    <row r="619" spans="1:14">
      <c r="A619" s="222" t="s">
        <v>977</v>
      </c>
      <c r="B619" s="222" t="s">
        <v>978</v>
      </c>
      <c r="C619" s="223">
        <v>5089886.26</v>
      </c>
      <c r="D619" s="223">
        <v>5117149.84</v>
      </c>
      <c r="E619" s="223">
        <v>5150138.7699999996</v>
      </c>
      <c r="F619" s="223">
        <v>5179856.07</v>
      </c>
      <c r="G619" s="223">
        <v>5209028.0999999996</v>
      </c>
      <c r="H619" s="223">
        <v>5239563.3099999996</v>
      </c>
      <c r="I619" s="223">
        <v>5239563.3099999996</v>
      </c>
      <c r="J619" s="223">
        <v>5239563.3099999996</v>
      </c>
      <c r="K619" s="223">
        <v>5239563.3099999996</v>
      </c>
      <c r="L619" s="223">
        <v>5239563.3099999996</v>
      </c>
      <c r="M619" s="223">
        <v>5239563.3099999996</v>
      </c>
      <c r="N619" s="223">
        <v>5239563.3099999996</v>
      </c>
    </row>
    <row r="620" spans="1:14">
      <c r="A620" s="222" t="s">
        <v>979</v>
      </c>
      <c r="B620" s="222" t="s">
        <v>119</v>
      </c>
      <c r="C620" s="223">
        <v>0</v>
      </c>
      <c r="D620" s="223">
        <v>0</v>
      </c>
      <c r="E620" s="223">
        <v>0</v>
      </c>
      <c r="F620" s="223">
        <v>0</v>
      </c>
      <c r="G620" s="223">
        <v>0</v>
      </c>
      <c r="H620" s="223">
        <v>0</v>
      </c>
      <c r="I620" s="223">
        <v>0</v>
      </c>
      <c r="J620" s="223">
        <v>0</v>
      </c>
      <c r="K620" s="223">
        <v>0</v>
      </c>
      <c r="L620" s="223">
        <v>0</v>
      </c>
      <c r="M620" s="223">
        <v>0</v>
      </c>
      <c r="N620" s="223">
        <v>0</v>
      </c>
    </row>
    <row r="621" spans="1:14">
      <c r="A621" s="222" t="s">
        <v>980</v>
      </c>
      <c r="B621" s="222" t="s">
        <v>981</v>
      </c>
      <c r="C621" s="223">
        <v>177475.67</v>
      </c>
      <c r="D621" s="223">
        <v>308184.5</v>
      </c>
      <c r="E621" s="223">
        <v>217285.1</v>
      </c>
      <c r="F621" s="223">
        <v>178291.01</v>
      </c>
      <c r="G621" s="223">
        <v>180680.62</v>
      </c>
      <c r="H621" s="223">
        <v>178608.32</v>
      </c>
      <c r="I621" s="223">
        <v>191050.54</v>
      </c>
      <c r="J621" s="223">
        <v>191050.54</v>
      </c>
      <c r="K621" s="223">
        <v>191050.54</v>
      </c>
      <c r="L621" s="223">
        <v>191050.54</v>
      </c>
      <c r="M621" s="223">
        <v>191050.54</v>
      </c>
      <c r="N621" s="223">
        <v>191050.54</v>
      </c>
    </row>
    <row r="622" spans="1:14">
      <c r="A622" s="222" t="s">
        <v>982</v>
      </c>
      <c r="B622" s="222" t="s">
        <v>983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</row>
    <row r="623" spans="1:14">
      <c r="A623" s="222" t="s">
        <v>984</v>
      </c>
      <c r="B623" s="222" t="s">
        <v>985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</row>
    <row r="624" spans="1:14">
      <c r="A624" s="222" t="s">
        <v>986</v>
      </c>
      <c r="B624" s="222" t="s">
        <v>987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</row>
    <row r="625" spans="1:14">
      <c r="A625" s="222" t="s">
        <v>988</v>
      </c>
      <c r="B625" s="222" t="s">
        <v>989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</row>
    <row r="626" spans="1:14">
      <c r="A626" s="222" t="s">
        <v>990</v>
      </c>
      <c r="B626" s="222" t="s">
        <v>991</v>
      </c>
      <c r="C626" s="223">
        <v>47939756.909999996</v>
      </c>
      <c r="D626" s="223">
        <v>49531985.579999998</v>
      </c>
      <c r="E626" s="223">
        <v>49143862.350000001</v>
      </c>
      <c r="F626" s="223">
        <v>47730457.439999998</v>
      </c>
      <c r="G626" s="223">
        <v>45615847.979999997</v>
      </c>
      <c r="H626" s="223">
        <v>45534038.200000003</v>
      </c>
      <c r="I626" s="223">
        <v>45534038.200000003</v>
      </c>
      <c r="J626" s="223">
        <v>45534038.200000003</v>
      </c>
      <c r="K626" s="223">
        <v>45534038.200000003</v>
      </c>
      <c r="L626" s="223">
        <v>45534038.200000003</v>
      </c>
      <c r="M626" s="223">
        <v>45534038.200000003</v>
      </c>
      <c r="N626" s="223">
        <v>45534038.200000003</v>
      </c>
    </row>
    <row r="627" spans="1:14">
      <c r="A627" s="222" t="s">
        <v>992</v>
      </c>
      <c r="B627" s="222" t="s">
        <v>993</v>
      </c>
      <c r="C627" s="223">
        <v>17258312.559999999</v>
      </c>
      <c r="D627" s="223">
        <v>17831514.879999999</v>
      </c>
      <c r="E627" s="223">
        <v>17691790.510000002</v>
      </c>
      <c r="F627" s="223">
        <v>17182964.739999998</v>
      </c>
      <c r="G627" s="223">
        <v>16421705.34</v>
      </c>
      <c r="H627" s="223">
        <v>16392253.82</v>
      </c>
      <c r="I627" s="223">
        <v>16392253.82</v>
      </c>
      <c r="J627" s="223">
        <v>16392253.82</v>
      </c>
      <c r="K627" s="223">
        <v>16392253.82</v>
      </c>
      <c r="L627" s="223">
        <v>16392253.82</v>
      </c>
      <c r="M627" s="223">
        <v>16392253.82</v>
      </c>
      <c r="N627" s="223">
        <v>16392253.82</v>
      </c>
    </row>
    <row r="628" spans="1:14">
      <c r="A628" s="222" t="s">
        <v>994</v>
      </c>
      <c r="B628" s="222" t="s">
        <v>995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</row>
    <row r="629" spans="1:14">
      <c r="A629" s="222" t="s">
        <v>996</v>
      </c>
      <c r="B629" s="222" t="s">
        <v>997</v>
      </c>
      <c r="C629" s="223">
        <v>0.01</v>
      </c>
      <c r="D629" s="223">
        <v>0.01</v>
      </c>
      <c r="E629" s="223">
        <v>0.01</v>
      </c>
      <c r="F629" s="223">
        <v>0.01</v>
      </c>
      <c r="G629" s="223">
        <v>0.01</v>
      </c>
      <c r="H629" s="223">
        <v>0.01</v>
      </c>
      <c r="I629" s="223">
        <v>0.01</v>
      </c>
      <c r="J629" s="223">
        <v>0.01</v>
      </c>
      <c r="K629" s="223">
        <v>0.01</v>
      </c>
      <c r="L629" s="223">
        <v>0.01</v>
      </c>
      <c r="M629" s="223">
        <v>0.01</v>
      </c>
      <c r="N629" s="223">
        <v>0.01</v>
      </c>
    </row>
    <row r="630" spans="1:14">
      <c r="A630" s="222" t="s">
        <v>998</v>
      </c>
      <c r="B630" s="222" t="s">
        <v>999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</row>
    <row r="631" spans="1:14">
      <c r="A631" s="222" t="s">
        <v>1000</v>
      </c>
      <c r="B631" s="222" t="s">
        <v>1001</v>
      </c>
      <c r="C631" s="223">
        <v>505005.84</v>
      </c>
      <c r="D631" s="223">
        <v>463798.85</v>
      </c>
      <c r="E631" s="223">
        <v>466353.93</v>
      </c>
      <c r="F631" s="223">
        <v>867949.32</v>
      </c>
      <c r="G631" s="223">
        <v>376510.58</v>
      </c>
      <c r="H631" s="223">
        <v>627428.91</v>
      </c>
      <c r="I631" s="223">
        <v>32830.92</v>
      </c>
      <c r="J631" s="223">
        <v>32830.92</v>
      </c>
      <c r="K631" s="223">
        <v>32830.92</v>
      </c>
      <c r="L631" s="223">
        <v>32830.92</v>
      </c>
      <c r="M631" s="223">
        <v>32830.92</v>
      </c>
      <c r="N631" s="223">
        <v>32830.92</v>
      </c>
    </row>
    <row r="632" spans="1:14">
      <c r="A632" s="222" t="s">
        <v>1002</v>
      </c>
      <c r="B632" s="222" t="s">
        <v>1003</v>
      </c>
      <c r="C632" s="223">
        <v>77923.44</v>
      </c>
      <c r="D632" s="223">
        <v>77923.44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</row>
    <row r="633" spans="1:14">
      <c r="A633" s="222" t="s">
        <v>1004</v>
      </c>
      <c r="B633" s="222" t="s">
        <v>1005</v>
      </c>
      <c r="C633" s="223">
        <v>1650</v>
      </c>
      <c r="D633" s="223">
        <v>0</v>
      </c>
      <c r="E633" s="223">
        <v>0</v>
      </c>
      <c r="F633" s="223">
        <v>763.55</v>
      </c>
      <c r="G633" s="223">
        <v>273.55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</row>
    <row r="634" spans="1:14">
      <c r="A634" s="222" t="s">
        <v>1006</v>
      </c>
      <c r="B634" s="222" t="s">
        <v>1007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</row>
    <row r="635" spans="1:14">
      <c r="A635" s="222" t="s">
        <v>1008</v>
      </c>
      <c r="B635" s="222" t="s">
        <v>1009</v>
      </c>
      <c r="C635" s="223">
        <v>253529.98</v>
      </c>
      <c r="D635" s="223">
        <v>0</v>
      </c>
      <c r="E635" s="223">
        <v>65507.519999999997</v>
      </c>
      <c r="F635" s="223">
        <v>0</v>
      </c>
      <c r="G635" s="223">
        <v>0</v>
      </c>
      <c r="H635" s="223">
        <v>0</v>
      </c>
      <c r="I635" s="223">
        <v>242745.81</v>
      </c>
      <c r="J635" s="223">
        <v>242745.81</v>
      </c>
      <c r="K635" s="223">
        <v>242745.81</v>
      </c>
      <c r="L635" s="223">
        <v>242745.81</v>
      </c>
      <c r="M635" s="223">
        <v>242745.81</v>
      </c>
      <c r="N635" s="223">
        <v>242745.81</v>
      </c>
    </row>
    <row r="636" spans="1:14">
      <c r="A636" s="222" t="s">
        <v>1010</v>
      </c>
      <c r="B636" s="222" t="s">
        <v>1011</v>
      </c>
      <c r="C636" s="223">
        <v>0</v>
      </c>
      <c r="D636" s="223">
        <v>0</v>
      </c>
      <c r="E636" s="223">
        <v>0</v>
      </c>
      <c r="F636" s="223">
        <v>0</v>
      </c>
      <c r="G636" s="223">
        <v>0</v>
      </c>
      <c r="H636" s="223">
        <v>0</v>
      </c>
      <c r="I636" s="223">
        <v>0</v>
      </c>
      <c r="J636" s="223">
        <v>0</v>
      </c>
      <c r="K636" s="223">
        <v>0</v>
      </c>
      <c r="L636" s="223">
        <v>0</v>
      </c>
      <c r="M636" s="223">
        <v>0</v>
      </c>
      <c r="N636" s="223">
        <v>0</v>
      </c>
    </row>
    <row r="637" spans="1:14">
      <c r="A637" s="222" t="s">
        <v>1012</v>
      </c>
      <c r="B637" s="222" t="s">
        <v>1013</v>
      </c>
      <c r="C637" s="223">
        <v>0</v>
      </c>
      <c r="D637" s="223">
        <v>0</v>
      </c>
      <c r="E637" s="223">
        <v>0</v>
      </c>
      <c r="F637" s="223">
        <v>0</v>
      </c>
      <c r="G637" s="223">
        <v>0</v>
      </c>
      <c r="H637" s="223">
        <v>0</v>
      </c>
      <c r="I637" s="223">
        <v>0</v>
      </c>
      <c r="J637" s="223">
        <v>0</v>
      </c>
      <c r="K637" s="223">
        <v>0</v>
      </c>
      <c r="L637" s="223">
        <v>0</v>
      </c>
      <c r="M637" s="223">
        <v>0</v>
      </c>
      <c r="N637" s="223">
        <v>0</v>
      </c>
    </row>
    <row r="638" spans="1:14">
      <c r="A638" s="222" t="s">
        <v>1014</v>
      </c>
      <c r="B638" s="222" t="s">
        <v>1015</v>
      </c>
      <c r="C638" s="223">
        <v>0</v>
      </c>
      <c r="D638" s="223">
        <v>0</v>
      </c>
      <c r="E638" s="223">
        <v>0</v>
      </c>
      <c r="F638" s="223">
        <v>0</v>
      </c>
      <c r="G638" s="223">
        <v>0</v>
      </c>
      <c r="H638" s="223">
        <v>0</v>
      </c>
      <c r="I638" s="223">
        <v>0</v>
      </c>
      <c r="J638" s="223">
        <v>0</v>
      </c>
      <c r="K638" s="223">
        <v>0</v>
      </c>
      <c r="L638" s="223">
        <v>0</v>
      </c>
      <c r="M638" s="223">
        <v>0</v>
      </c>
      <c r="N638" s="223">
        <v>0</v>
      </c>
    </row>
    <row r="639" spans="1:14">
      <c r="A639" s="222" t="s">
        <v>1016</v>
      </c>
      <c r="B639" s="222" t="s">
        <v>1017</v>
      </c>
      <c r="C639" s="223">
        <v>0</v>
      </c>
      <c r="D639" s="223">
        <v>0</v>
      </c>
      <c r="E639" s="223">
        <v>0</v>
      </c>
      <c r="F639" s="223">
        <v>0</v>
      </c>
      <c r="G639" s="223">
        <v>0</v>
      </c>
      <c r="H639" s="223">
        <v>0</v>
      </c>
      <c r="I639" s="223">
        <v>0</v>
      </c>
      <c r="J639" s="223">
        <v>0</v>
      </c>
      <c r="K639" s="223">
        <v>0</v>
      </c>
      <c r="L639" s="223">
        <v>0</v>
      </c>
      <c r="M639" s="223">
        <v>0</v>
      </c>
      <c r="N639" s="223">
        <v>0</v>
      </c>
    </row>
    <row r="640" spans="1:14">
      <c r="A640" s="222" t="s">
        <v>1018</v>
      </c>
      <c r="B640" s="222" t="s">
        <v>1019</v>
      </c>
      <c r="C640" s="223">
        <v>-91370</v>
      </c>
      <c r="D640" s="223">
        <v>0</v>
      </c>
      <c r="E640" s="223">
        <v>-95319.69</v>
      </c>
      <c r="F640" s="223">
        <v>-27824.97</v>
      </c>
      <c r="G640" s="223">
        <v>-109831.66</v>
      </c>
      <c r="H640" s="223">
        <v>-45665.1</v>
      </c>
      <c r="I640" s="223">
        <v>-74331.929999999993</v>
      </c>
      <c r="J640" s="223">
        <v>-74331.929999999993</v>
      </c>
      <c r="K640" s="223">
        <v>-74331.929999999993</v>
      </c>
      <c r="L640" s="223">
        <v>-74331.929999999993</v>
      </c>
      <c r="M640" s="223">
        <v>-74331.929999999993</v>
      </c>
      <c r="N640" s="223">
        <v>-74331.929999999993</v>
      </c>
    </row>
    <row r="641" spans="1:14">
      <c r="A641" s="222" t="s">
        <v>1020</v>
      </c>
      <c r="B641" s="222" t="s">
        <v>1021</v>
      </c>
      <c r="C641" s="223">
        <v>95215.46</v>
      </c>
      <c r="D641" s="223">
        <v>77447.28</v>
      </c>
      <c r="E641" s="223">
        <v>178210.3</v>
      </c>
      <c r="F641" s="223">
        <v>97924.17</v>
      </c>
      <c r="G641" s="223">
        <v>-37463.1</v>
      </c>
      <c r="H641" s="223">
        <v>-6341.7</v>
      </c>
      <c r="I641" s="223">
        <v>-29069.31</v>
      </c>
      <c r="J641" s="223">
        <v>-29069.31</v>
      </c>
      <c r="K641" s="223">
        <v>-29069.31</v>
      </c>
      <c r="L641" s="223">
        <v>-29069.31</v>
      </c>
      <c r="M641" s="223">
        <v>-29069.31</v>
      </c>
      <c r="N641" s="223">
        <v>-29069.31</v>
      </c>
    </row>
    <row r="642" spans="1:14">
      <c r="A642" s="222" t="s">
        <v>1022</v>
      </c>
      <c r="B642" s="222" t="s">
        <v>1023</v>
      </c>
      <c r="C642" s="223">
        <v>123223.77</v>
      </c>
      <c r="D642" s="223">
        <v>108868.56</v>
      </c>
      <c r="E642" s="223">
        <v>127873.49</v>
      </c>
      <c r="F642" s="223">
        <v>189713.17</v>
      </c>
      <c r="G642" s="223">
        <v>363339.89</v>
      </c>
      <c r="H642" s="223">
        <v>403370.09</v>
      </c>
      <c r="I642" s="223">
        <v>403370.09</v>
      </c>
      <c r="J642" s="223">
        <v>403370.09</v>
      </c>
      <c r="K642" s="223">
        <v>403370.09</v>
      </c>
      <c r="L642" s="223">
        <v>403370.09</v>
      </c>
      <c r="M642" s="223">
        <v>403370.09</v>
      </c>
      <c r="N642" s="223">
        <v>403370.09</v>
      </c>
    </row>
    <row r="643" spans="1:14">
      <c r="A643" s="222" t="s">
        <v>2491</v>
      </c>
      <c r="B643" s="222" t="s">
        <v>2492</v>
      </c>
      <c r="C643" s="223">
        <v>0</v>
      </c>
      <c r="D643" s="223">
        <v>0</v>
      </c>
      <c r="E643" s="223">
        <v>0</v>
      </c>
      <c r="F643" s="223">
        <v>0</v>
      </c>
      <c r="G643" s="223">
        <v>0</v>
      </c>
      <c r="H643" s="223">
        <v>0</v>
      </c>
      <c r="I643" s="223">
        <v>0</v>
      </c>
      <c r="J643" s="223">
        <v>0</v>
      </c>
      <c r="K643" s="223">
        <v>0</v>
      </c>
      <c r="L643" s="223">
        <v>0</v>
      </c>
      <c r="M643" s="223">
        <v>0</v>
      </c>
      <c r="N643" s="223">
        <v>0</v>
      </c>
    </row>
    <row r="644" spans="1:14">
      <c r="A644" s="222" t="s">
        <v>1024</v>
      </c>
      <c r="B644" s="222" t="s">
        <v>1025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</row>
    <row r="645" spans="1:14">
      <c r="A645" s="222" t="s">
        <v>1026</v>
      </c>
      <c r="B645" s="222" t="s">
        <v>1027</v>
      </c>
      <c r="C645" s="223">
        <v>0</v>
      </c>
      <c r="D645" s="223">
        <v>0</v>
      </c>
      <c r="E645" s="223">
        <v>0</v>
      </c>
      <c r="F645" s="223">
        <v>0</v>
      </c>
      <c r="G645" s="223">
        <v>0</v>
      </c>
      <c r="H645" s="223">
        <v>0</v>
      </c>
      <c r="I645" s="223">
        <v>0</v>
      </c>
      <c r="J645" s="223">
        <v>0</v>
      </c>
      <c r="K645" s="223">
        <v>0</v>
      </c>
      <c r="L645" s="223">
        <v>0</v>
      </c>
      <c r="M645" s="223">
        <v>0</v>
      </c>
      <c r="N645" s="223">
        <v>0</v>
      </c>
    </row>
    <row r="646" spans="1:14">
      <c r="A646" s="222" t="s">
        <v>1028</v>
      </c>
      <c r="B646" s="222" t="s">
        <v>119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</row>
    <row r="647" spans="1:14">
      <c r="A647" s="222" t="s">
        <v>1029</v>
      </c>
      <c r="B647" s="222" t="s">
        <v>1030</v>
      </c>
      <c r="C647" s="223">
        <v>94349.1</v>
      </c>
      <c r="D647" s="223">
        <v>90227.19</v>
      </c>
      <c r="E647" s="223">
        <v>45629.440000000002</v>
      </c>
      <c r="F647" s="223">
        <v>311584</v>
      </c>
      <c r="G647" s="223">
        <v>37710.97</v>
      </c>
      <c r="H647" s="223">
        <v>52592.05</v>
      </c>
      <c r="I647" s="223">
        <v>288228.02</v>
      </c>
      <c r="J647" s="223">
        <v>288228.02</v>
      </c>
      <c r="K647" s="223">
        <v>288228.02</v>
      </c>
      <c r="L647" s="223">
        <v>288228.02</v>
      </c>
      <c r="M647" s="223">
        <v>288228.02</v>
      </c>
      <c r="N647" s="223">
        <v>288228.02</v>
      </c>
    </row>
    <row r="648" spans="1:14">
      <c r="A648" s="222" t="s">
        <v>1031</v>
      </c>
      <c r="B648" s="222" t="s">
        <v>1032</v>
      </c>
      <c r="C648" s="223">
        <v>0</v>
      </c>
      <c r="D648" s="223">
        <v>50974</v>
      </c>
      <c r="E648" s="223">
        <v>72383</v>
      </c>
      <c r="F648" s="223">
        <v>191688</v>
      </c>
      <c r="G648" s="223">
        <v>249203</v>
      </c>
      <c r="H648" s="223">
        <v>309997</v>
      </c>
      <c r="I648" s="223">
        <v>309997</v>
      </c>
      <c r="J648" s="223">
        <v>309997</v>
      </c>
      <c r="K648" s="223">
        <v>309997</v>
      </c>
      <c r="L648" s="223">
        <v>309997</v>
      </c>
      <c r="M648" s="223">
        <v>309997</v>
      </c>
      <c r="N648" s="223">
        <v>309997</v>
      </c>
    </row>
    <row r="649" spans="1:14">
      <c r="A649" s="222" t="s">
        <v>1033</v>
      </c>
      <c r="B649" s="222" t="s">
        <v>1034</v>
      </c>
      <c r="C649" s="223">
        <v>263.45</v>
      </c>
      <c r="D649" s="223">
        <v>228.3</v>
      </c>
      <c r="E649" s="223">
        <v>228.3</v>
      </c>
      <c r="F649" s="223">
        <v>228.3</v>
      </c>
      <c r="G649" s="223">
        <v>228.3</v>
      </c>
      <c r="H649" s="223">
        <v>256.3</v>
      </c>
      <c r="I649" s="223">
        <v>256.3</v>
      </c>
      <c r="J649" s="223">
        <v>256.3</v>
      </c>
      <c r="K649" s="223">
        <v>256.3</v>
      </c>
      <c r="L649" s="223">
        <v>256.3</v>
      </c>
      <c r="M649" s="223">
        <v>256.3</v>
      </c>
      <c r="N649" s="223">
        <v>256.3</v>
      </c>
    </row>
    <row r="650" spans="1:14">
      <c r="A650" s="222" t="s">
        <v>1035</v>
      </c>
      <c r="B650" s="222" t="s">
        <v>1036</v>
      </c>
      <c r="C650" s="223">
        <v>19574.259999999998</v>
      </c>
      <c r="D650" s="223">
        <v>8027.03</v>
      </c>
      <c r="E650" s="223">
        <v>18429.3</v>
      </c>
      <c r="F650" s="223">
        <v>55458.9</v>
      </c>
      <c r="G650" s="223">
        <v>4929.95</v>
      </c>
      <c r="H650" s="223">
        <v>9633.7800000000007</v>
      </c>
      <c r="I650" s="223">
        <v>9633.7800000000007</v>
      </c>
      <c r="J650" s="223">
        <v>9633.7800000000007</v>
      </c>
      <c r="K650" s="223">
        <v>9633.7800000000007</v>
      </c>
      <c r="L650" s="223">
        <v>9633.7800000000007</v>
      </c>
      <c r="M650" s="223">
        <v>9633.7800000000007</v>
      </c>
      <c r="N650" s="223">
        <v>9633.7800000000007</v>
      </c>
    </row>
    <row r="651" spans="1:14">
      <c r="A651" s="222" t="s">
        <v>1037</v>
      </c>
      <c r="B651" s="222" t="s">
        <v>119</v>
      </c>
      <c r="C651" s="223">
        <v>0</v>
      </c>
      <c r="D651" s="223">
        <v>0</v>
      </c>
      <c r="E651" s="223">
        <v>0</v>
      </c>
      <c r="F651" s="223">
        <v>0</v>
      </c>
      <c r="G651" s="223">
        <v>0</v>
      </c>
      <c r="H651" s="223">
        <v>0</v>
      </c>
      <c r="I651" s="223">
        <v>0</v>
      </c>
      <c r="J651" s="223">
        <v>0</v>
      </c>
      <c r="K651" s="223">
        <v>0</v>
      </c>
      <c r="L651" s="223">
        <v>0</v>
      </c>
      <c r="M651" s="223">
        <v>0</v>
      </c>
      <c r="N651" s="223">
        <v>0</v>
      </c>
    </row>
    <row r="652" spans="1:14">
      <c r="A652" s="222" t="s">
        <v>1038</v>
      </c>
      <c r="B652" s="222" t="s">
        <v>119</v>
      </c>
      <c r="C652" s="223">
        <v>0</v>
      </c>
      <c r="D652" s="223">
        <v>0</v>
      </c>
      <c r="E652" s="223">
        <v>0</v>
      </c>
      <c r="F652" s="223">
        <v>0</v>
      </c>
      <c r="G652" s="223">
        <v>0</v>
      </c>
      <c r="H652" s="223">
        <v>0</v>
      </c>
      <c r="I652" s="223">
        <v>0</v>
      </c>
      <c r="J652" s="223">
        <v>0</v>
      </c>
      <c r="K652" s="223">
        <v>0</v>
      </c>
      <c r="L652" s="223">
        <v>0</v>
      </c>
      <c r="M652" s="223">
        <v>0</v>
      </c>
      <c r="N652" s="223">
        <v>0</v>
      </c>
    </row>
    <row r="653" spans="1:14">
      <c r="A653" s="222" t="s">
        <v>1039</v>
      </c>
      <c r="B653" s="222" t="s">
        <v>119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</row>
    <row r="654" spans="1:14">
      <c r="A654" s="222" t="s">
        <v>1040</v>
      </c>
      <c r="B654" s="222" t="s">
        <v>1041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</row>
    <row r="655" spans="1:14">
      <c r="A655" s="222" t="s">
        <v>1042</v>
      </c>
      <c r="B655" s="222" t="s">
        <v>1043</v>
      </c>
      <c r="C655" s="223">
        <v>94649773.590000004</v>
      </c>
      <c r="D655" s="223">
        <v>59853012.520000003</v>
      </c>
      <c r="E655" s="223">
        <v>79541935.340000004</v>
      </c>
      <c r="F655" s="223">
        <v>77794698.689999998</v>
      </c>
      <c r="G655" s="223">
        <v>84562935.760000005</v>
      </c>
      <c r="H655" s="223">
        <v>68428272.439999998</v>
      </c>
      <c r="I655" s="223">
        <v>9288393.7599999998</v>
      </c>
      <c r="J655" s="223">
        <v>9288393.7599999998</v>
      </c>
      <c r="K655" s="223">
        <v>9288393.7599999998</v>
      </c>
      <c r="L655" s="223">
        <v>9288393.7599999998</v>
      </c>
      <c r="M655" s="223">
        <v>9288393.7599999998</v>
      </c>
      <c r="N655" s="223">
        <v>9288393.7599999998</v>
      </c>
    </row>
    <row r="656" spans="1:14">
      <c r="A656" s="222" t="s">
        <v>1044</v>
      </c>
      <c r="B656" s="222" t="s">
        <v>1045</v>
      </c>
      <c r="C656" s="223">
        <v>375000</v>
      </c>
      <c r="D656" s="223">
        <v>450000</v>
      </c>
      <c r="E656" s="223">
        <v>450000</v>
      </c>
      <c r="F656" s="223">
        <v>450000</v>
      </c>
      <c r="G656" s="223">
        <v>450000</v>
      </c>
      <c r="H656" s="223">
        <v>375000</v>
      </c>
      <c r="I656" s="223">
        <v>375000</v>
      </c>
      <c r="J656" s="223">
        <v>375000</v>
      </c>
      <c r="K656" s="223">
        <v>375000</v>
      </c>
      <c r="L656" s="223">
        <v>375000</v>
      </c>
      <c r="M656" s="223">
        <v>375000</v>
      </c>
      <c r="N656" s="223">
        <v>375000</v>
      </c>
    </row>
    <row r="657" spans="1:14">
      <c r="A657" s="222" t="s">
        <v>1046</v>
      </c>
      <c r="B657" s="222" t="s">
        <v>1047</v>
      </c>
      <c r="C657" s="223">
        <v>0</v>
      </c>
      <c r="D657" s="223">
        <v>0</v>
      </c>
      <c r="E657" s="223">
        <v>0</v>
      </c>
      <c r="F657" s="223">
        <v>0</v>
      </c>
      <c r="G657" s="223">
        <v>0</v>
      </c>
      <c r="H657" s="223">
        <v>0</v>
      </c>
      <c r="I657" s="223">
        <v>0</v>
      </c>
      <c r="J657" s="223">
        <v>0</v>
      </c>
      <c r="K657" s="223">
        <v>0</v>
      </c>
      <c r="L657" s="223">
        <v>0</v>
      </c>
      <c r="M657" s="223">
        <v>0</v>
      </c>
      <c r="N657" s="223">
        <v>0</v>
      </c>
    </row>
    <row r="658" spans="1:14">
      <c r="A658" s="222" t="s">
        <v>1048</v>
      </c>
      <c r="B658" s="222" t="s">
        <v>1049</v>
      </c>
      <c r="C658" s="223">
        <v>0</v>
      </c>
      <c r="D658" s="223">
        <v>0</v>
      </c>
      <c r="E658" s="223">
        <v>0</v>
      </c>
      <c r="F658" s="223">
        <v>0</v>
      </c>
      <c r="G658" s="223">
        <v>0</v>
      </c>
      <c r="H658" s="223">
        <v>0</v>
      </c>
      <c r="I658" s="223">
        <v>0</v>
      </c>
      <c r="J658" s="223">
        <v>0</v>
      </c>
      <c r="K658" s="223">
        <v>0</v>
      </c>
      <c r="L658" s="223">
        <v>0</v>
      </c>
      <c r="M658" s="223">
        <v>0</v>
      </c>
      <c r="N658" s="223">
        <v>0</v>
      </c>
    </row>
    <row r="659" spans="1:14">
      <c r="A659" s="222" t="s">
        <v>9</v>
      </c>
      <c r="B659" s="222" t="s">
        <v>15</v>
      </c>
      <c r="C659" s="223">
        <v>8166074.1299999999</v>
      </c>
      <c r="D659" s="223">
        <v>14841228.880000001</v>
      </c>
      <c r="E659" s="223">
        <v>4950395.17</v>
      </c>
      <c r="F659" s="223">
        <v>7276890.2400000002</v>
      </c>
      <c r="G659" s="223">
        <v>8161015.5499999998</v>
      </c>
      <c r="H659" s="223">
        <v>6351443.8799999999</v>
      </c>
      <c r="I659" s="223">
        <v>0</v>
      </c>
      <c r="J659" s="223">
        <v>0</v>
      </c>
      <c r="K659" s="223">
        <v>0</v>
      </c>
      <c r="L659" s="223">
        <v>0</v>
      </c>
      <c r="M659" s="223">
        <v>0</v>
      </c>
      <c r="N659" s="223">
        <v>0</v>
      </c>
    </row>
    <row r="660" spans="1:14">
      <c r="A660" s="222" t="s">
        <v>1050</v>
      </c>
      <c r="B660" s="222" t="s">
        <v>1051</v>
      </c>
      <c r="C660" s="223">
        <v>0</v>
      </c>
      <c r="D660" s="223">
        <v>0</v>
      </c>
      <c r="E660" s="223">
        <v>0</v>
      </c>
      <c r="F660" s="223">
        <v>0</v>
      </c>
      <c r="G660" s="223">
        <v>0</v>
      </c>
      <c r="H660" s="223">
        <v>0</v>
      </c>
      <c r="I660" s="223">
        <v>0</v>
      </c>
      <c r="J660" s="223">
        <v>0</v>
      </c>
      <c r="K660" s="223">
        <v>0</v>
      </c>
      <c r="L660" s="223">
        <v>0</v>
      </c>
      <c r="M660" s="223">
        <v>0</v>
      </c>
      <c r="N660" s="223">
        <v>0</v>
      </c>
    </row>
    <row r="661" spans="1:14">
      <c r="A661" s="222" t="s">
        <v>1052</v>
      </c>
      <c r="B661" s="222" t="s">
        <v>2493</v>
      </c>
      <c r="C661" s="223">
        <v>5438.43</v>
      </c>
      <c r="D661" s="223">
        <v>12661.41</v>
      </c>
      <c r="E661" s="223">
        <v>179978.56</v>
      </c>
      <c r="F661" s="223">
        <v>31300.01</v>
      </c>
      <c r="G661" s="223">
        <v>974590.17</v>
      </c>
      <c r="H661" s="223">
        <v>2564903.9700000002</v>
      </c>
      <c r="I661" s="223">
        <v>2564903.9700000002</v>
      </c>
      <c r="J661" s="223">
        <v>2564903.9700000002</v>
      </c>
      <c r="K661" s="223">
        <v>2564903.9700000002</v>
      </c>
      <c r="L661" s="223">
        <v>2564903.9700000002</v>
      </c>
      <c r="M661" s="223">
        <v>2564903.9700000002</v>
      </c>
      <c r="N661" s="223">
        <v>2564903.9700000002</v>
      </c>
    </row>
    <row r="662" spans="1:14">
      <c r="A662" s="222" t="s">
        <v>1053</v>
      </c>
      <c r="B662" s="222" t="s">
        <v>1054</v>
      </c>
      <c r="C662" s="223">
        <v>1450453.74</v>
      </c>
      <c r="D662" s="223">
        <v>1489571.59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</row>
    <row r="663" spans="1:14">
      <c r="A663" s="222" t="s">
        <v>1055</v>
      </c>
      <c r="B663" s="222" t="s">
        <v>1056</v>
      </c>
      <c r="C663" s="223">
        <v>19838.82</v>
      </c>
      <c r="D663" s="223">
        <v>19838.82</v>
      </c>
      <c r="E663" s="223">
        <v>19838.82</v>
      </c>
      <c r="F663" s="223">
        <v>19838.82</v>
      </c>
      <c r="G663" s="223">
        <v>4611.84</v>
      </c>
      <c r="H663" s="223">
        <v>36639.5</v>
      </c>
      <c r="I663" s="223">
        <v>36639.5</v>
      </c>
      <c r="J663" s="223">
        <v>36639.5</v>
      </c>
      <c r="K663" s="223">
        <v>36639.5</v>
      </c>
      <c r="L663" s="223">
        <v>36639.5</v>
      </c>
      <c r="M663" s="223">
        <v>36639.5</v>
      </c>
      <c r="N663" s="223">
        <v>36639.5</v>
      </c>
    </row>
    <row r="664" spans="1:14">
      <c r="A664" s="222" t="s">
        <v>1057</v>
      </c>
      <c r="B664" s="222" t="s">
        <v>1058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</row>
    <row r="665" spans="1:14">
      <c r="A665" s="222" t="s">
        <v>14</v>
      </c>
      <c r="B665" s="222" t="s">
        <v>39</v>
      </c>
      <c r="C665" s="223">
        <v>355379.63</v>
      </c>
      <c r="D665" s="223">
        <v>826751.29</v>
      </c>
      <c r="E665" s="223">
        <v>3359019.89</v>
      </c>
      <c r="F665" s="223">
        <v>244309.06</v>
      </c>
      <c r="G665" s="223">
        <v>39400</v>
      </c>
      <c r="H665" s="223">
        <v>3088095.61</v>
      </c>
      <c r="I665" s="223">
        <v>3088095.61</v>
      </c>
      <c r="J665" s="223">
        <v>3088095.61</v>
      </c>
      <c r="K665" s="223">
        <v>3088095.61</v>
      </c>
      <c r="L665" s="223">
        <v>3088095.61</v>
      </c>
      <c r="M665" s="223">
        <v>3088095.61</v>
      </c>
      <c r="N665" s="223">
        <v>3088095.61</v>
      </c>
    </row>
    <row r="666" spans="1:14">
      <c r="A666" s="222" t="s">
        <v>1059</v>
      </c>
      <c r="B666" s="222" t="s">
        <v>1060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</row>
    <row r="667" spans="1:14">
      <c r="A667" s="222" t="s">
        <v>1061</v>
      </c>
      <c r="B667" s="222" t="s">
        <v>1062</v>
      </c>
      <c r="C667" s="223">
        <v>310059.81</v>
      </c>
      <c r="D667" s="223">
        <v>570059.64</v>
      </c>
      <c r="E667" s="223">
        <v>585838.32999999996</v>
      </c>
      <c r="F667" s="223">
        <v>180838.5</v>
      </c>
      <c r="G667" s="223">
        <v>180838.5</v>
      </c>
      <c r="H667" s="223">
        <v>180838.5</v>
      </c>
      <c r="I667" s="223">
        <v>180838.5</v>
      </c>
      <c r="J667" s="223">
        <v>180838.5</v>
      </c>
      <c r="K667" s="223">
        <v>180838.5</v>
      </c>
      <c r="L667" s="223">
        <v>180838.5</v>
      </c>
      <c r="M667" s="223">
        <v>180838.5</v>
      </c>
      <c r="N667" s="223">
        <v>180838.5</v>
      </c>
    </row>
    <row r="668" spans="1:14">
      <c r="A668" s="222" t="s">
        <v>1063</v>
      </c>
      <c r="B668" s="222" t="s">
        <v>1064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</row>
    <row r="669" spans="1:14">
      <c r="A669" s="222" t="s">
        <v>1065</v>
      </c>
      <c r="B669" s="222" t="s">
        <v>1066</v>
      </c>
      <c r="C669" s="223">
        <v>11171638.800000001</v>
      </c>
      <c r="D669" s="223">
        <v>31508730.600000001</v>
      </c>
      <c r="E669" s="223">
        <v>29385588.48</v>
      </c>
      <c r="F669" s="223">
        <v>30523059.239999998</v>
      </c>
      <c r="G669" s="223">
        <v>16666526.789999999</v>
      </c>
      <c r="H669" s="223">
        <v>20888855.59</v>
      </c>
      <c r="I669" s="223">
        <v>7574995.6500000004</v>
      </c>
      <c r="J669" s="223">
        <v>7574995.6500000004</v>
      </c>
      <c r="K669" s="223">
        <v>7574995.6500000004</v>
      </c>
      <c r="L669" s="223">
        <v>7574995.6500000004</v>
      </c>
      <c r="M669" s="223">
        <v>7574995.6500000004</v>
      </c>
      <c r="N669" s="223">
        <v>7574995.6500000004</v>
      </c>
    </row>
    <row r="670" spans="1:14">
      <c r="A670" s="222" t="s">
        <v>1067</v>
      </c>
      <c r="B670" s="222" t="s">
        <v>1068</v>
      </c>
      <c r="C670" s="223">
        <v>14942850.039999999</v>
      </c>
      <c r="D670" s="223">
        <v>15071048.82</v>
      </c>
      <c r="E670" s="223">
        <v>15226169.34</v>
      </c>
      <c r="F670" s="223">
        <v>15365906</v>
      </c>
      <c r="G670" s="223">
        <v>15503078.689999999</v>
      </c>
      <c r="H670" s="223">
        <v>15646661.32</v>
      </c>
      <c r="I670" s="223">
        <v>15646661.32</v>
      </c>
      <c r="J670" s="223">
        <v>15646661.32</v>
      </c>
      <c r="K670" s="223">
        <v>15646661.32</v>
      </c>
      <c r="L670" s="223">
        <v>15646661.32</v>
      </c>
      <c r="M670" s="223">
        <v>15646661.32</v>
      </c>
      <c r="N670" s="223">
        <v>15646661.32</v>
      </c>
    </row>
    <row r="671" spans="1:14">
      <c r="A671" s="222" t="s">
        <v>2494</v>
      </c>
      <c r="B671" s="222" t="s">
        <v>2495</v>
      </c>
      <c r="C671" s="223">
        <v>0</v>
      </c>
      <c r="D671" s="223">
        <v>0</v>
      </c>
      <c r="E671" s="223">
        <v>0</v>
      </c>
      <c r="F671" s="223">
        <v>0</v>
      </c>
      <c r="G671" s="223">
        <v>0</v>
      </c>
      <c r="H671" s="223">
        <v>192.1</v>
      </c>
      <c r="I671" s="223">
        <v>192.1</v>
      </c>
      <c r="J671" s="223">
        <v>192.1</v>
      </c>
      <c r="K671" s="223">
        <v>192.1</v>
      </c>
      <c r="L671" s="223">
        <v>192.1</v>
      </c>
      <c r="M671" s="223">
        <v>192.1</v>
      </c>
      <c r="N671" s="223">
        <v>192.1</v>
      </c>
    </row>
    <row r="672" spans="1:14">
      <c r="A672" s="222" t="s">
        <v>13</v>
      </c>
      <c r="B672" s="222" t="s">
        <v>40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</row>
    <row r="673" spans="1:14">
      <c r="A673" s="222" t="s">
        <v>1069</v>
      </c>
      <c r="B673" s="222" t="s">
        <v>1070</v>
      </c>
      <c r="C673" s="223">
        <v>0</v>
      </c>
      <c r="D673" s="223">
        <v>0</v>
      </c>
      <c r="E673" s="223">
        <v>0</v>
      </c>
      <c r="F673" s="223">
        <v>0</v>
      </c>
      <c r="G673" s="223">
        <v>0</v>
      </c>
      <c r="H673" s="223">
        <v>0</v>
      </c>
      <c r="I673" s="223">
        <v>0</v>
      </c>
      <c r="J673" s="223">
        <v>0</v>
      </c>
      <c r="K673" s="223">
        <v>0</v>
      </c>
      <c r="L673" s="223">
        <v>0</v>
      </c>
      <c r="M673" s="223">
        <v>0</v>
      </c>
      <c r="N673" s="223">
        <v>0</v>
      </c>
    </row>
    <row r="674" spans="1:14">
      <c r="A674" s="222" t="s">
        <v>1071</v>
      </c>
      <c r="B674" s="222" t="s">
        <v>1072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</row>
    <row r="675" spans="1:14">
      <c r="A675" s="222" t="s">
        <v>1073</v>
      </c>
      <c r="B675" s="222" t="s">
        <v>119</v>
      </c>
      <c r="C675" s="223">
        <v>0</v>
      </c>
      <c r="D675" s="223">
        <v>0</v>
      </c>
      <c r="E675" s="223">
        <v>0</v>
      </c>
      <c r="F675" s="223">
        <v>0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</row>
    <row r="676" spans="1:14">
      <c r="A676" s="222" t="s">
        <v>1074</v>
      </c>
      <c r="B676" s="222" t="s">
        <v>119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</row>
    <row r="677" spans="1:14">
      <c r="A677" s="222" t="s">
        <v>1075</v>
      </c>
      <c r="B677" s="222" t="s">
        <v>119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</row>
    <row r="678" spans="1:14">
      <c r="A678" s="222" t="s">
        <v>1076</v>
      </c>
      <c r="B678" s="222" t="s">
        <v>119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</row>
    <row r="679" spans="1:14">
      <c r="A679" s="222" t="s">
        <v>1077</v>
      </c>
      <c r="B679" s="222" t="s">
        <v>119</v>
      </c>
      <c r="C679" s="223">
        <v>0</v>
      </c>
      <c r="D679" s="223">
        <v>0</v>
      </c>
      <c r="E679" s="223">
        <v>0</v>
      </c>
      <c r="F679" s="223">
        <v>0</v>
      </c>
      <c r="G679" s="223">
        <v>0</v>
      </c>
      <c r="H679" s="223">
        <v>0</v>
      </c>
      <c r="I679" s="223">
        <v>0</v>
      </c>
      <c r="J679" s="223">
        <v>0</v>
      </c>
      <c r="K679" s="223">
        <v>0</v>
      </c>
      <c r="L679" s="223">
        <v>0</v>
      </c>
      <c r="M679" s="223">
        <v>0</v>
      </c>
      <c r="N679" s="223">
        <v>0</v>
      </c>
    </row>
    <row r="680" spans="1:14">
      <c r="A680" s="222" t="s">
        <v>1078</v>
      </c>
      <c r="B680" s="222" t="s">
        <v>119</v>
      </c>
      <c r="C680" s="223">
        <v>0</v>
      </c>
      <c r="D680" s="223">
        <v>0</v>
      </c>
      <c r="E680" s="223">
        <v>0</v>
      </c>
      <c r="F680" s="223">
        <v>0</v>
      </c>
      <c r="G680" s="223">
        <v>0</v>
      </c>
      <c r="H680" s="223">
        <v>0</v>
      </c>
      <c r="I680" s="223">
        <v>0</v>
      </c>
      <c r="J680" s="223">
        <v>0</v>
      </c>
      <c r="K680" s="223">
        <v>0</v>
      </c>
      <c r="L680" s="223">
        <v>0</v>
      </c>
      <c r="M680" s="223">
        <v>0</v>
      </c>
      <c r="N680" s="223">
        <v>0</v>
      </c>
    </row>
    <row r="681" spans="1:14">
      <c r="A681" s="222" t="s">
        <v>1079</v>
      </c>
      <c r="B681" s="222" t="s">
        <v>119</v>
      </c>
      <c r="C681" s="223">
        <v>0</v>
      </c>
      <c r="D681" s="223">
        <v>0</v>
      </c>
      <c r="E681" s="223">
        <v>0</v>
      </c>
      <c r="F681" s="223">
        <v>0</v>
      </c>
      <c r="G681" s="223">
        <v>0</v>
      </c>
      <c r="H681" s="223">
        <v>0</v>
      </c>
      <c r="I681" s="223">
        <v>0</v>
      </c>
      <c r="J681" s="223">
        <v>0</v>
      </c>
      <c r="K681" s="223">
        <v>0</v>
      </c>
      <c r="L681" s="223">
        <v>0</v>
      </c>
      <c r="M681" s="223">
        <v>0</v>
      </c>
      <c r="N681" s="223">
        <v>0</v>
      </c>
    </row>
    <row r="682" spans="1:14">
      <c r="A682" s="222" t="s">
        <v>1080</v>
      </c>
      <c r="B682" s="222" t="s">
        <v>119</v>
      </c>
      <c r="C682" s="223">
        <v>0</v>
      </c>
      <c r="D682" s="223">
        <v>0</v>
      </c>
      <c r="E682" s="223">
        <v>0</v>
      </c>
      <c r="F682" s="223">
        <v>0</v>
      </c>
      <c r="G682" s="223">
        <v>0</v>
      </c>
      <c r="H682" s="223">
        <v>0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</row>
    <row r="683" spans="1:14">
      <c r="A683" s="222" t="s">
        <v>1081</v>
      </c>
      <c r="B683" s="222" t="s">
        <v>1082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</row>
    <row r="684" spans="1:14">
      <c r="A684" s="222" t="s">
        <v>1083</v>
      </c>
      <c r="B684" s="222" t="s">
        <v>119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</row>
    <row r="685" spans="1:14">
      <c r="A685" s="222" t="s">
        <v>1088</v>
      </c>
      <c r="B685" s="222" t="s">
        <v>1089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</row>
    <row r="686" spans="1:14">
      <c r="A686" s="222" t="s">
        <v>1090</v>
      </c>
      <c r="B686" s="222" t="s">
        <v>1091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</row>
    <row r="687" spans="1:14">
      <c r="A687" s="222" t="s">
        <v>1092</v>
      </c>
      <c r="B687" s="222" t="s">
        <v>1093</v>
      </c>
      <c r="C687" s="223">
        <v>3619908.57</v>
      </c>
      <c r="D687" s="223">
        <v>2958326.67</v>
      </c>
      <c r="E687" s="223">
        <v>2743746.09</v>
      </c>
      <c r="F687" s="223">
        <v>2874225.31</v>
      </c>
      <c r="G687" s="223">
        <v>2555629.19</v>
      </c>
      <c r="H687" s="223">
        <v>2116491.13</v>
      </c>
      <c r="I687" s="223">
        <v>2116491.13</v>
      </c>
      <c r="J687" s="223">
        <v>2116491.13</v>
      </c>
      <c r="K687" s="223">
        <v>2116491.13</v>
      </c>
      <c r="L687" s="223">
        <v>2116491.13</v>
      </c>
      <c r="M687" s="223">
        <v>2116491.13</v>
      </c>
      <c r="N687" s="223">
        <v>2116491.13</v>
      </c>
    </row>
    <row r="688" spans="1:14">
      <c r="A688" s="222" t="s">
        <v>1094</v>
      </c>
      <c r="B688" s="222" t="s">
        <v>1095</v>
      </c>
      <c r="C688" s="223">
        <v>1305493.95</v>
      </c>
      <c r="D688" s="223">
        <v>1153932.1399999999</v>
      </c>
      <c r="E688" s="223">
        <v>1002370.33</v>
      </c>
      <c r="F688" s="223">
        <v>850808.52</v>
      </c>
      <c r="G688" s="223">
        <v>699246.71</v>
      </c>
      <c r="H688" s="223">
        <v>547684.9</v>
      </c>
      <c r="I688" s="223">
        <v>547684.9</v>
      </c>
      <c r="J688" s="223">
        <v>547684.9</v>
      </c>
      <c r="K688" s="223">
        <v>547684.9</v>
      </c>
      <c r="L688" s="223">
        <v>547684.9</v>
      </c>
      <c r="M688" s="223">
        <v>547684.9</v>
      </c>
      <c r="N688" s="223">
        <v>547684.9</v>
      </c>
    </row>
    <row r="689" spans="1:14">
      <c r="A689" s="222" t="s">
        <v>1096</v>
      </c>
      <c r="B689" s="222" t="s">
        <v>1097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</row>
    <row r="690" spans="1:14">
      <c r="A690" s="222" t="s">
        <v>1098</v>
      </c>
      <c r="B690" s="222" t="s">
        <v>1099</v>
      </c>
      <c r="C690" s="223">
        <v>1626862.43</v>
      </c>
      <c r="D690" s="223">
        <v>1314109.1599999999</v>
      </c>
      <c r="E690" s="223">
        <v>960211.21</v>
      </c>
      <c r="F690" s="223">
        <v>578665.84</v>
      </c>
      <c r="G690" s="223">
        <v>240954.94</v>
      </c>
      <c r="H690" s="223">
        <v>-54350.92</v>
      </c>
      <c r="I690" s="223">
        <v>-54350.92</v>
      </c>
      <c r="J690" s="223">
        <v>-54350.92</v>
      </c>
      <c r="K690" s="223">
        <v>-54350.92</v>
      </c>
      <c r="L690" s="223">
        <v>-54350.92</v>
      </c>
      <c r="M690" s="223">
        <v>-54350.92</v>
      </c>
      <c r="N690" s="223">
        <v>-54350.92</v>
      </c>
    </row>
    <row r="691" spans="1:14">
      <c r="A691" s="222" t="s">
        <v>118</v>
      </c>
      <c r="B691" s="222" t="s">
        <v>119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</row>
    <row r="692" spans="1:14">
      <c r="A692" s="222" t="s">
        <v>1100</v>
      </c>
      <c r="B692" s="222" t="s">
        <v>119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</row>
    <row r="693" spans="1:14">
      <c r="A693" s="222" t="s">
        <v>1101</v>
      </c>
      <c r="B693" s="222" t="s">
        <v>119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</row>
    <row r="694" spans="1:14">
      <c r="A694" s="222" t="s">
        <v>1102</v>
      </c>
      <c r="B694" s="222" t="s">
        <v>119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</row>
    <row r="695" spans="1:14">
      <c r="A695" s="222" t="s">
        <v>1103</v>
      </c>
      <c r="B695" s="222" t="s">
        <v>119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</row>
    <row r="696" spans="1:14">
      <c r="A696" s="222" t="s">
        <v>1104</v>
      </c>
      <c r="B696" s="222" t="s">
        <v>119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</row>
    <row r="697" spans="1:14">
      <c r="A697" s="222" t="s">
        <v>1106</v>
      </c>
      <c r="B697" s="222" t="s">
        <v>119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</row>
    <row r="698" spans="1:14">
      <c r="A698" s="222" t="s">
        <v>1107</v>
      </c>
      <c r="B698" s="222" t="s">
        <v>119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</row>
    <row r="699" spans="1:14">
      <c r="A699" s="222" t="s">
        <v>1108</v>
      </c>
      <c r="B699" s="222" t="s">
        <v>119</v>
      </c>
      <c r="C699" s="223">
        <v>0</v>
      </c>
      <c r="D699" s="223">
        <v>0</v>
      </c>
      <c r="E699" s="223">
        <v>0</v>
      </c>
      <c r="F699" s="223">
        <v>0</v>
      </c>
      <c r="G699" s="223">
        <v>0</v>
      </c>
      <c r="H699" s="223">
        <v>0</v>
      </c>
      <c r="I699" s="223">
        <v>0</v>
      </c>
      <c r="J699" s="223">
        <v>0</v>
      </c>
      <c r="K699" s="223">
        <v>0</v>
      </c>
      <c r="L699" s="223">
        <v>0</v>
      </c>
      <c r="M699" s="223">
        <v>0</v>
      </c>
      <c r="N699" s="223">
        <v>0</v>
      </c>
    </row>
    <row r="700" spans="1:14">
      <c r="A700" s="222" t="s">
        <v>1109</v>
      </c>
      <c r="B700" s="222" t="s">
        <v>1110</v>
      </c>
      <c r="C700" s="223">
        <v>0</v>
      </c>
      <c r="D700" s="223">
        <v>0</v>
      </c>
      <c r="E700" s="223">
        <v>0</v>
      </c>
      <c r="F700" s="223">
        <v>0</v>
      </c>
      <c r="G700" s="223">
        <v>0</v>
      </c>
      <c r="H700" s="223">
        <v>0</v>
      </c>
      <c r="I700" s="223">
        <v>0</v>
      </c>
      <c r="J700" s="223">
        <v>0</v>
      </c>
      <c r="K700" s="223">
        <v>0</v>
      </c>
      <c r="L700" s="223">
        <v>0</v>
      </c>
      <c r="M700" s="223">
        <v>0</v>
      </c>
      <c r="N700" s="223">
        <v>0</v>
      </c>
    </row>
    <row r="701" spans="1:14">
      <c r="A701" s="222" t="s">
        <v>1111</v>
      </c>
      <c r="B701" s="222" t="s">
        <v>119</v>
      </c>
      <c r="C701" s="223">
        <v>0</v>
      </c>
      <c r="D701" s="223">
        <v>0</v>
      </c>
      <c r="E701" s="223">
        <v>0</v>
      </c>
      <c r="F701" s="223">
        <v>0</v>
      </c>
      <c r="G701" s="223">
        <v>0</v>
      </c>
      <c r="H701" s="223">
        <v>0</v>
      </c>
      <c r="I701" s="223">
        <v>0</v>
      </c>
      <c r="J701" s="223">
        <v>0</v>
      </c>
      <c r="K701" s="223">
        <v>0</v>
      </c>
      <c r="L701" s="223">
        <v>0</v>
      </c>
      <c r="M701" s="223">
        <v>0</v>
      </c>
      <c r="N701" s="223">
        <v>0</v>
      </c>
    </row>
    <row r="702" spans="1:14">
      <c r="A702" s="222" t="s">
        <v>1112</v>
      </c>
      <c r="B702" s="222" t="s">
        <v>119</v>
      </c>
      <c r="C702" s="223">
        <v>0</v>
      </c>
      <c r="D702" s="223">
        <v>0</v>
      </c>
      <c r="E702" s="223">
        <v>0</v>
      </c>
      <c r="F702" s="223">
        <v>0</v>
      </c>
      <c r="G702" s="223">
        <v>0</v>
      </c>
      <c r="H702" s="223">
        <v>0</v>
      </c>
      <c r="I702" s="223">
        <v>0</v>
      </c>
      <c r="J702" s="223">
        <v>0</v>
      </c>
      <c r="K702" s="223">
        <v>0</v>
      </c>
      <c r="L702" s="223">
        <v>0</v>
      </c>
      <c r="M702" s="223">
        <v>0</v>
      </c>
      <c r="N702" s="223">
        <v>0</v>
      </c>
    </row>
    <row r="703" spans="1:14">
      <c r="A703" s="222" t="s">
        <v>1113</v>
      </c>
      <c r="B703" s="222" t="s">
        <v>119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</row>
    <row r="704" spans="1:14">
      <c r="A704" s="222" t="s">
        <v>1114</v>
      </c>
      <c r="B704" s="222" t="s">
        <v>119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</row>
    <row r="705" spans="1:14">
      <c r="A705" s="222" t="s">
        <v>1115</v>
      </c>
      <c r="B705" s="222" t="s">
        <v>119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</row>
    <row r="706" spans="1:14">
      <c r="A706" s="222" t="s">
        <v>1116</v>
      </c>
      <c r="B706" s="222" t="s">
        <v>119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</row>
    <row r="707" spans="1:14">
      <c r="A707" s="222" t="s">
        <v>1117</v>
      </c>
      <c r="B707" s="222" t="s">
        <v>119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</row>
    <row r="708" spans="1:14">
      <c r="A708" s="222" t="s">
        <v>1118</v>
      </c>
      <c r="B708" s="222" t="s">
        <v>119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</row>
    <row r="709" spans="1:14">
      <c r="A709" s="222" t="s">
        <v>1119</v>
      </c>
      <c r="B709" s="222" t="s">
        <v>119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</row>
    <row r="710" spans="1:14">
      <c r="A710" s="222" t="s">
        <v>1120</v>
      </c>
      <c r="B710" s="222" t="s">
        <v>119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</row>
    <row r="711" spans="1:14">
      <c r="A711" s="222" t="s">
        <v>1121</v>
      </c>
      <c r="B711" s="222" t="s">
        <v>119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</row>
    <row r="712" spans="1:14">
      <c r="A712" s="222" t="s">
        <v>1122</v>
      </c>
      <c r="B712" s="222" t="s">
        <v>119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</row>
    <row r="713" spans="1:14">
      <c r="A713" s="222" t="s">
        <v>1123</v>
      </c>
      <c r="B713" s="222" t="s">
        <v>119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</row>
    <row r="714" spans="1:14">
      <c r="A714" s="222" t="s">
        <v>1124</v>
      </c>
      <c r="B714" s="222" t="s">
        <v>119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</row>
    <row r="715" spans="1:14">
      <c r="A715" s="222" t="s">
        <v>1125</v>
      </c>
      <c r="B715" s="222" t="s">
        <v>119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</row>
    <row r="716" spans="1:14">
      <c r="A716" s="222" t="s">
        <v>1126</v>
      </c>
      <c r="B716" s="222" t="s">
        <v>119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</row>
    <row r="717" spans="1:14">
      <c r="A717" s="222" t="s">
        <v>1127</v>
      </c>
      <c r="B717" s="222" t="s">
        <v>119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</row>
    <row r="718" spans="1:14">
      <c r="A718" s="222" t="s">
        <v>1128</v>
      </c>
      <c r="B718" s="222" t="s">
        <v>119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</row>
    <row r="719" spans="1:14">
      <c r="A719" s="222" t="s">
        <v>1129</v>
      </c>
      <c r="B719" s="222" t="s">
        <v>1130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</row>
    <row r="720" spans="1:14">
      <c r="A720" s="222" t="s">
        <v>1131</v>
      </c>
      <c r="B720" s="222" t="s">
        <v>119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</row>
    <row r="721" spans="1:14">
      <c r="A721" s="222" t="s">
        <v>1132</v>
      </c>
      <c r="B721" s="222" t="s">
        <v>119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</row>
    <row r="722" spans="1:14">
      <c r="A722" s="222" t="s">
        <v>1133</v>
      </c>
      <c r="B722" s="222" t="s">
        <v>119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</row>
    <row r="723" spans="1:14">
      <c r="A723" s="222" t="s">
        <v>1134</v>
      </c>
      <c r="B723" s="222" t="s">
        <v>119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</row>
    <row r="724" spans="1:14">
      <c r="A724" s="222" t="s">
        <v>1135</v>
      </c>
      <c r="B724" s="222" t="s">
        <v>119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</row>
    <row r="725" spans="1:14">
      <c r="A725" s="222" t="s">
        <v>1136</v>
      </c>
      <c r="B725" s="222" t="s">
        <v>1137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</row>
    <row r="726" spans="1:14">
      <c r="A726" s="222" t="s">
        <v>1138</v>
      </c>
      <c r="B726" s="222" t="s">
        <v>119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</row>
    <row r="727" spans="1:14">
      <c r="A727" s="222" t="s">
        <v>1139</v>
      </c>
      <c r="B727" s="222" t="s">
        <v>119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</row>
    <row r="728" spans="1:14">
      <c r="A728" s="222" t="s">
        <v>1140</v>
      </c>
      <c r="B728" s="222" t="s">
        <v>119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</row>
    <row r="729" spans="1:14">
      <c r="A729" s="222" t="s">
        <v>1141</v>
      </c>
      <c r="B729" s="222" t="s">
        <v>119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</row>
    <row r="730" spans="1:14">
      <c r="A730" s="222" t="s">
        <v>1142</v>
      </c>
      <c r="B730" s="222" t="s">
        <v>119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</row>
    <row r="731" spans="1:14">
      <c r="A731" s="222" t="s">
        <v>1143</v>
      </c>
      <c r="B731" s="222" t="s">
        <v>119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</row>
    <row r="732" spans="1:14">
      <c r="A732" s="222" t="s">
        <v>1144</v>
      </c>
      <c r="B732" s="222" t="s">
        <v>119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</row>
    <row r="733" spans="1:14">
      <c r="A733" s="222" t="s">
        <v>1145</v>
      </c>
      <c r="B733" s="222" t="s">
        <v>119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</row>
    <row r="734" spans="1:14">
      <c r="A734" s="222" t="s">
        <v>1146</v>
      </c>
      <c r="B734" s="222" t="s">
        <v>119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</row>
    <row r="735" spans="1:14">
      <c r="A735" s="222" t="s">
        <v>1147</v>
      </c>
      <c r="B735" s="222" t="s">
        <v>119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</row>
    <row r="736" spans="1:14">
      <c r="A736" s="222" t="s">
        <v>1148</v>
      </c>
      <c r="B736" s="222" t="s">
        <v>119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</row>
    <row r="737" spans="1:14">
      <c r="A737" s="222" t="s">
        <v>1149</v>
      </c>
      <c r="B737" s="222" t="s">
        <v>119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</row>
    <row r="738" spans="1:14">
      <c r="A738" s="222" t="s">
        <v>1150</v>
      </c>
      <c r="B738" s="222" t="s">
        <v>119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</row>
    <row r="739" spans="1:14">
      <c r="A739" s="222" t="s">
        <v>1151</v>
      </c>
      <c r="B739" s="222" t="s">
        <v>119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</row>
    <row r="740" spans="1:14">
      <c r="A740" s="222" t="s">
        <v>1152</v>
      </c>
      <c r="B740" s="222" t="s">
        <v>119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</row>
    <row r="741" spans="1:14">
      <c r="A741" s="222" t="s">
        <v>1153</v>
      </c>
      <c r="B741" s="222" t="s">
        <v>119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</row>
    <row r="742" spans="1:14">
      <c r="A742" s="222" t="s">
        <v>1154</v>
      </c>
      <c r="B742" s="222" t="s">
        <v>119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</row>
    <row r="743" spans="1:14">
      <c r="A743" s="222" t="s">
        <v>1155</v>
      </c>
      <c r="B743" s="222" t="s">
        <v>119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</row>
    <row r="744" spans="1:14">
      <c r="A744" s="222" t="s">
        <v>1156</v>
      </c>
      <c r="B744" s="222" t="s">
        <v>119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</row>
    <row r="745" spans="1:14">
      <c r="A745" s="222" t="s">
        <v>1157</v>
      </c>
      <c r="B745" s="222" t="s">
        <v>119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</row>
    <row r="746" spans="1:14">
      <c r="A746" s="222" t="s">
        <v>1158</v>
      </c>
      <c r="B746" s="222" t="s">
        <v>119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</row>
    <row r="747" spans="1:14">
      <c r="A747" s="222" t="s">
        <v>1159</v>
      </c>
      <c r="B747" s="222" t="s">
        <v>119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</row>
    <row r="748" spans="1:14">
      <c r="A748" s="222" t="s">
        <v>1160</v>
      </c>
      <c r="B748" s="222" t="s">
        <v>119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</row>
    <row r="749" spans="1:14">
      <c r="A749" s="222" t="s">
        <v>1161</v>
      </c>
      <c r="B749" s="222" t="s">
        <v>119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</row>
    <row r="750" spans="1:14">
      <c r="A750" s="222" t="s">
        <v>1162</v>
      </c>
      <c r="B750" s="222" t="s">
        <v>119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</row>
    <row r="751" spans="1:14">
      <c r="A751" s="222" t="s">
        <v>1163</v>
      </c>
      <c r="B751" s="222" t="s">
        <v>119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</row>
    <row r="752" spans="1:14">
      <c r="A752" s="222" t="s">
        <v>1164</v>
      </c>
      <c r="B752" s="222" t="s">
        <v>119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</row>
    <row r="753" spans="1:14">
      <c r="A753" s="222" t="s">
        <v>1165</v>
      </c>
      <c r="B753" s="222" t="s">
        <v>119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</row>
    <row r="754" spans="1:14">
      <c r="A754" s="222" t="s">
        <v>1166</v>
      </c>
      <c r="B754" s="222" t="s">
        <v>119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</row>
    <row r="755" spans="1:14">
      <c r="A755" s="222" t="s">
        <v>1167</v>
      </c>
      <c r="B755" s="222" t="s">
        <v>119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</row>
    <row r="756" spans="1:14">
      <c r="A756" s="222" t="s">
        <v>1168</v>
      </c>
      <c r="B756" s="222" t="s">
        <v>119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</row>
    <row r="757" spans="1:14">
      <c r="A757" s="222" t="s">
        <v>1169</v>
      </c>
      <c r="B757" s="222" t="s">
        <v>119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</row>
    <row r="758" spans="1:14">
      <c r="A758" s="222" t="s">
        <v>1170</v>
      </c>
      <c r="B758" s="222" t="s">
        <v>119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</row>
    <row r="759" spans="1:14">
      <c r="A759" s="222" t="s">
        <v>1171</v>
      </c>
      <c r="B759" s="222" t="s">
        <v>119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</row>
    <row r="760" spans="1:14">
      <c r="A760" s="222" t="s">
        <v>1172</v>
      </c>
      <c r="B760" s="222" t="s">
        <v>119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</row>
    <row r="761" spans="1:14">
      <c r="A761" s="222" t="s">
        <v>1173</v>
      </c>
      <c r="B761" s="222" t="s">
        <v>119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</row>
    <row r="762" spans="1:14">
      <c r="A762" s="222" t="s">
        <v>1174</v>
      </c>
      <c r="B762" s="222" t="s">
        <v>119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</row>
    <row r="763" spans="1:14">
      <c r="A763" s="222" t="s">
        <v>1175</v>
      </c>
      <c r="B763" s="222" t="s">
        <v>119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</row>
    <row r="764" spans="1:14">
      <c r="A764" s="222" t="s">
        <v>1176</v>
      </c>
      <c r="B764" s="222" t="s">
        <v>119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</row>
    <row r="765" spans="1:14">
      <c r="A765" s="222" t="s">
        <v>1177</v>
      </c>
      <c r="B765" s="222" t="s">
        <v>119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</row>
    <row r="766" spans="1:14">
      <c r="A766" s="222" t="s">
        <v>1178</v>
      </c>
      <c r="B766" s="222" t="s">
        <v>119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</row>
    <row r="767" spans="1:14">
      <c r="A767" s="222" t="s">
        <v>1179</v>
      </c>
      <c r="B767" s="222" t="s">
        <v>119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</row>
    <row r="768" spans="1:14">
      <c r="A768" s="222" t="s">
        <v>1180</v>
      </c>
      <c r="B768" s="222" t="s">
        <v>119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</row>
    <row r="769" spans="1:14">
      <c r="A769" s="222" t="s">
        <v>1181</v>
      </c>
      <c r="B769" s="222" t="s">
        <v>119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</row>
    <row r="770" spans="1:14">
      <c r="A770" s="222" t="s">
        <v>1182</v>
      </c>
      <c r="B770" s="222" t="s">
        <v>119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</row>
    <row r="771" spans="1:14">
      <c r="A771" s="222" t="s">
        <v>1183</v>
      </c>
      <c r="B771" s="222" t="s">
        <v>119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</row>
    <row r="772" spans="1:14">
      <c r="A772" s="222" t="s">
        <v>1184</v>
      </c>
      <c r="B772" s="222" t="s">
        <v>119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</row>
    <row r="773" spans="1:14">
      <c r="A773" s="222" t="s">
        <v>1185</v>
      </c>
      <c r="B773" s="222" t="s">
        <v>119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</row>
    <row r="774" spans="1:14">
      <c r="A774" s="222" t="s">
        <v>1186</v>
      </c>
      <c r="B774" s="222" t="s">
        <v>119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</row>
    <row r="775" spans="1:14">
      <c r="A775" s="222" t="s">
        <v>1187</v>
      </c>
      <c r="B775" s="222" t="s">
        <v>119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</row>
    <row r="776" spans="1:14">
      <c r="A776" s="222" t="s">
        <v>1188</v>
      </c>
      <c r="B776" s="222" t="s">
        <v>119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</row>
    <row r="777" spans="1:14">
      <c r="A777" s="222" t="s">
        <v>1189</v>
      </c>
      <c r="B777" s="222" t="s">
        <v>119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</row>
    <row r="778" spans="1:14">
      <c r="A778" s="222" t="s">
        <v>1190</v>
      </c>
      <c r="B778" s="222" t="s">
        <v>119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</row>
    <row r="779" spans="1:14">
      <c r="A779" s="222" t="s">
        <v>1191</v>
      </c>
      <c r="B779" s="222" t="s">
        <v>119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</row>
    <row r="780" spans="1:14">
      <c r="A780" s="222" t="s">
        <v>1192</v>
      </c>
      <c r="B780" s="222" t="s">
        <v>119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</row>
    <row r="781" spans="1:14">
      <c r="A781" s="222" t="s">
        <v>1193</v>
      </c>
      <c r="B781" s="222" t="s">
        <v>119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</row>
    <row r="782" spans="1:14">
      <c r="A782" s="222" t="s">
        <v>1194</v>
      </c>
      <c r="B782" s="222" t="s">
        <v>119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</row>
    <row r="783" spans="1:14">
      <c r="A783" s="222" t="s">
        <v>1195</v>
      </c>
      <c r="B783" s="222" t="s">
        <v>119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</row>
    <row r="784" spans="1:14">
      <c r="A784" s="222" t="s">
        <v>1196</v>
      </c>
      <c r="B784" s="222" t="s">
        <v>119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</row>
    <row r="785" spans="1:14">
      <c r="A785" s="222" t="s">
        <v>1197</v>
      </c>
      <c r="B785" s="222" t="s">
        <v>1198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</row>
    <row r="786" spans="1:14">
      <c r="A786" s="222" t="s">
        <v>1199</v>
      </c>
      <c r="B786" s="222" t="s">
        <v>119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</row>
    <row r="787" spans="1:14">
      <c r="A787" s="222" t="s">
        <v>1200</v>
      </c>
      <c r="B787" s="222" t="s">
        <v>119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</row>
    <row r="788" spans="1:14">
      <c r="A788" s="222" t="s">
        <v>1201</v>
      </c>
      <c r="B788" s="222" t="s">
        <v>597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</row>
    <row r="789" spans="1:14">
      <c r="A789" s="222" t="s">
        <v>2018</v>
      </c>
      <c r="B789" s="222" t="s">
        <v>2019</v>
      </c>
      <c r="C789" s="223">
        <v>4462019.37</v>
      </c>
      <c r="D789" s="223">
        <v>4529389.97</v>
      </c>
      <c r="E789" s="223">
        <v>4691955.24</v>
      </c>
      <c r="F789" s="223">
        <v>4818428.76</v>
      </c>
      <c r="G789" s="223">
        <v>4715489.4400000004</v>
      </c>
      <c r="H789" s="223">
        <v>4028330.91</v>
      </c>
      <c r="I789" s="223">
        <v>4028330.91</v>
      </c>
      <c r="J789" s="223">
        <v>4028330.91</v>
      </c>
      <c r="K789" s="223">
        <v>4028330.91</v>
      </c>
      <c r="L789" s="223">
        <v>4028330.91</v>
      </c>
      <c r="M789" s="223">
        <v>4028330.91</v>
      </c>
      <c r="N789" s="223">
        <v>4028330.91</v>
      </c>
    </row>
    <row r="790" spans="1:14">
      <c r="A790" s="222" t="s">
        <v>1202</v>
      </c>
      <c r="B790" s="222" t="s">
        <v>119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</row>
    <row r="791" spans="1:14">
      <c r="A791" s="222" t="s">
        <v>1203</v>
      </c>
      <c r="B791" s="222" t="s">
        <v>119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</row>
    <row r="792" spans="1:14">
      <c r="A792" s="222" t="s">
        <v>1204</v>
      </c>
      <c r="B792" s="222" t="s">
        <v>119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</row>
    <row r="793" spans="1:14">
      <c r="A793" s="222" t="s">
        <v>1205</v>
      </c>
      <c r="B793" s="222" t="s">
        <v>119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</row>
    <row r="794" spans="1:14">
      <c r="A794" s="222" t="s">
        <v>1206</v>
      </c>
      <c r="B794" s="222" t="s">
        <v>119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</row>
    <row r="795" spans="1:14">
      <c r="A795" s="222" t="s">
        <v>1207</v>
      </c>
      <c r="B795" s="222" t="s">
        <v>1208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</row>
    <row r="796" spans="1:14">
      <c r="A796" s="222" t="s">
        <v>1209</v>
      </c>
      <c r="B796" s="222" t="s">
        <v>119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</row>
    <row r="797" spans="1:14">
      <c r="A797" s="222" t="s">
        <v>1210</v>
      </c>
      <c r="B797" s="222" t="s">
        <v>119</v>
      </c>
      <c r="C797" s="223">
        <v>0</v>
      </c>
      <c r="D797" s="223">
        <v>0</v>
      </c>
      <c r="E797" s="223">
        <v>0</v>
      </c>
      <c r="F797" s="223">
        <v>0</v>
      </c>
      <c r="G797" s="223">
        <v>0</v>
      </c>
      <c r="H797" s="223">
        <v>0</v>
      </c>
      <c r="I797" s="223">
        <v>0</v>
      </c>
      <c r="J797" s="223">
        <v>0</v>
      </c>
      <c r="K797" s="223">
        <v>0</v>
      </c>
      <c r="L797" s="223">
        <v>0</v>
      </c>
      <c r="M797" s="223">
        <v>0</v>
      </c>
      <c r="N797" s="223">
        <v>0</v>
      </c>
    </row>
    <row r="798" spans="1:14">
      <c r="A798" s="222" t="s">
        <v>1213</v>
      </c>
      <c r="B798" s="222" t="s">
        <v>119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</row>
    <row r="799" spans="1:14">
      <c r="A799" s="222" t="s">
        <v>1214</v>
      </c>
      <c r="B799" s="222" t="s">
        <v>1215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</row>
    <row r="800" spans="1:14">
      <c r="A800" s="222" t="s">
        <v>1216</v>
      </c>
      <c r="B800" s="222" t="s">
        <v>119</v>
      </c>
      <c r="C800" s="223">
        <v>0</v>
      </c>
      <c r="D800" s="223">
        <v>0</v>
      </c>
      <c r="E800" s="223">
        <v>0</v>
      </c>
      <c r="F800" s="223">
        <v>0</v>
      </c>
      <c r="G800" s="223">
        <v>0</v>
      </c>
      <c r="H800" s="223">
        <v>0</v>
      </c>
      <c r="I800" s="223">
        <v>0</v>
      </c>
      <c r="J800" s="223">
        <v>0</v>
      </c>
      <c r="K800" s="223">
        <v>0</v>
      </c>
      <c r="L800" s="223">
        <v>0</v>
      </c>
      <c r="M800" s="223">
        <v>0</v>
      </c>
      <c r="N800" s="223">
        <v>0</v>
      </c>
    </row>
    <row r="801" spans="1:14">
      <c r="A801" s="222" t="s">
        <v>1217</v>
      </c>
      <c r="B801" s="222" t="s">
        <v>119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</row>
    <row r="802" spans="1:14">
      <c r="A802" s="222" t="s">
        <v>1218</v>
      </c>
      <c r="B802" s="222" t="s">
        <v>119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</row>
    <row r="803" spans="1:14">
      <c r="A803" s="222" t="s">
        <v>1219</v>
      </c>
      <c r="B803" s="222" t="s">
        <v>119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</row>
    <row r="804" spans="1:14">
      <c r="A804" s="222" t="s">
        <v>1220</v>
      </c>
      <c r="B804" s="222" t="s">
        <v>119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</row>
    <row r="805" spans="1:14">
      <c r="A805" s="222" t="s">
        <v>1221</v>
      </c>
      <c r="B805" s="222" t="s">
        <v>119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</row>
    <row r="806" spans="1:14">
      <c r="A806" s="222" t="s">
        <v>1222</v>
      </c>
      <c r="B806" s="222" t="s">
        <v>119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</row>
    <row r="807" spans="1:14">
      <c r="A807" s="222" t="s">
        <v>1223</v>
      </c>
      <c r="B807" s="222" t="s">
        <v>119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</row>
    <row r="808" spans="1:14">
      <c r="A808" s="222" t="s">
        <v>1224</v>
      </c>
      <c r="B808" s="222" t="s">
        <v>119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</row>
    <row r="809" spans="1:14">
      <c r="A809" s="222" t="s">
        <v>1225</v>
      </c>
      <c r="B809" s="222" t="s">
        <v>119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</row>
    <row r="810" spans="1:14">
      <c r="A810" s="222" t="s">
        <v>1226</v>
      </c>
      <c r="B810" s="222" t="s">
        <v>119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</row>
    <row r="811" spans="1:14">
      <c r="A811" s="222" t="s">
        <v>1227</v>
      </c>
      <c r="B811" s="222" t="s">
        <v>119</v>
      </c>
      <c r="C811" s="223">
        <v>0</v>
      </c>
      <c r="D811" s="223">
        <v>0</v>
      </c>
      <c r="E811" s="223">
        <v>0</v>
      </c>
      <c r="F811" s="223">
        <v>0</v>
      </c>
      <c r="G811" s="223">
        <v>0</v>
      </c>
      <c r="H811" s="223">
        <v>0</v>
      </c>
      <c r="I811" s="223">
        <v>0</v>
      </c>
      <c r="J811" s="223">
        <v>0</v>
      </c>
      <c r="K811" s="223">
        <v>0</v>
      </c>
      <c r="L811" s="223">
        <v>0</v>
      </c>
      <c r="M811" s="223">
        <v>0</v>
      </c>
      <c r="N811" s="223">
        <v>0</v>
      </c>
    </row>
    <row r="812" spans="1:14">
      <c r="A812" s="222" t="s">
        <v>1228</v>
      </c>
      <c r="B812" s="222" t="s">
        <v>119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</row>
    <row r="813" spans="1:14">
      <c r="A813" s="222" t="s">
        <v>1229</v>
      </c>
      <c r="B813" s="222" t="s">
        <v>119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</row>
    <row r="814" spans="1:14">
      <c r="A814" s="222" t="s">
        <v>1230</v>
      </c>
      <c r="B814" s="222" t="s">
        <v>119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</row>
    <row r="815" spans="1:14">
      <c r="A815" s="222" t="s">
        <v>1231</v>
      </c>
      <c r="B815" s="222" t="s">
        <v>119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</row>
    <row r="816" spans="1:14">
      <c r="A816" s="222" t="s">
        <v>1232</v>
      </c>
      <c r="B816" s="222" t="s">
        <v>119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</row>
    <row r="817" spans="1:14">
      <c r="A817" s="222" t="s">
        <v>1233</v>
      </c>
      <c r="B817" s="222" t="s">
        <v>119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</row>
    <row r="818" spans="1:14">
      <c r="A818" s="222" t="s">
        <v>1234</v>
      </c>
      <c r="B818" s="222" t="s">
        <v>119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</row>
    <row r="819" spans="1:14">
      <c r="A819" s="222" t="s">
        <v>1235</v>
      </c>
      <c r="B819" s="222" t="s">
        <v>119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</row>
    <row r="820" spans="1:14">
      <c r="A820" s="222" t="s">
        <v>1236</v>
      </c>
      <c r="B820" s="222" t="s">
        <v>119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</row>
    <row r="821" spans="1:14">
      <c r="A821" s="222" t="s">
        <v>1237</v>
      </c>
      <c r="B821" s="222" t="s">
        <v>119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</row>
    <row r="822" spans="1:14">
      <c r="A822" s="222" t="s">
        <v>1238</v>
      </c>
      <c r="B822" s="222" t="s">
        <v>119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</row>
    <row r="823" spans="1:14">
      <c r="A823" s="222" t="s">
        <v>1239</v>
      </c>
      <c r="B823" s="222" t="s">
        <v>119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</row>
    <row r="824" spans="1:14">
      <c r="A824" s="222" t="s">
        <v>2020</v>
      </c>
      <c r="B824" s="222" t="s">
        <v>119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</row>
    <row r="825" spans="1:14">
      <c r="A825" s="222" t="s">
        <v>1241</v>
      </c>
      <c r="B825" s="222" t="s">
        <v>119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</row>
    <row r="826" spans="1:14">
      <c r="A826" s="222" t="s">
        <v>1242</v>
      </c>
      <c r="B826" s="222" t="s">
        <v>119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</row>
    <row r="827" spans="1:14">
      <c r="A827" s="222" t="s">
        <v>1243</v>
      </c>
      <c r="B827" s="222" t="s">
        <v>119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</row>
    <row r="828" spans="1:14">
      <c r="A828" s="222" t="s">
        <v>1244</v>
      </c>
      <c r="B828" s="222" t="s">
        <v>119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</row>
    <row r="829" spans="1:14">
      <c r="A829" s="222" t="s">
        <v>1245</v>
      </c>
      <c r="B829" s="222" t="s">
        <v>119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</row>
    <row r="830" spans="1:14">
      <c r="A830" s="222" t="s">
        <v>1246</v>
      </c>
      <c r="B830" s="222" t="s">
        <v>119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</row>
    <row r="831" spans="1:14">
      <c r="A831" s="222" t="s">
        <v>1247</v>
      </c>
      <c r="B831" s="222" t="s">
        <v>119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</row>
    <row r="832" spans="1:14">
      <c r="A832" s="222" t="s">
        <v>1248</v>
      </c>
      <c r="B832" s="222" t="s">
        <v>119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</row>
    <row r="833" spans="1:14">
      <c r="A833" s="222" t="s">
        <v>1249</v>
      </c>
      <c r="B833" s="222" t="s">
        <v>119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</row>
    <row r="834" spans="1:14">
      <c r="A834" s="222" t="s">
        <v>2021</v>
      </c>
      <c r="B834" s="222" t="s">
        <v>119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</row>
    <row r="835" spans="1:14">
      <c r="A835" s="222" t="s">
        <v>1250</v>
      </c>
      <c r="B835" s="222" t="s">
        <v>119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</row>
    <row r="836" spans="1:14">
      <c r="A836" s="222" t="s">
        <v>1253</v>
      </c>
      <c r="B836" s="222" t="s">
        <v>119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</row>
    <row r="837" spans="1:14">
      <c r="A837" s="222" t="s">
        <v>1254</v>
      </c>
      <c r="B837" s="222" t="s">
        <v>119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</row>
    <row r="838" spans="1:14">
      <c r="A838" s="222" t="s">
        <v>1255</v>
      </c>
      <c r="B838" s="222" t="s">
        <v>119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</row>
    <row r="839" spans="1:14">
      <c r="A839" s="222" t="s">
        <v>1256</v>
      </c>
      <c r="B839" s="222" t="s">
        <v>119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</row>
    <row r="840" spans="1:14">
      <c r="A840" s="222" t="s">
        <v>1257</v>
      </c>
      <c r="B840" s="222" t="s">
        <v>1258</v>
      </c>
      <c r="C840" s="223">
        <v>74222207.780000001</v>
      </c>
      <c r="D840" s="223">
        <v>74818028.840000004</v>
      </c>
      <c r="E840" s="223">
        <v>74950737.739999995</v>
      </c>
      <c r="F840" s="223">
        <v>75465704.689999998</v>
      </c>
      <c r="G840" s="223">
        <v>75523578.170000002</v>
      </c>
      <c r="H840" s="223">
        <v>75585113.459999993</v>
      </c>
      <c r="I840" s="223">
        <v>75585113.459999993</v>
      </c>
      <c r="J840" s="223">
        <v>75585113.459999993</v>
      </c>
      <c r="K840" s="223">
        <v>75585113.459999993</v>
      </c>
      <c r="L840" s="223">
        <v>75585113.459999993</v>
      </c>
      <c r="M840" s="223">
        <v>75585113.459999993</v>
      </c>
      <c r="N840" s="223">
        <v>75585113.459999993</v>
      </c>
    </row>
    <row r="841" spans="1:14">
      <c r="A841" s="222" t="s">
        <v>1259</v>
      </c>
      <c r="B841" s="222" t="s">
        <v>1260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</row>
    <row r="842" spans="1:14">
      <c r="A842" s="222" t="s">
        <v>1261</v>
      </c>
      <c r="B842" s="222" t="s">
        <v>1262</v>
      </c>
      <c r="C842" s="223">
        <v>5807527.0899999999</v>
      </c>
      <c r="D842" s="223">
        <v>5807527.0899999999</v>
      </c>
      <c r="E842" s="223">
        <v>5807527.0899999999</v>
      </c>
      <c r="F842" s="223">
        <v>5807527.0899999999</v>
      </c>
      <c r="G842" s="223">
        <v>5807527.0899999999</v>
      </c>
      <c r="H842" s="223">
        <v>5807527.0899999999</v>
      </c>
      <c r="I842" s="223">
        <v>5807527.0899999999</v>
      </c>
      <c r="J842" s="223">
        <v>5807527.0899999999</v>
      </c>
      <c r="K842" s="223">
        <v>5807527.0899999999</v>
      </c>
      <c r="L842" s="223">
        <v>5807527.0899999999</v>
      </c>
      <c r="M842" s="223">
        <v>5807527.0899999999</v>
      </c>
      <c r="N842" s="223">
        <v>5807527.0899999999</v>
      </c>
    </row>
    <row r="843" spans="1:14">
      <c r="A843" s="222" t="s">
        <v>1263</v>
      </c>
      <c r="B843" s="222" t="s">
        <v>1264</v>
      </c>
      <c r="C843" s="223">
        <v>1203761.24</v>
      </c>
      <c r="D843" s="223">
        <v>1205962.94</v>
      </c>
      <c r="E843" s="223">
        <v>1205962.94</v>
      </c>
      <c r="F843" s="223">
        <v>1359170.65</v>
      </c>
      <c r="G843" s="223">
        <v>1373911.65</v>
      </c>
      <c r="H843" s="223">
        <v>1500575.26</v>
      </c>
      <c r="I843" s="223">
        <v>1500575.26</v>
      </c>
      <c r="J843" s="223">
        <v>1500575.26</v>
      </c>
      <c r="K843" s="223">
        <v>1500575.26</v>
      </c>
      <c r="L843" s="223">
        <v>1500575.26</v>
      </c>
      <c r="M843" s="223">
        <v>1500575.26</v>
      </c>
      <c r="N843" s="223">
        <v>1500575.26</v>
      </c>
    </row>
    <row r="844" spans="1:14">
      <c r="A844" s="222" t="s">
        <v>1265</v>
      </c>
      <c r="B844" s="222" t="s">
        <v>1266</v>
      </c>
      <c r="C844" s="223">
        <v>650155.14</v>
      </c>
      <c r="D844" s="223">
        <v>1204878.51</v>
      </c>
      <c r="E844" s="223">
        <v>1204878.51</v>
      </c>
      <c r="F844" s="223">
        <v>1204878.51</v>
      </c>
      <c r="G844" s="223">
        <v>1212656.47</v>
      </c>
      <c r="H844" s="223">
        <v>1234234.8899999999</v>
      </c>
      <c r="I844" s="223">
        <v>1234234.8899999999</v>
      </c>
      <c r="J844" s="223">
        <v>1234234.8899999999</v>
      </c>
      <c r="K844" s="223">
        <v>1234234.8899999999</v>
      </c>
      <c r="L844" s="223">
        <v>1234234.8899999999</v>
      </c>
      <c r="M844" s="223">
        <v>1234234.8899999999</v>
      </c>
      <c r="N844" s="223">
        <v>1234234.8899999999</v>
      </c>
    </row>
    <row r="845" spans="1:14">
      <c r="A845" s="222" t="s">
        <v>1267</v>
      </c>
      <c r="B845" s="222" t="s">
        <v>715</v>
      </c>
      <c r="C845" s="223">
        <v>20992187.440000001</v>
      </c>
      <c r="D845" s="223">
        <v>25552626.120000001</v>
      </c>
      <c r="E845" s="223">
        <v>24589487.699999999</v>
      </c>
      <c r="F845" s="223">
        <v>25407727.699999999</v>
      </c>
      <c r="G845" s="223">
        <v>25833215.449999999</v>
      </c>
      <c r="H845" s="223">
        <v>26086710.559999999</v>
      </c>
      <c r="I845" s="223">
        <v>26086710.559999999</v>
      </c>
      <c r="J845" s="223">
        <v>26086710.559999999</v>
      </c>
      <c r="K845" s="223">
        <v>26086710.559999999</v>
      </c>
      <c r="L845" s="223">
        <v>26086710.559999999</v>
      </c>
      <c r="M845" s="223">
        <v>26086710.559999999</v>
      </c>
      <c r="N845" s="223">
        <v>26086710.559999999</v>
      </c>
    </row>
    <row r="846" spans="1:14">
      <c r="A846" s="222" t="s">
        <v>1268</v>
      </c>
      <c r="B846" s="222" t="s">
        <v>1269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</row>
    <row r="847" spans="1:14">
      <c r="A847" s="222" t="s">
        <v>1270</v>
      </c>
      <c r="B847" s="222" t="s">
        <v>119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</row>
    <row r="848" spans="1:14">
      <c r="A848" s="222" t="s">
        <v>1271</v>
      </c>
      <c r="B848" s="222" t="s">
        <v>119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</row>
    <row r="849" spans="1:14">
      <c r="A849" s="222" t="s">
        <v>1272</v>
      </c>
      <c r="B849" s="222" t="s">
        <v>119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</row>
    <row r="850" spans="1:14">
      <c r="A850" s="222" t="s">
        <v>1273</v>
      </c>
      <c r="B850" s="222" t="s">
        <v>1274</v>
      </c>
      <c r="C850" s="223">
        <v>575945.53</v>
      </c>
      <c r="D850" s="223">
        <v>807284.06</v>
      </c>
      <c r="E850" s="223">
        <v>782481.14</v>
      </c>
      <c r="F850" s="223">
        <v>107479.27</v>
      </c>
      <c r="G850" s="223">
        <v>49605.79</v>
      </c>
      <c r="H850" s="223">
        <v>33070.51</v>
      </c>
      <c r="I850" s="223">
        <v>33070.51</v>
      </c>
      <c r="J850" s="223">
        <v>33070.51</v>
      </c>
      <c r="K850" s="223">
        <v>33070.51</v>
      </c>
      <c r="L850" s="223">
        <v>33070.51</v>
      </c>
      <c r="M850" s="223">
        <v>33070.51</v>
      </c>
      <c r="N850" s="223">
        <v>33070.51</v>
      </c>
    </row>
    <row r="851" spans="1:14">
      <c r="A851" s="222" t="s">
        <v>1275</v>
      </c>
      <c r="B851" s="222" t="s">
        <v>1276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</row>
    <row r="852" spans="1:14">
      <c r="A852" s="222" t="s">
        <v>1277</v>
      </c>
      <c r="B852" s="222" t="s">
        <v>1278</v>
      </c>
      <c r="C852" s="223">
        <v>0</v>
      </c>
      <c r="D852" s="223">
        <v>0</v>
      </c>
      <c r="E852" s="223">
        <v>0</v>
      </c>
      <c r="F852" s="223">
        <v>0</v>
      </c>
      <c r="G852" s="223">
        <v>0</v>
      </c>
      <c r="H852" s="223">
        <v>0</v>
      </c>
      <c r="I852" s="223">
        <v>0</v>
      </c>
      <c r="J852" s="223">
        <v>0</v>
      </c>
      <c r="K852" s="223">
        <v>0</v>
      </c>
      <c r="L852" s="223">
        <v>0</v>
      </c>
      <c r="M852" s="223">
        <v>0</v>
      </c>
      <c r="N852" s="223">
        <v>0</v>
      </c>
    </row>
    <row r="853" spans="1:14">
      <c r="A853" s="222" t="s">
        <v>1279</v>
      </c>
      <c r="B853" s="222" t="s">
        <v>119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</row>
    <row r="854" spans="1:14">
      <c r="A854" s="222" t="s">
        <v>1280</v>
      </c>
      <c r="B854" s="222" t="s">
        <v>1281</v>
      </c>
      <c r="C854" s="223">
        <v>2050966.3</v>
      </c>
      <c r="D854" s="223">
        <v>2050966.3</v>
      </c>
      <c r="E854" s="223">
        <v>2050966.3</v>
      </c>
      <c r="F854" s="223">
        <v>2050966.3</v>
      </c>
      <c r="G854" s="223">
        <v>2050966.3</v>
      </c>
      <c r="H854" s="223">
        <v>2050966.3</v>
      </c>
      <c r="I854" s="223">
        <v>2050966.3</v>
      </c>
      <c r="J854" s="223">
        <v>2050966.3</v>
      </c>
      <c r="K854" s="223">
        <v>2050966.3</v>
      </c>
      <c r="L854" s="223">
        <v>2050966.3</v>
      </c>
      <c r="M854" s="223">
        <v>2050966.3</v>
      </c>
      <c r="N854" s="223">
        <v>2050966.3</v>
      </c>
    </row>
    <row r="855" spans="1:14">
      <c r="A855" s="222" t="s">
        <v>1282</v>
      </c>
      <c r="B855" s="222" t="s">
        <v>1283</v>
      </c>
      <c r="C855" s="223">
        <v>1434827.78</v>
      </c>
      <c r="D855" s="223">
        <v>1434827.78</v>
      </c>
      <c r="E855" s="223">
        <v>1434827.78</v>
      </c>
      <c r="F855" s="223">
        <v>1434827.78</v>
      </c>
      <c r="G855" s="223">
        <v>1434827.78</v>
      </c>
      <c r="H855" s="223">
        <v>1434827.78</v>
      </c>
      <c r="I855" s="223">
        <v>1434827.78</v>
      </c>
      <c r="J855" s="223">
        <v>1434827.78</v>
      </c>
      <c r="K855" s="223">
        <v>1434827.78</v>
      </c>
      <c r="L855" s="223">
        <v>1434827.78</v>
      </c>
      <c r="M855" s="223">
        <v>1434827.78</v>
      </c>
      <c r="N855" s="223">
        <v>1434827.78</v>
      </c>
    </row>
    <row r="856" spans="1:14">
      <c r="A856" s="222" t="s">
        <v>1284</v>
      </c>
      <c r="B856" s="222" t="s">
        <v>1285</v>
      </c>
      <c r="C856" s="223">
        <v>2275563.3199999998</v>
      </c>
      <c r="D856" s="223">
        <v>2275563.3199999998</v>
      </c>
      <c r="E856" s="223">
        <v>2275563.3199999998</v>
      </c>
      <c r="F856" s="223">
        <v>2275563.3199999998</v>
      </c>
      <c r="G856" s="223">
        <v>2275563.3199999998</v>
      </c>
      <c r="H856" s="223">
        <v>2275563.3199999998</v>
      </c>
      <c r="I856" s="223">
        <v>2275563.3199999998</v>
      </c>
      <c r="J856" s="223">
        <v>2275563.3199999998</v>
      </c>
      <c r="K856" s="223">
        <v>2275563.3199999998</v>
      </c>
      <c r="L856" s="223">
        <v>2275563.3199999998</v>
      </c>
      <c r="M856" s="223">
        <v>2275563.3199999998</v>
      </c>
      <c r="N856" s="223">
        <v>2275563.3199999998</v>
      </c>
    </row>
    <row r="857" spans="1:14">
      <c r="A857" s="222" t="s">
        <v>1286</v>
      </c>
      <c r="B857" s="222" t="s">
        <v>119</v>
      </c>
      <c r="C857" s="223">
        <v>0</v>
      </c>
      <c r="D857" s="223">
        <v>0</v>
      </c>
      <c r="E857" s="223">
        <v>0</v>
      </c>
      <c r="F857" s="223">
        <v>0</v>
      </c>
      <c r="G857" s="223">
        <v>0</v>
      </c>
      <c r="H857" s="223">
        <v>0</v>
      </c>
      <c r="I857" s="223">
        <v>0</v>
      </c>
      <c r="J857" s="223">
        <v>0</v>
      </c>
      <c r="K857" s="223">
        <v>0</v>
      </c>
      <c r="L857" s="223">
        <v>0</v>
      </c>
      <c r="M857" s="223">
        <v>0</v>
      </c>
      <c r="N857" s="223">
        <v>0</v>
      </c>
    </row>
    <row r="858" spans="1:14">
      <c r="A858" s="222" t="s">
        <v>1287</v>
      </c>
      <c r="B858" s="222" t="s">
        <v>1288</v>
      </c>
      <c r="C858" s="223">
        <v>2403878.48</v>
      </c>
      <c r="D858" s="223">
        <v>700080</v>
      </c>
      <c r="E858" s="223">
        <v>625920</v>
      </c>
      <c r="F858" s="223">
        <v>1455445.33</v>
      </c>
      <c r="G858" s="223">
        <v>1824275.79</v>
      </c>
      <c r="H858" s="223">
        <v>2052586.36</v>
      </c>
      <c r="I858" s="223">
        <v>2203574.61</v>
      </c>
      <c r="J858" s="223">
        <v>2203574.61</v>
      </c>
      <c r="K858" s="223">
        <v>2203574.61</v>
      </c>
      <c r="L858" s="223">
        <v>2203574.61</v>
      </c>
      <c r="M858" s="223">
        <v>2203574.61</v>
      </c>
      <c r="N858" s="223">
        <v>2203574.61</v>
      </c>
    </row>
    <row r="859" spans="1:14">
      <c r="A859" s="222" t="s">
        <v>1291</v>
      </c>
      <c r="B859" s="222" t="s">
        <v>1292</v>
      </c>
      <c r="C859" s="223">
        <v>7210535.7400000002</v>
      </c>
      <c r="D859" s="223">
        <v>7210535.7400000002</v>
      </c>
      <c r="E859" s="223">
        <v>7210535.7400000002</v>
      </c>
      <c r="F859" s="223">
        <v>7210535.7400000002</v>
      </c>
      <c r="G859" s="223">
        <v>7210535.7400000002</v>
      </c>
      <c r="H859" s="223">
        <v>7210535.7400000002</v>
      </c>
      <c r="I859" s="223">
        <v>7210535.7400000002</v>
      </c>
      <c r="J859" s="223">
        <v>7210535.7400000002</v>
      </c>
      <c r="K859" s="223">
        <v>7210535.7400000002</v>
      </c>
      <c r="L859" s="223">
        <v>7210535.7400000002</v>
      </c>
      <c r="M859" s="223">
        <v>7210535.7400000002</v>
      </c>
      <c r="N859" s="223">
        <v>7210535.7400000002</v>
      </c>
    </row>
    <row r="860" spans="1:14">
      <c r="A860" s="222" t="s">
        <v>1293</v>
      </c>
      <c r="B860" s="222" t="s">
        <v>1294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</row>
    <row r="861" spans="1:14">
      <c r="A861" s="222" t="s">
        <v>1295</v>
      </c>
      <c r="B861" s="222" t="s">
        <v>1296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</row>
    <row r="862" spans="1:14">
      <c r="A862" s="222" t="s">
        <v>1297</v>
      </c>
      <c r="B862" s="222" t="s">
        <v>1298</v>
      </c>
      <c r="C862" s="223">
        <v>0</v>
      </c>
      <c r="D862" s="223">
        <v>0</v>
      </c>
      <c r="E862" s="223">
        <v>0</v>
      </c>
      <c r="F862" s="223">
        <v>0</v>
      </c>
      <c r="G862" s="223">
        <v>0</v>
      </c>
      <c r="H862" s="223">
        <v>0</v>
      </c>
      <c r="I862" s="223">
        <v>0</v>
      </c>
      <c r="J862" s="223">
        <v>0</v>
      </c>
      <c r="K862" s="223">
        <v>0</v>
      </c>
      <c r="L862" s="223">
        <v>0</v>
      </c>
      <c r="M862" s="223">
        <v>0</v>
      </c>
      <c r="N862" s="223">
        <v>0</v>
      </c>
    </row>
    <row r="863" spans="1:14">
      <c r="A863" s="222" t="s">
        <v>1299</v>
      </c>
      <c r="B863" s="222" t="s">
        <v>119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</row>
    <row r="864" spans="1:14">
      <c r="A864" s="222" t="s">
        <v>1300</v>
      </c>
      <c r="B864" s="222" t="s">
        <v>1301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</row>
    <row r="865" spans="1:14">
      <c r="A865" s="222" t="s">
        <v>1302</v>
      </c>
      <c r="B865" s="222" t="s">
        <v>1258</v>
      </c>
      <c r="C865" s="223">
        <v>-47563579</v>
      </c>
      <c r="D865" s="223">
        <v>-48662121.57</v>
      </c>
      <c r="E865" s="223">
        <v>-49772326.560000002</v>
      </c>
      <c r="F865" s="223">
        <v>-50891119.390000001</v>
      </c>
      <c r="G865" s="223">
        <v>-52006535.57</v>
      </c>
      <c r="H865" s="223">
        <v>-53122944.68</v>
      </c>
      <c r="I865" s="223">
        <v>-53122944.68</v>
      </c>
      <c r="J865" s="223">
        <v>-53122944.68</v>
      </c>
      <c r="K865" s="223">
        <v>-53122944.68</v>
      </c>
      <c r="L865" s="223">
        <v>-53122944.68</v>
      </c>
      <c r="M865" s="223">
        <v>-53122944.68</v>
      </c>
      <c r="N865" s="223">
        <v>-53122944.68</v>
      </c>
    </row>
    <row r="866" spans="1:14">
      <c r="A866" s="222" t="s">
        <v>1303</v>
      </c>
      <c r="B866" s="222" t="s">
        <v>1260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</row>
    <row r="867" spans="1:14">
      <c r="A867" s="222" t="s">
        <v>1304</v>
      </c>
      <c r="B867" s="222" t="s">
        <v>1262</v>
      </c>
      <c r="C867" s="223">
        <v>-5343731.3099999996</v>
      </c>
      <c r="D867" s="223">
        <v>-5357658.46</v>
      </c>
      <c r="E867" s="223">
        <v>-5371585.5999999996</v>
      </c>
      <c r="F867" s="223">
        <v>-5385512.75</v>
      </c>
      <c r="G867" s="223">
        <v>-5399439.8899999997</v>
      </c>
      <c r="H867" s="223">
        <v>-5413367.04</v>
      </c>
      <c r="I867" s="223">
        <v>-5413367.04</v>
      </c>
      <c r="J867" s="223">
        <v>-5413367.04</v>
      </c>
      <c r="K867" s="223">
        <v>-5413367.04</v>
      </c>
      <c r="L867" s="223">
        <v>-5413367.04</v>
      </c>
      <c r="M867" s="223">
        <v>-5413367.04</v>
      </c>
      <c r="N867" s="223">
        <v>-5413367.04</v>
      </c>
    </row>
    <row r="868" spans="1:14">
      <c r="A868" s="222" t="s">
        <v>1305</v>
      </c>
      <c r="B868" s="222" t="s">
        <v>1264</v>
      </c>
      <c r="C868" s="223">
        <v>-689294.25</v>
      </c>
      <c r="D868" s="223">
        <v>-699181.1</v>
      </c>
      <c r="E868" s="223">
        <v>-709084.98</v>
      </c>
      <c r="F868" s="223">
        <v>-715645.53</v>
      </c>
      <c r="G868" s="223">
        <v>-726826.18</v>
      </c>
      <c r="H868" s="223">
        <v>-730658.16</v>
      </c>
      <c r="I868" s="223">
        <v>-730658.16</v>
      </c>
      <c r="J868" s="223">
        <v>-730658.16</v>
      </c>
      <c r="K868" s="223">
        <v>-730658.16</v>
      </c>
      <c r="L868" s="223">
        <v>-730658.16</v>
      </c>
      <c r="M868" s="223">
        <v>-730658.16</v>
      </c>
      <c r="N868" s="223">
        <v>-730658.16</v>
      </c>
    </row>
    <row r="869" spans="1:14">
      <c r="A869" s="222" t="s">
        <v>1306</v>
      </c>
      <c r="B869" s="222" t="s">
        <v>1266</v>
      </c>
      <c r="C869" s="223">
        <v>-325095.92</v>
      </c>
      <c r="D869" s="223">
        <v>-341432.19</v>
      </c>
      <c r="E869" s="223">
        <v>-370857.56</v>
      </c>
      <c r="F869" s="223">
        <v>-400281.27</v>
      </c>
      <c r="G869" s="223">
        <v>-429705.87</v>
      </c>
      <c r="H869" s="223">
        <v>-459946.72</v>
      </c>
      <c r="I869" s="223">
        <v>-459946.72</v>
      </c>
      <c r="J869" s="223">
        <v>-459946.72</v>
      </c>
      <c r="K869" s="223">
        <v>-459946.72</v>
      </c>
      <c r="L869" s="223">
        <v>-459946.72</v>
      </c>
      <c r="M869" s="223">
        <v>-459946.72</v>
      </c>
      <c r="N869" s="223">
        <v>-459946.72</v>
      </c>
    </row>
    <row r="870" spans="1:14">
      <c r="A870" s="222" t="s">
        <v>1307</v>
      </c>
      <c r="B870" s="222" t="s">
        <v>715</v>
      </c>
      <c r="C870" s="223">
        <v>-11922912.08</v>
      </c>
      <c r="D870" s="223">
        <v>-12468141.51</v>
      </c>
      <c r="E870" s="223">
        <v>-12917929.82</v>
      </c>
      <c r="F870" s="223">
        <v>-13462658.49</v>
      </c>
      <c r="G870" s="223">
        <v>-13973748.5</v>
      </c>
      <c r="H870" s="223">
        <v>-14491880.1</v>
      </c>
      <c r="I870" s="223">
        <v>-14491880.1</v>
      </c>
      <c r="J870" s="223">
        <v>-14491880.1</v>
      </c>
      <c r="K870" s="223">
        <v>-14491880.1</v>
      </c>
      <c r="L870" s="223">
        <v>-14491880.1</v>
      </c>
      <c r="M870" s="223">
        <v>-14491880.1</v>
      </c>
      <c r="N870" s="223">
        <v>-14491880.1</v>
      </c>
    </row>
    <row r="871" spans="1:14">
      <c r="A871" s="222" t="s">
        <v>1308</v>
      </c>
      <c r="B871" s="222" t="s">
        <v>1309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</row>
    <row r="872" spans="1:14">
      <c r="A872" s="222" t="s">
        <v>1310</v>
      </c>
      <c r="B872" s="222" t="s">
        <v>1311</v>
      </c>
      <c r="C872" s="223">
        <v>0</v>
      </c>
      <c r="D872" s="223">
        <v>0</v>
      </c>
      <c r="E872" s="223">
        <v>0</v>
      </c>
      <c r="F872" s="223">
        <v>0</v>
      </c>
      <c r="G872" s="223">
        <v>0</v>
      </c>
      <c r="H872" s="223">
        <v>0</v>
      </c>
      <c r="I872" s="223">
        <v>0</v>
      </c>
      <c r="J872" s="223">
        <v>0</v>
      </c>
      <c r="K872" s="223">
        <v>0</v>
      </c>
      <c r="L872" s="223">
        <v>0</v>
      </c>
      <c r="M872" s="223">
        <v>0</v>
      </c>
      <c r="N872" s="223">
        <v>0</v>
      </c>
    </row>
    <row r="873" spans="1:14">
      <c r="A873" s="222" t="s">
        <v>1312</v>
      </c>
      <c r="B873" s="222" t="s">
        <v>1313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</row>
    <row r="874" spans="1:14">
      <c r="A874" s="222" t="s">
        <v>1314</v>
      </c>
      <c r="B874" s="222" t="s">
        <v>1315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</row>
    <row r="875" spans="1:14">
      <c r="A875" s="222" t="s">
        <v>1316</v>
      </c>
      <c r="B875" s="222" t="s">
        <v>1317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</row>
    <row r="876" spans="1:14">
      <c r="A876" s="222" t="s">
        <v>1318</v>
      </c>
      <c r="B876" s="222" t="s">
        <v>119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</row>
    <row r="877" spans="1:14">
      <c r="A877" s="222" t="s">
        <v>1319</v>
      </c>
      <c r="B877" s="222" t="s">
        <v>119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</row>
    <row r="878" spans="1:14">
      <c r="A878" s="222" t="s">
        <v>1320</v>
      </c>
      <c r="B878" s="222" t="s">
        <v>119</v>
      </c>
      <c r="C878" s="223">
        <v>0</v>
      </c>
      <c r="D878" s="223">
        <v>0</v>
      </c>
      <c r="E878" s="223">
        <v>0</v>
      </c>
      <c r="F878" s="223">
        <v>0</v>
      </c>
      <c r="G878" s="223">
        <v>0</v>
      </c>
      <c r="H878" s="223">
        <v>0</v>
      </c>
      <c r="I878" s="223">
        <v>0</v>
      </c>
      <c r="J878" s="223">
        <v>0</v>
      </c>
      <c r="K878" s="223">
        <v>0</v>
      </c>
      <c r="L878" s="223">
        <v>0</v>
      </c>
      <c r="M878" s="223">
        <v>0</v>
      </c>
      <c r="N878" s="223">
        <v>0</v>
      </c>
    </row>
    <row r="879" spans="1:14">
      <c r="A879" s="222" t="s">
        <v>1321</v>
      </c>
      <c r="B879" s="222" t="s">
        <v>1322</v>
      </c>
      <c r="C879" s="223">
        <v>-1750283.04</v>
      </c>
      <c r="D879" s="223">
        <v>-1796475.78</v>
      </c>
      <c r="E879" s="223">
        <v>-1842668.51</v>
      </c>
      <c r="F879" s="223">
        <v>-1880289.04</v>
      </c>
      <c r="G879" s="223">
        <v>-1912655.26</v>
      </c>
      <c r="H879" s="223">
        <v>-1942975.78</v>
      </c>
      <c r="I879" s="223">
        <v>-1942975.78</v>
      </c>
      <c r="J879" s="223">
        <v>-1942975.78</v>
      </c>
      <c r="K879" s="223">
        <v>-1942975.78</v>
      </c>
      <c r="L879" s="223">
        <v>-1942975.78</v>
      </c>
      <c r="M879" s="223">
        <v>-1942975.78</v>
      </c>
      <c r="N879" s="223">
        <v>-1942975.78</v>
      </c>
    </row>
    <row r="880" spans="1:14">
      <c r="A880" s="222" t="s">
        <v>1323</v>
      </c>
      <c r="B880" s="222" t="s">
        <v>1283</v>
      </c>
      <c r="C880" s="223">
        <v>-1434827.78</v>
      </c>
      <c r="D880" s="223">
        <v>-1434827.78</v>
      </c>
      <c r="E880" s="223">
        <v>-1434827.78</v>
      </c>
      <c r="F880" s="223">
        <v>-1434827.78</v>
      </c>
      <c r="G880" s="223">
        <v>-1434827.78</v>
      </c>
      <c r="H880" s="223">
        <v>-1434827.78</v>
      </c>
      <c r="I880" s="223">
        <v>-1434827.78</v>
      </c>
      <c r="J880" s="223">
        <v>-1434827.78</v>
      </c>
      <c r="K880" s="223">
        <v>-1434827.78</v>
      </c>
      <c r="L880" s="223">
        <v>-1434827.78</v>
      </c>
      <c r="M880" s="223">
        <v>-1434827.78</v>
      </c>
      <c r="N880" s="223">
        <v>-1434827.78</v>
      </c>
    </row>
    <row r="881" spans="1:14">
      <c r="A881" s="222" t="s">
        <v>1324</v>
      </c>
      <c r="B881" s="222" t="s">
        <v>1285</v>
      </c>
      <c r="C881" s="223">
        <v>-2260977.65</v>
      </c>
      <c r="D881" s="223">
        <v>-2261361.4900000002</v>
      </c>
      <c r="E881" s="223">
        <v>-2261745.3199999998</v>
      </c>
      <c r="F881" s="223">
        <v>-2262129.15</v>
      </c>
      <c r="G881" s="223">
        <v>-2262512.9900000002</v>
      </c>
      <c r="H881" s="223">
        <v>-2262896.8199999998</v>
      </c>
      <c r="I881" s="223">
        <v>-2262896.8199999998</v>
      </c>
      <c r="J881" s="223">
        <v>-2262896.8199999998</v>
      </c>
      <c r="K881" s="223">
        <v>-2262896.8199999998</v>
      </c>
      <c r="L881" s="223">
        <v>-2262896.8199999998</v>
      </c>
      <c r="M881" s="223">
        <v>-2262896.8199999998</v>
      </c>
      <c r="N881" s="223">
        <v>-2262896.8199999998</v>
      </c>
    </row>
    <row r="882" spans="1:14">
      <c r="A882" s="222" t="s">
        <v>1325</v>
      </c>
      <c r="B882" s="222" t="s">
        <v>1326</v>
      </c>
      <c r="C882" s="223">
        <v>-4459316.26</v>
      </c>
      <c r="D882" s="223">
        <v>-4571556.79</v>
      </c>
      <c r="E882" s="223">
        <v>-4683797.33</v>
      </c>
      <c r="F882" s="223">
        <v>-4796037.8600000003</v>
      </c>
      <c r="G882" s="223">
        <v>-4908278.3899999997</v>
      </c>
      <c r="H882" s="223">
        <v>-5020518.92</v>
      </c>
      <c r="I882" s="223">
        <v>-5020518.92</v>
      </c>
      <c r="J882" s="223">
        <v>-5020518.92</v>
      </c>
      <c r="K882" s="223">
        <v>-5020518.92</v>
      </c>
      <c r="L882" s="223">
        <v>-5020518.92</v>
      </c>
      <c r="M882" s="223">
        <v>-5020518.92</v>
      </c>
      <c r="N882" s="223">
        <v>-5020518.92</v>
      </c>
    </row>
    <row r="883" spans="1:14">
      <c r="A883" s="222" t="s">
        <v>1327</v>
      </c>
      <c r="B883" s="222" t="s">
        <v>1328</v>
      </c>
      <c r="C883" s="223">
        <v>0</v>
      </c>
      <c r="D883" s="223">
        <v>0</v>
      </c>
      <c r="E883" s="223">
        <v>0</v>
      </c>
      <c r="F883" s="223">
        <v>0</v>
      </c>
      <c r="G883" s="223">
        <v>0</v>
      </c>
      <c r="H883" s="223">
        <v>0</v>
      </c>
      <c r="I883" s="223">
        <v>0</v>
      </c>
      <c r="J883" s="223">
        <v>0</v>
      </c>
      <c r="K883" s="223">
        <v>0</v>
      </c>
      <c r="L883" s="223">
        <v>0</v>
      </c>
      <c r="M883" s="223">
        <v>0</v>
      </c>
      <c r="N883" s="223">
        <v>0</v>
      </c>
    </row>
    <row r="884" spans="1:14">
      <c r="A884" s="222" t="s">
        <v>1329</v>
      </c>
      <c r="B884" s="222" t="s">
        <v>1330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</row>
    <row r="885" spans="1:14">
      <c r="A885" s="222" t="s">
        <v>1333</v>
      </c>
      <c r="B885" s="222" t="s">
        <v>1334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</row>
    <row r="886" spans="1:14">
      <c r="A886" s="222" t="s">
        <v>1335</v>
      </c>
      <c r="B886" s="222" t="s">
        <v>1336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</row>
    <row r="887" spans="1:14">
      <c r="A887" s="222" t="s">
        <v>1337</v>
      </c>
      <c r="B887" s="222" t="s">
        <v>1338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</row>
    <row r="888" spans="1:14">
      <c r="A888" s="222" t="s">
        <v>1339</v>
      </c>
      <c r="B888" s="222" t="s">
        <v>1340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</row>
    <row r="889" spans="1:14">
      <c r="A889" s="222" t="s">
        <v>1341</v>
      </c>
      <c r="B889" s="222" t="s">
        <v>1342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</row>
    <row r="890" spans="1:14">
      <c r="A890" s="222" t="s">
        <v>1343</v>
      </c>
      <c r="B890" s="222" t="s">
        <v>1344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</row>
    <row r="891" spans="1:14">
      <c r="A891" s="222" t="s">
        <v>1345</v>
      </c>
      <c r="B891" s="222" t="s">
        <v>1344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</row>
    <row r="892" spans="1:14">
      <c r="A892" s="222" t="s">
        <v>1346</v>
      </c>
      <c r="B892" s="222" t="s">
        <v>1344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</row>
    <row r="893" spans="1:14">
      <c r="A893" s="222" t="s">
        <v>1347</v>
      </c>
      <c r="B893" s="222" t="s">
        <v>1348</v>
      </c>
      <c r="C893" s="223">
        <v>0</v>
      </c>
      <c r="D893" s="223">
        <v>0</v>
      </c>
      <c r="E893" s="223">
        <v>0</v>
      </c>
      <c r="F893" s="223">
        <v>0</v>
      </c>
      <c r="G893" s="223">
        <v>0</v>
      </c>
      <c r="H893" s="223">
        <v>0</v>
      </c>
      <c r="I893" s="223">
        <v>0</v>
      </c>
      <c r="J893" s="223">
        <v>0</v>
      </c>
      <c r="K893" s="223">
        <v>0</v>
      </c>
      <c r="L893" s="223">
        <v>0</v>
      </c>
      <c r="M893" s="223">
        <v>0</v>
      </c>
      <c r="N893" s="223">
        <v>0</v>
      </c>
    </row>
    <row r="894" spans="1:14">
      <c r="A894" s="222" t="s">
        <v>1349</v>
      </c>
      <c r="B894" s="222" t="s">
        <v>1350</v>
      </c>
      <c r="C894" s="223">
        <v>0</v>
      </c>
      <c r="D894" s="223">
        <v>0</v>
      </c>
      <c r="E894" s="223">
        <v>0</v>
      </c>
      <c r="F894" s="223">
        <v>0</v>
      </c>
      <c r="G894" s="223">
        <v>0</v>
      </c>
      <c r="H894" s="223">
        <v>0</v>
      </c>
      <c r="I894" s="223">
        <v>0</v>
      </c>
      <c r="J894" s="223">
        <v>0</v>
      </c>
      <c r="K894" s="223">
        <v>0</v>
      </c>
      <c r="L894" s="223">
        <v>0</v>
      </c>
      <c r="M894" s="223">
        <v>0</v>
      </c>
      <c r="N894" s="223">
        <v>0</v>
      </c>
    </row>
    <row r="895" spans="1:14">
      <c r="A895" s="222" t="s">
        <v>1351</v>
      </c>
      <c r="B895" s="222" t="s">
        <v>1352</v>
      </c>
      <c r="C895" s="223">
        <v>0</v>
      </c>
      <c r="D895" s="223">
        <v>0</v>
      </c>
      <c r="E895" s="223">
        <v>0</v>
      </c>
      <c r="F895" s="223">
        <v>0</v>
      </c>
      <c r="G895" s="223">
        <v>0</v>
      </c>
      <c r="H895" s="223">
        <v>0</v>
      </c>
      <c r="I895" s="223">
        <v>0</v>
      </c>
      <c r="J895" s="223">
        <v>0</v>
      </c>
      <c r="K895" s="223">
        <v>0</v>
      </c>
      <c r="L895" s="223">
        <v>0</v>
      </c>
      <c r="M895" s="223">
        <v>0</v>
      </c>
      <c r="N895" s="223">
        <v>0</v>
      </c>
    </row>
    <row r="896" spans="1:14">
      <c r="A896" s="222" t="s">
        <v>1353</v>
      </c>
      <c r="B896" s="222" t="s">
        <v>1354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</row>
    <row r="897" spans="1:14">
      <c r="A897" s="222" t="s">
        <v>1355</v>
      </c>
      <c r="B897" s="222" t="s">
        <v>1356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</row>
    <row r="898" spans="1:14">
      <c r="A898" s="222" t="s">
        <v>1357</v>
      </c>
      <c r="B898" s="222" t="s">
        <v>1358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</row>
    <row r="899" spans="1:14">
      <c r="A899" s="222" t="s">
        <v>1359</v>
      </c>
      <c r="B899" s="222" t="s">
        <v>1332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</row>
    <row r="900" spans="1:14">
      <c r="A900" s="222" t="s">
        <v>1360</v>
      </c>
      <c r="B900" s="222" t="s">
        <v>1334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</row>
    <row r="901" spans="1:14">
      <c r="A901" s="222" t="s">
        <v>1361</v>
      </c>
      <c r="B901" s="222" t="s">
        <v>1336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</row>
    <row r="902" spans="1:14">
      <c r="A902" s="222" t="s">
        <v>1362</v>
      </c>
      <c r="B902" s="222" t="s">
        <v>1338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</row>
    <row r="903" spans="1:14">
      <c r="A903" s="222" t="s">
        <v>1363</v>
      </c>
      <c r="B903" s="222" t="s">
        <v>1340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</row>
    <row r="904" spans="1:14">
      <c r="A904" s="222" t="s">
        <v>1364</v>
      </c>
      <c r="B904" s="222" t="s">
        <v>1365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</row>
    <row r="905" spans="1:14">
      <c r="A905" s="222" t="s">
        <v>1366</v>
      </c>
      <c r="B905" s="222" t="s">
        <v>1367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</row>
    <row r="906" spans="1:14">
      <c r="A906" s="222" t="s">
        <v>1368</v>
      </c>
      <c r="B906" s="222" t="s">
        <v>1344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</row>
    <row r="907" spans="1:14">
      <c r="A907" s="222" t="s">
        <v>1369</v>
      </c>
      <c r="B907" s="222" t="s">
        <v>1352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</row>
    <row r="908" spans="1:14">
      <c r="A908" s="222" t="s">
        <v>1370</v>
      </c>
      <c r="B908" s="222" t="s">
        <v>1354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</row>
    <row r="909" spans="1:14">
      <c r="A909" s="222" t="s">
        <v>1371</v>
      </c>
      <c r="B909" s="222" t="s">
        <v>1356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</row>
    <row r="910" spans="1:14">
      <c r="A910" s="222" t="s">
        <v>1372</v>
      </c>
      <c r="B910" s="222" t="s">
        <v>1330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</row>
    <row r="911" spans="1:14">
      <c r="A911" s="222" t="s">
        <v>1374</v>
      </c>
      <c r="B911" s="222" t="s">
        <v>1334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</row>
    <row r="912" spans="1:14">
      <c r="A912" s="222" t="s">
        <v>1375</v>
      </c>
      <c r="B912" s="222" t="s">
        <v>1336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</row>
    <row r="913" spans="1:14">
      <c r="A913" s="222" t="s">
        <v>1376</v>
      </c>
      <c r="B913" s="222" t="s">
        <v>1340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</row>
    <row r="914" spans="1:14">
      <c r="A914" s="222" t="s">
        <v>1377</v>
      </c>
      <c r="B914" s="222" t="s">
        <v>1342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</row>
    <row r="915" spans="1:14">
      <c r="A915" s="222" t="s">
        <v>1378</v>
      </c>
      <c r="B915" s="222" t="s">
        <v>1344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</row>
    <row r="916" spans="1:14">
      <c r="A916" s="222" t="s">
        <v>1379</v>
      </c>
      <c r="B916" s="222" t="s">
        <v>1344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</row>
    <row r="917" spans="1:14">
      <c r="A917" s="222" t="s">
        <v>1380</v>
      </c>
      <c r="B917" s="222" t="s">
        <v>1344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</row>
    <row r="918" spans="1:14">
      <c r="A918" s="222" t="s">
        <v>1381</v>
      </c>
      <c r="B918" s="222" t="s">
        <v>1348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</row>
    <row r="919" spans="1:14">
      <c r="A919" s="222" t="s">
        <v>1382</v>
      </c>
      <c r="B919" s="222" t="s">
        <v>1350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</row>
    <row r="920" spans="1:14">
      <c r="A920" s="222" t="s">
        <v>1383</v>
      </c>
      <c r="B920" s="222" t="s">
        <v>1352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</row>
    <row r="921" spans="1:14">
      <c r="A921" s="222" t="s">
        <v>1384</v>
      </c>
      <c r="B921" s="222" t="s">
        <v>1354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</row>
    <row r="922" spans="1:14">
      <c r="A922" s="222" t="s">
        <v>1385</v>
      </c>
      <c r="B922" s="222" t="s">
        <v>1356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</row>
    <row r="923" spans="1:14">
      <c r="A923" s="222" t="s">
        <v>1386</v>
      </c>
      <c r="B923" s="222" t="s">
        <v>1258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</row>
    <row r="924" spans="1:14">
      <c r="A924" s="222" t="s">
        <v>1387</v>
      </c>
      <c r="B924" s="222" t="s">
        <v>119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</row>
    <row r="925" spans="1:14">
      <c r="A925" s="222" t="s">
        <v>1388</v>
      </c>
      <c r="B925" s="222" t="s">
        <v>1262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</row>
    <row r="926" spans="1:14">
      <c r="A926" s="222" t="s">
        <v>1389</v>
      </c>
      <c r="B926" s="222" t="s">
        <v>119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</row>
    <row r="927" spans="1:14">
      <c r="A927" s="222" t="s">
        <v>1390</v>
      </c>
      <c r="B927" s="222" t="s">
        <v>1266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</row>
    <row r="928" spans="1:14">
      <c r="A928" s="222" t="s">
        <v>1391</v>
      </c>
      <c r="B928" s="222" t="s">
        <v>715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</row>
    <row r="929" spans="1:14">
      <c r="A929" s="222" t="s">
        <v>1392</v>
      </c>
      <c r="B929" s="222" t="s">
        <v>119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</row>
    <row r="930" spans="1:14">
      <c r="A930" s="222" t="s">
        <v>1393</v>
      </c>
      <c r="B930" s="222" t="s">
        <v>119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</row>
    <row r="931" spans="1:14">
      <c r="A931" s="222" t="s">
        <v>1394</v>
      </c>
      <c r="B931" s="222" t="s">
        <v>119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</row>
    <row r="932" spans="1:14">
      <c r="A932" s="222" t="s">
        <v>1395</v>
      </c>
      <c r="B932" s="222" t="s">
        <v>119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</row>
    <row r="933" spans="1:14">
      <c r="A933" s="222" t="s">
        <v>1396</v>
      </c>
      <c r="B933" s="222" t="s">
        <v>1283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</row>
    <row r="934" spans="1:14">
      <c r="A934" s="222" t="s">
        <v>1397</v>
      </c>
      <c r="B934" s="222" t="s">
        <v>1285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</row>
    <row r="935" spans="1:14">
      <c r="A935" s="222" t="s">
        <v>1398</v>
      </c>
      <c r="B935" s="222" t="s">
        <v>119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</row>
    <row r="936" spans="1:14">
      <c r="A936" s="222" t="s">
        <v>1399</v>
      </c>
      <c r="B936" s="222" t="s">
        <v>119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</row>
    <row r="937" spans="1:14">
      <c r="A937" s="222" t="s">
        <v>1400</v>
      </c>
      <c r="B937" s="222" t="s">
        <v>119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</row>
    <row r="938" spans="1:14">
      <c r="A938" s="222" t="s">
        <v>1401</v>
      </c>
      <c r="B938" s="222" t="s">
        <v>119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</row>
    <row r="939" spans="1:14">
      <c r="A939" s="222" t="s">
        <v>1402</v>
      </c>
      <c r="B939" s="222" t="s">
        <v>119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</row>
    <row r="940" spans="1:14">
      <c r="A940" s="222" t="s">
        <v>1403</v>
      </c>
      <c r="B940" s="222" t="s">
        <v>119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</row>
    <row r="941" spans="1:14">
      <c r="A941" s="222" t="s">
        <v>1404</v>
      </c>
      <c r="B941" s="222" t="s">
        <v>119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</row>
    <row r="942" spans="1:14">
      <c r="A942" s="222" t="s">
        <v>1405</v>
      </c>
      <c r="B942" s="222" t="s">
        <v>119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</row>
    <row r="943" spans="1:14">
      <c r="A943" s="222" t="s">
        <v>1406</v>
      </c>
      <c r="B943" s="222" t="s">
        <v>119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</row>
    <row r="944" spans="1:14">
      <c r="A944" s="222" t="s">
        <v>1407</v>
      </c>
      <c r="B944" s="222" t="s">
        <v>1408</v>
      </c>
      <c r="C944" s="223">
        <v>-4672373.6900000004</v>
      </c>
      <c r="D944" s="223">
        <v>-4638036.2</v>
      </c>
      <c r="E944" s="223">
        <v>-4664216.95</v>
      </c>
      <c r="F944" s="223">
        <v>-4878396.9400000004</v>
      </c>
      <c r="G944" s="223">
        <v>-4874792.55</v>
      </c>
      <c r="H944" s="223">
        <v>-4878023.6500000004</v>
      </c>
      <c r="I944" s="223">
        <v>-4878023.6500000004</v>
      </c>
      <c r="J944" s="223">
        <v>-4878023.6500000004</v>
      </c>
      <c r="K944" s="223">
        <v>-4878023.6500000004</v>
      </c>
      <c r="L944" s="223">
        <v>-4878023.6500000004</v>
      </c>
      <c r="M944" s="223">
        <v>-4878023.6500000004</v>
      </c>
      <c r="N944" s="223">
        <v>-4878023.6500000004</v>
      </c>
    </row>
    <row r="945" spans="1:14">
      <c r="A945" s="222" t="s">
        <v>1409</v>
      </c>
      <c r="B945" s="222" t="s">
        <v>1410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</row>
    <row r="946" spans="1:14">
      <c r="A946" s="222" t="s">
        <v>1411</v>
      </c>
      <c r="B946" s="222" t="s">
        <v>1412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</row>
    <row r="947" spans="1:14">
      <c r="A947" s="222" t="s">
        <v>1413</v>
      </c>
      <c r="B947" s="222" t="s">
        <v>1414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</row>
    <row r="948" spans="1:14">
      <c r="A948" s="222" t="s">
        <v>1415</v>
      </c>
      <c r="B948" s="222" t="s">
        <v>1416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</row>
    <row r="949" spans="1:14">
      <c r="A949" s="222" t="s">
        <v>1417</v>
      </c>
      <c r="B949" s="222" t="s">
        <v>1418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</row>
    <row r="950" spans="1:14">
      <c r="A950" s="222" t="s">
        <v>1419</v>
      </c>
      <c r="B950" s="222" t="s">
        <v>1420</v>
      </c>
      <c r="C950" s="223">
        <v>-15593609.26</v>
      </c>
      <c r="D950" s="223">
        <v>-15757388.859999999</v>
      </c>
      <c r="E950" s="223">
        <v>-15970225.93</v>
      </c>
      <c r="F950" s="223">
        <v>-16164431.75</v>
      </c>
      <c r="G950" s="223">
        <v>-16358821.99</v>
      </c>
      <c r="H950" s="223">
        <v>-15380975.99</v>
      </c>
      <c r="I950" s="223">
        <v>-15380975.99</v>
      </c>
      <c r="J950" s="223">
        <v>-15380975.99</v>
      </c>
      <c r="K950" s="223">
        <v>-15380975.99</v>
      </c>
      <c r="L950" s="223">
        <v>-15380975.99</v>
      </c>
      <c r="M950" s="223">
        <v>-15380975.99</v>
      </c>
      <c r="N950" s="223">
        <v>-15380975.99</v>
      </c>
    </row>
    <row r="951" spans="1:14">
      <c r="A951" s="222" t="s">
        <v>1421</v>
      </c>
      <c r="B951" s="222" t="s">
        <v>1422</v>
      </c>
      <c r="C951" s="223">
        <v>-156915.81</v>
      </c>
      <c r="D951" s="223">
        <v>-154517.18</v>
      </c>
      <c r="E951" s="223">
        <v>-156224.56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</row>
    <row r="952" spans="1:14">
      <c r="A952" s="222" t="s">
        <v>1423</v>
      </c>
      <c r="B952" s="222" t="s">
        <v>1424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</row>
    <row r="953" spans="1:14">
      <c r="A953" s="222" t="s">
        <v>1425</v>
      </c>
      <c r="B953" s="222" t="s">
        <v>1426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</row>
    <row r="954" spans="1:14">
      <c r="A954" s="222" t="s">
        <v>2496</v>
      </c>
      <c r="B954" s="222" t="s">
        <v>2497</v>
      </c>
      <c r="C954" s="223">
        <v>-48826994.420000002</v>
      </c>
      <c r="D954" s="223">
        <v>-48211682.460000001</v>
      </c>
      <c r="E954" s="223">
        <v>-48855085.939999998</v>
      </c>
      <c r="F954" s="223">
        <v>-55464060</v>
      </c>
      <c r="G954" s="223">
        <v>-60913799.240000002</v>
      </c>
      <c r="H954" s="223">
        <v>-75494832.019999996</v>
      </c>
      <c r="I954" s="223">
        <v>-75494832.019999996</v>
      </c>
      <c r="J954" s="223">
        <v>-75494832.019999996</v>
      </c>
      <c r="K954" s="223">
        <v>-75494832.019999996</v>
      </c>
      <c r="L954" s="223">
        <v>-75494832.019999996</v>
      </c>
      <c r="M954" s="223">
        <v>-75494832.019999996</v>
      </c>
      <c r="N954" s="223">
        <v>-75494832.019999996</v>
      </c>
    </row>
    <row r="955" spans="1:14">
      <c r="A955" s="222" t="s">
        <v>1427</v>
      </c>
      <c r="B955" s="222" t="s">
        <v>1428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</row>
    <row r="956" spans="1:14">
      <c r="A956" s="222" t="s">
        <v>1429</v>
      </c>
      <c r="B956" s="222" t="s">
        <v>1430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</row>
    <row r="957" spans="1:14">
      <c r="A957" s="222" t="s">
        <v>1431</v>
      </c>
      <c r="B957" s="222" t="s">
        <v>1432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</row>
    <row r="958" spans="1:14">
      <c r="A958" s="222" t="s">
        <v>1433</v>
      </c>
      <c r="B958" s="222" t="s">
        <v>1434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</row>
    <row r="959" spans="1:14">
      <c r="A959" s="222" t="s">
        <v>1435</v>
      </c>
      <c r="B959" s="222" t="s">
        <v>1436</v>
      </c>
      <c r="C959" s="223">
        <v>-5616338</v>
      </c>
      <c r="D959" s="223">
        <v>-9104007</v>
      </c>
      <c r="E959" s="223">
        <v>-9104007</v>
      </c>
      <c r="F959" s="223">
        <v>-5584892.9199999999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</row>
    <row r="960" spans="1:14">
      <c r="A960" s="222" t="s">
        <v>1437</v>
      </c>
      <c r="B960" s="222" t="s">
        <v>1438</v>
      </c>
      <c r="C960" s="223">
        <v>-1037572.88</v>
      </c>
      <c r="D960" s="223">
        <v>-1037572.88</v>
      </c>
      <c r="E960" s="223">
        <v>-1037572.88</v>
      </c>
      <c r="F960" s="223">
        <v>133126.94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</row>
    <row r="961" spans="1:14">
      <c r="A961" s="222" t="s">
        <v>1439</v>
      </c>
      <c r="B961" s="222" t="s">
        <v>1440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</row>
    <row r="962" spans="1:14">
      <c r="A962" s="222" t="s">
        <v>1441</v>
      </c>
      <c r="B962" s="222" t="s">
        <v>1442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</row>
    <row r="963" spans="1:14">
      <c r="A963" s="222" t="s">
        <v>1443</v>
      </c>
      <c r="B963" s="222" t="s">
        <v>1444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</row>
    <row r="964" spans="1:14">
      <c r="A964" s="222" t="s">
        <v>1445</v>
      </c>
      <c r="B964" s="222" t="s">
        <v>1446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</row>
    <row r="965" spans="1:14">
      <c r="A965" s="222" t="s">
        <v>1447</v>
      </c>
      <c r="B965" s="222" t="s">
        <v>1448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</row>
    <row r="966" spans="1:14">
      <c r="A966" s="222" t="s">
        <v>1449</v>
      </c>
      <c r="B966" s="222" t="s">
        <v>1450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</row>
    <row r="967" spans="1:14">
      <c r="A967" s="222" t="s">
        <v>1451</v>
      </c>
      <c r="B967" s="222" t="s">
        <v>1452</v>
      </c>
      <c r="C967" s="223">
        <v>0</v>
      </c>
      <c r="D967" s="223">
        <v>0</v>
      </c>
      <c r="E967" s="223">
        <v>0</v>
      </c>
      <c r="F967" s="223">
        <v>-3854526.8</v>
      </c>
      <c r="G967" s="223">
        <v>-1186083.08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</row>
    <row r="968" spans="1:14">
      <c r="A968" s="222" t="s">
        <v>1453</v>
      </c>
      <c r="B968" s="222" t="s">
        <v>1454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</row>
    <row r="969" spans="1:14">
      <c r="A969" s="222" t="s">
        <v>1455</v>
      </c>
      <c r="B969" s="222" t="s">
        <v>1456</v>
      </c>
      <c r="C969" s="223">
        <v>-726129.16</v>
      </c>
      <c r="D969" s="223">
        <v>-1164806.6100000001</v>
      </c>
      <c r="E969" s="223">
        <v>-1436610.94</v>
      </c>
      <c r="F969" s="223">
        <v>-3111445.34</v>
      </c>
      <c r="G969" s="223">
        <v>-2986204.15</v>
      </c>
      <c r="H969" s="223">
        <v>-1870563.77</v>
      </c>
      <c r="I969" s="223">
        <v>-1999293.91</v>
      </c>
      <c r="J969" s="223">
        <v>-1999293.91</v>
      </c>
      <c r="K969" s="223">
        <v>-1999293.91</v>
      </c>
      <c r="L969" s="223">
        <v>-1999293.91</v>
      </c>
      <c r="M969" s="223">
        <v>-1999293.91</v>
      </c>
      <c r="N969" s="223">
        <v>-1999293.91</v>
      </c>
    </row>
    <row r="970" spans="1:14">
      <c r="A970" s="222" t="s">
        <v>1457</v>
      </c>
      <c r="B970" s="222" t="s">
        <v>1458</v>
      </c>
      <c r="C970" s="223">
        <v>-492793.99</v>
      </c>
      <c r="D970" s="223">
        <v>-522241.33</v>
      </c>
      <c r="E970" s="223">
        <v>-228116.09</v>
      </c>
      <c r="F970" s="223">
        <v>-332172.78000000003</v>
      </c>
      <c r="G970" s="223">
        <v>-473151.85</v>
      </c>
      <c r="H970" s="223">
        <v>-457058.1</v>
      </c>
      <c r="I970" s="223">
        <v>466.33</v>
      </c>
      <c r="J970" s="223">
        <v>466.33</v>
      </c>
      <c r="K970" s="223">
        <v>466.33</v>
      </c>
      <c r="L970" s="223">
        <v>466.33</v>
      </c>
      <c r="M970" s="223">
        <v>466.33</v>
      </c>
      <c r="N970" s="223">
        <v>466.33</v>
      </c>
    </row>
    <row r="971" spans="1:14">
      <c r="A971" s="222" t="s">
        <v>1459</v>
      </c>
      <c r="B971" s="222" t="s">
        <v>1460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</row>
    <row r="972" spans="1:14">
      <c r="A972" s="222" t="s">
        <v>1461</v>
      </c>
      <c r="B972" s="222" t="s">
        <v>1462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</row>
    <row r="973" spans="1:14">
      <c r="A973" s="222" t="s">
        <v>1463</v>
      </c>
      <c r="B973" s="222" t="s">
        <v>1464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</row>
    <row r="974" spans="1:14">
      <c r="A974" s="222" t="s">
        <v>1465</v>
      </c>
      <c r="B974" s="222" t="s">
        <v>1466</v>
      </c>
      <c r="C974" s="223">
        <v>-89375163.579999998</v>
      </c>
      <c r="D974" s="223">
        <v>-97036659.319999993</v>
      </c>
      <c r="E974" s="223">
        <v>-94939505.879999995</v>
      </c>
      <c r="F974" s="223">
        <v>-88931987.829999998</v>
      </c>
      <c r="G974" s="223">
        <v>-83826375.230000004</v>
      </c>
      <c r="H974" s="223">
        <v>-78032828.349999994</v>
      </c>
      <c r="I974" s="223">
        <v>55431.05</v>
      </c>
      <c r="J974" s="223">
        <v>55431.05</v>
      </c>
      <c r="K974" s="223">
        <v>55431.05</v>
      </c>
      <c r="L974" s="223">
        <v>55431.05</v>
      </c>
      <c r="M974" s="223">
        <v>55431.05</v>
      </c>
      <c r="N974" s="223">
        <v>55431.05</v>
      </c>
    </row>
    <row r="975" spans="1:14">
      <c r="A975" s="222" t="s">
        <v>1467</v>
      </c>
      <c r="B975" s="222" t="s">
        <v>1468</v>
      </c>
      <c r="C975" s="223">
        <v>0</v>
      </c>
      <c r="D975" s="223">
        <v>0</v>
      </c>
      <c r="E975" s="223">
        <v>0</v>
      </c>
      <c r="F975" s="223">
        <v>0</v>
      </c>
      <c r="G975" s="223">
        <v>0</v>
      </c>
      <c r="H975" s="223">
        <v>0</v>
      </c>
      <c r="I975" s="223">
        <v>0</v>
      </c>
      <c r="J975" s="223">
        <v>0</v>
      </c>
      <c r="K975" s="223">
        <v>0</v>
      </c>
      <c r="L975" s="223">
        <v>0</v>
      </c>
      <c r="M975" s="223">
        <v>0</v>
      </c>
      <c r="N975" s="223">
        <v>0</v>
      </c>
    </row>
    <row r="976" spans="1:14">
      <c r="A976" s="222" t="s">
        <v>1469</v>
      </c>
      <c r="B976" s="222" t="s">
        <v>1470</v>
      </c>
      <c r="C976" s="223">
        <v>-36394309.149999999</v>
      </c>
      <c r="D976" s="223">
        <v>-36712608.520000003</v>
      </c>
      <c r="E976" s="223">
        <v>-37020059.259999998</v>
      </c>
      <c r="F976" s="223">
        <v>-35750413.049999997</v>
      </c>
      <c r="G976" s="223">
        <v>-36483214.880000003</v>
      </c>
      <c r="H976" s="223">
        <v>-40409726.380000003</v>
      </c>
      <c r="I976" s="223">
        <v>-40409726.380000003</v>
      </c>
      <c r="J976" s="223">
        <v>-40409726.380000003</v>
      </c>
      <c r="K976" s="223">
        <v>-40409726.380000003</v>
      </c>
      <c r="L976" s="223">
        <v>-40409726.380000003</v>
      </c>
      <c r="M976" s="223">
        <v>-40409726.380000003</v>
      </c>
      <c r="N976" s="223">
        <v>-40409726.380000003</v>
      </c>
    </row>
    <row r="977" spans="1:14">
      <c r="A977" s="222" t="s">
        <v>1471</v>
      </c>
      <c r="B977" s="222" t="s">
        <v>1472</v>
      </c>
      <c r="C977" s="223">
        <v>0</v>
      </c>
      <c r="D977" s="223">
        <v>0</v>
      </c>
      <c r="E977" s="223">
        <v>0</v>
      </c>
      <c r="F977" s="223">
        <v>0</v>
      </c>
      <c r="G977" s="223">
        <v>0</v>
      </c>
      <c r="H977" s="223">
        <v>0</v>
      </c>
      <c r="I977" s="223">
        <v>0</v>
      </c>
      <c r="J977" s="223">
        <v>0</v>
      </c>
      <c r="K977" s="223">
        <v>0</v>
      </c>
      <c r="L977" s="223">
        <v>0</v>
      </c>
      <c r="M977" s="223">
        <v>0</v>
      </c>
      <c r="N977" s="223">
        <v>0</v>
      </c>
    </row>
    <row r="978" spans="1:14">
      <c r="A978" s="222" t="s">
        <v>1473</v>
      </c>
      <c r="B978" s="222" t="s">
        <v>1474</v>
      </c>
      <c r="C978" s="223">
        <v>-1113069.4099999999</v>
      </c>
      <c r="D978" s="223">
        <v>-1147695.19</v>
      </c>
      <c r="E978" s="223">
        <v>-1427163.74</v>
      </c>
      <c r="F978" s="223">
        <v>-1706632.29</v>
      </c>
      <c r="G978" s="223">
        <v>-1795375.15</v>
      </c>
      <c r="H978" s="223">
        <v>-2074843.7</v>
      </c>
      <c r="I978" s="223">
        <v>-2074843.7</v>
      </c>
      <c r="J978" s="223">
        <v>-2074843.7</v>
      </c>
      <c r="K978" s="223">
        <v>-2074843.7</v>
      </c>
      <c r="L978" s="223">
        <v>-2074843.7</v>
      </c>
      <c r="M978" s="223">
        <v>-2074843.7</v>
      </c>
      <c r="N978" s="223">
        <v>-2074843.7</v>
      </c>
    </row>
    <row r="979" spans="1:14">
      <c r="A979" s="222" t="s">
        <v>1475</v>
      </c>
      <c r="B979" s="222" t="s">
        <v>1476</v>
      </c>
      <c r="C979" s="223">
        <v>-131287.92000000001</v>
      </c>
      <c r="D979" s="223">
        <v>-1102974.3899999999</v>
      </c>
      <c r="E979" s="223">
        <v>-485459.34</v>
      </c>
      <c r="F979" s="223">
        <v>-248152.19</v>
      </c>
      <c r="G979" s="223">
        <v>-463417.46</v>
      </c>
      <c r="H979" s="223">
        <v>-474083.41</v>
      </c>
      <c r="I979" s="223">
        <v>-462023.21</v>
      </c>
      <c r="J979" s="223">
        <v>-462023.21</v>
      </c>
      <c r="K979" s="223">
        <v>-462023.21</v>
      </c>
      <c r="L979" s="223">
        <v>-462023.21</v>
      </c>
      <c r="M979" s="223">
        <v>-462023.21</v>
      </c>
      <c r="N979" s="223">
        <v>-462023.21</v>
      </c>
    </row>
    <row r="980" spans="1:14">
      <c r="A980" s="222" t="s">
        <v>1477</v>
      </c>
      <c r="B980" s="222" t="s">
        <v>1478</v>
      </c>
      <c r="C980" s="223">
        <v>-1239784.03</v>
      </c>
      <c r="D980" s="223">
        <v>-1051083.55</v>
      </c>
      <c r="E980" s="223">
        <v>-931290.35</v>
      </c>
      <c r="F980" s="223">
        <v>-98984.16</v>
      </c>
      <c r="G980" s="223">
        <v>-154934.97</v>
      </c>
      <c r="H980" s="223">
        <v>-128730.14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</row>
    <row r="981" spans="1:14">
      <c r="A981" s="222" t="s">
        <v>1479</v>
      </c>
      <c r="B981" s="222" t="s">
        <v>1480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</row>
    <row r="982" spans="1:14">
      <c r="A982" s="222" t="s">
        <v>2498</v>
      </c>
      <c r="B982" s="222" t="s">
        <v>2499</v>
      </c>
      <c r="C982" s="223">
        <v>0</v>
      </c>
      <c r="D982" s="223">
        <v>0</v>
      </c>
      <c r="E982" s="223">
        <v>0</v>
      </c>
      <c r="F982" s="223">
        <v>0</v>
      </c>
      <c r="G982" s="223">
        <v>0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</row>
    <row r="983" spans="1:14">
      <c r="A983" s="222" t="s">
        <v>2500</v>
      </c>
      <c r="B983" s="222" t="s">
        <v>2501</v>
      </c>
      <c r="C983" s="223">
        <v>0</v>
      </c>
      <c r="D983" s="223">
        <v>0</v>
      </c>
      <c r="E983" s="223">
        <v>0</v>
      </c>
      <c r="F983" s="223">
        <v>0</v>
      </c>
      <c r="G983" s="223">
        <v>-2668443.7200000002</v>
      </c>
      <c r="H983" s="223">
        <v>-3854526.8</v>
      </c>
      <c r="I983" s="223">
        <v>-3854526.8</v>
      </c>
      <c r="J983" s="223">
        <v>-3854526.8</v>
      </c>
      <c r="K983" s="223">
        <v>-3854526.8</v>
      </c>
      <c r="L983" s="223">
        <v>-3854526.8</v>
      </c>
      <c r="M983" s="223">
        <v>-3854526.8</v>
      </c>
      <c r="N983" s="223">
        <v>-3854526.8</v>
      </c>
    </row>
    <row r="984" spans="1:14">
      <c r="A984" s="222" t="s">
        <v>1481</v>
      </c>
      <c r="B984" s="222" t="s">
        <v>1482</v>
      </c>
      <c r="C984" s="223">
        <v>0</v>
      </c>
      <c r="D984" s="223">
        <v>0</v>
      </c>
      <c r="E984" s="223">
        <v>0</v>
      </c>
      <c r="F984" s="223">
        <v>0</v>
      </c>
      <c r="G984" s="223">
        <v>0</v>
      </c>
      <c r="H984" s="223">
        <v>0</v>
      </c>
      <c r="I984" s="223">
        <v>0</v>
      </c>
      <c r="J984" s="223">
        <v>0</v>
      </c>
      <c r="K984" s="223">
        <v>0</v>
      </c>
      <c r="L984" s="223">
        <v>0</v>
      </c>
      <c r="M984" s="223">
        <v>0</v>
      </c>
      <c r="N984" s="223">
        <v>0</v>
      </c>
    </row>
    <row r="985" spans="1:14">
      <c r="A985" s="222" t="s">
        <v>1483</v>
      </c>
      <c r="B985" s="222" t="s">
        <v>1484</v>
      </c>
      <c r="C985" s="223">
        <v>0</v>
      </c>
      <c r="D985" s="223">
        <v>0</v>
      </c>
      <c r="E985" s="223">
        <v>0</v>
      </c>
      <c r="F985" s="223">
        <v>0</v>
      </c>
      <c r="G985" s="223">
        <v>0</v>
      </c>
      <c r="H985" s="223">
        <v>0</v>
      </c>
      <c r="I985" s="223">
        <v>0</v>
      </c>
      <c r="J985" s="223">
        <v>0</v>
      </c>
      <c r="K985" s="223">
        <v>0</v>
      </c>
      <c r="L985" s="223">
        <v>0</v>
      </c>
      <c r="M985" s="223">
        <v>0</v>
      </c>
      <c r="N985" s="223">
        <v>0</v>
      </c>
    </row>
    <row r="986" spans="1:14">
      <c r="A986" s="222" t="s">
        <v>1485</v>
      </c>
      <c r="B986" s="222" t="s">
        <v>583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</row>
    <row r="987" spans="1:14">
      <c r="A987" s="222" t="s">
        <v>1486</v>
      </c>
      <c r="B987" s="222" t="s">
        <v>119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</row>
    <row r="988" spans="1:14">
      <c r="A988" s="222" t="s">
        <v>1487</v>
      </c>
      <c r="B988" s="222" t="s">
        <v>119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</row>
    <row r="989" spans="1:14">
      <c r="A989" s="222" t="s">
        <v>1488</v>
      </c>
      <c r="B989" s="222" t="s">
        <v>119</v>
      </c>
      <c r="C989" s="223">
        <v>0</v>
      </c>
      <c r="D989" s="223">
        <v>0</v>
      </c>
      <c r="E989" s="223">
        <v>0</v>
      </c>
      <c r="F989" s="223">
        <v>0</v>
      </c>
      <c r="G989" s="223">
        <v>0</v>
      </c>
      <c r="H989" s="223">
        <v>0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</row>
    <row r="990" spans="1:14">
      <c r="A990" s="222" t="s">
        <v>1489</v>
      </c>
      <c r="B990" s="222" t="s">
        <v>119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</row>
    <row r="991" spans="1:14">
      <c r="A991" s="222" t="s">
        <v>1490</v>
      </c>
      <c r="B991" s="222" t="s">
        <v>119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</row>
    <row r="992" spans="1:14">
      <c r="A992" s="222" t="s">
        <v>1491</v>
      </c>
      <c r="B992" s="222" t="s">
        <v>119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</row>
    <row r="993" spans="1:14">
      <c r="A993" s="222" t="s">
        <v>1492</v>
      </c>
      <c r="B993" s="222" t="s">
        <v>119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</row>
    <row r="994" spans="1:14">
      <c r="A994" s="222" t="s">
        <v>1493</v>
      </c>
      <c r="B994" s="222" t="s">
        <v>119</v>
      </c>
      <c r="C994" s="223">
        <v>0</v>
      </c>
      <c r="D994" s="223">
        <v>0</v>
      </c>
      <c r="E994" s="223">
        <v>0</v>
      </c>
      <c r="F994" s="223">
        <v>0</v>
      </c>
      <c r="G994" s="223">
        <v>0</v>
      </c>
      <c r="H994" s="223">
        <v>0</v>
      </c>
      <c r="I994" s="223">
        <v>0</v>
      </c>
      <c r="J994" s="223">
        <v>0</v>
      </c>
      <c r="K994" s="223">
        <v>0</v>
      </c>
      <c r="L994" s="223">
        <v>0</v>
      </c>
      <c r="M994" s="223">
        <v>0</v>
      </c>
      <c r="N994" s="223">
        <v>0</v>
      </c>
    </row>
    <row r="995" spans="1:14">
      <c r="A995" s="222" t="s">
        <v>1494</v>
      </c>
      <c r="B995" s="222" t="s">
        <v>593</v>
      </c>
      <c r="C995" s="223">
        <v>0</v>
      </c>
      <c r="D995" s="223">
        <v>0</v>
      </c>
      <c r="E995" s="223">
        <v>0</v>
      </c>
      <c r="F995" s="223">
        <v>0</v>
      </c>
      <c r="G995" s="223">
        <v>0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</row>
    <row r="996" spans="1:14">
      <c r="A996" s="222" t="s">
        <v>1495</v>
      </c>
      <c r="B996" s="222" t="s">
        <v>119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</row>
    <row r="997" spans="1:14">
      <c r="A997" s="222" t="s">
        <v>1496</v>
      </c>
      <c r="B997" s="222" t="s">
        <v>119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</row>
    <row r="998" spans="1:14">
      <c r="A998" s="222" t="s">
        <v>1497</v>
      </c>
      <c r="B998" s="222" t="s">
        <v>597</v>
      </c>
      <c r="C998" s="223">
        <v>0</v>
      </c>
      <c r="D998" s="223">
        <v>0</v>
      </c>
      <c r="E998" s="223">
        <v>0</v>
      </c>
      <c r="F998" s="223">
        <v>0</v>
      </c>
      <c r="G998" s="223">
        <v>0</v>
      </c>
      <c r="H998" s="223">
        <v>0</v>
      </c>
      <c r="I998" s="223">
        <v>0</v>
      </c>
      <c r="J998" s="223">
        <v>0</v>
      </c>
      <c r="K998" s="223">
        <v>0</v>
      </c>
      <c r="L998" s="223">
        <v>0</v>
      </c>
      <c r="M998" s="223">
        <v>0</v>
      </c>
      <c r="N998" s="223">
        <v>0</v>
      </c>
    </row>
    <row r="999" spans="1:14">
      <c r="A999" s="222" t="s">
        <v>2022</v>
      </c>
      <c r="B999" s="222" t="s">
        <v>2012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</row>
    <row r="1000" spans="1:14">
      <c r="A1000" s="222" t="s">
        <v>1498</v>
      </c>
      <c r="B1000" s="222" t="s">
        <v>119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</row>
    <row r="1001" spans="1:14">
      <c r="A1001" s="222" t="s">
        <v>1499</v>
      </c>
      <c r="B1001" s="222" t="s">
        <v>119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</row>
    <row r="1002" spans="1:14">
      <c r="A1002" s="222" t="s">
        <v>1500</v>
      </c>
      <c r="B1002" s="222" t="s">
        <v>119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</row>
    <row r="1003" spans="1:14">
      <c r="A1003" s="222" t="s">
        <v>1501</v>
      </c>
      <c r="B1003" s="222" t="s">
        <v>119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</row>
    <row r="1004" spans="1:14">
      <c r="A1004" s="222" t="s">
        <v>1502</v>
      </c>
      <c r="B1004" s="222" t="s">
        <v>119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</row>
    <row r="1005" spans="1:14">
      <c r="A1005" s="222" t="s">
        <v>1503</v>
      </c>
      <c r="B1005" s="222" t="s">
        <v>1504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</row>
    <row r="1006" spans="1:14">
      <c r="A1006" s="222" t="s">
        <v>1505</v>
      </c>
      <c r="B1006" s="222" t="s">
        <v>119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</row>
    <row r="1007" spans="1:14">
      <c r="A1007" s="222" t="s">
        <v>1506</v>
      </c>
      <c r="B1007" s="222" t="s">
        <v>119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</row>
    <row r="1008" spans="1:14">
      <c r="A1008" s="222" t="s">
        <v>1507</v>
      </c>
      <c r="B1008" s="222" t="s">
        <v>119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</row>
    <row r="1009" spans="1:14">
      <c r="A1009" s="222" t="s">
        <v>1508</v>
      </c>
      <c r="B1009" s="222" t="s">
        <v>621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</row>
    <row r="1010" spans="1:14">
      <c r="A1010" s="222" t="s">
        <v>1509</v>
      </c>
      <c r="B1010" s="222" t="s">
        <v>119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</row>
    <row r="1011" spans="1:14">
      <c r="A1011" s="222" t="s">
        <v>1510</v>
      </c>
      <c r="B1011" s="222" t="s">
        <v>119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</row>
    <row r="1012" spans="1:14">
      <c r="A1012" s="222" t="s">
        <v>1511</v>
      </c>
      <c r="B1012" s="222" t="s">
        <v>583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</row>
    <row r="1013" spans="1:14">
      <c r="A1013" s="222" t="s">
        <v>1512</v>
      </c>
      <c r="B1013" s="222" t="s">
        <v>119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</row>
    <row r="1014" spans="1:14">
      <c r="A1014" s="222" t="s">
        <v>1513</v>
      </c>
      <c r="B1014" s="222" t="s">
        <v>119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</row>
    <row r="1015" spans="1:14">
      <c r="A1015" s="222" t="s">
        <v>1514</v>
      </c>
      <c r="B1015" s="222" t="s">
        <v>119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</row>
    <row r="1016" spans="1:14">
      <c r="A1016" s="222" t="s">
        <v>1515</v>
      </c>
      <c r="B1016" s="222" t="s">
        <v>119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</row>
    <row r="1017" spans="1:14">
      <c r="A1017" s="222" t="s">
        <v>1516</v>
      </c>
      <c r="B1017" s="222" t="s">
        <v>119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</row>
    <row r="1018" spans="1:14">
      <c r="A1018" s="222" t="s">
        <v>1517</v>
      </c>
      <c r="B1018" s="222" t="s">
        <v>119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</row>
    <row r="1019" spans="1:14">
      <c r="A1019" s="222" t="s">
        <v>1518</v>
      </c>
      <c r="B1019" s="222" t="s">
        <v>119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</row>
    <row r="1020" spans="1:14">
      <c r="A1020" s="222" t="s">
        <v>1519</v>
      </c>
      <c r="B1020" s="222" t="s">
        <v>119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</row>
    <row r="1021" spans="1:14">
      <c r="A1021" s="222" t="s">
        <v>1520</v>
      </c>
      <c r="B1021" s="222" t="s">
        <v>593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</row>
    <row r="1022" spans="1:14">
      <c r="A1022" s="222" t="s">
        <v>1521</v>
      </c>
      <c r="B1022" s="222" t="s">
        <v>119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</row>
    <row r="1023" spans="1:14">
      <c r="A1023" s="222" t="s">
        <v>1522</v>
      </c>
      <c r="B1023" s="222" t="s">
        <v>119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</row>
    <row r="1024" spans="1:14">
      <c r="A1024" s="222" t="s">
        <v>1523</v>
      </c>
      <c r="B1024" s="222" t="s">
        <v>119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</row>
    <row r="1025" spans="1:14">
      <c r="A1025" s="222" t="s">
        <v>2023</v>
      </c>
      <c r="B1025" s="222" t="s">
        <v>119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</row>
    <row r="1026" spans="1:14">
      <c r="A1026" s="222" t="s">
        <v>1524</v>
      </c>
      <c r="B1026" s="222" t="s">
        <v>119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</row>
    <row r="1027" spans="1:14">
      <c r="A1027" s="222" t="s">
        <v>1525</v>
      </c>
      <c r="B1027" s="222" t="s">
        <v>119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</row>
    <row r="1028" spans="1:14">
      <c r="A1028" s="222" t="s">
        <v>1526</v>
      </c>
      <c r="B1028" s="222" t="s">
        <v>119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</row>
    <row r="1029" spans="1:14">
      <c r="A1029" s="222" t="s">
        <v>1527</v>
      </c>
      <c r="B1029" s="222" t="s">
        <v>119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</row>
    <row r="1030" spans="1:14">
      <c r="A1030" s="222" t="s">
        <v>1528</v>
      </c>
      <c r="B1030" s="222" t="s">
        <v>119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</row>
    <row r="1031" spans="1:14">
      <c r="A1031" s="222" t="s">
        <v>1529</v>
      </c>
      <c r="B1031" s="222" t="s">
        <v>119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</row>
    <row r="1032" spans="1:14">
      <c r="A1032" s="222" t="s">
        <v>1530</v>
      </c>
      <c r="B1032" s="222" t="s">
        <v>119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</row>
    <row r="1033" spans="1:14">
      <c r="A1033" s="222" t="s">
        <v>1531</v>
      </c>
      <c r="B1033" s="222" t="s">
        <v>119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</row>
    <row r="1034" spans="1:14">
      <c r="A1034" s="222" t="s">
        <v>1532</v>
      </c>
      <c r="B1034" s="222" t="s">
        <v>119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</row>
    <row r="1035" spans="1:14">
      <c r="A1035" s="222" t="s">
        <v>1533</v>
      </c>
      <c r="B1035" s="222" t="s">
        <v>119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</row>
    <row r="1036" spans="1:14">
      <c r="A1036" s="222" t="s">
        <v>1534</v>
      </c>
      <c r="B1036" s="222" t="s">
        <v>1535</v>
      </c>
      <c r="C1036" s="223">
        <v>-65633691.579999998</v>
      </c>
      <c r="D1036" s="223">
        <v>-67527920.799999997</v>
      </c>
      <c r="E1036" s="223">
        <v>-49689217.899999999</v>
      </c>
      <c r="F1036" s="223">
        <v>-52574928.469999999</v>
      </c>
      <c r="G1036" s="223">
        <v>-57324058.159999996</v>
      </c>
      <c r="H1036" s="223">
        <v>-62255464</v>
      </c>
      <c r="I1036" s="223">
        <v>-49839371.259999998</v>
      </c>
      <c r="J1036" s="223">
        <v>-49839371.259999998</v>
      </c>
      <c r="K1036" s="223">
        <v>-49839371.259999998</v>
      </c>
      <c r="L1036" s="223">
        <v>-49839371.259999998</v>
      </c>
      <c r="M1036" s="223">
        <v>-49839371.259999998</v>
      </c>
      <c r="N1036" s="223">
        <v>-49839371.259999998</v>
      </c>
    </row>
    <row r="1037" spans="1:14">
      <c r="A1037" s="222" t="s">
        <v>1536</v>
      </c>
      <c r="B1037" s="222" t="s">
        <v>1537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</row>
    <row r="1038" spans="1:14">
      <c r="A1038" s="222" t="s">
        <v>1538</v>
      </c>
      <c r="B1038" s="222" t="s">
        <v>1539</v>
      </c>
      <c r="C1038" s="223">
        <v>-34662784.109999999</v>
      </c>
      <c r="D1038" s="223">
        <v>-32683834.690000001</v>
      </c>
      <c r="E1038" s="223">
        <v>-38871074.829999998</v>
      </c>
      <c r="F1038" s="223">
        <v>-28157176.420000002</v>
      </c>
      <c r="G1038" s="223">
        <v>-22968827.77</v>
      </c>
      <c r="H1038" s="223">
        <v>-41721428.420000002</v>
      </c>
      <c r="I1038" s="223">
        <v>-51695298.780000001</v>
      </c>
      <c r="J1038" s="223">
        <v>-51695298.780000001</v>
      </c>
      <c r="K1038" s="223">
        <v>-51695298.780000001</v>
      </c>
      <c r="L1038" s="223">
        <v>-51695298.780000001</v>
      </c>
      <c r="M1038" s="223">
        <v>-51695298.780000001</v>
      </c>
      <c r="N1038" s="223">
        <v>-51695298.780000001</v>
      </c>
    </row>
    <row r="1039" spans="1:14">
      <c r="A1039" s="222" t="s">
        <v>1540</v>
      </c>
      <c r="B1039" s="222" t="s">
        <v>1541</v>
      </c>
      <c r="C1039" s="223">
        <v>-49206865.450000003</v>
      </c>
      <c r="D1039" s="223">
        <v>-10816778.65</v>
      </c>
      <c r="E1039" s="223">
        <v>-13958396</v>
      </c>
      <c r="F1039" s="223">
        <v>-20287045.309999999</v>
      </c>
      <c r="G1039" s="223">
        <v>-24469255</v>
      </c>
      <c r="H1039" s="223">
        <v>-11727999.76</v>
      </c>
      <c r="I1039" s="223">
        <v>-2033954.52</v>
      </c>
      <c r="J1039" s="223">
        <v>-2033954.52</v>
      </c>
      <c r="K1039" s="223">
        <v>-2033954.52</v>
      </c>
      <c r="L1039" s="223">
        <v>-2033954.52</v>
      </c>
      <c r="M1039" s="223">
        <v>-2033954.52</v>
      </c>
      <c r="N1039" s="223">
        <v>-2033954.52</v>
      </c>
    </row>
    <row r="1040" spans="1:14">
      <c r="A1040" s="222" t="s">
        <v>1542</v>
      </c>
      <c r="B1040" s="222" t="s">
        <v>1543</v>
      </c>
      <c r="C1040" s="223">
        <v>-1242880.53</v>
      </c>
      <c r="D1040" s="223">
        <v>-138110.57</v>
      </c>
      <c r="E1040" s="223">
        <v>-313923.19</v>
      </c>
      <c r="F1040" s="223">
        <v>-669072.05000000005</v>
      </c>
      <c r="G1040" s="223">
        <v>-130193.59</v>
      </c>
      <c r="H1040" s="223">
        <v>-323360.93</v>
      </c>
      <c r="I1040" s="223">
        <v>-323360.93</v>
      </c>
      <c r="J1040" s="223">
        <v>-323360.93</v>
      </c>
      <c r="K1040" s="223">
        <v>-323360.93</v>
      </c>
      <c r="L1040" s="223">
        <v>-323360.93</v>
      </c>
      <c r="M1040" s="223">
        <v>-323360.93</v>
      </c>
      <c r="N1040" s="223">
        <v>-323360.93</v>
      </c>
    </row>
    <row r="1041" spans="1:14">
      <c r="A1041" s="222" t="s">
        <v>1544</v>
      </c>
      <c r="B1041" s="222" t="s">
        <v>1545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</row>
    <row r="1042" spans="1:14">
      <c r="A1042" s="222" t="s">
        <v>1546</v>
      </c>
      <c r="B1042" s="222" t="s">
        <v>1547</v>
      </c>
      <c r="C1042" s="223">
        <v>8059.14</v>
      </c>
      <c r="D1042" s="223">
        <v>908.84</v>
      </c>
      <c r="E1042" s="223">
        <v>366.23</v>
      </c>
      <c r="F1042" s="223">
        <v>16529.2</v>
      </c>
      <c r="G1042" s="223">
        <v>441.09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</row>
    <row r="1043" spans="1:14">
      <c r="A1043" s="222" t="s">
        <v>1548</v>
      </c>
      <c r="B1043" s="222" t="s">
        <v>1549</v>
      </c>
      <c r="C1043" s="223">
        <v>76112.12</v>
      </c>
      <c r="D1043" s="223">
        <v>133677.59</v>
      </c>
      <c r="E1043" s="223">
        <v>111743.37</v>
      </c>
      <c r="F1043" s="223">
        <v>322720.84000000003</v>
      </c>
      <c r="G1043" s="223">
        <v>33019.730000000003</v>
      </c>
      <c r="H1043" s="223">
        <v>-13769.04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</row>
    <row r="1044" spans="1:14">
      <c r="A1044" s="222" t="s">
        <v>1550</v>
      </c>
      <c r="B1044" s="222" t="s">
        <v>1551</v>
      </c>
      <c r="C1044" s="223">
        <v>987884.83</v>
      </c>
      <c r="D1044" s="223">
        <v>1336824.97</v>
      </c>
      <c r="E1044" s="223">
        <v>817727.26</v>
      </c>
      <c r="F1044" s="223">
        <v>1261423.8600000001</v>
      </c>
      <c r="G1044" s="223">
        <v>423491.67</v>
      </c>
      <c r="H1044" s="223">
        <v>-112790.78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</row>
    <row r="1045" spans="1:14">
      <c r="A1045" s="222" t="s">
        <v>1552</v>
      </c>
      <c r="B1045" s="222" t="s">
        <v>1553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</row>
    <row r="1046" spans="1:14">
      <c r="A1046" s="222" t="s">
        <v>1554</v>
      </c>
      <c r="B1046" s="222" t="s">
        <v>1555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</row>
    <row r="1047" spans="1:14">
      <c r="A1047" s="222" t="s">
        <v>1556</v>
      </c>
      <c r="B1047" s="222" t="s">
        <v>1557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</row>
    <row r="1048" spans="1:14">
      <c r="A1048" s="222" t="s">
        <v>1558</v>
      </c>
      <c r="B1048" s="222" t="s">
        <v>1559</v>
      </c>
      <c r="C1048" s="223">
        <v>-38904255.079999998</v>
      </c>
      <c r="D1048" s="223">
        <v>-36532697.979999997</v>
      </c>
      <c r="E1048" s="223">
        <v>-38793560.350000001</v>
      </c>
      <c r="F1048" s="223">
        <v>-38992273.060000002</v>
      </c>
      <c r="G1048" s="223">
        <v>-34448801.729999997</v>
      </c>
      <c r="H1048" s="223">
        <v>-41082980.789999999</v>
      </c>
      <c r="I1048" s="223">
        <v>-12303000.98</v>
      </c>
      <c r="J1048" s="223">
        <v>-12303000.98</v>
      </c>
      <c r="K1048" s="223">
        <v>-12303000.98</v>
      </c>
      <c r="L1048" s="223">
        <v>-12303000.98</v>
      </c>
      <c r="M1048" s="223">
        <v>-12303000.98</v>
      </c>
      <c r="N1048" s="223">
        <v>-12303000.98</v>
      </c>
    </row>
    <row r="1049" spans="1:14">
      <c r="A1049" s="222" t="s">
        <v>1560</v>
      </c>
      <c r="B1049" s="222" t="s">
        <v>1561</v>
      </c>
      <c r="C1049" s="223">
        <v>0</v>
      </c>
      <c r="D1049" s="223">
        <v>0</v>
      </c>
      <c r="E1049" s="223">
        <v>0</v>
      </c>
      <c r="F1049" s="223">
        <v>0</v>
      </c>
      <c r="G1049" s="223">
        <v>0</v>
      </c>
      <c r="H1049" s="223">
        <v>0</v>
      </c>
      <c r="I1049" s="223">
        <v>0</v>
      </c>
      <c r="J1049" s="223">
        <v>0</v>
      </c>
      <c r="K1049" s="223">
        <v>0</v>
      </c>
      <c r="L1049" s="223">
        <v>0</v>
      </c>
      <c r="M1049" s="223">
        <v>0</v>
      </c>
      <c r="N1049" s="223">
        <v>0</v>
      </c>
    </row>
    <row r="1050" spans="1:14">
      <c r="A1050" s="222" t="s">
        <v>1562</v>
      </c>
      <c r="B1050" s="222" t="s">
        <v>1563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</row>
    <row r="1051" spans="1:14">
      <c r="A1051" s="222" t="s">
        <v>1564</v>
      </c>
      <c r="B1051" s="222" t="s">
        <v>1565</v>
      </c>
      <c r="C1051" s="223">
        <v>0</v>
      </c>
      <c r="D1051" s="223">
        <v>0</v>
      </c>
      <c r="E1051" s="223">
        <v>0</v>
      </c>
      <c r="F1051" s="223">
        <v>0</v>
      </c>
      <c r="G1051" s="223">
        <v>0</v>
      </c>
      <c r="H1051" s="223">
        <v>0</v>
      </c>
      <c r="I1051" s="223">
        <v>0</v>
      </c>
      <c r="J1051" s="223">
        <v>0</v>
      </c>
      <c r="K1051" s="223">
        <v>0</v>
      </c>
      <c r="L1051" s="223">
        <v>0</v>
      </c>
      <c r="M1051" s="223">
        <v>0</v>
      </c>
      <c r="N1051" s="223">
        <v>0</v>
      </c>
    </row>
    <row r="1052" spans="1:14">
      <c r="A1052" s="222" t="s">
        <v>1566</v>
      </c>
      <c r="B1052" s="222" t="s">
        <v>1567</v>
      </c>
      <c r="C1052" s="223">
        <v>0</v>
      </c>
      <c r="D1052" s="223">
        <v>0</v>
      </c>
      <c r="E1052" s="223">
        <v>0</v>
      </c>
      <c r="F1052" s="223">
        <v>0</v>
      </c>
      <c r="G1052" s="223">
        <v>0</v>
      </c>
      <c r="H1052" s="223">
        <v>0</v>
      </c>
      <c r="I1052" s="223">
        <v>0</v>
      </c>
      <c r="J1052" s="223">
        <v>0</v>
      </c>
      <c r="K1052" s="223">
        <v>0</v>
      </c>
      <c r="L1052" s="223">
        <v>0</v>
      </c>
      <c r="M1052" s="223">
        <v>0</v>
      </c>
      <c r="N1052" s="223">
        <v>0</v>
      </c>
    </row>
    <row r="1053" spans="1:14">
      <c r="A1053" s="222" t="s">
        <v>1568</v>
      </c>
      <c r="B1053" s="222" t="s">
        <v>1569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</row>
    <row r="1054" spans="1:14">
      <c r="A1054" s="222" t="s">
        <v>1570</v>
      </c>
      <c r="B1054" s="222" t="s">
        <v>1571</v>
      </c>
      <c r="C1054" s="223">
        <v>-544086.04</v>
      </c>
      <c r="D1054" s="223">
        <v>-1267113.42</v>
      </c>
      <c r="E1054" s="223">
        <v>-527706.25</v>
      </c>
      <c r="F1054" s="223">
        <v>-405242.18</v>
      </c>
      <c r="G1054" s="223">
        <v>-179616</v>
      </c>
      <c r="H1054" s="223">
        <v>-197671.1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</row>
    <row r="1055" spans="1:14">
      <c r="A1055" s="222" t="s">
        <v>1572</v>
      </c>
      <c r="B1055" s="222" t="s">
        <v>1573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</row>
    <row r="1056" spans="1:14">
      <c r="A1056" s="222" t="s">
        <v>1574</v>
      </c>
      <c r="B1056" s="222" t="s">
        <v>1575</v>
      </c>
      <c r="C1056" s="223">
        <v>0</v>
      </c>
      <c r="D1056" s="223">
        <v>0</v>
      </c>
      <c r="E1056" s="223">
        <v>-793962.96</v>
      </c>
      <c r="F1056" s="223">
        <v>-1676517.85</v>
      </c>
      <c r="G1056" s="223">
        <v>0</v>
      </c>
      <c r="H1056" s="223">
        <v>0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</row>
    <row r="1057" spans="1:14">
      <c r="A1057" s="222" t="s">
        <v>1576</v>
      </c>
      <c r="B1057" s="222" t="s">
        <v>1577</v>
      </c>
      <c r="C1057" s="223">
        <v>0</v>
      </c>
      <c r="D1057" s="223">
        <v>0</v>
      </c>
      <c r="E1057" s="223">
        <v>0</v>
      </c>
      <c r="F1057" s="223">
        <v>0</v>
      </c>
      <c r="G1057" s="223">
        <v>0</v>
      </c>
      <c r="H1057" s="223">
        <v>0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</row>
    <row r="1058" spans="1:14">
      <c r="A1058" s="222" t="s">
        <v>1578</v>
      </c>
      <c r="B1058" s="222" t="s">
        <v>1579</v>
      </c>
      <c r="C1058" s="223">
        <v>-1578077.03</v>
      </c>
      <c r="D1058" s="223">
        <v>-1492868.4</v>
      </c>
      <c r="E1058" s="223">
        <v>-1587813.5</v>
      </c>
      <c r="F1058" s="223">
        <v>-1843834.93</v>
      </c>
      <c r="G1058" s="223">
        <v>-1664113.66</v>
      </c>
      <c r="H1058" s="223">
        <v>-1538057.86</v>
      </c>
      <c r="I1058" s="223">
        <v>-1538057.86</v>
      </c>
      <c r="J1058" s="223">
        <v>-1538057.86</v>
      </c>
      <c r="K1058" s="223">
        <v>-1538057.86</v>
      </c>
      <c r="L1058" s="223">
        <v>-1538057.86</v>
      </c>
      <c r="M1058" s="223">
        <v>-1538057.86</v>
      </c>
      <c r="N1058" s="223">
        <v>-1538057.86</v>
      </c>
    </row>
    <row r="1059" spans="1:14">
      <c r="A1059" s="222" t="s">
        <v>1580</v>
      </c>
      <c r="B1059" s="222" t="s">
        <v>1581</v>
      </c>
      <c r="C1059" s="223">
        <v>-426864.36</v>
      </c>
      <c r="D1059" s="223">
        <v>-379173.96</v>
      </c>
      <c r="E1059" s="223">
        <v>-403173.22</v>
      </c>
      <c r="F1059" s="223">
        <v>-489316.83</v>
      </c>
      <c r="G1059" s="223">
        <v>-420432.56</v>
      </c>
      <c r="H1059" s="223">
        <v>-383942.7</v>
      </c>
      <c r="I1059" s="223">
        <v>-273133.25</v>
      </c>
      <c r="J1059" s="223">
        <v>-273133.25</v>
      </c>
      <c r="K1059" s="223">
        <v>-273133.25</v>
      </c>
      <c r="L1059" s="223">
        <v>-273133.25</v>
      </c>
      <c r="M1059" s="223">
        <v>-273133.25</v>
      </c>
      <c r="N1059" s="223">
        <v>-273133.25</v>
      </c>
    </row>
    <row r="1060" spans="1:14">
      <c r="A1060" s="222" t="s">
        <v>1582</v>
      </c>
      <c r="B1060" s="222" t="s">
        <v>1583</v>
      </c>
      <c r="C1060" s="223">
        <v>-8344358.5</v>
      </c>
      <c r="D1060" s="223">
        <v>-8506099.9199999999</v>
      </c>
      <c r="E1060" s="223">
        <v>-8757163.2599999998</v>
      </c>
      <c r="F1060" s="223">
        <v>-9001904.9800000004</v>
      </c>
      <c r="G1060" s="223">
        <v>-9232880.8699999992</v>
      </c>
      <c r="H1060" s="223">
        <v>-9477756.7699999996</v>
      </c>
      <c r="I1060" s="223">
        <v>-9477756.7699999996</v>
      </c>
      <c r="J1060" s="223">
        <v>-9477756.7699999996</v>
      </c>
      <c r="K1060" s="223">
        <v>-9477756.7699999996</v>
      </c>
      <c r="L1060" s="223">
        <v>-9477756.7699999996</v>
      </c>
      <c r="M1060" s="223">
        <v>-9477756.7699999996</v>
      </c>
      <c r="N1060" s="223">
        <v>-9477756.7699999996</v>
      </c>
    </row>
    <row r="1061" spans="1:14">
      <c r="A1061" s="222" t="s">
        <v>1584</v>
      </c>
      <c r="B1061" s="222" t="s">
        <v>1585</v>
      </c>
      <c r="C1061" s="223">
        <v>-522763.74</v>
      </c>
      <c r="D1061" s="223">
        <v>-1025487.62</v>
      </c>
      <c r="E1061" s="223">
        <v>-1540145.26</v>
      </c>
      <c r="F1061" s="223">
        <v>-2196525.75</v>
      </c>
      <c r="G1061" s="223">
        <v>-2754746.94</v>
      </c>
      <c r="H1061" s="223">
        <v>-3248153.14</v>
      </c>
      <c r="I1061" s="223">
        <v>-3248153.14</v>
      </c>
      <c r="J1061" s="223">
        <v>-3248153.14</v>
      </c>
      <c r="K1061" s="223">
        <v>-3248153.14</v>
      </c>
      <c r="L1061" s="223">
        <v>-3248153.14</v>
      </c>
      <c r="M1061" s="223">
        <v>-3248153.14</v>
      </c>
      <c r="N1061" s="223">
        <v>-3248153.14</v>
      </c>
    </row>
    <row r="1062" spans="1:14">
      <c r="A1062" s="222" t="s">
        <v>1586</v>
      </c>
      <c r="B1062" s="222" t="s">
        <v>1587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273805.40999999997</v>
      </c>
      <c r="J1062" s="223">
        <v>273805.40999999997</v>
      </c>
      <c r="K1062" s="223">
        <v>273805.40999999997</v>
      </c>
      <c r="L1062" s="223">
        <v>273805.40999999997</v>
      </c>
      <c r="M1062" s="223">
        <v>273805.40999999997</v>
      </c>
      <c r="N1062" s="223">
        <v>273805.40999999997</v>
      </c>
    </row>
    <row r="1063" spans="1:14">
      <c r="A1063" s="222" t="s">
        <v>1588</v>
      </c>
      <c r="B1063" s="222" t="s">
        <v>1589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</row>
    <row r="1064" spans="1:14">
      <c r="A1064" s="222" t="s">
        <v>1590</v>
      </c>
      <c r="B1064" s="222" t="s">
        <v>1591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-6362.67</v>
      </c>
      <c r="I1064" s="223">
        <v>9746.17</v>
      </c>
      <c r="J1064" s="223">
        <v>9746.17</v>
      </c>
      <c r="K1064" s="223">
        <v>9746.17</v>
      </c>
      <c r="L1064" s="223">
        <v>9746.17</v>
      </c>
      <c r="M1064" s="223">
        <v>9746.17</v>
      </c>
      <c r="N1064" s="223">
        <v>9746.17</v>
      </c>
    </row>
    <row r="1065" spans="1:14">
      <c r="A1065" s="222" t="s">
        <v>1592</v>
      </c>
      <c r="B1065" s="222" t="s">
        <v>1593</v>
      </c>
      <c r="C1065" s="223">
        <v>0</v>
      </c>
      <c r="D1065" s="223">
        <v>0</v>
      </c>
      <c r="E1065" s="223">
        <v>-942508.96</v>
      </c>
      <c r="F1065" s="223">
        <v>0</v>
      </c>
      <c r="G1065" s="223">
        <v>0</v>
      </c>
      <c r="H1065" s="223">
        <v>-908422.86</v>
      </c>
      <c r="I1065" s="223">
        <v>-41572.980000000003</v>
      </c>
      <c r="J1065" s="223">
        <v>-41572.980000000003</v>
      </c>
      <c r="K1065" s="223">
        <v>-41572.980000000003</v>
      </c>
      <c r="L1065" s="223">
        <v>-41572.980000000003</v>
      </c>
      <c r="M1065" s="223">
        <v>-41572.980000000003</v>
      </c>
      <c r="N1065" s="223">
        <v>-41572.980000000003</v>
      </c>
    </row>
    <row r="1066" spans="1:14">
      <c r="A1066" s="222" t="s">
        <v>1594</v>
      </c>
      <c r="B1066" s="222" t="s">
        <v>1595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</row>
    <row r="1067" spans="1:14">
      <c r="A1067" s="222" t="s">
        <v>1596</v>
      </c>
      <c r="B1067" s="222" t="s">
        <v>1597</v>
      </c>
      <c r="C1067" s="223">
        <v>0</v>
      </c>
      <c r="D1067" s="223">
        <v>0</v>
      </c>
      <c r="E1067" s="223">
        <v>0</v>
      </c>
      <c r="F1067" s="223">
        <v>0</v>
      </c>
      <c r="G1067" s="223">
        <v>0</v>
      </c>
      <c r="H1067" s="223">
        <v>0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</row>
    <row r="1068" spans="1:14">
      <c r="A1068" s="222" t="s">
        <v>1598</v>
      </c>
      <c r="B1068" s="222" t="s">
        <v>1599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0</v>
      </c>
      <c r="J1068" s="223">
        <v>0</v>
      </c>
      <c r="K1068" s="223">
        <v>0</v>
      </c>
      <c r="L1068" s="223">
        <v>0</v>
      </c>
      <c r="M1068" s="223">
        <v>0</v>
      </c>
      <c r="N1068" s="223">
        <v>0</v>
      </c>
    </row>
    <row r="1069" spans="1:14">
      <c r="A1069" s="222" t="s">
        <v>1600</v>
      </c>
      <c r="B1069" s="222" t="s">
        <v>1601</v>
      </c>
      <c r="C1069" s="223">
        <v>0</v>
      </c>
      <c r="D1069" s="223">
        <v>0</v>
      </c>
      <c r="E1069" s="223">
        <v>389632.8</v>
      </c>
      <c r="F1069" s="223">
        <v>0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</row>
    <row r="1070" spans="1:14">
      <c r="A1070" s="222" t="s">
        <v>1602</v>
      </c>
      <c r="B1070" s="222" t="s">
        <v>1603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</row>
    <row r="1071" spans="1:14">
      <c r="A1071" s="222" t="s">
        <v>1604</v>
      </c>
      <c r="B1071" s="222" t="s">
        <v>1605</v>
      </c>
      <c r="C1071" s="223">
        <v>-17145141.489999998</v>
      </c>
      <c r="D1071" s="223">
        <v>-17263401.02</v>
      </c>
      <c r="E1071" s="223">
        <v>-17406495.850000001</v>
      </c>
      <c r="F1071" s="223">
        <v>-17535399.140000001</v>
      </c>
      <c r="G1071" s="223">
        <v>-17661937.219999999</v>
      </c>
      <c r="H1071" s="223">
        <v>-17699814.579999998</v>
      </c>
      <c r="I1071" s="223">
        <v>-17699814.579999998</v>
      </c>
      <c r="J1071" s="223">
        <v>-17699814.579999998</v>
      </c>
      <c r="K1071" s="223">
        <v>-17699814.579999998</v>
      </c>
      <c r="L1071" s="223">
        <v>-17699814.579999998</v>
      </c>
      <c r="M1071" s="223">
        <v>-17699814.579999998</v>
      </c>
      <c r="N1071" s="223">
        <v>-17699814.579999998</v>
      </c>
    </row>
    <row r="1072" spans="1:14">
      <c r="A1072" s="222" t="s">
        <v>1606</v>
      </c>
      <c r="B1072" s="222" t="s">
        <v>1607</v>
      </c>
      <c r="C1072" s="223">
        <v>0</v>
      </c>
      <c r="D1072" s="223">
        <v>0</v>
      </c>
      <c r="E1072" s="223">
        <v>0</v>
      </c>
      <c r="F1072" s="223">
        <v>0</v>
      </c>
      <c r="G1072" s="223">
        <v>0</v>
      </c>
      <c r="H1072" s="223">
        <v>-39618.04</v>
      </c>
      <c r="I1072" s="223">
        <v>-39618.04</v>
      </c>
      <c r="J1072" s="223">
        <v>-39618.04</v>
      </c>
      <c r="K1072" s="223">
        <v>-39618.04</v>
      </c>
      <c r="L1072" s="223">
        <v>-39618.04</v>
      </c>
      <c r="M1072" s="223">
        <v>-39618.04</v>
      </c>
      <c r="N1072" s="223">
        <v>-39618.04</v>
      </c>
    </row>
    <row r="1073" spans="1:14">
      <c r="A1073" s="222" t="s">
        <v>1608</v>
      </c>
      <c r="B1073" s="222" t="s">
        <v>1609</v>
      </c>
      <c r="C1073" s="223">
        <v>-91019.76</v>
      </c>
      <c r="D1073" s="223">
        <v>-108102.82</v>
      </c>
      <c r="E1073" s="223">
        <v>-107875.82</v>
      </c>
      <c r="F1073" s="223">
        <v>-124099.27</v>
      </c>
      <c r="G1073" s="223">
        <v>-142088.51</v>
      </c>
      <c r="H1073" s="223">
        <v>-135366.09</v>
      </c>
      <c r="I1073" s="223">
        <v>-135366.09</v>
      </c>
      <c r="J1073" s="223">
        <v>-135366.09</v>
      </c>
      <c r="K1073" s="223">
        <v>-135366.09</v>
      </c>
      <c r="L1073" s="223">
        <v>-135366.09</v>
      </c>
      <c r="M1073" s="223">
        <v>-135366.09</v>
      </c>
      <c r="N1073" s="223">
        <v>-135366.09</v>
      </c>
    </row>
    <row r="1074" spans="1:14">
      <c r="A1074" s="222" t="s">
        <v>1610</v>
      </c>
      <c r="B1074" s="222" t="s">
        <v>119</v>
      </c>
      <c r="C1074" s="223">
        <v>0</v>
      </c>
      <c r="D1074" s="223">
        <v>0</v>
      </c>
      <c r="E1074" s="223">
        <v>0</v>
      </c>
      <c r="F1074" s="223">
        <v>0</v>
      </c>
      <c r="G1074" s="223">
        <v>0</v>
      </c>
      <c r="H1074" s="223">
        <v>0</v>
      </c>
      <c r="I1074" s="223">
        <v>0</v>
      </c>
      <c r="J1074" s="223">
        <v>0</v>
      </c>
      <c r="K1074" s="223">
        <v>0</v>
      </c>
      <c r="L1074" s="223">
        <v>0</v>
      </c>
      <c r="M1074" s="223">
        <v>0</v>
      </c>
      <c r="N1074" s="223">
        <v>0</v>
      </c>
    </row>
    <row r="1075" spans="1:14">
      <c r="A1075" s="222" t="s">
        <v>1611</v>
      </c>
      <c r="B1075" s="222" t="s">
        <v>1612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0</v>
      </c>
      <c r="J1075" s="223">
        <v>0</v>
      </c>
      <c r="K1075" s="223">
        <v>0</v>
      </c>
      <c r="L1075" s="223">
        <v>0</v>
      </c>
      <c r="M1075" s="223">
        <v>0</v>
      </c>
      <c r="N1075" s="223">
        <v>0</v>
      </c>
    </row>
    <row r="1076" spans="1:14">
      <c r="A1076" s="222" t="s">
        <v>1613</v>
      </c>
      <c r="B1076" s="222" t="s">
        <v>1614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</row>
    <row r="1077" spans="1:14">
      <c r="A1077" s="222" t="s">
        <v>1615</v>
      </c>
      <c r="B1077" s="222" t="s">
        <v>1616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0</v>
      </c>
      <c r="I1077" s="223">
        <v>0</v>
      </c>
      <c r="J1077" s="223">
        <v>0</v>
      </c>
      <c r="K1077" s="223">
        <v>0</v>
      </c>
      <c r="L1077" s="223">
        <v>0</v>
      </c>
      <c r="M1077" s="223">
        <v>0</v>
      </c>
      <c r="N1077" s="223">
        <v>0</v>
      </c>
    </row>
    <row r="1078" spans="1:14">
      <c r="A1078" s="222" t="s">
        <v>1617</v>
      </c>
      <c r="B1078" s="222" t="s">
        <v>1618</v>
      </c>
      <c r="C1078" s="223">
        <v>0</v>
      </c>
      <c r="D1078" s="223">
        <v>0</v>
      </c>
      <c r="E1078" s="223">
        <v>0</v>
      </c>
      <c r="F1078" s="223">
        <v>0</v>
      </c>
      <c r="G1078" s="223">
        <v>0</v>
      </c>
      <c r="H1078" s="223">
        <v>0</v>
      </c>
      <c r="I1078" s="223">
        <v>0</v>
      </c>
      <c r="J1078" s="223">
        <v>0</v>
      </c>
      <c r="K1078" s="223">
        <v>0</v>
      </c>
      <c r="L1078" s="223">
        <v>0</v>
      </c>
      <c r="M1078" s="223">
        <v>0</v>
      </c>
      <c r="N1078" s="223">
        <v>0</v>
      </c>
    </row>
    <row r="1079" spans="1:14">
      <c r="A1079" s="222" t="s">
        <v>1619</v>
      </c>
      <c r="B1079" s="222" t="s">
        <v>1620</v>
      </c>
      <c r="C1079" s="223">
        <v>-283187.74</v>
      </c>
      <c r="D1079" s="223">
        <v>-229108.39</v>
      </c>
      <c r="E1079" s="223">
        <v>-194986.03</v>
      </c>
      <c r="F1079" s="223">
        <v>-131290.29</v>
      </c>
      <c r="G1079" s="223">
        <v>-862992.39</v>
      </c>
      <c r="H1079" s="223">
        <v>-423601.55</v>
      </c>
      <c r="I1079" s="223">
        <v>-627782.9</v>
      </c>
      <c r="J1079" s="223">
        <v>-627782.9</v>
      </c>
      <c r="K1079" s="223">
        <v>-627782.9</v>
      </c>
      <c r="L1079" s="223">
        <v>-627782.9</v>
      </c>
      <c r="M1079" s="223">
        <v>-627782.9</v>
      </c>
      <c r="N1079" s="223">
        <v>-627782.9</v>
      </c>
    </row>
    <row r="1080" spans="1:14">
      <c r="A1080" s="222" t="s">
        <v>1621</v>
      </c>
      <c r="B1080" s="222" t="s">
        <v>1622</v>
      </c>
      <c r="C1080" s="223">
        <v>-56313.25</v>
      </c>
      <c r="D1080" s="223">
        <v>-92153.03</v>
      </c>
      <c r="E1080" s="223">
        <v>-164380.67000000001</v>
      </c>
      <c r="F1080" s="223">
        <v>-37079.599999999999</v>
      </c>
      <c r="G1080" s="223">
        <v>-51839.46</v>
      </c>
      <c r="H1080" s="223">
        <v>-163956.43</v>
      </c>
      <c r="I1080" s="223">
        <v>-32771.19</v>
      </c>
      <c r="J1080" s="223">
        <v>-32771.19</v>
      </c>
      <c r="K1080" s="223">
        <v>-32771.19</v>
      </c>
      <c r="L1080" s="223">
        <v>-32771.19</v>
      </c>
      <c r="M1080" s="223">
        <v>-32771.19</v>
      </c>
      <c r="N1080" s="223">
        <v>-32771.19</v>
      </c>
    </row>
    <row r="1081" spans="1:14">
      <c r="A1081" s="222" t="s">
        <v>1623</v>
      </c>
      <c r="B1081" s="222" t="s">
        <v>119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</row>
    <row r="1082" spans="1:14">
      <c r="A1082" s="222" t="s">
        <v>1624</v>
      </c>
      <c r="B1082" s="222" t="s">
        <v>1625</v>
      </c>
      <c r="C1082" s="223">
        <v>-473457.29</v>
      </c>
      <c r="D1082" s="223">
        <v>-426290.17</v>
      </c>
      <c r="E1082" s="223">
        <v>-7092.11</v>
      </c>
      <c r="F1082" s="223">
        <v>0</v>
      </c>
      <c r="G1082" s="223">
        <v>-605620.77</v>
      </c>
      <c r="H1082" s="223">
        <v>-1507044.99</v>
      </c>
      <c r="I1082" s="223">
        <v>-1800923.65</v>
      </c>
      <c r="J1082" s="223">
        <v>-1800923.65</v>
      </c>
      <c r="K1082" s="223">
        <v>-1800923.65</v>
      </c>
      <c r="L1082" s="223">
        <v>-1800923.65</v>
      </c>
      <c r="M1082" s="223">
        <v>-1800923.65</v>
      </c>
      <c r="N1082" s="223">
        <v>-1800923.65</v>
      </c>
    </row>
    <row r="1083" spans="1:14">
      <c r="A1083" s="222" t="s">
        <v>1626</v>
      </c>
      <c r="B1083" s="222" t="s">
        <v>1627</v>
      </c>
      <c r="C1083" s="223">
        <v>-1805013.65</v>
      </c>
      <c r="D1083" s="223">
        <v>-1009562.96</v>
      </c>
      <c r="E1083" s="223">
        <v>-1007294.52</v>
      </c>
      <c r="F1083" s="223">
        <v>-846880.66</v>
      </c>
      <c r="G1083" s="223">
        <v>-1513925.36</v>
      </c>
      <c r="H1083" s="223">
        <v>-1492583.61</v>
      </c>
      <c r="I1083" s="223">
        <v>-1560966.46</v>
      </c>
      <c r="J1083" s="223">
        <v>-1560966.46</v>
      </c>
      <c r="K1083" s="223">
        <v>-1560966.46</v>
      </c>
      <c r="L1083" s="223">
        <v>-1560966.46</v>
      </c>
      <c r="M1083" s="223">
        <v>-1560966.46</v>
      </c>
      <c r="N1083" s="223">
        <v>-1560966.46</v>
      </c>
    </row>
    <row r="1084" spans="1:14">
      <c r="A1084" s="222" t="s">
        <v>1628</v>
      </c>
      <c r="B1084" s="222" t="s">
        <v>1629</v>
      </c>
      <c r="C1084" s="223">
        <v>-5351.55</v>
      </c>
      <c r="D1084" s="223">
        <v>-35462.300000000003</v>
      </c>
      <c r="E1084" s="223">
        <v>-4534.42</v>
      </c>
      <c r="F1084" s="223">
        <v>-25931.84</v>
      </c>
      <c r="G1084" s="223">
        <v>-25658.06</v>
      </c>
      <c r="H1084" s="223">
        <v>-16368.47</v>
      </c>
      <c r="I1084" s="223">
        <v>-2358.89</v>
      </c>
      <c r="J1084" s="223">
        <v>-2358.89</v>
      </c>
      <c r="K1084" s="223">
        <v>-2358.89</v>
      </c>
      <c r="L1084" s="223">
        <v>-2358.89</v>
      </c>
      <c r="M1084" s="223">
        <v>-2358.89</v>
      </c>
      <c r="N1084" s="223">
        <v>-2358.89</v>
      </c>
    </row>
    <row r="1085" spans="1:14">
      <c r="A1085" s="222" t="s">
        <v>1630</v>
      </c>
      <c r="B1085" s="222" t="s">
        <v>1631</v>
      </c>
      <c r="C1085" s="223">
        <v>-10695647.050000001</v>
      </c>
      <c r="D1085" s="223">
        <v>-11049546.52</v>
      </c>
      <c r="E1085" s="223">
        <v>-12037090.59</v>
      </c>
      <c r="F1085" s="223">
        <v>-12242055.99</v>
      </c>
      <c r="G1085" s="223">
        <v>-10586830.66</v>
      </c>
      <c r="H1085" s="223">
        <v>-16976293.52</v>
      </c>
      <c r="I1085" s="223">
        <v>-0.1</v>
      </c>
      <c r="J1085" s="223">
        <v>-0.1</v>
      </c>
      <c r="K1085" s="223">
        <v>-0.1</v>
      </c>
      <c r="L1085" s="223">
        <v>-0.1</v>
      </c>
      <c r="M1085" s="223">
        <v>-0.1</v>
      </c>
      <c r="N1085" s="223">
        <v>-0.1</v>
      </c>
    </row>
    <row r="1086" spans="1:14">
      <c r="A1086" s="222" t="s">
        <v>1632</v>
      </c>
      <c r="B1086" s="222" t="s">
        <v>944</v>
      </c>
      <c r="C1086" s="223">
        <v>0</v>
      </c>
      <c r="D1086" s="223">
        <v>0</v>
      </c>
      <c r="E1086" s="223">
        <v>0</v>
      </c>
      <c r="F1086" s="223">
        <v>0</v>
      </c>
      <c r="G1086" s="223">
        <v>0.01</v>
      </c>
      <c r="H1086" s="223">
        <v>0.01</v>
      </c>
      <c r="I1086" s="223">
        <v>0.01</v>
      </c>
      <c r="J1086" s="223">
        <v>0.01</v>
      </c>
      <c r="K1086" s="223">
        <v>0.01</v>
      </c>
      <c r="L1086" s="223">
        <v>0.01</v>
      </c>
      <c r="M1086" s="223">
        <v>0.01</v>
      </c>
      <c r="N1086" s="223">
        <v>0.01</v>
      </c>
    </row>
    <row r="1087" spans="1:14">
      <c r="A1087" s="222" t="s">
        <v>1633</v>
      </c>
      <c r="B1087" s="222" t="s">
        <v>1634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</row>
    <row r="1088" spans="1:14">
      <c r="A1088" s="222" t="s">
        <v>1635</v>
      </c>
      <c r="B1088" s="222" t="s">
        <v>1636</v>
      </c>
      <c r="C1088" s="223">
        <v>-540119.39</v>
      </c>
      <c r="D1088" s="223">
        <v>-389128.16</v>
      </c>
      <c r="E1088" s="223">
        <v>-437543.22</v>
      </c>
      <c r="F1088" s="223">
        <v>-118131.68</v>
      </c>
      <c r="G1088" s="223">
        <v>-51874.6</v>
      </c>
      <c r="H1088" s="223">
        <v>-803645.54</v>
      </c>
      <c r="I1088" s="223">
        <v>-245546.26</v>
      </c>
      <c r="J1088" s="223">
        <v>-245546.26</v>
      </c>
      <c r="K1088" s="223">
        <v>-245546.26</v>
      </c>
      <c r="L1088" s="223">
        <v>-245546.26</v>
      </c>
      <c r="M1088" s="223">
        <v>-245546.26</v>
      </c>
      <c r="N1088" s="223">
        <v>-245546.26</v>
      </c>
    </row>
    <row r="1089" spans="1:14">
      <c r="A1089" s="222" t="s">
        <v>1637</v>
      </c>
      <c r="B1089" s="222" t="s">
        <v>1638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</row>
    <row r="1090" spans="1:14">
      <c r="A1090" s="222" t="s">
        <v>1639</v>
      </c>
      <c r="B1090" s="222" t="s">
        <v>1640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</row>
    <row r="1091" spans="1:14">
      <c r="A1091" s="222" t="s">
        <v>1641</v>
      </c>
      <c r="B1091" s="222" t="s">
        <v>751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</row>
    <row r="1092" spans="1:14">
      <c r="A1092" s="222" t="s">
        <v>1642</v>
      </c>
      <c r="B1092" s="222" t="s">
        <v>1643</v>
      </c>
      <c r="C1092" s="223">
        <v>-2810801.28</v>
      </c>
      <c r="D1092" s="223">
        <v>-2362111</v>
      </c>
      <c r="E1092" s="223">
        <v>-3824232.23</v>
      </c>
      <c r="F1092" s="223">
        <v>-466966.95</v>
      </c>
      <c r="G1092" s="223">
        <v>-760799.15</v>
      </c>
      <c r="H1092" s="223">
        <v>-6345052.5599999996</v>
      </c>
      <c r="I1092" s="223">
        <v>-6345052.5599999996</v>
      </c>
      <c r="J1092" s="223">
        <v>-6345052.5599999996</v>
      </c>
      <c r="K1092" s="223">
        <v>-6345052.5599999996</v>
      </c>
      <c r="L1092" s="223">
        <v>-6345052.5599999996</v>
      </c>
      <c r="M1092" s="223">
        <v>-6345052.5599999996</v>
      </c>
      <c r="N1092" s="223">
        <v>-6345052.5599999996</v>
      </c>
    </row>
    <row r="1093" spans="1:14">
      <c r="A1093" s="222" t="s">
        <v>1644</v>
      </c>
      <c r="B1093" s="222" t="s">
        <v>1645</v>
      </c>
      <c r="C1093" s="223">
        <v>-816199.64</v>
      </c>
      <c r="D1093" s="223">
        <v>-808207.83</v>
      </c>
      <c r="E1093" s="223">
        <v>-907723.55</v>
      </c>
      <c r="F1093" s="223">
        <v>-1652852.5</v>
      </c>
      <c r="G1093" s="223">
        <v>-959011.72</v>
      </c>
      <c r="H1093" s="223">
        <v>-868158.58</v>
      </c>
      <c r="I1093" s="223">
        <v>-868158.58</v>
      </c>
      <c r="J1093" s="223">
        <v>-868158.58</v>
      </c>
      <c r="K1093" s="223">
        <v>-868158.58</v>
      </c>
      <c r="L1093" s="223">
        <v>-868158.58</v>
      </c>
      <c r="M1093" s="223">
        <v>-868158.58</v>
      </c>
      <c r="N1093" s="223">
        <v>-868158.58</v>
      </c>
    </row>
    <row r="1094" spans="1:14">
      <c r="A1094" s="222" t="s">
        <v>1646</v>
      </c>
      <c r="B1094" s="222" t="s">
        <v>1647</v>
      </c>
      <c r="C1094" s="223">
        <v>-219454.27</v>
      </c>
      <c r="D1094" s="223">
        <v>-156945.34</v>
      </c>
      <c r="E1094" s="223">
        <v>-139270.35999999999</v>
      </c>
      <c r="F1094" s="223">
        <v>-195662.27</v>
      </c>
      <c r="G1094" s="223">
        <v>-215401.34</v>
      </c>
      <c r="H1094" s="223">
        <v>-241641.77</v>
      </c>
      <c r="I1094" s="223">
        <v>-256627.53</v>
      </c>
      <c r="J1094" s="223">
        <v>-256627.53</v>
      </c>
      <c r="K1094" s="223">
        <v>-256627.53</v>
      </c>
      <c r="L1094" s="223">
        <v>-256627.53</v>
      </c>
      <c r="M1094" s="223">
        <v>-256627.53</v>
      </c>
      <c r="N1094" s="223">
        <v>-256627.53</v>
      </c>
    </row>
    <row r="1095" spans="1:14">
      <c r="A1095" s="222" t="s">
        <v>1648</v>
      </c>
      <c r="B1095" s="222" t="s">
        <v>1649</v>
      </c>
      <c r="C1095" s="223">
        <v>0</v>
      </c>
      <c r="D1095" s="223">
        <v>0</v>
      </c>
      <c r="E1095" s="223">
        <v>0</v>
      </c>
      <c r="F1095" s="223">
        <v>0</v>
      </c>
      <c r="G1095" s="223">
        <v>0</v>
      </c>
      <c r="H1095" s="223">
        <v>0</v>
      </c>
      <c r="I1095" s="223">
        <v>0</v>
      </c>
      <c r="J1095" s="223">
        <v>0</v>
      </c>
      <c r="K1095" s="223">
        <v>0</v>
      </c>
      <c r="L1095" s="223">
        <v>0</v>
      </c>
      <c r="M1095" s="223">
        <v>0</v>
      </c>
      <c r="N1095" s="223">
        <v>0</v>
      </c>
    </row>
    <row r="1096" spans="1:14">
      <c r="A1096" s="222" t="s">
        <v>1650</v>
      </c>
      <c r="B1096" s="222" t="s">
        <v>1651</v>
      </c>
      <c r="C1096" s="223">
        <v>-2485086.84</v>
      </c>
      <c r="D1096" s="223">
        <v>-2588309.0499999998</v>
      </c>
      <c r="E1096" s="223">
        <v>-4832986.4000000004</v>
      </c>
      <c r="F1096" s="223">
        <v>-3497325.43</v>
      </c>
      <c r="G1096" s="223">
        <v>-2537475.33</v>
      </c>
      <c r="H1096" s="223">
        <v>-5986699.1900000004</v>
      </c>
      <c r="I1096" s="223">
        <v>-7834374.5899999999</v>
      </c>
      <c r="J1096" s="223">
        <v>-7834374.5899999999</v>
      </c>
      <c r="K1096" s="223">
        <v>-7834374.5899999999</v>
      </c>
      <c r="L1096" s="223">
        <v>-7834374.5899999999</v>
      </c>
      <c r="M1096" s="223">
        <v>-7834374.5899999999</v>
      </c>
      <c r="N1096" s="223">
        <v>-7834374.5899999999</v>
      </c>
    </row>
    <row r="1097" spans="1:14">
      <c r="A1097" s="222" t="s">
        <v>1652</v>
      </c>
      <c r="B1097" s="222" t="s">
        <v>1653</v>
      </c>
      <c r="C1097" s="223">
        <v>0</v>
      </c>
      <c r="D1097" s="223">
        <v>0</v>
      </c>
      <c r="E1097" s="223">
        <v>0</v>
      </c>
      <c r="F1097" s="223">
        <v>0</v>
      </c>
      <c r="G1097" s="223">
        <v>0</v>
      </c>
      <c r="H1097" s="223">
        <v>0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</row>
    <row r="1098" spans="1:14">
      <c r="A1098" s="222" t="s">
        <v>1654</v>
      </c>
      <c r="B1098" s="222" t="s">
        <v>1655</v>
      </c>
      <c r="C1098" s="223">
        <v>0</v>
      </c>
      <c r="D1098" s="223">
        <v>0</v>
      </c>
      <c r="E1098" s="223">
        <v>0</v>
      </c>
      <c r="F1098" s="223">
        <v>0</v>
      </c>
      <c r="G1098" s="223">
        <v>0</v>
      </c>
      <c r="H1098" s="223">
        <v>0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</row>
    <row r="1099" spans="1:14">
      <c r="A1099" s="222" t="s">
        <v>1656</v>
      </c>
      <c r="B1099" s="222" t="s">
        <v>1657</v>
      </c>
      <c r="C1099" s="223">
        <v>-1049076.54</v>
      </c>
      <c r="D1099" s="223">
        <v>-883609.92</v>
      </c>
      <c r="E1099" s="223">
        <v>-1417232.46</v>
      </c>
      <c r="F1099" s="223">
        <v>-179000.25</v>
      </c>
      <c r="G1099" s="223">
        <v>-292560.44</v>
      </c>
      <c r="H1099" s="223">
        <v>-2380109.9500000002</v>
      </c>
      <c r="I1099" s="223">
        <v>-2380109.9500000002</v>
      </c>
      <c r="J1099" s="223">
        <v>-2380109.9500000002</v>
      </c>
      <c r="K1099" s="223">
        <v>-2380109.9500000002</v>
      </c>
      <c r="L1099" s="223">
        <v>-2380109.9500000002</v>
      </c>
      <c r="M1099" s="223">
        <v>-2380109.9500000002</v>
      </c>
      <c r="N1099" s="223">
        <v>-2380109.9500000002</v>
      </c>
    </row>
    <row r="1100" spans="1:14">
      <c r="A1100" s="222" t="s">
        <v>1658</v>
      </c>
      <c r="B1100" s="222" t="s">
        <v>1659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</row>
    <row r="1101" spans="1:14">
      <c r="A1101" s="222" t="s">
        <v>1660</v>
      </c>
      <c r="B1101" s="222" t="s">
        <v>1661</v>
      </c>
      <c r="C1101" s="223">
        <v>-877168.53</v>
      </c>
      <c r="D1101" s="223">
        <v>-436058.97</v>
      </c>
      <c r="E1101" s="223">
        <v>-1057212.28</v>
      </c>
      <c r="F1101" s="223">
        <v>-552388.94999999995</v>
      </c>
      <c r="G1101" s="223">
        <v>-335857.23</v>
      </c>
      <c r="H1101" s="223">
        <v>-653457.48</v>
      </c>
      <c r="I1101" s="223">
        <v>-886313.29</v>
      </c>
      <c r="J1101" s="223">
        <v>-886313.29</v>
      </c>
      <c r="K1101" s="223">
        <v>-886313.29</v>
      </c>
      <c r="L1101" s="223">
        <v>-886313.29</v>
      </c>
      <c r="M1101" s="223">
        <v>-886313.29</v>
      </c>
      <c r="N1101" s="223">
        <v>-886313.29</v>
      </c>
    </row>
    <row r="1102" spans="1:14">
      <c r="A1102" s="222" t="s">
        <v>1662</v>
      </c>
      <c r="B1102" s="222" t="s">
        <v>1663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</row>
    <row r="1103" spans="1:14">
      <c r="A1103" s="222" t="s">
        <v>1664</v>
      </c>
      <c r="B1103" s="222" t="s">
        <v>1665</v>
      </c>
      <c r="C1103" s="223">
        <v>-30730.18</v>
      </c>
      <c r="D1103" s="223">
        <v>-67241.75</v>
      </c>
      <c r="E1103" s="223">
        <v>-68710.03</v>
      </c>
      <c r="F1103" s="223">
        <v>-39679.730000000003</v>
      </c>
      <c r="G1103" s="223">
        <v>-28709.35</v>
      </c>
      <c r="H1103" s="223">
        <v>-48126.3</v>
      </c>
      <c r="I1103" s="223">
        <v>-54456.28</v>
      </c>
      <c r="J1103" s="223">
        <v>-54456.28</v>
      </c>
      <c r="K1103" s="223">
        <v>-54456.28</v>
      </c>
      <c r="L1103" s="223">
        <v>-54456.28</v>
      </c>
      <c r="M1103" s="223">
        <v>-54456.28</v>
      </c>
      <c r="N1103" s="223">
        <v>-54456.28</v>
      </c>
    </row>
    <row r="1104" spans="1:14">
      <c r="A1104" s="222" t="s">
        <v>1666</v>
      </c>
      <c r="B1104" s="222" t="s">
        <v>1667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</row>
    <row r="1105" spans="1:14">
      <c r="A1105" s="222" t="s">
        <v>1668</v>
      </c>
      <c r="B1105" s="222" t="s">
        <v>1669</v>
      </c>
      <c r="C1105" s="223">
        <v>-141831.39000000001</v>
      </c>
      <c r="D1105" s="223">
        <v>-310345.94</v>
      </c>
      <c r="E1105" s="223">
        <v>-317123.53999999998</v>
      </c>
      <c r="F1105" s="223">
        <v>-183137.5</v>
      </c>
      <c r="G1105" s="223">
        <v>-132504.85</v>
      </c>
      <c r="H1105" s="223">
        <v>-222121.37</v>
      </c>
      <c r="I1105" s="223">
        <v>-251336.64</v>
      </c>
      <c r="J1105" s="223">
        <v>-251336.64</v>
      </c>
      <c r="K1105" s="223">
        <v>-251336.64</v>
      </c>
      <c r="L1105" s="223">
        <v>-251336.64</v>
      </c>
      <c r="M1105" s="223">
        <v>-251336.64</v>
      </c>
      <c r="N1105" s="223">
        <v>-251336.64</v>
      </c>
    </row>
    <row r="1106" spans="1:14">
      <c r="A1106" s="222" t="s">
        <v>1670</v>
      </c>
      <c r="B1106" s="222" t="s">
        <v>1671</v>
      </c>
      <c r="C1106" s="223">
        <v>0</v>
      </c>
      <c r="D1106" s="223">
        <v>0</v>
      </c>
      <c r="E1106" s="223">
        <v>0</v>
      </c>
      <c r="F1106" s="223">
        <v>0</v>
      </c>
      <c r="G1106" s="223">
        <v>0</v>
      </c>
      <c r="H1106" s="223">
        <v>0</v>
      </c>
      <c r="I1106" s="223">
        <v>0</v>
      </c>
      <c r="J1106" s="223">
        <v>0</v>
      </c>
      <c r="K1106" s="223">
        <v>0</v>
      </c>
      <c r="L1106" s="223">
        <v>0</v>
      </c>
      <c r="M1106" s="223">
        <v>0</v>
      </c>
      <c r="N1106" s="223">
        <v>0</v>
      </c>
    </row>
    <row r="1107" spans="1:14">
      <c r="A1107" s="222" t="s">
        <v>1672</v>
      </c>
      <c r="B1107" s="222" t="s">
        <v>1673</v>
      </c>
      <c r="C1107" s="223">
        <v>0</v>
      </c>
      <c r="D1107" s="223">
        <v>0</v>
      </c>
      <c r="E1107" s="223">
        <v>0</v>
      </c>
      <c r="F1107" s="223">
        <v>0</v>
      </c>
      <c r="G1107" s="223">
        <v>0</v>
      </c>
      <c r="H1107" s="223">
        <v>0</v>
      </c>
      <c r="I1107" s="223">
        <v>0</v>
      </c>
      <c r="J1107" s="223">
        <v>0</v>
      </c>
      <c r="K1107" s="223">
        <v>0</v>
      </c>
      <c r="L1107" s="223">
        <v>0</v>
      </c>
      <c r="M1107" s="223">
        <v>0</v>
      </c>
      <c r="N1107" s="223">
        <v>0</v>
      </c>
    </row>
    <row r="1108" spans="1:14">
      <c r="A1108" s="222" t="s">
        <v>1674</v>
      </c>
      <c r="B1108" s="222" t="s">
        <v>1675</v>
      </c>
      <c r="C1108" s="223">
        <v>-1627429.72</v>
      </c>
      <c r="D1108" s="223">
        <v>-2557279.5699999998</v>
      </c>
      <c r="E1108" s="223">
        <v>-1765383.08</v>
      </c>
      <c r="F1108" s="223">
        <v>-1541200.49</v>
      </c>
      <c r="G1108" s="223">
        <v>-1391085.12</v>
      </c>
      <c r="H1108" s="223">
        <v>-1436772.1</v>
      </c>
      <c r="I1108" s="223">
        <v>-1529424.5</v>
      </c>
      <c r="J1108" s="223">
        <v>-1529424.5</v>
      </c>
      <c r="K1108" s="223">
        <v>-1529424.5</v>
      </c>
      <c r="L1108" s="223">
        <v>-1529424.5</v>
      </c>
      <c r="M1108" s="223">
        <v>-1529424.5</v>
      </c>
      <c r="N1108" s="223">
        <v>-1529424.5</v>
      </c>
    </row>
    <row r="1109" spans="1:14">
      <c r="A1109" s="222" t="s">
        <v>1676</v>
      </c>
      <c r="B1109" s="222" t="s">
        <v>1677</v>
      </c>
      <c r="C1109" s="223">
        <v>-7517544.5999999996</v>
      </c>
      <c r="D1109" s="223">
        <v>-11811765.539999999</v>
      </c>
      <c r="E1109" s="223">
        <v>-8162915.6799999997</v>
      </c>
      <c r="F1109" s="223">
        <v>-7133361.3399999999</v>
      </c>
      <c r="G1109" s="223">
        <v>-6431558.3799999999</v>
      </c>
      <c r="H1109" s="223">
        <v>-6634755.3799999999</v>
      </c>
      <c r="I1109" s="223">
        <v>-7061516.3600000003</v>
      </c>
      <c r="J1109" s="223">
        <v>-7061516.3600000003</v>
      </c>
      <c r="K1109" s="223">
        <v>-7061516.3600000003</v>
      </c>
      <c r="L1109" s="223">
        <v>-7061516.3600000003</v>
      </c>
      <c r="M1109" s="223">
        <v>-7061516.3600000003</v>
      </c>
      <c r="N1109" s="223">
        <v>-7061516.3600000003</v>
      </c>
    </row>
    <row r="1110" spans="1:14">
      <c r="A1110" s="222" t="s">
        <v>1678</v>
      </c>
      <c r="B1110" s="222" t="s">
        <v>1679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</row>
    <row r="1111" spans="1:14">
      <c r="A1111" s="222" t="s">
        <v>1680</v>
      </c>
      <c r="B1111" s="222" t="s">
        <v>1681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</row>
    <row r="1112" spans="1:14">
      <c r="A1112" s="222" t="s">
        <v>1682</v>
      </c>
      <c r="B1112" s="222" t="s">
        <v>1683</v>
      </c>
      <c r="C1112" s="223">
        <v>-71869.62</v>
      </c>
      <c r="D1112" s="223">
        <v>-110917.52</v>
      </c>
      <c r="E1112" s="223">
        <v>-68216.789999999994</v>
      </c>
      <c r="F1112" s="223">
        <v>-95202.01</v>
      </c>
      <c r="G1112" s="223">
        <v>-89165.07</v>
      </c>
      <c r="H1112" s="223">
        <v>-88449.04</v>
      </c>
      <c r="I1112" s="223">
        <v>-96780.88</v>
      </c>
      <c r="J1112" s="223">
        <v>-96780.88</v>
      </c>
      <c r="K1112" s="223">
        <v>-96780.88</v>
      </c>
      <c r="L1112" s="223">
        <v>-96780.88</v>
      </c>
      <c r="M1112" s="223">
        <v>-96780.88</v>
      </c>
      <c r="N1112" s="223">
        <v>-96780.88</v>
      </c>
    </row>
    <row r="1113" spans="1:14">
      <c r="A1113" s="222" t="s">
        <v>1684</v>
      </c>
      <c r="B1113" s="222" t="s">
        <v>1685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</row>
    <row r="1114" spans="1:14">
      <c r="A1114" s="222" t="s">
        <v>1686</v>
      </c>
      <c r="B1114" s="222" t="s">
        <v>1687</v>
      </c>
      <c r="C1114" s="223">
        <v>0</v>
      </c>
      <c r="D1114" s="223">
        <v>0</v>
      </c>
      <c r="E1114" s="223">
        <v>0</v>
      </c>
      <c r="F1114" s="223">
        <v>0</v>
      </c>
      <c r="G1114" s="223">
        <v>0</v>
      </c>
      <c r="H1114" s="223">
        <v>0</v>
      </c>
      <c r="I1114" s="223">
        <v>0</v>
      </c>
      <c r="J1114" s="223">
        <v>0</v>
      </c>
      <c r="K1114" s="223">
        <v>0</v>
      </c>
      <c r="L1114" s="223">
        <v>0</v>
      </c>
      <c r="M1114" s="223">
        <v>0</v>
      </c>
      <c r="N1114" s="223">
        <v>0</v>
      </c>
    </row>
    <row r="1115" spans="1:14">
      <c r="A1115" s="222" t="s">
        <v>1688</v>
      </c>
      <c r="B1115" s="222" t="s">
        <v>1689</v>
      </c>
      <c r="C1115" s="223">
        <v>-2594.33</v>
      </c>
      <c r="D1115" s="223">
        <v>-2350.1799999999998</v>
      </c>
      <c r="E1115" s="223">
        <v>-2603.0100000000002</v>
      </c>
      <c r="F1115" s="223">
        <v>-2523.58</v>
      </c>
      <c r="G1115" s="223">
        <v>-2609.9699999999998</v>
      </c>
      <c r="H1115" s="223">
        <v>-65.88</v>
      </c>
      <c r="I1115" s="223">
        <v>-65.88</v>
      </c>
      <c r="J1115" s="223">
        <v>-65.88</v>
      </c>
      <c r="K1115" s="223">
        <v>-65.88</v>
      </c>
      <c r="L1115" s="223">
        <v>-65.88</v>
      </c>
      <c r="M1115" s="223">
        <v>-65.88</v>
      </c>
      <c r="N1115" s="223">
        <v>-65.88</v>
      </c>
    </row>
    <row r="1116" spans="1:14">
      <c r="A1116" s="222" t="s">
        <v>1690</v>
      </c>
      <c r="B1116" s="222" t="s">
        <v>1691</v>
      </c>
      <c r="C1116" s="223">
        <v>0</v>
      </c>
      <c r="D1116" s="223">
        <v>0</v>
      </c>
      <c r="E1116" s="223">
        <v>0</v>
      </c>
      <c r="F1116" s="223">
        <v>0</v>
      </c>
      <c r="G1116" s="223">
        <v>0</v>
      </c>
      <c r="H1116" s="223">
        <v>0</v>
      </c>
      <c r="I1116" s="223">
        <v>0</v>
      </c>
      <c r="J1116" s="223">
        <v>0</v>
      </c>
      <c r="K1116" s="223">
        <v>0</v>
      </c>
      <c r="L1116" s="223">
        <v>0</v>
      </c>
      <c r="M1116" s="223">
        <v>0</v>
      </c>
      <c r="N1116" s="223">
        <v>0</v>
      </c>
    </row>
    <row r="1117" spans="1:14">
      <c r="A1117" s="222" t="s">
        <v>1692</v>
      </c>
      <c r="B1117" s="222" t="s">
        <v>119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</row>
    <row r="1118" spans="1:14">
      <c r="A1118" s="222" t="s">
        <v>1693</v>
      </c>
      <c r="B1118" s="222" t="s">
        <v>1694</v>
      </c>
      <c r="C1118" s="223">
        <v>0</v>
      </c>
      <c r="D1118" s="223">
        <v>0</v>
      </c>
      <c r="E1118" s="223">
        <v>0</v>
      </c>
      <c r="F1118" s="223">
        <v>0</v>
      </c>
      <c r="G1118" s="223">
        <v>0</v>
      </c>
      <c r="H1118" s="223">
        <v>0</v>
      </c>
      <c r="I1118" s="223">
        <v>0</v>
      </c>
      <c r="J1118" s="223">
        <v>0</v>
      </c>
      <c r="K1118" s="223">
        <v>0</v>
      </c>
      <c r="L1118" s="223">
        <v>0</v>
      </c>
      <c r="M1118" s="223">
        <v>0</v>
      </c>
      <c r="N1118" s="223">
        <v>0</v>
      </c>
    </row>
    <row r="1119" spans="1:14">
      <c r="A1119" s="222" t="s">
        <v>1695</v>
      </c>
      <c r="B1119" s="222" t="s">
        <v>1694</v>
      </c>
      <c r="C1119" s="223">
        <v>-513196.17</v>
      </c>
      <c r="D1119" s="223">
        <v>-684876.77</v>
      </c>
      <c r="E1119" s="223">
        <v>-1055289.82</v>
      </c>
      <c r="F1119" s="223">
        <v>-956188.87</v>
      </c>
      <c r="G1119" s="223">
        <v>-882085.46</v>
      </c>
      <c r="H1119" s="223">
        <v>-690734.52</v>
      </c>
      <c r="I1119" s="223">
        <v>-711402.48</v>
      </c>
      <c r="J1119" s="223">
        <v>-711402.48</v>
      </c>
      <c r="K1119" s="223">
        <v>-711402.48</v>
      </c>
      <c r="L1119" s="223">
        <v>-711402.48</v>
      </c>
      <c r="M1119" s="223">
        <v>-711402.48</v>
      </c>
      <c r="N1119" s="223">
        <v>-711402.48</v>
      </c>
    </row>
    <row r="1120" spans="1:14">
      <c r="A1120" s="222" t="s">
        <v>1696</v>
      </c>
      <c r="B1120" s="222" t="s">
        <v>1697</v>
      </c>
      <c r="C1120" s="223">
        <v>1834308.21</v>
      </c>
      <c r="D1120" s="223">
        <v>20961.34</v>
      </c>
      <c r="E1120" s="223">
        <v>127931.66</v>
      </c>
      <c r="F1120" s="223">
        <v>327535.48</v>
      </c>
      <c r="G1120" s="223">
        <v>10367.64</v>
      </c>
      <c r="H1120" s="223">
        <v>397955.27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</row>
    <row r="1121" spans="1:14">
      <c r="A1121" s="222" t="s">
        <v>1698</v>
      </c>
      <c r="B1121" s="222" t="s">
        <v>1699</v>
      </c>
      <c r="C1121" s="223">
        <v>0</v>
      </c>
      <c r="D1121" s="223">
        <v>0</v>
      </c>
      <c r="E1121" s="223">
        <v>0</v>
      </c>
      <c r="F1121" s="223">
        <v>0</v>
      </c>
      <c r="G1121" s="223">
        <v>0</v>
      </c>
      <c r="H1121" s="223">
        <v>0</v>
      </c>
      <c r="I1121" s="223">
        <v>0</v>
      </c>
      <c r="J1121" s="223">
        <v>0</v>
      </c>
      <c r="K1121" s="223">
        <v>0</v>
      </c>
      <c r="L1121" s="223">
        <v>0</v>
      </c>
      <c r="M1121" s="223">
        <v>0</v>
      </c>
      <c r="N1121" s="223">
        <v>0</v>
      </c>
    </row>
    <row r="1122" spans="1:14">
      <c r="A1122" s="222" t="s">
        <v>1700</v>
      </c>
      <c r="B1122" s="222" t="s">
        <v>1701</v>
      </c>
      <c r="C1122" s="223">
        <v>0</v>
      </c>
      <c r="D1122" s="223">
        <v>0</v>
      </c>
      <c r="E1122" s="223">
        <v>0</v>
      </c>
      <c r="F1122" s="223">
        <v>0</v>
      </c>
      <c r="G1122" s="223">
        <v>0</v>
      </c>
      <c r="H1122" s="223">
        <v>0</v>
      </c>
      <c r="I1122" s="223">
        <v>0</v>
      </c>
      <c r="J1122" s="223">
        <v>0</v>
      </c>
      <c r="K1122" s="223">
        <v>0</v>
      </c>
      <c r="L1122" s="223">
        <v>0</v>
      </c>
      <c r="M1122" s="223">
        <v>0</v>
      </c>
      <c r="N1122" s="223">
        <v>0</v>
      </c>
    </row>
    <row r="1123" spans="1:14">
      <c r="A1123" s="222" t="s">
        <v>1702</v>
      </c>
      <c r="B1123" s="222" t="s">
        <v>119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</row>
    <row r="1124" spans="1:14">
      <c r="A1124" s="222" t="s">
        <v>1703</v>
      </c>
      <c r="B1124" s="222" t="s">
        <v>119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</row>
    <row r="1125" spans="1:14">
      <c r="A1125" s="222" t="s">
        <v>1704</v>
      </c>
      <c r="B1125" s="222" t="s">
        <v>1705</v>
      </c>
      <c r="C1125" s="223">
        <v>-2930044.73</v>
      </c>
      <c r="D1125" s="223">
        <v>-2852260.64</v>
      </c>
      <c r="E1125" s="223">
        <v>-2463700.04</v>
      </c>
      <c r="F1125" s="223">
        <v>-2205431.81</v>
      </c>
      <c r="G1125" s="223">
        <v>-1903842.86</v>
      </c>
      <c r="H1125" s="223">
        <v>-1913711.22</v>
      </c>
      <c r="I1125" s="223">
        <v>-1825309.74</v>
      </c>
      <c r="J1125" s="223">
        <v>-1825309.74</v>
      </c>
      <c r="K1125" s="223">
        <v>-1825309.74</v>
      </c>
      <c r="L1125" s="223">
        <v>-1825309.74</v>
      </c>
      <c r="M1125" s="223">
        <v>-1825309.74</v>
      </c>
      <c r="N1125" s="223">
        <v>-1825309.74</v>
      </c>
    </row>
    <row r="1126" spans="1:14">
      <c r="A1126" s="222" t="s">
        <v>2024</v>
      </c>
      <c r="B1126" s="222" t="s">
        <v>2025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</row>
    <row r="1127" spans="1:14">
      <c r="A1127" s="222" t="s">
        <v>1706</v>
      </c>
      <c r="B1127" s="222" t="s">
        <v>1707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</row>
    <row r="1128" spans="1:14">
      <c r="A1128" s="222" t="s">
        <v>1708</v>
      </c>
      <c r="B1128" s="222" t="s">
        <v>1709</v>
      </c>
      <c r="C1128" s="223">
        <v>-483589.07</v>
      </c>
      <c r="D1128" s="223">
        <v>-463962.37</v>
      </c>
      <c r="E1128" s="223">
        <v>-466967.09</v>
      </c>
      <c r="F1128" s="223">
        <v>-511459.08</v>
      </c>
      <c r="G1128" s="223">
        <v>-512049.94</v>
      </c>
      <c r="H1128" s="223">
        <v>-580087.98</v>
      </c>
      <c r="I1128" s="223">
        <v>-580087.98</v>
      </c>
      <c r="J1128" s="223">
        <v>-580087.98</v>
      </c>
      <c r="K1128" s="223">
        <v>-580087.98</v>
      </c>
      <c r="L1128" s="223">
        <v>-580087.98</v>
      </c>
      <c r="M1128" s="223">
        <v>-580087.98</v>
      </c>
      <c r="N1128" s="223">
        <v>-580087.98</v>
      </c>
    </row>
    <row r="1129" spans="1:14">
      <c r="A1129" s="222" t="s">
        <v>1710</v>
      </c>
      <c r="B1129" s="222" t="s">
        <v>1711</v>
      </c>
      <c r="C1129" s="223">
        <v>-24736.21</v>
      </c>
      <c r="D1129" s="223">
        <v>-26163.77</v>
      </c>
      <c r="E1129" s="223">
        <v>-26163.77</v>
      </c>
      <c r="F1129" s="223">
        <v>-28374.3</v>
      </c>
      <c r="G1129" s="223">
        <v>-32659.19</v>
      </c>
      <c r="H1129" s="223">
        <v>-38475.9</v>
      </c>
      <c r="I1129" s="223">
        <v>-38530.39</v>
      </c>
      <c r="J1129" s="223">
        <v>-38530.39</v>
      </c>
      <c r="K1129" s="223">
        <v>-38530.39</v>
      </c>
      <c r="L1129" s="223">
        <v>-38530.39</v>
      </c>
      <c r="M1129" s="223">
        <v>-38530.39</v>
      </c>
      <c r="N1129" s="223">
        <v>-38530.39</v>
      </c>
    </row>
    <row r="1130" spans="1:14">
      <c r="A1130" s="222" t="s">
        <v>1712</v>
      </c>
      <c r="B1130" s="222" t="s">
        <v>1713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</row>
    <row r="1131" spans="1:14">
      <c r="A1131" s="222" t="s">
        <v>1714</v>
      </c>
      <c r="B1131" s="222" t="s">
        <v>119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</row>
    <row r="1132" spans="1:14">
      <c r="A1132" s="222" t="s">
        <v>1715</v>
      </c>
      <c r="B1132" s="222" t="s">
        <v>1716</v>
      </c>
      <c r="C1132" s="223">
        <v>0</v>
      </c>
      <c r="D1132" s="223">
        <v>0</v>
      </c>
      <c r="E1132" s="223">
        <v>0</v>
      </c>
      <c r="F1132" s="223">
        <v>0</v>
      </c>
      <c r="G1132" s="223">
        <v>0</v>
      </c>
      <c r="H1132" s="223">
        <v>0</v>
      </c>
      <c r="I1132" s="223">
        <v>0</v>
      </c>
      <c r="J1132" s="223">
        <v>0</v>
      </c>
      <c r="K1132" s="223">
        <v>0</v>
      </c>
      <c r="L1132" s="223">
        <v>0</v>
      </c>
      <c r="M1132" s="223">
        <v>0</v>
      </c>
      <c r="N1132" s="223">
        <v>0</v>
      </c>
    </row>
    <row r="1133" spans="1:14">
      <c r="A1133" s="222" t="s">
        <v>1717</v>
      </c>
      <c r="B1133" s="222" t="s">
        <v>1718</v>
      </c>
      <c r="C1133" s="223">
        <v>0</v>
      </c>
      <c r="D1133" s="223">
        <v>0</v>
      </c>
      <c r="E1133" s="223">
        <v>0</v>
      </c>
      <c r="F1133" s="223">
        <v>0</v>
      </c>
      <c r="G1133" s="223">
        <v>0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</row>
    <row r="1134" spans="1:14">
      <c r="A1134" s="222" t="s">
        <v>1719</v>
      </c>
      <c r="B1134" s="222" t="s">
        <v>1720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</row>
    <row r="1135" spans="1:14">
      <c r="A1135" s="222" t="s">
        <v>1721</v>
      </c>
      <c r="B1135" s="222" t="s">
        <v>1722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</row>
    <row r="1136" spans="1:14">
      <c r="A1136" s="222" t="s">
        <v>1723</v>
      </c>
      <c r="B1136" s="222" t="s">
        <v>1724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</row>
    <row r="1137" spans="1:14">
      <c r="A1137" s="222" t="s">
        <v>1725</v>
      </c>
      <c r="B1137" s="222" t="s">
        <v>1726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</row>
    <row r="1138" spans="1:14">
      <c r="A1138" s="222" t="s">
        <v>1727</v>
      </c>
      <c r="B1138" s="222" t="s">
        <v>1728</v>
      </c>
      <c r="C1138" s="223">
        <v>0</v>
      </c>
      <c r="D1138" s="223">
        <v>0</v>
      </c>
      <c r="E1138" s="223">
        <v>0</v>
      </c>
      <c r="F1138" s="223">
        <v>0</v>
      </c>
      <c r="G1138" s="223">
        <v>0</v>
      </c>
      <c r="H1138" s="223">
        <v>0</v>
      </c>
      <c r="I1138" s="223">
        <v>0</v>
      </c>
      <c r="J1138" s="223">
        <v>0</v>
      </c>
      <c r="K1138" s="223">
        <v>0</v>
      </c>
      <c r="L1138" s="223">
        <v>0</v>
      </c>
      <c r="M1138" s="223">
        <v>0</v>
      </c>
      <c r="N1138" s="223">
        <v>0</v>
      </c>
    </row>
    <row r="1139" spans="1:14">
      <c r="A1139" s="222" t="s">
        <v>1729</v>
      </c>
      <c r="B1139" s="222" t="s">
        <v>1730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</row>
    <row r="1140" spans="1:14">
      <c r="A1140" s="222" t="s">
        <v>1731</v>
      </c>
      <c r="B1140" s="222" t="s">
        <v>1732</v>
      </c>
      <c r="C1140" s="223">
        <v>0</v>
      </c>
      <c r="D1140" s="223">
        <v>0</v>
      </c>
      <c r="E1140" s="223">
        <v>0</v>
      </c>
      <c r="F1140" s="223">
        <v>0</v>
      </c>
      <c r="G1140" s="223">
        <v>0</v>
      </c>
      <c r="H1140" s="223">
        <v>0</v>
      </c>
      <c r="I1140" s="223">
        <v>0</v>
      </c>
      <c r="J1140" s="223">
        <v>0</v>
      </c>
      <c r="K1140" s="223">
        <v>0</v>
      </c>
      <c r="L1140" s="223">
        <v>0</v>
      </c>
      <c r="M1140" s="223">
        <v>0</v>
      </c>
      <c r="N1140" s="223">
        <v>0</v>
      </c>
    </row>
    <row r="1141" spans="1:14">
      <c r="A1141" s="222" t="s">
        <v>1733</v>
      </c>
      <c r="B1141" s="222" t="s">
        <v>1734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</row>
    <row r="1142" spans="1:14">
      <c r="A1142" s="222" t="s">
        <v>1735</v>
      </c>
      <c r="B1142" s="222" t="s">
        <v>1736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</row>
    <row r="1143" spans="1:14">
      <c r="A1143" s="222" t="s">
        <v>1737</v>
      </c>
      <c r="B1143" s="222" t="s">
        <v>1738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</row>
    <row r="1144" spans="1:14">
      <c r="A1144" s="222" t="s">
        <v>1739</v>
      </c>
      <c r="B1144" s="222" t="s">
        <v>1740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</row>
    <row r="1145" spans="1:14">
      <c r="A1145" s="222" t="s">
        <v>1741</v>
      </c>
      <c r="B1145" s="222" t="s">
        <v>1742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</row>
    <row r="1146" spans="1:14">
      <c r="A1146" s="222" t="s">
        <v>1743</v>
      </c>
      <c r="B1146" s="222" t="s">
        <v>1744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</row>
    <row r="1147" spans="1:14">
      <c r="A1147" s="222" t="s">
        <v>1745</v>
      </c>
      <c r="B1147" s="222" t="s">
        <v>1746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</row>
    <row r="1148" spans="1:14">
      <c r="A1148" s="222" t="s">
        <v>1747</v>
      </c>
      <c r="B1148" s="222" t="s">
        <v>1748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</row>
    <row r="1149" spans="1:14">
      <c r="A1149" s="222" t="s">
        <v>1749</v>
      </c>
      <c r="B1149" s="222" t="s">
        <v>1750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</row>
    <row r="1150" spans="1:14">
      <c r="A1150" s="222" t="s">
        <v>1751</v>
      </c>
      <c r="B1150" s="222" t="s">
        <v>1752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</row>
    <row r="1151" spans="1:14">
      <c r="A1151" s="222" t="s">
        <v>1753</v>
      </c>
      <c r="B1151" s="222" t="s">
        <v>1754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</row>
    <row r="1152" spans="1:14">
      <c r="A1152" s="222" t="s">
        <v>1755</v>
      </c>
      <c r="B1152" s="222" t="s">
        <v>1756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</row>
    <row r="1153" spans="1:14">
      <c r="A1153" s="222" t="s">
        <v>2026</v>
      </c>
      <c r="B1153" s="222" t="s">
        <v>2027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</row>
    <row r="1154" spans="1:14">
      <c r="A1154" s="222" t="s">
        <v>1757</v>
      </c>
      <c r="B1154" s="222" t="s">
        <v>1758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</row>
    <row r="1155" spans="1:14">
      <c r="A1155" s="222" t="s">
        <v>1759</v>
      </c>
      <c r="B1155" s="222" t="s">
        <v>1760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</row>
    <row r="1156" spans="1:14">
      <c r="A1156" s="222" t="s">
        <v>1761</v>
      </c>
      <c r="B1156" s="222" t="s">
        <v>1762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</row>
    <row r="1157" spans="1:14">
      <c r="A1157" s="222" t="s">
        <v>1763</v>
      </c>
      <c r="B1157" s="222" t="s">
        <v>1764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</row>
    <row r="1158" spans="1:14">
      <c r="A1158" s="222" t="s">
        <v>1765</v>
      </c>
      <c r="B1158" s="222" t="s">
        <v>1766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</row>
    <row r="1159" spans="1:14">
      <c r="A1159" s="222" t="s">
        <v>1767</v>
      </c>
      <c r="B1159" s="222" t="s">
        <v>1768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</row>
    <row r="1160" spans="1:14">
      <c r="A1160" s="222" t="s">
        <v>1769</v>
      </c>
      <c r="B1160" s="222" t="s">
        <v>1770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</row>
    <row r="1161" spans="1:14">
      <c r="A1161" s="222" t="s">
        <v>1771</v>
      </c>
      <c r="B1161" s="222" t="s">
        <v>1772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</row>
    <row r="1162" spans="1:14">
      <c r="A1162" s="222" t="s">
        <v>1773</v>
      </c>
      <c r="B1162" s="222" t="s">
        <v>1774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</row>
    <row r="1163" spans="1:14">
      <c r="A1163" s="222" t="s">
        <v>1775</v>
      </c>
      <c r="B1163" s="222" t="s">
        <v>1776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</row>
    <row r="1164" spans="1:14">
      <c r="A1164" s="222" t="s">
        <v>1777</v>
      </c>
      <c r="B1164" s="222" t="s">
        <v>1778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</row>
    <row r="1165" spans="1:14">
      <c r="A1165" s="222" t="s">
        <v>1779</v>
      </c>
      <c r="B1165" s="222" t="s">
        <v>1780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</row>
    <row r="1166" spans="1:14">
      <c r="A1166" s="222" t="s">
        <v>1781</v>
      </c>
      <c r="B1166" s="222" t="s">
        <v>1782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</row>
    <row r="1167" spans="1:14">
      <c r="A1167" s="222" t="s">
        <v>1783</v>
      </c>
      <c r="B1167" s="222" t="s">
        <v>2502</v>
      </c>
      <c r="C1167" s="223">
        <v>-7814721.0800000001</v>
      </c>
      <c r="D1167" s="223">
        <v>-7118944.3399999999</v>
      </c>
      <c r="E1167" s="223">
        <v>-7986763.46</v>
      </c>
      <c r="F1167" s="223">
        <v>-8979960.6699999999</v>
      </c>
      <c r="G1167" s="223">
        <v>-8735035.3100000005</v>
      </c>
      <c r="H1167" s="223">
        <v>-8610387.6899999995</v>
      </c>
      <c r="I1167" s="223">
        <v>-8610387.6899999995</v>
      </c>
      <c r="J1167" s="223">
        <v>-8610387.6899999995</v>
      </c>
      <c r="K1167" s="223">
        <v>-8610387.6899999995</v>
      </c>
      <c r="L1167" s="223">
        <v>-8610387.6899999995</v>
      </c>
      <c r="M1167" s="223">
        <v>-8610387.6899999995</v>
      </c>
      <c r="N1167" s="223">
        <v>-8610387.6899999995</v>
      </c>
    </row>
    <row r="1168" spans="1:14">
      <c r="A1168" s="222" t="s">
        <v>1784</v>
      </c>
      <c r="B1168" s="222" t="s">
        <v>1785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</row>
    <row r="1169" spans="1:14">
      <c r="A1169" s="222" t="s">
        <v>1786</v>
      </c>
      <c r="B1169" s="222" t="s">
        <v>1787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</row>
    <row r="1170" spans="1:14">
      <c r="A1170" s="222" t="s">
        <v>1788</v>
      </c>
      <c r="B1170" s="222" t="s">
        <v>1789</v>
      </c>
      <c r="C1170" s="223">
        <v>-3887167.49</v>
      </c>
      <c r="D1170" s="223">
        <v>-5096367.91</v>
      </c>
      <c r="E1170" s="223">
        <v>-5137925.38</v>
      </c>
      <c r="F1170" s="223">
        <v>-7282319.1200000001</v>
      </c>
      <c r="G1170" s="223">
        <v>-6805331.96</v>
      </c>
      <c r="H1170" s="223">
        <v>-6076160.4800000004</v>
      </c>
      <c r="I1170" s="223">
        <v>-6076160.4800000004</v>
      </c>
      <c r="J1170" s="223">
        <v>-6076160.4800000004</v>
      </c>
      <c r="K1170" s="223">
        <v>-6076160.4800000004</v>
      </c>
      <c r="L1170" s="223">
        <v>-6076160.4800000004</v>
      </c>
      <c r="M1170" s="223">
        <v>-6076160.4800000004</v>
      </c>
      <c r="N1170" s="223">
        <v>-6076160.4800000004</v>
      </c>
    </row>
    <row r="1171" spans="1:14">
      <c r="A1171" s="222" t="s">
        <v>1790</v>
      </c>
      <c r="B1171" s="222" t="s">
        <v>1791</v>
      </c>
      <c r="C1171" s="223">
        <v>-424318.22</v>
      </c>
      <c r="D1171" s="223">
        <v>-366076.48</v>
      </c>
      <c r="E1171" s="223">
        <v>-307834.74</v>
      </c>
      <c r="F1171" s="223">
        <v>-261208.51</v>
      </c>
      <c r="G1171" s="223">
        <v>-217257.7</v>
      </c>
      <c r="H1171" s="223">
        <v>-178817.09</v>
      </c>
      <c r="I1171" s="223">
        <v>-178817.09</v>
      </c>
      <c r="J1171" s="223">
        <v>-178817.09</v>
      </c>
      <c r="K1171" s="223">
        <v>-178817.09</v>
      </c>
      <c r="L1171" s="223">
        <v>-178817.09</v>
      </c>
      <c r="M1171" s="223">
        <v>-178817.09</v>
      </c>
      <c r="N1171" s="223">
        <v>-178817.09</v>
      </c>
    </row>
    <row r="1172" spans="1:14">
      <c r="A1172" s="222" t="s">
        <v>2028</v>
      </c>
      <c r="B1172" s="222" t="s">
        <v>2029</v>
      </c>
      <c r="C1172" s="223">
        <v>26376.44</v>
      </c>
      <c r="D1172" s="223">
        <v>21274.799999999999</v>
      </c>
      <c r="E1172" s="223">
        <v>16841.29</v>
      </c>
      <c r="F1172" s="223">
        <v>13084.31</v>
      </c>
      <c r="G1172" s="223">
        <v>9883.48</v>
      </c>
      <c r="H1172" s="223">
        <v>7212.67</v>
      </c>
      <c r="I1172" s="223">
        <v>7212.67</v>
      </c>
      <c r="J1172" s="223">
        <v>7212.67</v>
      </c>
      <c r="K1172" s="223">
        <v>7212.67</v>
      </c>
      <c r="L1172" s="223">
        <v>7212.67</v>
      </c>
      <c r="M1172" s="223">
        <v>7212.67</v>
      </c>
      <c r="N1172" s="223">
        <v>7212.67</v>
      </c>
    </row>
    <row r="1173" spans="1:14">
      <c r="A1173" s="222" t="s">
        <v>1792</v>
      </c>
      <c r="B1173" s="222" t="s">
        <v>1793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</row>
    <row r="1174" spans="1:14">
      <c r="A1174" s="222" t="s">
        <v>1794</v>
      </c>
      <c r="B1174" s="222" t="s">
        <v>1795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</row>
    <row r="1175" spans="1:14">
      <c r="A1175" s="222" t="s">
        <v>1796</v>
      </c>
      <c r="B1175" s="222" t="s">
        <v>1797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</row>
    <row r="1176" spans="1:14">
      <c r="A1176" s="222" t="s">
        <v>1798</v>
      </c>
      <c r="B1176" s="222" t="s">
        <v>1799</v>
      </c>
      <c r="C1176" s="223">
        <v>-1860205.18</v>
      </c>
      <c r="D1176" s="223">
        <v>-1860205.18</v>
      </c>
      <c r="E1176" s="223">
        <v>-1860205.18</v>
      </c>
      <c r="F1176" s="223">
        <v>-1860205.18</v>
      </c>
      <c r="G1176" s="223">
        <v>-1860205.18</v>
      </c>
      <c r="H1176" s="223">
        <v>-1860205.18</v>
      </c>
      <c r="I1176" s="223">
        <v>-1860205.18</v>
      </c>
      <c r="J1176" s="223">
        <v>-1860205.18</v>
      </c>
      <c r="K1176" s="223">
        <v>-1860205.18</v>
      </c>
      <c r="L1176" s="223">
        <v>-1860205.18</v>
      </c>
      <c r="M1176" s="223">
        <v>-1860205.18</v>
      </c>
      <c r="N1176" s="223">
        <v>-1860205.18</v>
      </c>
    </row>
    <row r="1177" spans="1:14">
      <c r="A1177" s="222" t="s">
        <v>1800</v>
      </c>
      <c r="B1177" s="222" t="s">
        <v>1801</v>
      </c>
      <c r="C1177" s="223">
        <v>399597.24</v>
      </c>
      <c r="D1177" s="223">
        <v>380891.81</v>
      </c>
      <c r="E1177" s="223">
        <v>361946.65</v>
      </c>
      <c r="F1177" s="223">
        <v>342758.68</v>
      </c>
      <c r="G1177" s="223">
        <v>323324.79999999999</v>
      </c>
      <c r="H1177" s="223">
        <v>303641.84000000003</v>
      </c>
      <c r="I1177" s="223">
        <v>303641.84000000003</v>
      </c>
      <c r="J1177" s="223">
        <v>303641.84000000003</v>
      </c>
      <c r="K1177" s="223">
        <v>303641.84000000003</v>
      </c>
      <c r="L1177" s="223">
        <v>303641.84000000003</v>
      </c>
      <c r="M1177" s="223">
        <v>303641.84000000003</v>
      </c>
      <c r="N1177" s="223">
        <v>303641.84000000003</v>
      </c>
    </row>
    <row r="1178" spans="1:14">
      <c r="A1178" s="222" t="s">
        <v>1802</v>
      </c>
      <c r="B1178" s="222" t="s">
        <v>1803</v>
      </c>
      <c r="C1178" s="223">
        <v>0</v>
      </c>
      <c r="D1178" s="223">
        <v>0</v>
      </c>
      <c r="E1178" s="223">
        <v>0</v>
      </c>
      <c r="F1178" s="223">
        <v>0</v>
      </c>
      <c r="G1178" s="223">
        <v>0</v>
      </c>
      <c r="H1178" s="223">
        <v>0</v>
      </c>
      <c r="I1178" s="223">
        <v>0</v>
      </c>
      <c r="J1178" s="223">
        <v>0</v>
      </c>
      <c r="K1178" s="223">
        <v>0</v>
      </c>
      <c r="L1178" s="223">
        <v>0</v>
      </c>
      <c r="M1178" s="223">
        <v>0</v>
      </c>
      <c r="N1178" s="223">
        <v>0</v>
      </c>
    </row>
    <row r="1179" spans="1:14">
      <c r="A1179" s="222" t="s">
        <v>1804</v>
      </c>
      <c r="B1179" s="222" t="s">
        <v>1805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</row>
    <row r="1180" spans="1:14">
      <c r="A1180" s="222" t="s">
        <v>1806</v>
      </c>
      <c r="B1180" s="222" t="s">
        <v>1807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</row>
    <row r="1181" spans="1:14">
      <c r="A1181" s="222" t="s">
        <v>1808</v>
      </c>
      <c r="B1181" s="222" t="s">
        <v>1809</v>
      </c>
      <c r="C1181" s="223">
        <v>0</v>
      </c>
      <c r="D1181" s="223">
        <v>0</v>
      </c>
      <c r="E1181" s="223">
        <v>0</v>
      </c>
      <c r="F1181" s="223">
        <v>0</v>
      </c>
      <c r="G1181" s="223">
        <v>0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</row>
    <row r="1182" spans="1:14">
      <c r="A1182" s="222" t="s">
        <v>1810</v>
      </c>
      <c r="B1182" s="222" t="s">
        <v>119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</row>
    <row r="1183" spans="1:14">
      <c r="A1183" s="222" t="s">
        <v>1811</v>
      </c>
      <c r="B1183" s="222" t="s">
        <v>119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</row>
    <row r="1184" spans="1:14">
      <c r="A1184" s="222" t="s">
        <v>1812</v>
      </c>
      <c r="B1184" s="222" t="s">
        <v>119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</row>
    <row r="1185" spans="1:14">
      <c r="A1185" s="222" t="s">
        <v>1813</v>
      </c>
      <c r="B1185" s="222" t="s">
        <v>119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</row>
    <row r="1186" spans="1:14">
      <c r="A1186" s="222" t="s">
        <v>1814</v>
      </c>
      <c r="B1186" s="222" t="s">
        <v>119</v>
      </c>
      <c r="C1186" s="223">
        <v>0</v>
      </c>
      <c r="D1186" s="223">
        <v>0</v>
      </c>
      <c r="E1186" s="223">
        <v>0</v>
      </c>
      <c r="F1186" s="223">
        <v>0</v>
      </c>
      <c r="G1186" s="223">
        <v>0</v>
      </c>
      <c r="H1186" s="223">
        <v>0</v>
      </c>
      <c r="I1186" s="223">
        <v>0</v>
      </c>
      <c r="J1186" s="223">
        <v>0</v>
      </c>
      <c r="K1186" s="223">
        <v>0</v>
      </c>
      <c r="L1186" s="223">
        <v>0</v>
      </c>
      <c r="M1186" s="223">
        <v>0</v>
      </c>
      <c r="N1186" s="223">
        <v>0</v>
      </c>
    </row>
    <row r="1187" spans="1:14">
      <c r="A1187" s="222" t="s">
        <v>1815</v>
      </c>
      <c r="B1187" s="222" t="s">
        <v>119</v>
      </c>
      <c r="C1187" s="223">
        <v>0</v>
      </c>
      <c r="D1187" s="223">
        <v>0</v>
      </c>
      <c r="E1187" s="223">
        <v>0</v>
      </c>
      <c r="F1187" s="223">
        <v>0</v>
      </c>
      <c r="G1187" s="223">
        <v>0</v>
      </c>
      <c r="H1187" s="223">
        <v>0</v>
      </c>
      <c r="I1187" s="223">
        <v>0</v>
      </c>
      <c r="J1187" s="223">
        <v>0</v>
      </c>
      <c r="K1187" s="223">
        <v>0</v>
      </c>
      <c r="L1187" s="223">
        <v>0</v>
      </c>
      <c r="M1187" s="223">
        <v>0</v>
      </c>
      <c r="N1187" s="223">
        <v>0</v>
      </c>
    </row>
    <row r="1188" spans="1:14">
      <c r="A1188" s="222" t="s">
        <v>1816</v>
      </c>
      <c r="B1188" s="222" t="s">
        <v>1817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</row>
    <row r="1189" spans="1:14">
      <c r="A1189" s="222" t="s">
        <v>1818</v>
      </c>
      <c r="B1189" s="222" t="s">
        <v>119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</row>
    <row r="1190" spans="1:14">
      <c r="A1190" s="222" t="s">
        <v>1819</v>
      </c>
      <c r="B1190" s="222" t="s">
        <v>119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</row>
    <row r="1191" spans="1:14">
      <c r="A1191" s="222" t="s">
        <v>1820</v>
      </c>
      <c r="B1191" s="222" t="s">
        <v>119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</row>
    <row r="1192" spans="1:14">
      <c r="A1192" s="222" t="s">
        <v>1821</v>
      </c>
      <c r="B1192" s="222" t="s">
        <v>119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</row>
    <row r="1193" spans="1:14">
      <c r="A1193" s="222" t="s">
        <v>1822</v>
      </c>
      <c r="B1193" s="222" t="s">
        <v>119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</row>
    <row r="1194" spans="1:14">
      <c r="A1194" s="222" t="s">
        <v>1823</v>
      </c>
      <c r="B1194" s="222" t="s">
        <v>1824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</row>
    <row r="1195" spans="1:14">
      <c r="A1195" s="222" t="s">
        <v>1825</v>
      </c>
      <c r="B1195" s="222" t="s">
        <v>119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</row>
    <row r="1196" spans="1:14">
      <c r="A1196" s="222" t="s">
        <v>1826</v>
      </c>
      <c r="B1196" s="222" t="s">
        <v>119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</row>
    <row r="1197" spans="1:14">
      <c r="A1197" s="222" t="s">
        <v>1827</v>
      </c>
      <c r="B1197" s="222" t="s">
        <v>1828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</row>
    <row r="1198" spans="1:14">
      <c r="A1198" s="222" t="s">
        <v>1829</v>
      </c>
      <c r="B1198" s="222" t="s">
        <v>1830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</row>
    <row r="1199" spans="1:14">
      <c r="A1199" s="222" t="s">
        <v>1831</v>
      </c>
      <c r="B1199" s="222" t="s">
        <v>119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</row>
    <row r="1200" spans="1:14">
      <c r="A1200" s="222" t="s">
        <v>1832</v>
      </c>
      <c r="B1200" s="222" t="s">
        <v>119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</row>
    <row r="1201" spans="1:14">
      <c r="A1201" s="222" t="s">
        <v>1833</v>
      </c>
      <c r="B1201" s="222" t="s">
        <v>119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</row>
    <row r="1202" spans="1:14">
      <c r="A1202" s="222" t="s">
        <v>1834</v>
      </c>
      <c r="B1202" s="222" t="s">
        <v>119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</row>
    <row r="1203" spans="1:14">
      <c r="A1203" s="222" t="s">
        <v>1835</v>
      </c>
      <c r="B1203" s="222" t="s">
        <v>119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</row>
    <row r="1204" spans="1:14">
      <c r="A1204" s="222" t="s">
        <v>1836</v>
      </c>
      <c r="B1204" s="222" t="s">
        <v>1837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</row>
    <row r="1205" spans="1:14">
      <c r="A1205" s="222" t="s">
        <v>1838</v>
      </c>
      <c r="B1205" s="222" t="s">
        <v>119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</row>
    <row r="1206" spans="1:14">
      <c r="A1206" s="222" t="s">
        <v>1839</v>
      </c>
      <c r="B1206" s="222" t="s">
        <v>119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</row>
    <row r="1207" spans="1:14">
      <c r="A1207" s="222" t="s">
        <v>1840</v>
      </c>
      <c r="B1207" s="222" t="s">
        <v>1841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</row>
    <row r="1208" spans="1:14">
      <c r="A1208" s="222" t="s">
        <v>1842</v>
      </c>
      <c r="B1208" s="222" t="s">
        <v>119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</row>
    <row r="1209" spans="1:14">
      <c r="A1209" s="222" t="s">
        <v>1843</v>
      </c>
      <c r="B1209" s="222" t="s">
        <v>119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</row>
    <row r="1210" spans="1:14">
      <c r="A1210" s="222" t="s">
        <v>1844</v>
      </c>
      <c r="B1210" s="222" t="s">
        <v>119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</row>
    <row r="1211" spans="1:14">
      <c r="A1211" s="222" t="s">
        <v>1845</v>
      </c>
      <c r="B1211" s="222" t="s">
        <v>119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</row>
    <row r="1212" spans="1:14">
      <c r="A1212" s="222" t="s">
        <v>1846</v>
      </c>
      <c r="B1212" s="222" t="s">
        <v>119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</row>
    <row r="1213" spans="1:14">
      <c r="A1213" s="222" t="s">
        <v>1847</v>
      </c>
      <c r="B1213" s="222" t="s">
        <v>119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</row>
    <row r="1214" spans="1:14">
      <c r="A1214" s="222" t="s">
        <v>1849</v>
      </c>
      <c r="B1214" s="222" t="s">
        <v>119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</row>
    <row r="1215" spans="1:14">
      <c r="A1215" s="222" t="s">
        <v>1850</v>
      </c>
      <c r="B1215" s="222" t="s">
        <v>119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</row>
    <row r="1216" spans="1:14">
      <c r="A1216" s="222" t="s">
        <v>1851</v>
      </c>
      <c r="B1216" s="222" t="s">
        <v>119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</row>
    <row r="1217" spans="1:14">
      <c r="A1217" s="222" t="s">
        <v>1852</v>
      </c>
      <c r="B1217" s="222" t="s">
        <v>119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</row>
    <row r="1218" spans="1:14">
      <c r="A1218" s="222" t="s">
        <v>1853</v>
      </c>
      <c r="B1218" s="222" t="s">
        <v>119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</row>
    <row r="1219" spans="1:14">
      <c r="A1219" s="222" t="s">
        <v>1854</v>
      </c>
      <c r="B1219" s="222" t="s">
        <v>119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</row>
    <row r="1220" spans="1:14">
      <c r="A1220" s="222" t="s">
        <v>1855</v>
      </c>
      <c r="B1220" s="222" t="s">
        <v>119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</row>
    <row r="1221" spans="1:14">
      <c r="A1221" s="222" t="s">
        <v>1856</v>
      </c>
      <c r="B1221" s="222" t="s">
        <v>119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</row>
    <row r="1222" spans="1:14">
      <c r="A1222" s="222" t="s">
        <v>1857</v>
      </c>
      <c r="B1222" s="222" t="s">
        <v>119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</row>
    <row r="1223" spans="1:14">
      <c r="A1223" s="222" t="s">
        <v>1858</v>
      </c>
      <c r="B1223" s="222" t="s">
        <v>119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</row>
    <row r="1224" spans="1:14">
      <c r="A1224" s="222" t="s">
        <v>1859</v>
      </c>
      <c r="B1224" s="222" t="s">
        <v>119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</row>
    <row r="1225" spans="1:14">
      <c r="A1225" s="222" t="s">
        <v>1860</v>
      </c>
      <c r="B1225" s="222" t="s">
        <v>119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</row>
    <row r="1226" spans="1:14">
      <c r="A1226" s="222" t="s">
        <v>1861</v>
      </c>
      <c r="B1226" s="222" t="s">
        <v>119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</row>
    <row r="1227" spans="1:14">
      <c r="A1227" s="222" t="s">
        <v>1862</v>
      </c>
      <c r="B1227" s="222" t="s">
        <v>119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</row>
    <row r="1228" spans="1:14">
      <c r="A1228" s="222" t="s">
        <v>1863</v>
      </c>
      <c r="B1228" s="222" t="s">
        <v>119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</row>
    <row r="1229" spans="1:14">
      <c r="A1229" s="222" t="s">
        <v>1864</v>
      </c>
      <c r="B1229" s="222" t="s">
        <v>119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</row>
    <row r="1230" spans="1:14">
      <c r="A1230" s="222" t="s">
        <v>1865</v>
      </c>
      <c r="B1230" s="222" t="s">
        <v>119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</row>
    <row r="1231" spans="1:14">
      <c r="A1231" s="222" t="s">
        <v>1866</v>
      </c>
      <c r="B1231" s="222" t="s">
        <v>119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</row>
    <row r="1232" spans="1:14">
      <c r="A1232" s="222" t="s">
        <v>1867</v>
      </c>
      <c r="B1232" s="222" t="s">
        <v>119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</row>
    <row r="1233" spans="1:14">
      <c r="A1233" s="222" t="s">
        <v>1868</v>
      </c>
      <c r="B1233" s="222" t="s">
        <v>119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</row>
    <row r="1234" spans="1:14">
      <c r="A1234" s="222" t="s">
        <v>1869</v>
      </c>
      <c r="B1234" s="222" t="s">
        <v>119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</row>
    <row r="1235" spans="1:14">
      <c r="A1235" s="222" t="s">
        <v>1870</v>
      </c>
      <c r="B1235" s="222" t="s">
        <v>1871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</row>
    <row r="1236" spans="1:14">
      <c r="A1236" s="222" t="s">
        <v>1872</v>
      </c>
      <c r="B1236" s="222" t="s">
        <v>119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</row>
    <row r="1237" spans="1:14">
      <c r="A1237" s="222" t="s">
        <v>1873</v>
      </c>
      <c r="B1237" s="222" t="s">
        <v>119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</row>
    <row r="1238" spans="1:14">
      <c r="A1238" s="222" t="s">
        <v>2030</v>
      </c>
      <c r="B1238" s="222" t="s">
        <v>2031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</row>
    <row r="1239" spans="1:14">
      <c r="A1239" s="222" t="s">
        <v>1874</v>
      </c>
      <c r="B1239" s="222" t="s">
        <v>1875</v>
      </c>
      <c r="C1239" s="223">
        <v>-7916666.6299999999</v>
      </c>
      <c r="D1239" s="223">
        <v>-7499999.96</v>
      </c>
      <c r="E1239" s="223">
        <v>-7083333.2999999998</v>
      </c>
      <c r="F1239" s="223">
        <v>-6443452.3499999996</v>
      </c>
      <c r="G1239" s="223">
        <v>-6026785.6799999997</v>
      </c>
      <c r="H1239" s="223">
        <v>-5610119.0099999998</v>
      </c>
      <c r="I1239" s="223">
        <v>-5610119.0099999998</v>
      </c>
      <c r="J1239" s="223">
        <v>-5610119.0099999998</v>
      </c>
      <c r="K1239" s="223">
        <v>-5610119.0099999998</v>
      </c>
      <c r="L1239" s="223">
        <v>-5610119.0099999998</v>
      </c>
      <c r="M1239" s="223">
        <v>-5610119.0099999998</v>
      </c>
      <c r="N1239" s="223">
        <v>-5610119.0099999998</v>
      </c>
    </row>
    <row r="1240" spans="1:14">
      <c r="A1240" s="222" t="s">
        <v>2503</v>
      </c>
      <c r="B1240" s="222" t="s">
        <v>2504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</row>
    <row r="1241" spans="1:14">
      <c r="A1241" s="222" t="s">
        <v>1876</v>
      </c>
      <c r="B1241" s="222" t="s">
        <v>1410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</row>
    <row r="1242" spans="1:14">
      <c r="A1242" s="222" t="s">
        <v>1877</v>
      </c>
      <c r="B1242" s="222" t="s">
        <v>119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</row>
    <row r="1243" spans="1:14">
      <c r="A1243" s="222" t="s">
        <v>1878</v>
      </c>
      <c r="B1243" s="222" t="s">
        <v>1879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</row>
    <row r="1244" spans="1:14">
      <c r="A1244" s="222" t="s">
        <v>1880</v>
      </c>
      <c r="B1244" s="222" t="s">
        <v>1881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</row>
    <row r="1245" spans="1:14">
      <c r="A1245" s="222" t="s">
        <v>1882</v>
      </c>
      <c r="B1245" s="222" t="s">
        <v>1883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</row>
    <row r="1246" spans="1:14">
      <c r="A1246" s="222" t="s">
        <v>1884</v>
      </c>
      <c r="B1246" s="222" t="s">
        <v>1885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</row>
    <row r="1247" spans="1:14">
      <c r="A1247" s="222" t="s">
        <v>1886</v>
      </c>
      <c r="B1247" s="222" t="s">
        <v>1887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</row>
    <row r="1248" spans="1:14">
      <c r="A1248" s="222" t="s">
        <v>2505</v>
      </c>
      <c r="B1248" s="222" t="s">
        <v>2506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</row>
    <row r="1249" spans="1:14">
      <c r="A1249" s="222" t="s">
        <v>1888</v>
      </c>
      <c r="B1249" s="222" t="s">
        <v>1889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</row>
    <row r="1250" spans="1:14">
      <c r="A1250" s="222" t="s">
        <v>1890</v>
      </c>
      <c r="B1250" s="222" t="s">
        <v>1428</v>
      </c>
      <c r="C1250" s="223">
        <v>0</v>
      </c>
      <c r="D1250" s="223">
        <v>0</v>
      </c>
      <c r="E1250" s="223">
        <v>0</v>
      </c>
      <c r="F1250" s="223">
        <v>0</v>
      </c>
      <c r="G1250" s="223">
        <v>0</v>
      </c>
      <c r="H1250" s="223">
        <v>0</v>
      </c>
      <c r="I1250" s="223">
        <v>0</v>
      </c>
      <c r="J1250" s="223">
        <v>0</v>
      </c>
      <c r="K1250" s="223">
        <v>0</v>
      </c>
      <c r="L1250" s="223">
        <v>0</v>
      </c>
      <c r="M1250" s="223">
        <v>0</v>
      </c>
      <c r="N1250" s="223">
        <v>0</v>
      </c>
    </row>
    <row r="1251" spans="1:14">
      <c r="A1251" s="222" t="s">
        <v>1891</v>
      </c>
      <c r="B1251" s="222" t="s">
        <v>1892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</row>
    <row r="1252" spans="1:14">
      <c r="A1252" s="222" t="s">
        <v>1893</v>
      </c>
      <c r="B1252" s="222" t="s">
        <v>119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</row>
    <row r="1253" spans="1:14">
      <c r="A1253" s="222" t="s">
        <v>1894</v>
      </c>
      <c r="B1253" s="222" t="s">
        <v>119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</row>
    <row r="1254" spans="1:14">
      <c r="A1254" s="222" t="s">
        <v>1895</v>
      </c>
      <c r="B1254" s="222" t="s">
        <v>1793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</row>
    <row r="1255" spans="1:14">
      <c r="A1255" s="222" t="s">
        <v>1896</v>
      </c>
      <c r="B1255" s="222" t="s">
        <v>1795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</row>
    <row r="1256" spans="1:14">
      <c r="A1256" s="222" t="s">
        <v>2032</v>
      </c>
      <c r="B1256" s="222" t="s">
        <v>2033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</row>
    <row r="1257" spans="1:14">
      <c r="A1257" s="222" t="s">
        <v>2034</v>
      </c>
      <c r="B1257" s="222" t="s">
        <v>2029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</row>
    <row r="1258" spans="1:14">
      <c r="A1258" s="222" t="s">
        <v>1897</v>
      </c>
      <c r="B1258" s="222" t="s">
        <v>1799</v>
      </c>
      <c r="C1258" s="223">
        <v>-1946284.1</v>
      </c>
      <c r="D1258" s="223">
        <v>-1791267</v>
      </c>
      <c r="E1258" s="223">
        <v>-1636249.9</v>
      </c>
      <c r="F1258" s="223">
        <v>-1481232.8</v>
      </c>
      <c r="G1258" s="223">
        <v>-1326215.7</v>
      </c>
      <c r="H1258" s="223">
        <v>-1171198.6000000001</v>
      </c>
      <c r="I1258" s="223">
        <v>-1171198.6000000001</v>
      </c>
      <c r="J1258" s="223">
        <v>-1171198.6000000001</v>
      </c>
      <c r="K1258" s="223">
        <v>-1171198.6000000001</v>
      </c>
      <c r="L1258" s="223">
        <v>-1171198.6000000001</v>
      </c>
      <c r="M1258" s="223">
        <v>-1171198.6000000001</v>
      </c>
      <c r="N1258" s="223">
        <v>-1171198.6000000001</v>
      </c>
    </row>
    <row r="1259" spans="1:14">
      <c r="A1259" s="222" t="s">
        <v>1898</v>
      </c>
      <c r="B1259" s="222" t="s">
        <v>1801</v>
      </c>
      <c r="C1259" s="223">
        <v>163878.97</v>
      </c>
      <c r="D1259" s="223">
        <v>140947.76</v>
      </c>
      <c r="E1259" s="223">
        <v>119708.23</v>
      </c>
      <c r="F1259" s="223">
        <v>100182.05</v>
      </c>
      <c r="G1259" s="223">
        <v>82391.179999999993</v>
      </c>
      <c r="H1259" s="223">
        <v>66357.88</v>
      </c>
      <c r="I1259" s="223">
        <v>66357.88</v>
      </c>
      <c r="J1259" s="223">
        <v>66357.88</v>
      </c>
      <c r="K1259" s="223">
        <v>66357.88</v>
      </c>
      <c r="L1259" s="223">
        <v>66357.88</v>
      </c>
      <c r="M1259" s="223">
        <v>66357.88</v>
      </c>
      <c r="N1259" s="223">
        <v>66357.88</v>
      </c>
    </row>
    <row r="1260" spans="1:14">
      <c r="A1260" s="222" t="s">
        <v>1899</v>
      </c>
      <c r="B1260" s="222" t="s">
        <v>1900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</row>
    <row r="1261" spans="1:14">
      <c r="A1261" s="222" t="s">
        <v>1901</v>
      </c>
      <c r="B1261" s="222" t="s">
        <v>1902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</row>
    <row r="1262" spans="1:14">
      <c r="A1262" s="222" t="s">
        <v>1903</v>
      </c>
      <c r="B1262" s="222" t="s">
        <v>119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</row>
    <row r="1263" spans="1:14">
      <c r="A1263" s="222" t="s">
        <v>1904</v>
      </c>
      <c r="B1263" s="222" t="s">
        <v>119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</row>
    <row r="1264" spans="1:14">
      <c r="A1264" s="222" t="s">
        <v>1905</v>
      </c>
      <c r="B1264" s="222" t="s">
        <v>119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</row>
    <row r="1265" spans="1:14">
      <c r="A1265" s="222" t="s">
        <v>1906</v>
      </c>
      <c r="B1265" s="222" t="s">
        <v>119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</row>
    <row r="1266" spans="1:14">
      <c r="A1266" s="222" t="s">
        <v>1907</v>
      </c>
      <c r="B1266" s="222" t="s">
        <v>119</v>
      </c>
      <c r="C1266" s="223">
        <v>0</v>
      </c>
      <c r="D1266" s="223">
        <v>0</v>
      </c>
      <c r="E1266" s="223">
        <v>0</v>
      </c>
      <c r="F1266" s="223">
        <v>0</v>
      </c>
      <c r="G1266" s="223">
        <v>0</v>
      </c>
      <c r="H1266" s="223">
        <v>0</v>
      </c>
      <c r="I1266" s="223">
        <v>0</v>
      </c>
      <c r="J1266" s="223">
        <v>0</v>
      </c>
      <c r="K1266" s="223">
        <v>0</v>
      </c>
      <c r="L1266" s="223">
        <v>0</v>
      </c>
      <c r="M1266" s="223">
        <v>0</v>
      </c>
      <c r="N1266" s="223">
        <v>0</v>
      </c>
    </row>
    <row r="1267" spans="1:14">
      <c r="A1267" s="222" t="s">
        <v>1908</v>
      </c>
      <c r="B1267" s="222" t="s">
        <v>119</v>
      </c>
      <c r="C1267" s="223">
        <v>0</v>
      </c>
      <c r="D1267" s="223">
        <v>0</v>
      </c>
      <c r="E1267" s="223">
        <v>0</v>
      </c>
      <c r="F1267" s="223">
        <v>0</v>
      </c>
      <c r="G1267" s="223">
        <v>0</v>
      </c>
      <c r="H1267" s="223">
        <v>0</v>
      </c>
      <c r="I1267" s="223">
        <v>0</v>
      </c>
      <c r="J1267" s="223">
        <v>0</v>
      </c>
      <c r="K1267" s="223">
        <v>0</v>
      </c>
      <c r="L1267" s="223">
        <v>0</v>
      </c>
      <c r="M1267" s="223">
        <v>0</v>
      </c>
      <c r="N1267" s="223">
        <v>0</v>
      </c>
    </row>
    <row r="1268" spans="1:14">
      <c r="A1268" s="222" t="s">
        <v>1909</v>
      </c>
      <c r="B1268" s="222" t="s">
        <v>119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</row>
    <row r="1269" spans="1:14">
      <c r="A1269" s="222" t="s">
        <v>1910</v>
      </c>
      <c r="B1269" s="222" t="s">
        <v>119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</row>
    <row r="1270" spans="1:14">
      <c r="A1270" s="222" t="s">
        <v>1911</v>
      </c>
      <c r="B1270" s="222" t="s">
        <v>119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</row>
    <row r="1271" spans="1:14">
      <c r="A1271" s="222" t="s">
        <v>1912</v>
      </c>
      <c r="B1271" s="222" t="s">
        <v>119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</row>
    <row r="1272" spans="1:14">
      <c r="A1272" s="222" t="s">
        <v>1913</v>
      </c>
      <c r="B1272" s="222" t="s">
        <v>119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</row>
    <row r="1273" spans="1:14">
      <c r="A1273" s="222" t="s">
        <v>1914</v>
      </c>
      <c r="B1273" s="222" t="s">
        <v>119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</row>
    <row r="1274" spans="1:14">
      <c r="A1274" s="222" t="s">
        <v>1915</v>
      </c>
      <c r="B1274" s="222" t="s">
        <v>119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</row>
    <row r="1275" spans="1:14">
      <c r="A1275" s="222" t="s">
        <v>1916</v>
      </c>
      <c r="B1275" s="222" t="s">
        <v>119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</row>
    <row r="1276" spans="1:14">
      <c r="A1276" s="222" t="s">
        <v>1917</v>
      </c>
      <c r="B1276" s="222" t="s">
        <v>119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</row>
    <row r="1277" spans="1:14">
      <c r="A1277" s="222" t="s">
        <v>1918</v>
      </c>
      <c r="B1277" s="222" t="s">
        <v>119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</row>
    <row r="1278" spans="1:14">
      <c r="A1278" s="222" t="s">
        <v>1919</v>
      </c>
      <c r="B1278" s="222" t="s">
        <v>119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</row>
    <row r="1279" spans="1:14">
      <c r="A1279" s="222" t="s">
        <v>1920</v>
      </c>
      <c r="B1279" s="222" t="s">
        <v>119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</row>
    <row r="1280" spans="1:14">
      <c r="A1280" s="222" t="s">
        <v>1921</v>
      </c>
      <c r="B1280" s="222" t="s">
        <v>119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</row>
    <row r="1281" spans="1:14">
      <c r="A1281" s="222" t="s">
        <v>1922</v>
      </c>
      <c r="B1281" s="222" t="s">
        <v>119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</row>
    <row r="1282" spans="1:14">
      <c r="A1282" s="222" t="s">
        <v>1923</v>
      </c>
      <c r="B1282" s="222" t="s">
        <v>119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</row>
    <row r="1283" spans="1:14">
      <c r="A1283" s="222" t="s">
        <v>1924</v>
      </c>
      <c r="B1283" s="222" t="s">
        <v>119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</row>
    <row r="1284" spans="1:14">
      <c r="A1284" s="222" t="s">
        <v>1925</v>
      </c>
      <c r="B1284" s="222" t="s">
        <v>1926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</row>
    <row r="1285" spans="1:14">
      <c r="A1285" s="222" t="s">
        <v>1927</v>
      </c>
      <c r="B1285" s="222" t="s">
        <v>119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</row>
    <row r="1286" spans="1:14">
      <c r="A1286" s="222" t="s">
        <v>1928</v>
      </c>
      <c r="B1286" s="222" t="s">
        <v>119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</row>
    <row r="1287" spans="1:14">
      <c r="A1287" s="222" t="s">
        <v>1929</v>
      </c>
      <c r="B1287" s="222" t="s">
        <v>119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</row>
    <row r="1288" spans="1:14">
      <c r="A1288" s="222" t="s">
        <v>1930</v>
      </c>
      <c r="B1288" s="222" t="s">
        <v>119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</row>
    <row r="1289" spans="1:14">
      <c r="A1289" s="222" t="s">
        <v>1931</v>
      </c>
      <c r="B1289" s="222" t="s">
        <v>119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</row>
    <row r="1290" spans="1:14">
      <c r="A1290" s="222" t="s">
        <v>1932</v>
      </c>
      <c r="B1290" s="222" t="s">
        <v>119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</row>
    <row r="1291" spans="1:14">
      <c r="A1291" s="222" t="s">
        <v>1933</v>
      </c>
      <c r="B1291" s="222" t="s">
        <v>119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</row>
    <row r="1292" spans="1:14">
      <c r="A1292" s="222" t="s">
        <v>1934</v>
      </c>
      <c r="B1292" s="222" t="s">
        <v>119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</row>
    <row r="1293" spans="1:14">
      <c r="A1293" s="222" t="s">
        <v>1935</v>
      </c>
      <c r="B1293" s="222" t="s">
        <v>119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</row>
    <row r="1294" spans="1:14">
      <c r="A1294" s="222" t="s">
        <v>1936</v>
      </c>
      <c r="B1294" s="222" t="s">
        <v>119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</row>
    <row r="1295" spans="1:14">
      <c r="A1295" s="222" t="s">
        <v>1937</v>
      </c>
      <c r="B1295" s="222" t="s">
        <v>119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</row>
    <row r="1296" spans="1:14">
      <c r="A1296" s="222" t="s">
        <v>1938</v>
      </c>
      <c r="B1296" s="222" t="s">
        <v>119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</row>
    <row r="1297" spans="1:14">
      <c r="A1297" s="222" t="s">
        <v>1939</v>
      </c>
      <c r="B1297" s="222" t="s">
        <v>119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</row>
    <row r="1298" spans="1:14">
      <c r="A1298" s="222" t="s">
        <v>1940</v>
      </c>
      <c r="B1298" s="222" t="s">
        <v>119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</row>
    <row r="1299" spans="1:14">
      <c r="A1299" s="222" t="s">
        <v>1941</v>
      </c>
      <c r="B1299" s="222" t="s">
        <v>119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</row>
    <row r="1300" spans="1:14">
      <c r="A1300" s="222" t="s">
        <v>1942</v>
      </c>
      <c r="B1300" s="222" t="s">
        <v>119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</row>
    <row r="1301" spans="1:14">
      <c r="A1301" s="222" t="s">
        <v>1943</v>
      </c>
      <c r="B1301" s="222" t="s">
        <v>119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</row>
    <row r="1302" spans="1:14">
      <c r="A1302" s="222" t="s">
        <v>1944</v>
      </c>
      <c r="B1302" s="222" t="s">
        <v>119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</row>
    <row r="1303" spans="1:14">
      <c r="A1303" s="222" t="s">
        <v>1945</v>
      </c>
      <c r="B1303" s="222" t="s">
        <v>119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</row>
    <row r="1304" spans="1:14">
      <c r="A1304" s="222" t="s">
        <v>1946</v>
      </c>
      <c r="B1304" s="222" t="s">
        <v>119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</row>
    <row r="1305" spans="1:14">
      <c r="A1305" s="222" t="s">
        <v>1947</v>
      </c>
      <c r="B1305" s="222" t="s">
        <v>119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</row>
    <row r="1306" spans="1:14">
      <c r="A1306" s="222" t="s">
        <v>1948</v>
      </c>
      <c r="B1306" s="222" t="s">
        <v>119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</row>
    <row r="1307" spans="1:14">
      <c r="A1307" s="222" t="s">
        <v>1949</v>
      </c>
      <c r="B1307" s="222" t="s">
        <v>119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</row>
    <row r="1308" spans="1:14">
      <c r="A1308" s="222" t="s">
        <v>1950</v>
      </c>
      <c r="B1308" s="222" t="s">
        <v>119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</row>
    <row r="1309" spans="1:14">
      <c r="A1309" s="222" t="s">
        <v>1951</v>
      </c>
      <c r="B1309" s="222" t="s">
        <v>119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</row>
    <row r="1310" spans="1:14">
      <c r="A1310" s="222" t="s">
        <v>1952</v>
      </c>
      <c r="B1310" s="222" t="s">
        <v>119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</row>
    <row r="1311" spans="1:14">
      <c r="A1311" s="222" t="s">
        <v>1953</v>
      </c>
      <c r="B1311" s="222" t="s">
        <v>119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</row>
    <row r="1312" spans="1:14">
      <c r="A1312" s="222" t="s">
        <v>1954</v>
      </c>
      <c r="B1312" s="222" t="s">
        <v>991</v>
      </c>
      <c r="C1312" s="223">
        <v>-7662014.9900000002</v>
      </c>
      <c r="D1312" s="223">
        <v>-7715329.7000000002</v>
      </c>
      <c r="E1312" s="223">
        <v>-7768644.4100000001</v>
      </c>
      <c r="F1312" s="223">
        <v>-7819055.2400000002</v>
      </c>
      <c r="G1312" s="223">
        <v>-7868797.2199999997</v>
      </c>
      <c r="H1312" s="223">
        <v>-7917161.6500000004</v>
      </c>
      <c r="I1312" s="223">
        <v>-7917161.6500000004</v>
      </c>
      <c r="J1312" s="223">
        <v>-7917161.6500000004</v>
      </c>
      <c r="K1312" s="223">
        <v>-7917161.6500000004</v>
      </c>
      <c r="L1312" s="223">
        <v>-7917161.6500000004</v>
      </c>
      <c r="M1312" s="223">
        <v>-7917161.6500000004</v>
      </c>
      <c r="N1312" s="223">
        <v>-7917161.6500000004</v>
      </c>
    </row>
    <row r="1313" spans="1:14">
      <c r="A1313" s="222" t="s">
        <v>1955</v>
      </c>
      <c r="B1313" s="222" t="s">
        <v>993</v>
      </c>
      <c r="C1313" s="223">
        <v>-2758325.39</v>
      </c>
      <c r="D1313" s="223">
        <v>-2777518.69</v>
      </c>
      <c r="E1313" s="223">
        <v>-2796711.98</v>
      </c>
      <c r="F1313" s="223">
        <v>-2814859.88</v>
      </c>
      <c r="G1313" s="223">
        <v>-2832766.99</v>
      </c>
      <c r="H1313" s="223">
        <v>-2850178.18</v>
      </c>
      <c r="I1313" s="223">
        <v>-2850178.18</v>
      </c>
      <c r="J1313" s="223">
        <v>-2850178.18</v>
      </c>
      <c r="K1313" s="223">
        <v>-2850178.18</v>
      </c>
      <c r="L1313" s="223">
        <v>-2850178.18</v>
      </c>
      <c r="M1313" s="223">
        <v>-2850178.18</v>
      </c>
      <c r="N1313" s="223">
        <v>-2850178.18</v>
      </c>
    </row>
    <row r="1314" spans="1:14">
      <c r="A1314" s="222" t="s">
        <v>1956</v>
      </c>
      <c r="B1314" s="222" t="s">
        <v>995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</row>
    <row r="1315" spans="1:14">
      <c r="A1315" s="222" t="s">
        <v>1957</v>
      </c>
      <c r="B1315" s="222" t="s">
        <v>997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</row>
    <row r="1316" spans="1:14">
      <c r="A1316" s="222" t="s">
        <v>1958</v>
      </c>
      <c r="B1316" s="222" t="s">
        <v>999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</row>
    <row r="1317" spans="1:14">
      <c r="A1317" s="222" t="s">
        <v>1959</v>
      </c>
      <c r="B1317" s="222" t="s">
        <v>1960</v>
      </c>
      <c r="C1317" s="223">
        <v>-107506650.62</v>
      </c>
      <c r="D1317" s="223">
        <v>-106114884.83</v>
      </c>
      <c r="E1317" s="223">
        <v>-100741549.98</v>
      </c>
      <c r="F1317" s="223">
        <v>-98765648.780000001</v>
      </c>
      <c r="G1317" s="223">
        <v>-109839480.13</v>
      </c>
      <c r="H1317" s="223">
        <v>-109894466.98</v>
      </c>
      <c r="I1317" s="223">
        <v>-25659669.760000002</v>
      </c>
      <c r="J1317" s="223">
        <v>-25659669.760000002</v>
      </c>
      <c r="K1317" s="223">
        <v>-25659669.760000002</v>
      </c>
      <c r="L1317" s="223">
        <v>-25659669.760000002</v>
      </c>
      <c r="M1317" s="223">
        <v>-25659669.760000002</v>
      </c>
      <c r="N1317" s="223">
        <v>-25659669.760000002</v>
      </c>
    </row>
    <row r="1318" spans="1:14">
      <c r="A1318" s="222" t="s">
        <v>1961</v>
      </c>
      <c r="B1318" s="222" t="s">
        <v>1962</v>
      </c>
      <c r="C1318" s="223">
        <v>-440816.72</v>
      </c>
      <c r="D1318" s="223">
        <v>-186687.12</v>
      </c>
      <c r="E1318" s="223">
        <v>-91773.04</v>
      </c>
      <c r="F1318" s="223">
        <v>-91773.04</v>
      </c>
      <c r="G1318" s="223">
        <v>-91772.87</v>
      </c>
      <c r="H1318" s="223">
        <v>-91772.87</v>
      </c>
      <c r="I1318" s="223">
        <v>-91772.87</v>
      </c>
      <c r="J1318" s="223">
        <v>-91772.87</v>
      </c>
      <c r="K1318" s="223">
        <v>-91772.87</v>
      </c>
      <c r="L1318" s="223">
        <v>-91772.87</v>
      </c>
      <c r="M1318" s="223">
        <v>-91772.87</v>
      </c>
      <c r="N1318" s="223">
        <v>-91772.87</v>
      </c>
    </row>
    <row r="1319" spans="1:14">
      <c r="A1319" s="222" t="s">
        <v>1963</v>
      </c>
      <c r="B1319" s="222" t="s">
        <v>1964</v>
      </c>
      <c r="C1319" s="223">
        <v>-28064945.440000001</v>
      </c>
      <c r="D1319" s="223">
        <v>-26648565.739999998</v>
      </c>
      <c r="E1319" s="223">
        <v>-25185464.73</v>
      </c>
      <c r="F1319" s="223">
        <v>-23734451.59</v>
      </c>
      <c r="G1319" s="223">
        <v>-22288637.440000001</v>
      </c>
      <c r="H1319" s="223">
        <v>-20138785.57</v>
      </c>
      <c r="I1319" s="223">
        <v>-17244613.559999999</v>
      </c>
      <c r="J1319" s="223">
        <v>-17244613.559999999</v>
      </c>
      <c r="K1319" s="223">
        <v>-17244613.559999999</v>
      </c>
      <c r="L1319" s="223">
        <v>-17244613.559999999</v>
      </c>
      <c r="M1319" s="223">
        <v>-17244613.559999999</v>
      </c>
      <c r="N1319" s="223">
        <v>-17244613.559999999</v>
      </c>
    </row>
    <row r="1320" spans="1:14">
      <c r="A1320" s="222" t="s">
        <v>1965</v>
      </c>
      <c r="B1320" s="222" t="s">
        <v>1966</v>
      </c>
      <c r="C1320" s="223">
        <v>0</v>
      </c>
      <c r="D1320" s="223">
        <v>0</v>
      </c>
      <c r="E1320" s="223">
        <v>0</v>
      </c>
      <c r="F1320" s="223">
        <v>0</v>
      </c>
      <c r="G1320" s="223">
        <v>0</v>
      </c>
      <c r="H1320" s="223">
        <v>0</v>
      </c>
      <c r="I1320" s="223">
        <v>0</v>
      </c>
      <c r="J1320" s="223">
        <v>0</v>
      </c>
      <c r="K1320" s="223">
        <v>0</v>
      </c>
      <c r="L1320" s="223">
        <v>0</v>
      </c>
      <c r="M1320" s="223">
        <v>0</v>
      </c>
      <c r="N1320" s="223">
        <v>0</v>
      </c>
    </row>
    <row r="1321" spans="1:14">
      <c r="A1321" s="222" t="s">
        <v>1967</v>
      </c>
      <c r="B1321" s="222" t="s">
        <v>1968</v>
      </c>
      <c r="C1321" s="223">
        <v>-8054598.5300000003</v>
      </c>
      <c r="D1321" s="223">
        <v>-8054598.5300000003</v>
      </c>
      <c r="E1321" s="223">
        <v>-8054598.5300000003</v>
      </c>
      <c r="F1321" s="223">
        <v>-8054598.5300000003</v>
      </c>
      <c r="G1321" s="223">
        <v>-8054598.5300000003</v>
      </c>
      <c r="H1321" s="223">
        <v>-8054598.5300000003</v>
      </c>
      <c r="I1321" s="223">
        <v>-8054598.5300000003</v>
      </c>
      <c r="J1321" s="223">
        <v>-8054598.5300000003</v>
      </c>
      <c r="K1321" s="223">
        <v>-8054598.5300000003</v>
      </c>
      <c r="L1321" s="223">
        <v>-8054598.5300000003</v>
      </c>
      <c r="M1321" s="223">
        <v>-8054598.5300000003</v>
      </c>
      <c r="N1321" s="223">
        <v>-8054598.5300000003</v>
      </c>
    </row>
    <row r="1322" spans="1:14">
      <c r="A1322" s="222" t="s">
        <v>1969</v>
      </c>
      <c r="B1322" s="222" t="s">
        <v>1970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</row>
    <row r="1323" spans="1:14">
      <c r="A1323" s="222" t="s">
        <v>1971</v>
      </c>
      <c r="B1323" s="222" t="s">
        <v>1972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</row>
    <row r="1324" spans="1:14">
      <c r="A1324" s="222" t="s">
        <v>1973</v>
      </c>
      <c r="B1324" s="222" t="s">
        <v>119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</row>
    <row r="1325" spans="1:14">
      <c r="A1325" s="222" t="s">
        <v>1974</v>
      </c>
      <c r="B1325" s="222" t="s">
        <v>119</v>
      </c>
      <c r="C1325" s="223">
        <v>0</v>
      </c>
      <c r="D1325" s="223">
        <v>0</v>
      </c>
      <c r="E1325" s="223">
        <v>0</v>
      </c>
      <c r="F1325" s="223">
        <v>0</v>
      </c>
      <c r="G1325" s="223">
        <v>0</v>
      </c>
      <c r="H1325" s="223">
        <v>0</v>
      </c>
      <c r="I1325" s="223">
        <v>0</v>
      </c>
      <c r="J1325" s="223">
        <v>0</v>
      </c>
      <c r="K1325" s="223">
        <v>0</v>
      </c>
      <c r="L1325" s="223">
        <v>0</v>
      </c>
      <c r="M1325" s="223">
        <v>0</v>
      </c>
      <c r="N1325" s="223">
        <v>0</v>
      </c>
    </row>
    <row r="1326" spans="1:14">
      <c r="A1326" s="222" t="s">
        <v>1975</v>
      </c>
      <c r="B1326" s="222" t="s">
        <v>119</v>
      </c>
      <c r="C1326" s="223">
        <v>0</v>
      </c>
      <c r="D1326" s="223">
        <v>0</v>
      </c>
      <c r="E1326" s="223">
        <v>0</v>
      </c>
      <c r="F1326" s="223">
        <v>0</v>
      </c>
      <c r="G1326" s="223">
        <v>0</v>
      </c>
      <c r="H1326" s="223">
        <v>0</v>
      </c>
      <c r="I1326" s="223">
        <v>0</v>
      </c>
      <c r="J1326" s="223">
        <v>0</v>
      </c>
      <c r="K1326" s="223">
        <v>0</v>
      </c>
      <c r="L1326" s="223">
        <v>0</v>
      </c>
      <c r="M1326" s="223">
        <v>0</v>
      </c>
      <c r="N1326" s="223">
        <v>0</v>
      </c>
    </row>
    <row r="1327" spans="1:14">
      <c r="A1327" s="222" t="s">
        <v>1976</v>
      </c>
      <c r="B1327" s="222" t="s">
        <v>119</v>
      </c>
      <c r="C1327" s="223">
        <v>0</v>
      </c>
      <c r="D1327" s="223">
        <v>0</v>
      </c>
      <c r="E1327" s="223">
        <v>0</v>
      </c>
      <c r="F1327" s="223">
        <v>0</v>
      </c>
      <c r="G1327" s="223">
        <v>0</v>
      </c>
      <c r="H1327" s="223">
        <v>0</v>
      </c>
      <c r="I1327" s="223">
        <v>0</v>
      </c>
      <c r="J1327" s="223">
        <v>0</v>
      </c>
      <c r="K1327" s="223">
        <v>0</v>
      </c>
      <c r="L1327" s="223">
        <v>0</v>
      </c>
      <c r="M1327" s="223">
        <v>0</v>
      </c>
      <c r="N1327" s="223">
        <v>0</v>
      </c>
    </row>
    <row r="1328" spans="1:14">
      <c r="A1328" s="222" t="s">
        <v>1977</v>
      </c>
      <c r="B1328" s="222" t="s">
        <v>1978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</row>
    <row r="1329" spans="1:14">
      <c r="A1329" s="222" t="s">
        <v>1979</v>
      </c>
      <c r="B1329" s="222" t="s">
        <v>1980</v>
      </c>
      <c r="C1329" s="223">
        <v>0</v>
      </c>
      <c r="D1329" s="223">
        <v>0</v>
      </c>
      <c r="E1329" s="223">
        <v>0</v>
      </c>
      <c r="F1329" s="223">
        <v>0</v>
      </c>
      <c r="G1329" s="223">
        <v>0</v>
      </c>
      <c r="H1329" s="223">
        <v>0</v>
      </c>
      <c r="I1329" s="223">
        <v>0</v>
      </c>
      <c r="J1329" s="223">
        <v>0</v>
      </c>
      <c r="K1329" s="223">
        <v>0</v>
      </c>
      <c r="L1329" s="223">
        <v>0</v>
      </c>
      <c r="M1329" s="223">
        <v>0</v>
      </c>
      <c r="N1329" s="223">
        <v>0</v>
      </c>
    </row>
    <row r="1330" spans="1:14">
      <c r="A1330" s="222" t="s">
        <v>1981</v>
      </c>
      <c r="B1330" s="222" t="s">
        <v>1982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</row>
    <row r="1331" spans="1:14">
      <c r="A1331" s="222" t="s">
        <v>1983</v>
      </c>
      <c r="B1331" s="222" t="s">
        <v>1984</v>
      </c>
      <c r="C1331" s="223">
        <v>-3853805.75</v>
      </c>
      <c r="D1331" s="223">
        <v>-3853805.75</v>
      </c>
      <c r="E1331" s="223">
        <v>-3853805.75</v>
      </c>
      <c r="F1331" s="223">
        <v>-3853805.75</v>
      </c>
      <c r="G1331" s="223">
        <v>-3853805.75</v>
      </c>
      <c r="H1331" s="223">
        <v>-3853805.75</v>
      </c>
      <c r="I1331" s="223">
        <v>-3853805.75</v>
      </c>
      <c r="J1331" s="223">
        <v>-3853805.75</v>
      </c>
      <c r="K1331" s="223">
        <v>-3853805.75</v>
      </c>
      <c r="L1331" s="223">
        <v>-3853805.75</v>
      </c>
      <c r="M1331" s="223">
        <v>-3853805.75</v>
      </c>
      <c r="N1331" s="223">
        <v>-3853805.75</v>
      </c>
    </row>
    <row r="1332" spans="1:14">
      <c r="A1332" s="222" t="s">
        <v>1985</v>
      </c>
      <c r="B1332" s="222" t="s">
        <v>1986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</row>
    <row r="1333" spans="1:14">
      <c r="A1333" s="222" t="s">
        <v>1987</v>
      </c>
      <c r="B1333" s="222" t="s">
        <v>1988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</row>
    <row r="1334" spans="1:14">
      <c r="A1334" s="222" t="s">
        <v>1989</v>
      </c>
      <c r="B1334" s="222" t="s">
        <v>1990</v>
      </c>
      <c r="C1334" s="223">
        <v>-152151736.00999999</v>
      </c>
      <c r="D1334" s="223">
        <v>-152151736.00999999</v>
      </c>
      <c r="E1334" s="223">
        <v>-152151736.00999999</v>
      </c>
      <c r="F1334" s="223">
        <v>-152151736.00999999</v>
      </c>
      <c r="G1334" s="223">
        <v>-152151736.00999999</v>
      </c>
      <c r="H1334" s="223">
        <v>-152151736.00999999</v>
      </c>
      <c r="I1334" s="223">
        <v>-74971736.010000005</v>
      </c>
      <c r="J1334" s="223">
        <v>-74971736.010000005</v>
      </c>
      <c r="K1334" s="223">
        <v>-74971736.010000005</v>
      </c>
      <c r="L1334" s="223">
        <v>-74971736.010000005</v>
      </c>
      <c r="M1334" s="223">
        <v>-74971736.010000005</v>
      </c>
      <c r="N1334" s="223">
        <v>-74971736.010000005</v>
      </c>
    </row>
    <row r="1335" spans="1:14">
      <c r="A1335" s="222" t="s">
        <v>1991</v>
      </c>
      <c r="B1335" s="222" t="s">
        <v>1992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</row>
    <row r="1336" spans="1:14">
      <c r="A1336" s="222" t="s">
        <v>1993</v>
      </c>
      <c r="B1336" s="222" t="s">
        <v>1994</v>
      </c>
      <c r="C1336" s="223">
        <v>67200000</v>
      </c>
      <c r="D1336" s="223">
        <v>67200000</v>
      </c>
      <c r="E1336" s="223">
        <v>67200000</v>
      </c>
      <c r="F1336" s="223">
        <v>67200000</v>
      </c>
      <c r="G1336" s="223">
        <v>67200000</v>
      </c>
      <c r="H1336" s="223">
        <v>67200000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</row>
    <row r="1337" spans="1:14">
      <c r="A1337" s="222" t="s">
        <v>1995</v>
      </c>
      <c r="B1337" s="222" t="s">
        <v>119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</row>
    <row r="1338" spans="1:14">
      <c r="A1338" s="222" t="s">
        <v>2507</v>
      </c>
      <c r="B1338" s="222" t="s">
        <v>2508</v>
      </c>
      <c r="C1338" s="223">
        <v>9980000</v>
      </c>
      <c r="D1338" s="223">
        <v>9980000</v>
      </c>
      <c r="E1338" s="223">
        <v>9980000</v>
      </c>
      <c r="F1338" s="223">
        <v>9980000</v>
      </c>
      <c r="G1338" s="223">
        <v>9980000</v>
      </c>
      <c r="H1338" s="223">
        <v>9980000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</row>
    <row r="1339" spans="1:14">
      <c r="A1339" s="222" t="s">
        <v>1996</v>
      </c>
      <c r="B1339" s="222" t="s">
        <v>1997</v>
      </c>
      <c r="C1339" s="223">
        <v>0</v>
      </c>
      <c r="D1339" s="223">
        <v>0</v>
      </c>
      <c r="E1339" s="223">
        <v>0</v>
      </c>
      <c r="F1339" s="223">
        <v>0</v>
      </c>
      <c r="G1339" s="223">
        <v>0</v>
      </c>
      <c r="H1339" s="223">
        <v>0</v>
      </c>
      <c r="I1339" s="223">
        <v>0</v>
      </c>
      <c r="J1339" s="223">
        <v>0</v>
      </c>
      <c r="K1339" s="223">
        <v>0</v>
      </c>
      <c r="L1339" s="223">
        <v>0</v>
      </c>
      <c r="M1339" s="223">
        <v>0</v>
      </c>
      <c r="N1339" s="223">
        <v>0</v>
      </c>
    </row>
    <row r="1340" spans="1:14">
      <c r="A1340" s="222" t="s">
        <v>2035</v>
      </c>
      <c r="B1340" s="222" t="s">
        <v>2036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</row>
    <row r="1341" spans="1:14">
      <c r="A1341" s="222" t="s">
        <v>2037</v>
      </c>
      <c r="B1341" s="222" t="s">
        <v>2038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</row>
    <row r="1342" spans="1:14">
      <c r="A1342" s="222" t="s">
        <v>1998</v>
      </c>
      <c r="B1342" s="222" t="s">
        <v>119</v>
      </c>
      <c r="C1342" s="223">
        <v>0</v>
      </c>
      <c r="D1342" s="223">
        <v>0</v>
      </c>
      <c r="E1342" s="223">
        <v>0</v>
      </c>
      <c r="F1342" s="223">
        <v>0</v>
      </c>
      <c r="G1342" s="223">
        <v>0</v>
      </c>
      <c r="H1342" s="223">
        <v>0</v>
      </c>
      <c r="I1342" s="223">
        <v>0</v>
      </c>
      <c r="J1342" s="223">
        <v>0</v>
      </c>
      <c r="K1342" s="223">
        <v>0</v>
      </c>
      <c r="L1342" s="223">
        <v>0</v>
      </c>
      <c r="M1342" s="223">
        <v>0</v>
      </c>
      <c r="N1342" s="223">
        <v>0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C4E7E-CBBE-4FC3-AEDA-889BFEE32054}">
  <sheetPr codeName="Hoja19"/>
  <dimension ref="A1:N1348"/>
  <sheetViews>
    <sheetView workbookViewId="0">
      <selection activeCell="C14" sqref="C14"/>
    </sheetView>
  </sheetViews>
  <sheetFormatPr baseColWidth="10" defaultColWidth="8.7265625" defaultRowHeight="12.5"/>
  <cols>
    <col min="1" max="1" width="12" style="222" bestFit="1" customWidth="1"/>
    <col min="2" max="2" width="42" style="222" bestFit="1" customWidth="1"/>
    <col min="3" max="14" width="15" style="222" bestFit="1" customWidth="1"/>
    <col min="15" max="16384" width="8.7265625" style="222"/>
  </cols>
  <sheetData>
    <row r="1" spans="1:14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</row>
    <row r="2" spans="1:14">
      <c r="A2" s="222" t="s">
        <v>118</v>
      </c>
      <c r="B2" s="222" t="s">
        <v>119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</row>
    <row r="3" spans="1:14">
      <c r="A3" s="222" t="s">
        <v>120</v>
      </c>
      <c r="B3" s="222" t="s">
        <v>121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</row>
    <row r="4" spans="1:14">
      <c r="A4" s="222" t="s">
        <v>122</v>
      </c>
      <c r="B4" s="222" t="s">
        <v>123</v>
      </c>
      <c r="C4" s="223">
        <v>23971.06</v>
      </c>
      <c r="D4" s="223">
        <v>23971.06</v>
      </c>
      <c r="E4" s="223">
        <v>23971.06</v>
      </c>
      <c r="F4" s="223">
        <v>23971.06</v>
      </c>
      <c r="G4" s="223">
        <v>23971.06</v>
      </c>
      <c r="H4" s="223">
        <v>23971.06</v>
      </c>
      <c r="I4" s="223">
        <v>23971.06</v>
      </c>
      <c r="J4" s="223">
        <v>23971.06</v>
      </c>
      <c r="K4" s="223">
        <v>23971.06</v>
      </c>
      <c r="L4" s="223">
        <v>23971.06</v>
      </c>
      <c r="M4" s="223">
        <v>23971.06</v>
      </c>
      <c r="N4" s="223">
        <v>23971.06</v>
      </c>
    </row>
    <row r="5" spans="1:14">
      <c r="A5" s="222" t="s">
        <v>124</v>
      </c>
      <c r="B5" s="222" t="s">
        <v>125</v>
      </c>
      <c r="C5" s="223">
        <v>0</v>
      </c>
      <c r="D5" s="223">
        <v>42560.92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</row>
    <row r="6" spans="1:14">
      <c r="A6" s="222" t="s">
        <v>126</v>
      </c>
      <c r="B6" s="222" t="s">
        <v>127</v>
      </c>
      <c r="C6" s="223">
        <v>-2104.92</v>
      </c>
      <c r="D6" s="223">
        <v>-2537.9299999999998</v>
      </c>
      <c r="E6" s="223">
        <v>-2719.01</v>
      </c>
      <c r="F6" s="223">
        <v>-3406.22</v>
      </c>
      <c r="G6" s="223">
        <v>-3155.55</v>
      </c>
      <c r="H6" s="223">
        <v>-2972.34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</row>
    <row r="7" spans="1:14">
      <c r="A7" s="222" t="s">
        <v>128</v>
      </c>
      <c r="B7" s="222" t="s">
        <v>129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</row>
    <row r="8" spans="1:14">
      <c r="A8" s="222" t="s">
        <v>130</v>
      </c>
      <c r="B8" s="222" t="s">
        <v>131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</row>
    <row r="9" spans="1:14">
      <c r="A9" s="222" t="s">
        <v>132</v>
      </c>
      <c r="B9" s="222" t="s">
        <v>133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</row>
    <row r="10" spans="1:14">
      <c r="A10" s="222" t="s">
        <v>134</v>
      </c>
      <c r="B10" s="222" t="s">
        <v>135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</row>
    <row r="11" spans="1:14">
      <c r="A11" s="222" t="s">
        <v>136</v>
      </c>
      <c r="B11" s="222" t="s">
        <v>137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</row>
    <row r="12" spans="1:14">
      <c r="A12" s="222" t="s">
        <v>138</v>
      </c>
      <c r="B12" s="222" t="s">
        <v>139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</row>
    <row r="13" spans="1:14">
      <c r="A13" s="222" t="s">
        <v>140</v>
      </c>
      <c r="B13" s="222" t="s">
        <v>141</v>
      </c>
      <c r="C13" s="223">
        <v>0</v>
      </c>
      <c r="D13" s="223">
        <v>0</v>
      </c>
      <c r="E13" s="223">
        <v>0</v>
      </c>
      <c r="F13" s="223">
        <v>0</v>
      </c>
      <c r="G13" s="223">
        <v>0</v>
      </c>
      <c r="H13" s="223">
        <v>0</v>
      </c>
      <c r="I13" s="223">
        <v>0</v>
      </c>
      <c r="J13" s="223">
        <v>0</v>
      </c>
      <c r="K13" s="223">
        <v>0</v>
      </c>
      <c r="L13" s="223">
        <v>0</v>
      </c>
      <c r="M13" s="223">
        <v>0</v>
      </c>
      <c r="N13" s="223">
        <v>0</v>
      </c>
    </row>
    <row r="14" spans="1:14">
      <c r="A14" s="222" t="s">
        <v>142</v>
      </c>
      <c r="B14" s="222" t="s">
        <v>143</v>
      </c>
      <c r="C14" s="223">
        <v>28735.25</v>
      </c>
      <c r="D14" s="223">
        <v>100083.11</v>
      </c>
      <c r="E14" s="223">
        <v>663578.54</v>
      </c>
      <c r="F14" s="223">
        <v>117015.52</v>
      </c>
      <c r="G14" s="223">
        <v>82319.399999999994</v>
      </c>
      <c r="H14" s="223">
        <v>127848.27</v>
      </c>
      <c r="I14" s="223">
        <v>110062.83</v>
      </c>
      <c r="J14" s="223">
        <v>110062.83</v>
      </c>
      <c r="K14" s="223">
        <v>110062.83</v>
      </c>
      <c r="L14" s="223">
        <v>110062.83</v>
      </c>
      <c r="M14" s="223">
        <v>110062.83</v>
      </c>
      <c r="N14" s="223">
        <v>110062.83</v>
      </c>
    </row>
    <row r="15" spans="1:14">
      <c r="A15" s="222" t="s">
        <v>144</v>
      </c>
      <c r="B15" s="222" t="s">
        <v>145</v>
      </c>
      <c r="C15" s="223">
        <v>0</v>
      </c>
      <c r="D15" s="223">
        <v>0</v>
      </c>
      <c r="E15" s="223">
        <v>0</v>
      </c>
      <c r="F15" s="223">
        <v>0</v>
      </c>
      <c r="G15" s="223">
        <v>8220000</v>
      </c>
      <c r="H15" s="223">
        <v>0</v>
      </c>
      <c r="I15" s="223">
        <v>0</v>
      </c>
      <c r="J15" s="223">
        <v>0</v>
      </c>
      <c r="K15" s="223">
        <v>0</v>
      </c>
      <c r="L15" s="223">
        <v>0</v>
      </c>
      <c r="M15" s="223">
        <v>0</v>
      </c>
      <c r="N15" s="223">
        <v>0</v>
      </c>
    </row>
    <row r="16" spans="1:14">
      <c r="A16" s="222" t="s">
        <v>146</v>
      </c>
      <c r="B16" s="222" t="s">
        <v>147</v>
      </c>
      <c r="C16" s="223">
        <v>0</v>
      </c>
      <c r="D16" s="223">
        <v>0</v>
      </c>
      <c r="E16" s="223">
        <v>0</v>
      </c>
      <c r="F16" s="223">
        <v>0</v>
      </c>
      <c r="G16" s="223">
        <v>-8220011.2699999996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</row>
    <row r="17" spans="1:14">
      <c r="A17" s="222" t="s">
        <v>148</v>
      </c>
      <c r="B17" s="222" t="s">
        <v>119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</row>
    <row r="18" spans="1:14">
      <c r="A18" s="222" t="s">
        <v>149</v>
      </c>
      <c r="B18" s="222" t="s">
        <v>119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</row>
    <row r="19" spans="1:14">
      <c r="A19" s="222" t="s">
        <v>150</v>
      </c>
      <c r="B19" s="222" t="s">
        <v>119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</row>
    <row r="20" spans="1:14">
      <c r="A20" s="222" t="s">
        <v>151</v>
      </c>
      <c r="B20" s="222" t="s">
        <v>119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</row>
    <row r="21" spans="1:14">
      <c r="A21" s="222" t="s">
        <v>152</v>
      </c>
      <c r="B21" s="222" t="s">
        <v>119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</row>
    <row r="22" spans="1:14">
      <c r="A22" s="222" t="s">
        <v>153</v>
      </c>
      <c r="B22" s="222" t="s">
        <v>154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</row>
    <row r="23" spans="1:14">
      <c r="A23" s="222" t="s">
        <v>155</v>
      </c>
      <c r="B23" s="222" t="s">
        <v>156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</row>
    <row r="24" spans="1:14">
      <c r="A24" s="222" t="s">
        <v>157</v>
      </c>
      <c r="B24" s="222" t="s">
        <v>119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</row>
    <row r="25" spans="1:14">
      <c r="A25" s="222" t="s">
        <v>158</v>
      </c>
      <c r="B25" s="222" t="s">
        <v>159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</row>
    <row r="26" spans="1:14">
      <c r="A26" s="222" t="s">
        <v>160</v>
      </c>
      <c r="B26" s="222" t="s">
        <v>156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</row>
    <row r="27" spans="1:14">
      <c r="A27" s="222" t="s">
        <v>161</v>
      </c>
      <c r="B27" s="222" t="s">
        <v>162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</row>
    <row r="28" spans="1:14">
      <c r="A28" s="222" t="s">
        <v>163</v>
      </c>
      <c r="B28" s="222" t="s">
        <v>164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</row>
    <row r="29" spans="1:14">
      <c r="A29" s="222" t="s">
        <v>165</v>
      </c>
      <c r="B29" s="222" t="s">
        <v>166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</row>
    <row r="30" spans="1:14">
      <c r="A30" s="222" t="s">
        <v>167</v>
      </c>
      <c r="B30" s="222" t="s">
        <v>119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</row>
    <row r="31" spans="1:14">
      <c r="A31" s="222" t="s">
        <v>168</v>
      </c>
      <c r="B31" s="222" t="s">
        <v>119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</row>
    <row r="32" spans="1:14">
      <c r="A32" s="222" t="s">
        <v>169</v>
      </c>
      <c r="B32" s="222" t="s">
        <v>170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</row>
    <row r="33" spans="1:14">
      <c r="A33" s="222" t="s">
        <v>171</v>
      </c>
      <c r="B33" s="222" t="s">
        <v>119</v>
      </c>
      <c r="C33" s="223">
        <v>0</v>
      </c>
      <c r="D33" s="223">
        <v>0</v>
      </c>
      <c r="E33" s="223">
        <v>0</v>
      </c>
      <c r="F33" s="223">
        <v>0</v>
      </c>
      <c r="G33" s="223">
        <v>0</v>
      </c>
      <c r="H33" s="223">
        <v>0</v>
      </c>
      <c r="I33" s="223">
        <v>0</v>
      </c>
      <c r="J33" s="223">
        <v>0</v>
      </c>
      <c r="K33" s="223">
        <v>0</v>
      </c>
      <c r="L33" s="223">
        <v>0</v>
      </c>
      <c r="M33" s="223">
        <v>0</v>
      </c>
      <c r="N33" s="223">
        <v>0</v>
      </c>
    </row>
    <row r="34" spans="1:14">
      <c r="A34" s="222" t="s">
        <v>172</v>
      </c>
      <c r="B34" s="222" t="s">
        <v>119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</row>
    <row r="35" spans="1:14">
      <c r="A35" s="222" t="s">
        <v>173</v>
      </c>
      <c r="B35" s="222" t="s">
        <v>119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</row>
    <row r="36" spans="1:14">
      <c r="A36" s="222" t="s">
        <v>174</v>
      </c>
      <c r="B36" s="222" t="s">
        <v>119</v>
      </c>
      <c r="C36" s="223">
        <v>0</v>
      </c>
      <c r="D36" s="223">
        <v>0</v>
      </c>
      <c r="E36" s="223">
        <v>0</v>
      </c>
      <c r="F36" s="223">
        <v>0</v>
      </c>
      <c r="G36" s="223">
        <v>0</v>
      </c>
      <c r="H36" s="223">
        <v>0</v>
      </c>
      <c r="I36" s="223">
        <v>0</v>
      </c>
      <c r="J36" s="223">
        <v>0</v>
      </c>
      <c r="K36" s="223">
        <v>0</v>
      </c>
      <c r="L36" s="223">
        <v>0</v>
      </c>
      <c r="M36" s="223">
        <v>0</v>
      </c>
      <c r="N36" s="223">
        <v>0</v>
      </c>
    </row>
    <row r="37" spans="1:14">
      <c r="A37" s="222" t="s">
        <v>175</v>
      </c>
      <c r="B37" s="222" t="s">
        <v>176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</row>
    <row r="38" spans="1:14">
      <c r="A38" s="222" t="s">
        <v>177</v>
      </c>
      <c r="B38" s="222" t="s">
        <v>178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</row>
    <row r="39" spans="1:14">
      <c r="A39" s="222" t="s">
        <v>179</v>
      </c>
      <c r="B39" s="222" t="s">
        <v>180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</row>
    <row r="40" spans="1:14">
      <c r="A40" s="222" t="s">
        <v>181</v>
      </c>
      <c r="B40" s="222" t="s">
        <v>182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</row>
    <row r="41" spans="1:14">
      <c r="A41" s="222" t="s">
        <v>183</v>
      </c>
      <c r="B41" s="222" t="s">
        <v>184</v>
      </c>
      <c r="C41" s="223">
        <v>5792.34</v>
      </c>
      <c r="D41" s="223">
        <v>212.34</v>
      </c>
      <c r="E41" s="223">
        <v>632.34</v>
      </c>
      <c r="F41" s="223">
        <v>52.34</v>
      </c>
      <c r="G41" s="223">
        <v>473.45</v>
      </c>
      <c r="H41" s="223">
        <v>1342.03</v>
      </c>
      <c r="I41" s="223">
        <v>762.03</v>
      </c>
      <c r="J41" s="223">
        <v>762.03</v>
      </c>
      <c r="K41" s="223">
        <v>762.03</v>
      </c>
      <c r="L41" s="223">
        <v>762.03</v>
      </c>
      <c r="M41" s="223">
        <v>762.03</v>
      </c>
      <c r="N41" s="223">
        <v>762.03</v>
      </c>
    </row>
    <row r="42" spans="1:14">
      <c r="A42" s="222" t="s">
        <v>185</v>
      </c>
      <c r="B42" s="222" t="s">
        <v>186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</row>
    <row r="43" spans="1:14">
      <c r="A43" s="222" t="s">
        <v>187</v>
      </c>
      <c r="B43" s="222" t="s">
        <v>188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</row>
    <row r="44" spans="1:14">
      <c r="A44" s="222" t="s">
        <v>189</v>
      </c>
      <c r="B44" s="222" t="s">
        <v>190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</row>
    <row r="45" spans="1:14">
      <c r="A45" s="222" t="s">
        <v>191</v>
      </c>
      <c r="B45" s="222" t="s">
        <v>192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</row>
    <row r="46" spans="1:14">
      <c r="A46" s="222" t="s">
        <v>193</v>
      </c>
      <c r="B46" s="222" t="s">
        <v>194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</row>
    <row r="47" spans="1:14">
      <c r="A47" s="222" t="s">
        <v>195</v>
      </c>
      <c r="B47" s="222" t="s">
        <v>119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</row>
    <row r="48" spans="1:14">
      <c r="A48" s="222" t="s">
        <v>196</v>
      </c>
      <c r="B48" s="222" t="s">
        <v>119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</row>
    <row r="49" spans="1:14">
      <c r="A49" s="222" t="s">
        <v>197</v>
      </c>
      <c r="B49" s="222" t="s">
        <v>198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</row>
    <row r="50" spans="1:14">
      <c r="A50" s="222" t="s">
        <v>199</v>
      </c>
      <c r="B50" s="222" t="s">
        <v>200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</row>
    <row r="51" spans="1:14">
      <c r="A51" s="222" t="s">
        <v>201</v>
      </c>
      <c r="B51" s="222" t="s">
        <v>202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</row>
    <row r="52" spans="1:14">
      <c r="A52" s="222" t="s">
        <v>203</v>
      </c>
      <c r="B52" s="222" t="s">
        <v>119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</row>
    <row r="53" spans="1:14">
      <c r="A53" s="222" t="s">
        <v>204</v>
      </c>
      <c r="B53" s="222" t="s">
        <v>119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</row>
    <row r="54" spans="1:14">
      <c r="A54" s="222" t="s">
        <v>205</v>
      </c>
      <c r="B54" s="222" t="s">
        <v>206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</row>
    <row r="55" spans="1:14">
      <c r="A55" s="222" t="s">
        <v>207</v>
      </c>
      <c r="B55" s="222" t="s">
        <v>208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</row>
    <row r="56" spans="1:14">
      <c r="A56" s="222" t="s">
        <v>209</v>
      </c>
      <c r="B56" s="222" t="s">
        <v>210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</row>
    <row r="57" spans="1:14">
      <c r="A57" s="222" t="s">
        <v>211</v>
      </c>
      <c r="B57" s="222" t="s">
        <v>212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</row>
    <row r="58" spans="1:14">
      <c r="A58" s="222" t="s">
        <v>213</v>
      </c>
      <c r="B58" s="222" t="s">
        <v>214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</row>
    <row r="59" spans="1:14">
      <c r="A59" s="222" t="s">
        <v>215</v>
      </c>
      <c r="B59" s="222" t="s">
        <v>216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</row>
    <row r="60" spans="1:14">
      <c r="A60" s="222" t="s">
        <v>217</v>
      </c>
      <c r="B60" s="222" t="s">
        <v>119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</row>
    <row r="61" spans="1:14">
      <c r="A61" s="222" t="s">
        <v>218</v>
      </c>
      <c r="B61" s="222" t="s">
        <v>208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</row>
    <row r="62" spans="1:14">
      <c r="A62" s="222" t="s">
        <v>219</v>
      </c>
      <c r="B62" s="222" t="s">
        <v>119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</row>
    <row r="63" spans="1:14">
      <c r="A63" s="222" t="s">
        <v>220</v>
      </c>
      <c r="B63" s="222" t="s">
        <v>119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</row>
    <row r="64" spans="1:14">
      <c r="A64" s="222" t="s">
        <v>221</v>
      </c>
      <c r="B64" s="222" t="s">
        <v>119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</row>
    <row r="65" spans="1:14">
      <c r="A65" s="222" t="s">
        <v>222</v>
      </c>
      <c r="B65" s="222" t="s">
        <v>119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</row>
    <row r="66" spans="1:14">
      <c r="A66" s="222" t="s">
        <v>223</v>
      </c>
      <c r="B66" s="222" t="s">
        <v>119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</row>
    <row r="67" spans="1:14">
      <c r="A67" s="222" t="s">
        <v>224</v>
      </c>
      <c r="B67" s="222" t="s">
        <v>119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</row>
    <row r="68" spans="1:14">
      <c r="A68" s="222" t="s">
        <v>225</v>
      </c>
      <c r="B68" s="222" t="s">
        <v>119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</row>
    <row r="69" spans="1:14">
      <c r="A69" s="222" t="s">
        <v>226</v>
      </c>
      <c r="B69" s="222" t="s">
        <v>119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</row>
    <row r="70" spans="1:14">
      <c r="A70" s="222" t="s">
        <v>227</v>
      </c>
      <c r="B70" s="222" t="s">
        <v>119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</row>
    <row r="71" spans="1:14">
      <c r="A71" s="222" t="s">
        <v>228</v>
      </c>
      <c r="B71" s="222" t="s">
        <v>119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</row>
    <row r="72" spans="1:14">
      <c r="A72" s="222" t="s">
        <v>229</v>
      </c>
      <c r="B72" s="222" t="s">
        <v>119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</row>
    <row r="73" spans="1:14">
      <c r="A73" s="222" t="s">
        <v>230</v>
      </c>
      <c r="B73" s="222" t="s">
        <v>119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</row>
    <row r="74" spans="1:14">
      <c r="A74" s="222" t="s">
        <v>231</v>
      </c>
      <c r="B74" s="222" t="s">
        <v>119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</row>
    <row r="75" spans="1:14">
      <c r="A75" s="222" t="s">
        <v>232</v>
      </c>
      <c r="B75" s="222" t="s">
        <v>119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</row>
    <row r="76" spans="1:14">
      <c r="A76" s="222" t="s">
        <v>233</v>
      </c>
      <c r="B76" s="222" t="s">
        <v>119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0</v>
      </c>
      <c r="J76" s="223">
        <v>0</v>
      </c>
      <c r="K76" s="223">
        <v>0</v>
      </c>
      <c r="L76" s="223">
        <v>0</v>
      </c>
      <c r="M76" s="223">
        <v>0</v>
      </c>
      <c r="N76" s="223">
        <v>0</v>
      </c>
    </row>
    <row r="77" spans="1:14">
      <c r="A77" s="222" t="s">
        <v>234</v>
      </c>
      <c r="B77" s="222" t="s">
        <v>119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0</v>
      </c>
      <c r="J77" s="223">
        <v>0</v>
      </c>
      <c r="K77" s="223">
        <v>0</v>
      </c>
      <c r="L77" s="223">
        <v>0</v>
      </c>
      <c r="M77" s="223">
        <v>0</v>
      </c>
      <c r="N77" s="223">
        <v>0</v>
      </c>
    </row>
    <row r="78" spans="1:14">
      <c r="A78" s="222" t="s">
        <v>235</v>
      </c>
      <c r="B78" s="222" t="s">
        <v>119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</row>
    <row r="79" spans="1:14">
      <c r="A79" s="222" t="s">
        <v>236</v>
      </c>
      <c r="B79" s="222" t="s">
        <v>119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</row>
    <row r="80" spans="1:14">
      <c r="A80" s="222" t="s">
        <v>237</v>
      </c>
      <c r="B80" s="222" t="s">
        <v>198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</row>
    <row r="81" spans="1:14">
      <c r="A81" s="222" t="s">
        <v>238</v>
      </c>
      <c r="B81" s="222" t="s">
        <v>200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866.18</v>
      </c>
      <c r="J81" s="223">
        <v>866.18</v>
      </c>
      <c r="K81" s="223">
        <v>866.18</v>
      </c>
      <c r="L81" s="223">
        <v>866.18</v>
      </c>
      <c r="M81" s="223">
        <v>866.18</v>
      </c>
      <c r="N81" s="223">
        <v>866.18</v>
      </c>
    </row>
    <row r="82" spans="1:14">
      <c r="A82" s="222" t="s">
        <v>239</v>
      </c>
      <c r="B82" s="222" t="s">
        <v>202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-9942.86</v>
      </c>
      <c r="J82" s="223">
        <v>-9942.86</v>
      </c>
      <c r="K82" s="223">
        <v>-9942.86</v>
      </c>
      <c r="L82" s="223">
        <v>-9942.86</v>
      </c>
      <c r="M82" s="223">
        <v>-9942.86</v>
      </c>
      <c r="N82" s="223">
        <v>-9942.86</v>
      </c>
    </row>
    <row r="83" spans="1:14">
      <c r="A83" s="222" t="s">
        <v>240</v>
      </c>
      <c r="B83" s="222" t="s">
        <v>241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</row>
    <row r="84" spans="1:14">
      <c r="A84" s="222" t="s">
        <v>242</v>
      </c>
      <c r="B84" s="222" t="s">
        <v>243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</row>
    <row r="85" spans="1:14">
      <c r="A85" s="222" t="s">
        <v>244</v>
      </c>
      <c r="B85" s="222" t="s">
        <v>245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</row>
    <row r="86" spans="1:14">
      <c r="A86" s="222" t="s">
        <v>246</v>
      </c>
      <c r="B86" s="222" t="s">
        <v>247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</row>
    <row r="87" spans="1:14">
      <c r="A87" s="222" t="s">
        <v>248</v>
      </c>
      <c r="B87" s="222" t="s">
        <v>249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</row>
    <row r="88" spans="1:14">
      <c r="A88" s="222" t="s">
        <v>250</v>
      </c>
      <c r="B88" s="222" t="s">
        <v>251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</row>
    <row r="89" spans="1:14">
      <c r="A89" s="222" t="s">
        <v>252</v>
      </c>
      <c r="B89" s="222" t="s">
        <v>119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</row>
    <row r="90" spans="1:14">
      <c r="A90" s="222" t="s">
        <v>253</v>
      </c>
      <c r="B90" s="222" t="s">
        <v>119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</row>
    <row r="91" spans="1:14">
      <c r="A91" s="222" t="s">
        <v>254</v>
      </c>
      <c r="B91" s="222" t="s">
        <v>119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</row>
    <row r="92" spans="1:14">
      <c r="A92" s="222" t="s">
        <v>255</v>
      </c>
      <c r="B92" s="222" t="s">
        <v>119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</row>
    <row r="93" spans="1:14">
      <c r="A93" s="222" t="s">
        <v>256</v>
      </c>
      <c r="B93" s="222" t="s">
        <v>119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</row>
    <row r="94" spans="1:14">
      <c r="A94" s="222" t="s">
        <v>257</v>
      </c>
      <c r="B94" s="222" t="s">
        <v>119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</row>
    <row r="95" spans="1:14">
      <c r="A95" s="222" t="s">
        <v>258</v>
      </c>
      <c r="B95" s="222" t="s">
        <v>119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</row>
    <row r="96" spans="1:14">
      <c r="A96" s="222" t="s">
        <v>259</v>
      </c>
      <c r="B96" s="222" t="s">
        <v>119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</row>
    <row r="97" spans="1:14">
      <c r="A97" s="222" t="s">
        <v>260</v>
      </c>
      <c r="B97" s="222" t="s">
        <v>119</v>
      </c>
      <c r="C97" s="223">
        <v>0</v>
      </c>
      <c r="D97" s="223">
        <v>0</v>
      </c>
      <c r="E97" s="223">
        <v>0</v>
      </c>
      <c r="F97" s="223">
        <v>0</v>
      </c>
      <c r="G97" s="223">
        <v>0</v>
      </c>
      <c r="H97" s="223">
        <v>0</v>
      </c>
      <c r="I97" s="223">
        <v>0</v>
      </c>
      <c r="J97" s="223">
        <v>0</v>
      </c>
      <c r="K97" s="223">
        <v>0</v>
      </c>
      <c r="L97" s="223">
        <v>0</v>
      </c>
      <c r="M97" s="223">
        <v>0</v>
      </c>
      <c r="N97" s="223">
        <v>0</v>
      </c>
    </row>
    <row r="98" spans="1:14">
      <c r="A98" s="222" t="s">
        <v>261</v>
      </c>
      <c r="B98" s="222" t="s">
        <v>119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</row>
    <row r="99" spans="1:14">
      <c r="A99" s="222" t="s">
        <v>262</v>
      </c>
      <c r="B99" s="222" t="s">
        <v>119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0</v>
      </c>
      <c r="J99" s="223">
        <v>0</v>
      </c>
      <c r="K99" s="223">
        <v>0</v>
      </c>
      <c r="L99" s="223">
        <v>0</v>
      </c>
      <c r="M99" s="223">
        <v>0</v>
      </c>
      <c r="N99" s="223">
        <v>0</v>
      </c>
    </row>
    <row r="100" spans="1:14">
      <c r="A100" s="222" t="s">
        <v>263</v>
      </c>
      <c r="B100" s="222" t="s">
        <v>119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</row>
    <row r="101" spans="1:14">
      <c r="A101" s="222" t="s">
        <v>264</v>
      </c>
      <c r="B101" s="222" t="s">
        <v>190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</row>
    <row r="102" spans="1:14">
      <c r="A102" s="222" t="s">
        <v>265</v>
      </c>
      <c r="B102" s="222" t="s">
        <v>266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</row>
    <row r="103" spans="1:14">
      <c r="A103" s="222" t="s">
        <v>267</v>
      </c>
      <c r="B103" s="222" t="s">
        <v>194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</row>
    <row r="104" spans="1:14">
      <c r="A104" s="222" t="s">
        <v>268</v>
      </c>
      <c r="B104" s="222" t="s">
        <v>269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</row>
    <row r="105" spans="1:14">
      <c r="A105" s="222" t="s">
        <v>270</v>
      </c>
      <c r="B105" s="222" t="s">
        <v>271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</row>
    <row r="106" spans="1:14">
      <c r="A106" s="222" t="s">
        <v>272</v>
      </c>
      <c r="B106" s="222" t="s">
        <v>119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</row>
    <row r="107" spans="1:14">
      <c r="A107" s="222" t="s">
        <v>273</v>
      </c>
      <c r="B107" s="222" t="s">
        <v>274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</row>
    <row r="108" spans="1:14">
      <c r="A108" s="222" t="s">
        <v>275</v>
      </c>
      <c r="B108" s="222" t="s">
        <v>276</v>
      </c>
      <c r="C108" s="223">
        <v>96931.3</v>
      </c>
      <c r="D108" s="223">
        <v>61765.64</v>
      </c>
      <c r="E108" s="223">
        <v>107900.21</v>
      </c>
      <c r="F108" s="223">
        <v>93658.07</v>
      </c>
      <c r="G108" s="223">
        <v>102944.69</v>
      </c>
      <c r="H108" s="223">
        <v>10321.709999999999</v>
      </c>
      <c r="I108" s="223">
        <v>10311.91</v>
      </c>
      <c r="J108" s="223">
        <v>10311.91</v>
      </c>
      <c r="K108" s="223">
        <v>10311.91</v>
      </c>
      <c r="L108" s="223">
        <v>10311.91</v>
      </c>
      <c r="M108" s="223">
        <v>10311.91</v>
      </c>
      <c r="N108" s="223">
        <v>10311.91</v>
      </c>
    </row>
    <row r="109" spans="1:14">
      <c r="A109" s="222" t="s">
        <v>277</v>
      </c>
      <c r="B109" s="222" t="s">
        <v>278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</row>
    <row r="110" spans="1:14">
      <c r="A110" s="222" t="s">
        <v>279</v>
      </c>
      <c r="B110" s="222" t="s">
        <v>280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</row>
    <row r="111" spans="1:14">
      <c r="A111" s="222" t="s">
        <v>281</v>
      </c>
      <c r="B111" s="222" t="s">
        <v>282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</row>
    <row r="112" spans="1:14">
      <c r="A112" s="222" t="s">
        <v>283</v>
      </c>
      <c r="B112" s="222" t="s">
        <v>284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</row>
    <row r="113" spans="1:14">
      <c r="A113" s="222" t="s">
        <v>285</v>
      </c>
      <c r="B113" s="222" t="s">
        <v>286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</row>
    <row r="114" spans="1:14">
      <c r="A114" s="222" t="s">
        <v>287</v>
      </c>
      <c r="B114" s="222" t="s">
        <v>119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</row>
    <row r="115" spans="1:14">
      <c r="A115" s="222" t="s">
        <v>288</v>
      </c>
      <c r="B115" s="222" t="s">
        <v>119</v>
      </c>
      <c r="C115" s="223">
        <v>0</v>
      </c>
      <c r="D115" s="223">
        <v>0</v>
      </c>
      <c r="E115" s="223">
        <v>0</v>
      </c>
      <c r="F115" s="223">
        <v>0</v>
      </c>
      <c r="G115" s="223">
        <v>0</v>
      </c>
      <c r="H115" s="223">
        <v>0</v>
      </c>
      <c r="I115" s="223">
        <v>0</v>
      </c>
      <c r="J115" s="223">
        <v>0</v>
      </c>
      <c r="K115" s="223">
        <v>0</v>
      </c>
      <c r="L115" s="223">
        <v>0</v>
      </c>
      <c r="M115" s="223">
        <v>0</v>
      </c>
      <c r="N115" s="223">
        <v>0</v>
      </c>
    </row>
    <row r="116" spans="1:14">
      <c r="A116" s="222" t="s">
        <v>289</v>
      </c>
      <c r="B116" s="222" t="s">
        <v>119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</row>
    <row r="117" spans="1:14">
      <c r="A117" s="222" t="s">
        <v>290</v>
      </c>
      <c r="B117" s="222" t="s">
        <v>119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</row>
    <row r="118" spans="1:14">
      <c r="A118" s="222" t="s">
        <v>291</v>
      </c>
      <c r="B118" s="222" t="s">
        <v>119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</row>
    <row r="119" spans="1:14">
      <c r="A119" s="222" t="s">
        <v>292</v>
      </c>
      <c r="B119" s="222" t="s">
        <v>293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</row>
    <row r="120" spans="1:14">
      <c r="A120" s="222" t="s">
        <v>2447</v>
      </c>
      <c r="B120" s="222" t="s">
        <v>2448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</row>
    <row r="121" spans="1:14">
      <c r="A121" s="222" t="s">
        <v>2449</v>
      </c>
      <c r="B121" s="222" t="s">
        <v>2450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</row>
    <row r="122" spans="1:14">
      <c r="A122" s="222" t="s">
        <v>2455</v>
      </c>
      <c r="B122" s="222" t="s">
        <v>2456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</row>
    <row r="123" spans="1:14">
      <c r="A123" s="222" t="s">
        <v>294</v>
      </c>
      <c r="B123" s="222" t="s">
        <v>2457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</row>
    <row r="124" spans="1:14">
      <c r="A124" s="222" t="s">
        <v>296</v>
      </c>
      <c r="B124" s="222" t="s">
        <v>2458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</row>
    <row r="125" spans="1:14">
      <c r="A125" s="222" t="s">
        <v>2459</v>
      </c>
      <c r="B125" s="222" t="s">
        <v>2460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</row>
    <row r="126" spans="1:14">
      <c r="A126" s="222" t="s">
        <v>2509</v>
      </c>
      <c r="B126" s="222" t="s">
        <v>2452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</row>
    <row r="127" spans="1:14">
      <c r="A127" s="222" t="s">
        <v>2510</v>
      </c>
      <c r="B127" s="222" t="s">
        <v>2454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</row>
    <row r="128" spans="1:14">
      <c r="A128" s="222" t="s">
        <v>2511</v>
      </c>
      <c r="B128" s="222" t="s">
        <v>2512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</row>
    <row r="129" spans="1:14">
      <c r="A129" s="222" t="s">
        <v>2513</v>
      </c>
      <c r="B129" s="222" t="s">
        <v>2514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</row>
    <row r="130" spans="1:14">
      <c r="A130" s="222" t="s">
        <v>2461</v>
      </c>
      <c r="B130" s="222" t="s">
        <v>2462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</row>
    <row r="131" spans="1:14">
      <c r="A131" s="222" t="s">
        <v>2463</v>
      </c>
      <c r="B131" s="222" t="s">
        <v>2464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</row>
    <row r="132" spans="1:14">
      <c r="A132" s="222" t="s">
        <v>2465</v>
      </c>
      <c r="B132" s="222" t="s">
        <v>2466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</row>
    <row r="133" spans="1:14">
      <c r="A133" s="222" t="s">
        <v>2467</v>
      </c>
      <c r="B133" s="222" t="s">
        <v>2468</v>
      </c>
      <c r="C133" s="223">
        <v>3649.46</v>
      </c>
      <c r="D133" s="223">
        <v>6415.72</v>
      </c>
      <c r="E133" s="223">
        <v>5915.72</v>
      </c>
      <c r="F133" s="223">
        <v>470</v>
      </c>
      <c r="G133" s="223">
        <v>669.64</v>
      </c>
      <c r="H133" s="223">
        <v>8865.9599999999991</v>
      </c>
      <c r="I133" s="223">
        <v>5097.0200000000004</v>
      </c>
      <c r="J133" s="223">
        <v>5097.0200000000004</v>
      </c>
      <c r="K133" s="223">
        <v>5097.0200000000004</v>
      </c>
      <c r="L133" s="223">
        <v>5097.0200000000004</v>
      </c>
      <c r="M133" s="223">
        <v>5097.0200000000004</v>
      </c>
      <c r="N133" s="223">
        <v>5097.0200000000004</v>
      </c>
    </row>
    <row r="134" spans="1:14">
      <c r="A134" s="222" t="s">
        <v>2469</v>
      </c>
      <c r="B134" s="222" t="s">
        <v>2470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700000</v>
      </c>
      <c r="J134" s="223">
        <v>700000</v>
      </c>
      <c r="K134" s="223">
        <v>700000</v>
      </c>
      <c r="L134" s="223">
        <v>700000</v>
      </c>
      <c r="M134" s="223">
        <v>700000</v>
      </c>
      <c r="N134" s="223">
        <v>700000</v>
      </c>
    </row>
    <row r="135" spans="1:14">
      <c r="A135" s="222" t="s">
        <v>2471</v>
      </c>
      <c r="B135" s="222" t="s">
        <v>2472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-696761.06</v>
      </c>
      <c r="J135" s="223">
        <v>-696761.06</v>
      </c>
      <c r="K135" s="223">
        <v>-696761.06</v>
      </c>
      <c r="L135" s="223">
        <v>-696761.06</v>
      </c>
      <c r="M135" s="223">
        <v>-696761.06</v>
      </c>
      <c r="N135" s="223">
        <v>-696761.06</v>
      </c>
    </row>
    <row r="136" spans="1:14">
      <c r="A136" s="222" t="s">
        <v>2473</v>
      </c>
      <c r="B136" s="222" t="s">
        <v>2474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</row>
    <row r="137" spans="1:14">
      <c r="A137" s="222" t="s">
        <v>2475</v>
      </c>
      <c r="B137" s="222" t="s">
        <v>2476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</row>
    <row r="138" spans="1:14">
      <c r="A138" s="222" t="s">
        <v>2477</v>
      </c>
      <c r="B138" s="222" t="s">
        <v>2478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</row>
    <row r="139" spans="1:14">
      <c r="A139" s="222" t="s">
        <v>298</v>
      </c>
      <c r="B139" s="222" t="s">
        <v>299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</row>
    <row r="140" spans="1:14">
      <c r="A140" s="222" t="s">
        <v>300</v>
      </c>
      <c r="B140" s="222" t="s">
        <v>301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</row>
    <row r="141" spans="1:14">
      <c r="A141" s="222" t="s">
        <v>302</v>
      </c>
      <c r="B141" s="222" t="s">
        <v>303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</row>
    <row r="142" spans="1:14">
      <c r="A142" s="222" t="s">
        <v>304</v>
      </c>
      <c r="B142" s="222" t="s">
        <v>305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</row>
    <row r="143" spans="1:14">
      <c r="A143" s="222" t="s">
        <v>306</v>
      </c>
      <c r="B143" s="222" t="s">
        <v>307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</row>
    <row r="144" spans="1:14">
      <c r="A144" s="222" t="s">
        <v>308</v>
      </c>
      <c r="B144" s="222" t="s">
        <v>309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</row>
    <row r="145" spans="1:14">
      <c r="A145" s="222" t="s">
        <v>310</v>
      </c>
      <c r="B145" s="222" t="s">
        <v>119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</row>
    <row r="146" spans="1:14">
      <c r="A146" s="222" t="s">
        <v>311</v>
      </c>
      <c r="B146" s="222" t="s">
        <v>301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</row>
    <row r="147" spans="1:14">
      <c r="A147" s="222" t="s">
        <v>312</v>
      </c>
      <c r="B147" s="222" t="s">
        <v>303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</row>
    <row r="148" spans="1:14">
      <c r="A148" s="222" t="s">
        <v>313</v>
      </c>
      <c r="B148" s="222" t="s">
        <v>119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</row>
    <row r="149" spans="1:14">
      <c r="A149" s="222" t="s">
        <v>314</v>
      </c>
      <c r="B149" s="222" t="s">
        <v>119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</row>
    <row r="150" spans="1:14">
      <c r="A150" s="222" t="s">
        <v>315</v>
      </c>
      <c r="B150" s="222" t="s">
        <v>309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</row>
    <row r="151" spans="1:14">
      <c r="A151" s="222" t="s">
        <v>316</v>
      </c>
      <c r="B151" s="222" t="s">
        <v>119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</row>
    <row r="152" spans="1:14">
      <c r="A152" s="222" t="s">
        <v>317</v>
      </c>
      <c r="B152" s="222" t="s">
        <v>119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</row>
    <row r="153" spans="1:14">
      <c r="A153" s="222" t="s">
        <v>318</v>
      </c>
      <c r="B153" s="222" t="s">
        <v>119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</row>
    <row r="154" spans="1:14">
      <c r="A154" s="222" t="s">
        <v>319</v>
      </c>
      <c r="B154" s="222" t="s">
        <v>119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</row>
    <row r="155" spans="1:14">
      <c r="A155" s="222" t="s">
        <v>320</v>
      </c>
      <c r="B155" s="222" t="s">
        <v>119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</row>
    <row r="156" spans="1:14">
      <c r="A156" s="222" t="s">
        <v>321</v>
      </c>
      <c r="B156" s="222" t="s">
        <v>322</v>
      </c>
      <c r="C156" s="223">
        <v>0</v>
      </c>
      <c r="D156" s="223">
        <v>0</v>
      </c>
      <c r="E156" s="223">
        <v>0</v>
      </c>
      <c r="F156" s="223">
        <v>0</v>
      </c>
      <c r="G156" s="223">
        <v>0</v>
      </c>
      <c r="H156" s="223">
        <v>0</v>
      </c>
      <c r="I156" s="223">
        <v>0</v>
      </c>
      <c r="J156" s="223">
        <v>0</v>
      </c>
      <c r="K156" s="223">
        <v>0</v>
      </c>
      <c r="L156" s="223">
        <v>0</v>
      </c>
      <c r="M156" s="223">
        <v>0</v>
      </c>
      <c r="N156" s="223">
        <v>0</v>
      </c>
    </row>
    <row r="157" spans="1:14">
      <c r="A157" s="222" t="s">
        <v>323</v>
      </c>
      <c r="B157" s="222" t="s">
        <v>324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</row>
    <row r="158" spans="1:14">
      <c r="A158" s="222" t="s">
        <v>325</v>
      </c>
      <c r="B158" s="222" t="s">
        <v>326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0</v>
      </c>
      <c r="J158" s="223">
        <v>0</v>
      </c>
      <c r="K158" s="223">
        <v>0</v>
      </c>
      <c r="L158" s="223">
        <v>0</v>
      </c>
      <c r="M158" s="223">
        <v>0</v>
      </c>
      <c r="N158" s="223">
        <v>0</v>
      </c>
    </row>
    <row r="159" spans="1:14">
      <c r="A159" s="222" t="s">
        <v>327</v>
      </c>
      <c r="B159" s="222" t="s">
        <v>119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</row>
    <row r="160" spans="1:14">
      <c r="A160" s="222" t="s">
        <v>328</v>
      </c>
      <c r="B160" s="222" t="s">
        <v>119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</row>
    <row r="161" spans="1:14">
      <c r="A161" s="222" t="s">
        <v>329</v>
      </c>
      <c r="B161" s="222" t="s">
        <v>330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</row>
    <row r="162" spans="1:14">
      <c r="A162" s="222" t="s">
        <v>331</v>
      </c>
      <c r="B162" s="222" t="s">
        <v>322</v>
      </c>
      <c r="C162" s="223">
        <v>0</v>
      </c>
      <c r="D162" s="223">
        <v>0</v>
      </c>
      <c r="E162" s="223">
        <v>0</v>
      </c>
      <c r="F162" s="223">
        <v>0</v>
      </c>
      <c r="G162" s="223">
        <v>0</v>
      </c>
      <c r="H162" s="223">
        <v>0</v>
      </c>
      <c r="I162" s="223">
        <v>0</v>
      </c>
      <c r="J162" s="223">
        <v>0</v>
      </c>
      <c r="K162" s="223">
        <v>0</v>
      </c>
      <c r="L162" s="223">
        <v>0</v>
      </c>
      <c r="M162" s="223">
        <v>0</v>
      </c>
      <c r="N162" s="223">
        <v>0</v>
      </c>
    </row>
    <row r="163" spans="1:14">
      <c r="A163" s="222" t="s">
        <v>332</v>
      </c>
      <c r="B163" s="222" t="s">
        <v>324</v>
      </c>
      <c r="C163" s="223">
        <v>0</v>
      </c>
      <c r="D163" s="223">
        <v>0</v>
      </c>
      <c r="E163" s="223">
        <v>0</v>
      </c>
      <c r="F163" s="223">
        <v>0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</row>
    <row r="164" spans="1:14">
      <c r="A164" s="222" t="s">
        <v>333</v>
      </c>
      <c r="B164" s="222" t="s">
        <v>326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</row>
    <row r="165" spans="1:14">
      <c r="A165" s="222" t="s">
        <v>334</v>
      </c>
      <c r="B165" s="222" t="s">
        <v>322</v>
      </c>
      <c r="C165" s="223">
        <v>75755.5</v>
      </c>
      <c r="D165" s="223">
        <v>75455.100000000006</v>
      </c>
      <c r="E165" s="223">
        <v>75130.3</v>
      </c>
      <c r="F165" s="223">
        <v>74817.7</v>
      </c>
      <c r="G165" s="223">
        <v>74500.7</v>
      </c>
      <c r="H165" s="223">
        <v>74250.5</v>
      </c>
      <c r="I165" s="223">
        <v>74105.7</v>
      </c>
      <c r="J165" s="223">
        <v>74105.7</v>
      </c>
      <c r="K165" s="223">
        <v>74105.7</v>
      </c>
      <c r="L165" s="223">
        <v>74105.7</v>
      </c>
      <c r="M165" s="223">
        <v>74105.7</v>
      </c>
      <c r="N165" s="223">
        <v>74105.7</v>
      </c>
    </row>
    <row r="166" spans="1:14">
      <c r="A166" s="222" t="s">
        <v>335</v>
      </c>
      <c r="B166" s="222" t="s">
        <v>324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0</v>
      </c>
      <c r="J166" s="223">
        <v>0</v>
      </c>
      <c r="K166" s="223">
        <v>0</v>
      </c>
      <c r="L166" s="223">
        <v>0</v>
      </c>
      <c r="M166" s="223">
        <v>0</v>
      </c>
      <c r="N166" s="223">
        <v>0</v>
      </c>
    </row>
    <row r="167" spans="1:14">
      <c r="A167" s="222" t="s">
        <v>336</v>
      </c>
      <c r="B167" s="222" t="s">
        <v>326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0</v>
      </c>
      <c r="J167" s="223">
        <v>0</v>
      </c>
      <c r="K167" s="223">
        <v>0</v>
      </c>
      <c r="L167" s="223">
        <v>0</v>
      </c>
      <c r="M167" s="223">
        <v>0</v>
      </c>
      <c r="N167" s="223">
        <v>0</v>
      </c>
    </row>
    <row r="168" spans="1:14">
      <c r="A168" s="222" t="s">
        <v>337</v>
      </c>
      <c r="B168" s="222" t="s">
        <v>330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</row>
    <row r="169" spans="1:14">
      <c r="A169" s="222" t="s">
        <v>338</v>
      </c>
      <c r="B169" s="222" t="s">
        <v>162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</row>
    <row r="170" spans="1:14">
      <c r="A170" s="222" t="s">
        <v>339</v>
      </c>
      <c r="B170" s="222" t="s">
        <v>340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</row>
    <row r="171" spans="1:14">
      <c r="A171" s="222" t="s">
        <v>341</v>
      </c>
      <c r="B171" s="222" t="s">
        <v>166</v>
      </c>
      <c r="C171" s="223">
        <v>0</v>
      </c>
      <c r="D171" s="223">
        <v>0</v>
      </c>
      <c r="E171" s="223">
        <v>0</v>
      </c>
      <c r="F171" s="223">
        <v>0</v>
      </c>
      <c r="G171" s="223">
        <v>0</v>
      </c>
      <c r="H171" s="223">
        <v>0</v>
      </c>
      <c r="I171" s="223">
        <v>0</v>
      </c>
      <c r="J171" s="223">
        <v>0</v>
      </c>
      <c r="K171" s="223">
        <v>0</v>
      </c>
      <c r="L171" s="223">
        <v>0</v>
      </c>
      <c r="M171" s="223">
        <v>0</v>
      </c>
      <c r="N171" s="223">
        <v>0</v>
      </c>
    </row>
    <row r="172" spans="1:14">
      <c r="A172" s="222" t="s">
        <v>342</v>
      </c>
      <c r="B172" s="222" t="s">
        <v>343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0</v>
      </c>
      <c r="J172" s="223">
        <v>0</v>
      </c>
      <c r="K172" s="223">
        <v>0</v>
      </c>
      <c r="L172" s="223">
        <v>0</v>
      </c>
      <c r="M172" s="223">
        <v>0</v>
      </c>
      <c r="N172" s="223">
        <v>0</v>
      </c>
    </row>
    <row r="173" spans="1:14">
      <c r="A173" s="222" t="s">
        <v>344</v>
      </c>
      <c r="B173" s="222" t="s">
        <v>345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0</v>
      </c>
      <c r="J173" s="223">
        <v>0</v>
      </c>
      <c r="K173" s="223">
        <v>0</v>
      </c>
      <c r="L173" s="223">
        <v>0</v>
      </c>
      <c r="M173" s="223">
        <v>0</v>
      </c>
      <c r="N173" s="223">
        <v>0</v>
      </c>
    </row>
    <row r="174" spans="1:14">
      <c r="A174" s="222" t="s">
        <v>346</v>
      </c>
      <c r="B174" s="222" t="s">
        <v>162</v>
      </c>
      <c r="C174" s="223">
        <v>95495.86</v>
      </c>
      <c r="D174" s="223">
        <v>24154.94</v>
      </c>
      <c r="E174" s="223">
        <v>5529.79</v>
      </c>
      <c r="F174" s="223">
        <v>40437.74</v>
      </c>
      <c r="G174" s="223">
        <v>51657.95</v>
      </c>
      <c r="H174" s="223">
        <v>7645.17</v>
      </c>
      <c r="I174" s="223">
        <v>-19943.73</v>
      </c>
      <c r="J174" s="223">
        <v>-19943.73</v>
      </c>
      <c r="K174" s="223">
        <v>-19943.73</v>
      </c>
      <c r="L174" s="223">
        <v>-19943.73</v>
      </c>
      <c r="M174" s="223">
        <v>-19943.73</v>
      </c>
      <c r="N174" s="223">
        <v>-19943.73</v>
      </c>
    </row>
    <row r="175" spans="1:14">
      <c r="A175" s="222" t="s">
        <v>347</v>
      </c>
      <c r="B175" s="222" t="s">
        <v>340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91849.4</v>
      </c>
      <c r="J175" s="223">
        <v>91849.4</v>
      </c>
      <c r="K175" s="223">
        <v>91849.4</v>
      </c>
      <c r="L175" s="223">
        <v>91849.4</v>
      </c>
      <c r="M175" s="223">
        <v>91849.4</v>
      </c>
      <c r="N175" s="223">
        <v>91849.4</v>
      </c>
    </row>
    <row r="176" spans="1:14">
      <c r="A176" s="222" t="s">
        <v>348</v>
      </c>
      <c r="B176" s="222" t="s">
        <v>166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-4570.1099999999997</v>
      </c>
      <c r="J176" s="223">
        <v>-4570.1099999999997</v>
      </c>
      <c r="K176" s="223">
        <v>-4570.1099999999997</v>
      </c>
      <c r="L176" s="223">
        <v>-4570.1099999999997</v>
      </c>
      <c r="M176" s="223">
        <v>-4570.1099999999997</v>
      </c>
      <c r="N176" s="223">
        <v>-4570.1099999999997</v>
      </c>
    </row>
    <row r="177" spans="1:14">
      <c r="A177" s="222" t="s">
        <v>349</v>
      </c>
      <c r="B177" s="222" t="s">
        <v>343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</row>
    <row r="178" spans="1:14">
      <c r="A178" s="222" t="s">
        <v>350</v>
      </c>
      <c r="B178" s="222" t="s">
        <v>345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</row>
    <row r="179" spans="1:14">
      <c r="A179" s="222" t="s">
        <v>351</v>
      </c>
      <c r="B179" s="222" t="s">
        <v>162</v>
      </c>
      <c r="C179" s="223">
        <v>418724.24</v>
      </c>
      <c r="D179" s="223">
        <v>239246.81</v>
      </c>
      <c r="E179" s="223">
        <v>199527.14</v>
      </c>
      <c r="F179" s="223">
        <v>116651.35</v>
      </c>
      <c r="G179" s="223">
        <v>202030.34</v>
      </c>
      <c r="H179" s="223">
        <v>270080.46000000002</v>
      </c>
      <c r="I179" s="223">
        <v>-415646.45</v>
      </c>
      <c r="J179" s="223">
        <v>-415646.45</v>
      </c>
      <c r="K179" s="223">
        <v>-415646.45</v>
      </c>
      <c r="L179" s="223">
        <v>-415646.45</v>
      </c>
      <c r="M179" s="223">
        <v>-415646.45</v>
      </c>
      <c r="N179" s="223">
        <v>-415646.45</v>
      </c>
    </row>
    <row r="180" spans="1:14">
      <c r="A180" s="222" t="s">
        <v>352</v>
      </c>
      <c r="B180" s="222" t="s">
        <v>340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-1031533.03</v>
      </c>
      <c r="J180" s="223">
        <v>-1031533.03</v>
      </c>
      <c r="K180" s="223">
        <v>-1031533.03</v>
      </c>
      <c r="L180" s="223">
        <v>-1031533.03</v>
      </c>
      <c r="M180" s="223">
        <v>-1031533.03</v>
      </c>
      <c r="N180" s="223">
        <v>-1031533.03</v>
      </c>
    </row>
    <row r="181" spans="1:14">
      <c r="A181" s="222" t="s">
        <v>353</v>
      </c>
      <c r="B181" s="222" t="s">
        <v>166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-884756.27</v>
      </c>
      <c r="J181" s="223">
        <v>-884756.27</v>
      </c>
      <c r="K181" s="223">
        <v>-884756.27</v>
      </c>
      <c r="L181" s="223">
        <v>-884756.27</v>
      </c>
      <c r="M181" s="223">
        <v>-884756.27</v>
      </c>
      <c r="N181" s="223">
        <v>-884756.27</v>
      </c>
    </row>
    <row r="182" spans="1:14">
      <c r="A182" s="222" t="s">
        <v>354</v>
      </c>
      <c r="B182" s="222" t="s">
        <v>343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</row>
    <row r="183" spans="1:14">
      <c r="A183" s="222" t="s">
        <v>355</v>
      </c>
      <c r="B183" s="222" t="s">
        <v>345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</row>
    <row r="184" spans="1:14">
      <c r="A184" s="222" t="s">
        <v>356</v>
      </c>
      <c r="B184" s="222" t="s">
        <v>357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</row>
    <row r="185" spans="1:14">
      <c r="A185" s="222" t="s">
        <v>358</v>
      </c>
      <c r="B185" s="222" t="s">
        <v>359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</row>
    <row r="186" spans="1:14">
      <c r="A186" s="222" t="s">
        <v>360</v>
      </c>
      <c r="B186" s="222" t="s">
        <v>361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</row>
    <row r="187" spans="1:14">
      <c r="A187" s="222" t="s">
        <v>362</v>
      </c>
      <c r="B187" s="222" t="s">
        <v>363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</row>
    <row r="188" spans="1:14">
      <c r="A188" s="222" t="s">
        <v>364</v>
      </c>
      <c r="B188" s="222" t="s">
        <v>365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</row>
    <row r="189" spans="1:14">
      <c r="A189" s="222" t="s">
        <v>366</v>
      </c>
      <c r="B189" s="222" t="s">
        <v>367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</row>
    <row r="190" spans="1:14">
      <c r="A190" s="222" t="s">
        <v>368</v>
      </c>
      <c r="B190" s="222" t="s">
        <v>369</v>
      </c>
      <c r="C190" s="223">
        <v>0</v>
      </c>
      <c r="D190" s="223">
        <v>0</v>
      </c>
      <c r="E190" s="223">
        <v>0</v>
      </c>
      <c r="F190" s="223">
        <v>0</v>
      </c>
      <c r="G190" s="223">
        <v>0</v>
      </c>
      <c r="H190" s="223">
        <v>0</v>
      </c>
      <c r="I190" s="223">
        <v>0</v>
      </c>
      <c r="J190" s="223">
        <v>0</v>
      </c>
      <c r="K190" s="223">
        <v>0</v>
      </c>
      <c r="L190" s="223">
        <v>0</v>
      </c>
      <c r="M190" s="223">
        <v>0</v>
      </c>
      <c r="N190" s="223">
        <v>0</v>
      </c>
    </row>
    <row r="191" spans="1:14">
      <c r="A191" s="222" t="s">
        <v>370</v>
      </c>
      <c r="B191" s="222" t="s">
        <v>119</v>
      </c>
      <c r="C191" s="223">
        <v>0</v>
      </c>
      <c r="D191" s="223">
        <v>0</v>
      </c>
      <c r="E191" s="223">
        <v>0</v>
      </c>
      <c r="F191" s="223">
        <v>0</v>
      </c>
      <c r="G191" s="223">
        <v>0</v>
      </c>
      <c r="H191" s="223">
        <v>0</v>
      </c>
      <c r="I191" s="223">
        <v>0</v>
      </c>
      <c r="J191" s="223">
        <v>0</v>
      </c>
      <c r="K191" s="223">
        <v>0</v>
      </c>
      <c r="L191" s="223">
        <v>0</v>
      </c>
      <c r="M191" s="223">
        <v>0</v>
      </c>
      <c r="N191" s="223">
        <v>0</v>
      </c>
    </row>
    <row r="192" spans="1:14">
      <c r="A192" s="222" t="s">
        <v>371</v>
      </c>
      <c r="B192" s="222" t="s">
        <v>119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0</v>
      </c>
      <c r="J192" s="223">
        <v>0</v>
      </c>
      <c r="K192" s="223">
        <v>0</v>
      </c>
      <c r="L192" s="223">
        <v>0</v>
      </c>
      <c r="M192" s="223">
        <v>0</v>
      </c>
      <c r="N192" s="223">
        <v>0</v>
      </c>
    </row>
    <row r="193" spans="1:14">
      <c r="A193" s="222" t="s">
        <v>372</v>
      </c>
      <c r="B193" s="222" t="s">
        <v>357</v>
      </c>
      <c r="C193" s="223">
        <v>0</v>
      </c>
      <c r="D193" s="223">
        <v>0</v>
      </c>
      <c r="E193" s="223">
        <v>26.68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</row>
    <row r="194" spans="1:14">
      <c r="A194" s="222" t="s">
        <v>373</v>
      </c>
      <c r="B194" s="222" t="s">
        <v>359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-899872.56</v>
      </c>
      <c r="J194" s="223">
        <v>-899872.56</v>
      </c>
      <c r="K194" s="223">
        <v>-899872.56</v>
      </c>
      <c r="L194" s="223">
        <v>-899872.56</v>
      </c>
      <c r="M194" s="223">
        <v>-899872.56</v>
      </c>
      <c r="N194" s="223">
        <v>-899872.56</v>
      </c>
    </row>
    <row r="195" spans="1:14">
      <c r="A195" s="222" t="s">
        <v>374</v>
      </c>
      <c r="B195" s="222" t="s">
        <v>361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980942.28</v>
      </c>
      <c r="J195" s="223">
        <v>980942.28</v>
      </c>
      <c r="K195" s="223">
        <v>980942.28</v>
      </c>
      <c r="L195" s="223">
        <v>980942.28</v>
      </c>
      <c r="M195" s="223">
        <v>980942.28</v>
      </c>
      <c r="N195" s="223">
        <v>980942.28</v>
      </c>
    </row>
    <row r="196" spans="1:14">
      <c r="A196" s="222" t="s">
        <v>375</v>
      </c>
      <c r="B196" s="222" t="s">
        <v>119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</row>
    <row r="197" spans="1:14">
      <c r="A197" s="222" t="s">
        <v>376</v>
      </c>
      <c r="B197" s="222" t="s">
        <v>119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</row>
    <row r="198" spans="1:14">
      <c r="A198" s="222" t="s">
        <v>377</v>
      </c>
      <c r="B198" s="222" t="s">
        <v>119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</row>
    <row r="199" spans="1:14">
      <c r="A199" s="222" t="s">
        <v>378</v>
      </c>
      <c r="B199" s="222" t="s">
        <v>119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</row>
    <row r="200" spans="1:14">
      <c r="A200" s="222" t="s">
        <v>379</v>
      </c>
      <c r="B200" s="222" t="s">
        <v>119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</row>
    <row r="201" spans="1:14">
      <c r="A201" s="222" t="s">
        <v>380</v>
      </c>
      <c r="B201" s="222" t="s">
        <v>119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</row>
    <row r="202" spans="1:14">
      <c r="A202" s="222" t="s">
        <v>381</v>
      </c>
      <c r="B202" s="222" t="s">
        <v>119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</row>
    <row r="203" spans="1:14">
      <c r="A203" s="222" t="s">
        <v>382</v>
      </c>
      <c r="B203" s="222" t="s">
        <v>119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</row>
    <row r="204" spans="1:14">
      <c r="A204" s="222" t="s">
        <v>383</v>
      </c>
      <c r="B204" s="222" t="s">
        <v>119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</row>
    <row r="205" spans="1:14">
      <c r="A205" s="222" t="s">
        <v>384</v>
      </c>
      <c r="B205" s="222" t="s">
        <v>119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</row>
    <row r="206" spans="1:14">
      <c r="A206" s="222" t="s">
        <v>385</v>
      </c>
      <c r="B206" s="222" t="s">
        <v>119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</row>
    <row r="207" spans="1:14">
      <c r="A207" s="222" t="s">
        <v>386</v>
      </c>
      <c r="B207" s="222" t="s">
        <v>119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</row>
    <row r="208" spans="1:14">
      <c r="A208" s="222" t="s">
        <v>387</v>
      </c>
      <c r="B208" s="222" t="s">
        <v>119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</row>
    <row r="209" spans="1:14">
      <c r="A209" s="222" t="s">
        <v>388</v>
      </c>
      <c r="B209" s="222" t="s">
        <v>119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</row>
    <row r="210" spans="1:14">
      <c r="A210" s="222" t="s">
        <v>389</v>
      </c>
      <c r="B210" s="222" t="s">
        <v>119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</row>
    <row r="211" spans="1:14">
      <c r="A211" s="222" t="s">
        <v>390</v>
      </c>
      <c r="B211" s="222" t="s">
        <v>119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</row>
    <row r="212" spans="1:14">
      <c r="A212" s="222" t="s">
        <v>391</v>
      </c>
      <c r="B212" s="222" t="s">
        <v>119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</row>
    <row r="213" spans="1:14">
      <c r="A213" s="222" t="s">
        <v>392</v>
      </c>
      <c r="B213" s="222" t="s">
        <v>119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</row>
    <row r="214" spans="1:14">
      <c r="A214" s="222" t="s">
        <v>393</v>
      </c>
      <c r="B214" s="222" t="s">
        <v>119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</row>
    <row r="215" spans="1:14">
      <c r="A215" s="222" t="s">
        <v>394</v>
      </c>
      <c r="B215" s="222" t="s">
        <v>119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</row>
    <row r="216" spans="1:14">
      <c r="A216" s="222" t="s">
        <v>395</v>
      </c>
      <c r="B216" s="222" t="s">
        <v>119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</row>
    <row r="217" spans="1:14">
      <c r="A217" s="222" t="s">
        <v>396</v>
      </c>
      <c r="B217" s="222" t="s">
        <v>119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</row>
    <row r="218" spans="1:14">
      <c r="A218" s="222" t="s">
        <v>397</v>
      </c>
      <c r="B218" s="222" t="s">
        <v>119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</row>
    <row r="219" spans="1:14">
      <c r="A219" s="222" t="s">
        <v>398</v>
      </c>
      <c r="B219" s="222" t="s">
        <v>119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</row>
    <row r="220" spans="1:14">
      <c r="A220" s="222" t="s">
        <v>399</v>
      </c>
      <c r="B220" s="222" t="s">
        <v>119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</row>
    <row r="221" spans="1:14">
      <c r="A221" s="222" t="s">
        <v>400</v>
      </c>
      <c r="B221" s="222" t="s">
        <v>119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</row>
    <row r="222" spans="1:14">
      <c r="A222" s="222" t="s">
        <v>401</v>
      </c>
      <c r="B222" s="222" t="s">
        <v>119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</row>
    <row r="223" spans="1:14">
      <c r="A223" s="222" t="s">
        <v>402</v>
      </c>
      <c r="B223" s="222" t="s">
        <v>119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</row>
    <row r="224" spans="1:14">
      <c r="A224" s="222" t="s">
        <v>403</v>
      </c>
      <c r="B224" s="222" t="s">
        <v>119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</row>
    <row r="225" spans="1:14">
      <c r="A225" s="222" t="s">
        <v>404</v>
      </c>
      <c r="B225" s="222" t="s">
        <v>119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</row>
    <row r="226" spans="1:14">
      <c r="A226" s="222" t="s">
        <v>405</v>
      </c>
      <c r="B226" s="222" t="s">
        <v>119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</row>
    <row r="227" spans="1:14">
      <c r="A227" s="222" t="s">
        <v>406</v>
      </c>
      <c r="B227" s="222" t="s">
        <v>119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</row>
    <row r="228" spans="1:14">
      <c r="A228" s="222" t="s">
        <v>407</v>
      </c>
      <c r="B228" s="222" t="s">
        <v>119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</row>
    <row r="229" spans="1:14">
      <c r="A229" s="222" t="s">
        <v>408</v>
      </c>
      <c r="B229" s="222" t="s">
        <v>119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</row>
    <row r="230" spans="1:14">
      <c r="A230" s="222" t="s">
        <v>409</v>
      </c>
      <c r="B230" s="222" t="s">
        <v>119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</row>
    <row r="231" spans="1:14">
      <c r="A231" s="222" t="s">
        <v>410</v>
      </c>
      <c r="B231" s="222" t="s">
        <v>119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</row>
    <row r="232" spans="1:14">
      <c r="A232" s="222" t="s">
        <v>411</v>
      </c>
      <c r="B232" s="222" t="s">
        <v>119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</row>
    <row r="233" spans="1:14">
      <c r="A233" s="222" t="s">
        <v>412</v>
      </c>
      <c r="B233" s="222" t="s">
        <v>119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</row>
    <row r="234" spans="1:14">
      <c r="A234" s="222" t="s">
        <v>413</v>
      </c>
      <c r="B234" s="222" t="s">
        <v>119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</row>
    <row r="235" spans="1:14">
      <c r="A235" s="222" t="s">
        <v>414</v>
      </c>
      <c r="B235" s="222" t="s">
        <v>119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</row>
    <row r="236" spans="1:14">
      <c r="A236" s="222" t="s">
        <v>415</v>
      </c>
      <c r="B236" s="222" t="s">
        <v>119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</row>
    <row r="237" spans="1:14">
      <c r="A237" s="222" t="s">
        <v>416</v>
      </c>
      <c r="B237" s="222" t="s">
        <v>119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</row>
    <row r="238" spans="1:14">
      <c r="A238" s="222" t="s">
        <v>417</v>
      </c>
      <c r="B238" s="222" t="s">
        <v>119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</row>
    <row r="239" spans="1:14">
      <c r="A239" s="222" t="s">
        <v>418</v>
      </c>
      <c r="B239" s="222" t="s">
        <v>119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</row>
    <row r="240" spans="1:14">
      <c r="A240" s="222" t="s">
        <v>419</v>
      </c>
      <c r="B240" s="222" t="s">
        <v>119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</row>
    <row r="241" spans="1:14">
      <c r="A241" s="222" t="s">
        <v>420</v>
      </c>
      <c r="B241" s="222" t="s">
        <v>119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</row>
    <row r="242" spans="1:14">
      <c r="A242" s="222" t="s">
        <v>421</v>
      </c>
      <c r="B242" s="222" t="s">
        <v>119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</row>
    <row r="243" spans="1:14">
      <c r="A243" s="222" t="s">
        <v>422</v>
      </c>
      <c r="B243" s="222" t="s">
        <v>119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</row>
    <row r="244" spans="1:14">
      <c r="A244" s="222" t="s">
        <v>423</v>
      </c>
      <c r="B244" s="222" t="s">
        <v>119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</row>
    <row r="245" spans="1:14">
      <c r="A245" s="222" t="s">
        <v>424</v>
      </c>
      <c r="B245" s="222" t="s">
        <v>119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</row>
    <row r="246" spans="1:14">
      <c r="A246" s="222" t="s">
        <v>425</v>
      </c>
      <c r="B246" s="222" t="s">
        <v>119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</row>
    <row r="247" spans="1:14">
      <c r="A247" s="222" t="s">
        <v>426</v>
      </c>
      <c r="B247" s="222" t="s">
        <v>119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</row>
    <row r="248" spans="1:14">
      <c r="A248" s="222" t="s">
        <v>427</v>
      </c>
      <c r="B248" s="222" t="s">
        <v>119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</row>
    <row r="249" spans="1:14">
      <c r="A249" s="222" t="s">
        <v>428</v>
      </c>
      <c r="B249" s="222" t="s">
        <v>119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</row>
    <row r="250" spans="1:14">
      <c r="A250" s="222" t="s">
        <v>429</v>
      </c>
      <c r="B250" s="222" t="s">
        <v>119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</row>
    <row r="251" spans="1:14">
      <c r="A251" s="222" t="s">
        <v>430</v>
      </c>
      <c r="B251" s="222" t="s">
        <v>119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</row>
    <row r="252" spans="1:14">
      <c r="A252" s="222" t="s">
        <v>431</v>
      </c>
      <c r="B252" s="222" t="s">
        <v>119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</row>
    <row r="253" spans="1:14">
      <c r="A253" s="222" t="s">
        <v>432</v>
      </c>
      <c r="B253" s="222" t="s">
        <v>119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</row>
    <row r="254" spans="1:14">
      <c r="A254" s="222" t="s">
        <v>433</v>
      </c>
      <c r="B254" s="222" t="s">
        <v>119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</row>
    <row r="255" spans="1:14">
      <c r="A255" s="222" t="s">
        <v>434</v>
      </c>
      <c r="B255" s="222" t="s">
        <v>119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</row>
    <row r="256" spans="1:14">
      <c r="A256" s="222" t="s">
        <v>435</v>
      </c>
      <c r="B256" s="222" t="s">
        <v>119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</row>
    <row r="257" spans="1:14">
      <c r="A257" s="222" t="s">
        <v>436</v>
      </c>
      <c r="B257" s="222" t="s">
        <v>119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</row>
    <row r="258" spans="1:14">
      <c r="A258" s="222" t="s">
        <v>437</v>
      </c>
      <c r="B258" s="222" t="s">
        <v>119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</row>
    <row r="259" spans="1:14">
      <c r="A259" s="222" t="s">
        <v>438</v>
      </c>
      <c r="B259" s="222" t="s">
        <v>119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</row>
    <row r="260" spans="1:14">
      <c r="A260" s="222" t="s">
        <v>439</v>
      </c>
      <c r="B260" s="222" t="s">
        <v>119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</row>
    <row r="261" spans="1:14">
      <c r="A261" s="222" t="s">
        <v>440</v>
      </c>
      <c r="B261" s="222" t="s">
        <v>119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</row>
    <row r="262" spans="1:14">
      <c r="A262" s="222" t="s">
        <v>441</v>
      </c>
      <c r="B262" s="222" t="s">
        <v>119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</row>
    <row r="263" spans="1:14">
      <c r="A263" s="222" t="s">
        <v>442</v>
      </c>
      <c r="B263" s="222" t="s">
        <v>119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</row>
    <row r="264" spans="1:14">
      <c r="A264" s="222" t="s">
        <v>443</v>
      </c>
      <c r="B264" s="222" t="s">
        <v>119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</row>
    <row r="265" spans="1:14">
      <c r="A265" s="222" t="s">
        <v>444</v>
      </c>
      <c r="B265" s="222" t="s">
        <v>119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</row>
    <row r="266" spans="1:14">
      <c r="A266" s="222" t="s">
        <v>445</v>
      </c>
      <c r="B266" s="222" t="s">
        <v>119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</row>
    <row r="267" spans="1:14">
      <c r="A267" s="222" t="s">
        <v>446</v>
      </c>
      <c r="B267" s="222" t="s">
        <v>447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</row>
    <row r="268" spans="1:14">
      <c r="A268" s="222" t="s">
        <v>448</v>
      </c>
      <c r="B268" s="222" t="s">
        <v>449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</row>
    <row r="269" spans="1:14">
      <c r="A269" s="222" t="s">
        <v>450</v>
      </c>
      <c r="B269" s="222" t="s">
        <v>451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</row>
    <row r="270" spans="1:14">
      <c r="A270" s="222" t="s">
        <v>452</v>
      </c>
      <c r="B270" s="222" t="s">
        <v>453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</row>
    <row r="271" spans="1:14">
      <c r="A271" s="222" t="s">
        <v>454</v>
      </c>
      <c r="B271" s="222" t="s">
        <v>455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</row>
    <row r="272" spans="1:14">
      <c r="A272" s="222" t="s">
        <v>456</v>
      </c>
      <c r="B272" s="222" t="s">
        <v>457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</row>
    <row r="273" spans="1:14">
      <c r="A273" s="222" t="s">
        <v>458</v>
      </c>
      <c r="B273" s="222" t="s">
        <v>119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</row>
    <row r="274" spans="1:14">
      <c r="A274" s="222" t="s">
        <v>459</v>
      </c>
      <c r="B274" s="222" t="s">
        <v>460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</row>
    <row r="275" spans="1:14">
      <c r="A275" s="222" t="s">
        <v>461</v>
      </c>
      <c r="B275" s="222" t="s">
        <v>462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</row>
    <row r="276" spans="1:14">
      <c r="A276" s="222" t="s">
        <v>463</v>
      </c>
      <c r="B276" s="222" t="s">
        <v>119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</row>
    <row r="277" spans="1:14">
      <c r="A277" s="222" t="s">
        <v>464</v>
      </c>
      <c r="B277" s="222" t="s">
        <v>119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</row>
    <row r="278" spans="1:14">
      <c r="A278" s="222" t="s">
        <v>465</v>
      </c>
      <c r="B278" s="222" t="s">
        <v>119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</row>
    <row r="279" spans="1:14">
      <c r="A279" s="222" t="s">
        <v>466</v>
      </c>
      <c r="B279" s="222" t="s">
        <v>119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</row>
    <row r="280" spans="1:14">
      <c r="A280" s="222" t="s">
        <v>467</v>
      </c>
      <c r="B280" s="222" t="s">
        <v>119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</row>
    <row r="281" spans="1:14">
      <c r="A281" s="222" t="s">
        <v>468</v>
      </c>
      <c r="B281" s="222" t="s">
        <v>119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</row>
    <row r="282" spans="1:14">
      <c r="A282" s="222" t="s">
        <v>469</v>
      </c>
      <c r="B282" s="222" t="s">
        <v>119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</row>
    <row r="283" spans="1:14">
      <c r="A283" s="222" t="s">
        <v>470</v>
      </c>
      <c r="B283" s="222" t="s">
        <v>471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</row>
    <row r="284" spans="1:14">
      <c r="A284" s="222" t="s">
        <v>472</v>
      </c>
      <c r="B284" s="222" t="s">
        <v>473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</row>
    <row r="285" spans="1:14">
      <c r="A285" s="222" t="s">
        <v>474</v>
      </c>
      <c r="B285" s="222" t="s">
        <v>462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</row>
    <row r="286" spans="1:14">
      <c r="A286" s="222" t="s">
        <v>475</v>
      </c>
      <c r="B286" s="222" t="s">
        <v>476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</row>
    <row r="287" spans="1:14">
      <c r="A287" s="222" t="s">
        <v>477</v>
      </c>
      <c r="B287" s="222" t="s">
        <v>478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</row>
    <row r="288" spans="1:14">
      <c r="A288" s="222" t="s">
        <v>479</v>
      </c>
      <c r="B288" s="222" t="s">
        <v>119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</row>
    <row r="289" spans="1:14">
      <c r="A289" s="222" t="s">
        <v>480</v>
      </c>
      <c r="B289" s="222" t="s">
        <v>119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</row>
    <row r="290" spans="1:14">
      <c r="A290" s="222" t="s">
        <v>481</v>
      </c>
      <c r="B290" s="222" t="s">
        <v>119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</row>
    <row r="291" spans="1:14">
      <c r="A291" s="222" t="s">
        <v>482</v>
      </c>
      <c r="B291" s="222" t="s">
        <v>119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</row>
    <row r="292" spans="1:14">
      <c r="A292" s="222" t="s">
        <v>483</v>
      </c>
      <c r="B292" s="222" t="s">
        <v>119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</row>
    <row r="293" spans="1:14">
      <c r="A293" s="222" t="s">
        <v>484</v>
      </c>
      <c r="B293" s="222" t="s">
        <v>119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</row>
    <row r="294" spans="1:14">
      <c r="A294" s="222" t="s">
        <v>485</v>
      </c>
      <c r="B294" s="222" t="s">
        <v>119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</row>
    <row r="295" spans="1:14">
      <c r="A295" s="222" t="s">
        <v>486</v>
      </c>
      <c r="B295" s="222" t="s">
        <v>119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</row>
    <row r="296" spans="1:14">
      <c r="A296" s="222" t="s">
        <v>487</v>
      </c>
      <c r="B296" s="222" t="s">
        <v>119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</row>
    <row r="297" spans="1:14">
      <c r="A297" s="222" t="s">
        <v>488</v>
      </c>
      <c r="B297" s="222" t="s">
        <v>119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</row>
    <row r="298" spans="1:14">
      <c r="A298" s="222" t="s">
        <v>489</v>
      </c>
      <c r="B298" s="222" t="s">
        <v>119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</row>
    <row r="299" spans="1:14">
      <c r="A299" s="222" t="s">
        <v>490</v>
      </c>
      <c r="B299" s="222" t="s">
        <v>119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</row>
    <row r="300" spans="1:14">
      <c r="A300" s="222" t="s">
        <v>491</v>
      </c>
      <c r="B300" s="222" t="s">
        <v>119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</row>
    <row r="301" spans="1:14">
      <c r="A301" s="222" t="s">
        <v>492</v>
      </c>
      <c r="B301" s="222" t="s">
        <v>119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</row>
    <row r="302" spans="1:14">
      <c r="A302" s="222" t="s">
        <v>493</v>
      </c>
      <c r="B302" s="222" t="s">
        <v>119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</row>
    <row r="303" spans="1:14">
      <c r="A303" s="222" t="s">
        <v>494</v>
      </c>
      <c r="B303" s="222" t="s">
        <v>119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</row>
    <row r="304" spans="1:14">
      <c r="A304" s="222" t="s">
        <v>495</v>
      </c>
      <c r="B304" s="222" t="s">
        <v>119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</row>
    <row r="305" spans="1:14">
      <c r="A305" s="222" t="s">
        <v>496</v>
      </c>
      <c r="B305" s="222" t="s">
        <v>119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</row>
    <row r="306" spans="1:14">
      <c r="A306" s="222" t="s">
        <v>497</v>
      </c>
      <c r="B306" s="222" t="s">
        <v>119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</row>
    <row r="307" spans="1:14">
      <c r="A307" s="222" t="s">
        <v>498</v>
      </c>
      <c r="B307" s="222" t="s">
        <v>119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</row>
    <row r="308" spans="1:14">
      <c r="A308" s="222" t="s">
        <v>499</v>
      </c>
      <c r="B308" s="222" t="s">
        <v>119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</row>
    <row r="309" spans="1:14">
      <c r="A309" s="222" t="s">
        <v>500</v>
      </c>
      <c r="B309" s="222" t="s">
        <v>119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</row>
    <row r="310" spans="1:14">
      <c r="A310" s="222" t="s">
        <v>501</v>
      </c>
      <c r="B310" s="222" t="s">
        <v>119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</row>
    <row r="311" spans="1:14">
      <c r="A311" s="222" t="s">
        <v>502</v>
      </c>
      <c r="B311" s="222" t="s">
        <v>119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</row>
    <row r="312" spans="1:14">
      <c r="A312" s="222" t="s">
        <v>503</v>
      </c>
      <c r="B312" s="222" t="s">
        <v>119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</row>
    <row r="313" spans="1:14">
      <c r="A313" s="222" t="s">
        <v>504</v>
      </c>
      <c r="B313" s="222" t="s">
        <v>119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</row>
    <row r="314" spans="1:14">
      <c r="A314" s="222" t="s">
        <v>505</v>
      </c>
      <c r="B314" s="222" t="s">
        <v>119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</row>
    <row r="315" spans="1:14">
      <c r="A315" s="222" t="s">
        <v>506</v>
      </c>
      <c r="B315" s="222" t="s">
        <v>119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</row>
    <row r="316" spans="1:14">
      <c r="A316" s="222" t="s">
        <v>507</v>
      </c>
      <c r="B316" s="222" t="s">
        <v>119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</row>
    <row r="317" spans="1:14">
      <c r="A317" s="222" t="s">
        <v>508</v>
      </c>
      <c r="B317" s="222" t="s">
        <v>119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</row>
    <row r="318" spans="1:14">
      <c r="A318" s="222" t="s">
        <v>509</v>
      </c>
      <c r="B318" s="222" t="s">
        <v>119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</row>
    <row r="319" spans="1:14">
      <c r="A319" s="222" t="s">
        <v>510</v>
      </c>
      <c r="B319" s="222" t="s">
        <v>119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</row>
    <row r="320" spans="1:14">
      <c r="A320" s="222" t="s">
        <v>511</v>
      </c>
      <c r="B320" s="222" t="s">
        <v>119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</row>
    <row r="321" spans="1:14">
      <c r="A321" s="222" t="s">
        <v>512</v>
      </c>
      <c r="B321" s="222" t="s">
        <v>119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</row>
    <row r="322" spans="1:14">
      <c r="A322" s="222" t="s">
        <v>513</v>
      </c>
      <c r="B322" s="222" t="s">
        <v>119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</row>
    <row r="323" spans="1:14">
      <c r="A323" s="222" t="s">
        <v>514</v>
      </c>
      <c r="B323" s="222" t="s">
        <v>119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</row>
    <row r="324" spans="1:14">
      <c r="A324" s="222" t="s">
        <v>515</v>
      </c>
      <c r="B324" s="222" t="s">
        <v>119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</row>
    <row r="325" spans="1:14">
      <c r="A325" s="222" t="s">
        <v>516</v>
      </c>
      <c r="B325" s="222" t="s">
        <v>119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</row>
    <row r="326" spans="1:14">
      <c r="A326" s="222" t="s">
        <v>517</v>
      </c>
      <c r="B326" s="222" t="s">
        <v>119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</row>
    <row r="327" spans="1:14">
      <c r="A327" s="222" t="s">
        <v>518</v>
      </c>
      <c r="B327" s="222" t="s">
        <v>119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</row>
    <row r="328" spans="1:14">
      <c r="A328" s="222" t="s">
        <v>519</v>
      </c>
      <c r="B328" s="222" t="s">
        <v>119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</row>
    <row r="329" spans="1:14">
      <c r="A329" s="222" t="s">
        <v>520</v>
      </c>
      <c r="B329" s="222" t="s">
        <v>119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</row>
    <row r="330" spans="1:14">
      <c r="A330" s="222" t="s">
        <v>521</v>
      </c>
      <c r="B330" s="222" t="s">
        <v>119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</row>
    <row r="331" spans="1:14">
      <c r="A331" s="222" t="s">
        <v>522</v>
      </c>
      <c r="B331" s="222" t="s">
        <v>119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</row>
    <row r="332" spans="1:14">
      <c r="A332" s="222" t="s">
        <v>523</v>
      </c>
      <c r="B332" s="222" t="s">
        <v>119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</row>
    <row r="333" spans="1:14">
      <c r="A333" s="222" t="s">
        <v>524</v>
      </c>
      <c r="B333" s="222" t="s">
        <v>119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</row>
    <row r="334" spans="1:14">
      <c r="A334" s="222" t="s">
        <v>525</v>
      </c>
      <c r="B334" s="222" t="s">
        <v>119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</row>
    <row r="335" spans="1:14">
      <c r="A335" s="222" t="s">
        <v>526</v>
      </c>
      <c r="B335" s="222" t="s">
        <v>119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</row>
    <row r="336" spans="1:14">
      <c r="A336" s="222" t="s">
        <v>527</v>
      </c>
      <c r="B336" s="222" t="s">
        <v>119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</row>
    <row r="337" spans="1:14">
      <c r="A337" s="222" t="s">
        <v>528</v>
      </c>
      <c r="B337" s="222" t="s">
        <v>119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</row>
    <row r="338" spans="1:14">
      <c r="A338" s="222" t="s">
        <v>529</v>
      </c>
      <c r="B338" s="222" t="s">
        <v>119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</row>
    <row r="339" spans="1:14">
      <c r="A339" s="222" t="s">
        <v>530</v>
      </c>
      <c r="B339" s="222" t="s">
        <v>119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</row>
    <row r="340" spans="1:14">
      <c r="A340" s="222" t="s">
        <v>531</v>
      </c>
      <c r="B340" s="222" t="s">
        <v>119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</row>
    <row r="341" spans="1:14">
      <c r="A341" s="222" t="s">
        <v>532</v>
      </c>
      <c r="B341" s="222" t="s">
        <v>119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</row>
    <row r="342" spans="1:14">
      <c r="A342" s="222" t="s">
        <v>533</v>
      </c>
      <c r="B342" s="222" t="s">
        <v>119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</row>
    <row r="343" spans="1:14">
      <c r="A343" s="222" t="s">
        <v>534</v>
      </c>
      <c r="B343" s="222" t="s">
        <v>119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</row>
    <row r="344" spans="1:14">
      <c r="A344" s="222" t="s">
        <v>535</v>
      </c>
      <c r="B344" s="222" t="s">
        <v>119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</row>
    <row r="345" spans="1:14">
      <c r="A345" s="222" t="s">
        <v>536</v>
      </c>
      <c r="B345" s="222" t="s">
        <v>119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</row>
    <row r="346" spans="1:14">
      <c r="A346" s="222" t="s">
        <v>537</v>
      </c>
      <c r="B346" s="222" t="s">
        <v>119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</row>
    <row r="347" spans="1:14">
      <c r="A347" s="222" t="s">
        <v>538</v>
      </c>
      <c r="B347" s="222" t="s">
        <v>119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</row>
    <row r="348" spans="1:14">
      <c r="A348" s="222" t="s">
        <v>539</v>
      </c>
      <c r="B348" s="222" t="s">
        <v>540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</row>
    <row r="349" spans="1:14">
      <c r="A349" s="222" t="s">
        <v>541</v>
      </c>
      <c r="B349" s="222" t="s">
        <v>119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</row>
    <row r="350" spans="1:14">
      <c r="A350" s="222" t="s">
        <v>542</v>
      </c>
      <c r="B350" s="222" t="s">
        <v>119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</row>
    <row r="351" spans="1:14">
      <c r="A351" s="222" t="s">
        <v>543</v>
      </c>
      <c r="B351" s="222" t="s">
        <v>119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</row>
    <row r="352" spans="1:14">
      <c r="A352" s="222" t="s">
        <v>544</v>
      </c>
      <c r="B352" s="222" t="s">
        <v>119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</row>
    <row r="353" spans="1:14">
      <c r="A353" s="222" t="s">
        <v>545</v>
      </c>
      <c r="B353" s="222" t="s">
        <v>119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</row>
    <row r="354" spans="1:14">
      <c r="A354" s="222" t="s">
        <v>546</v>
      </c>
      <c r="B354" s="222" t="s">
        <v>119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</row>
    <row r="355" spans="1:14">
      <c r="A355" s="222" t="s">
        <v>547</v>
      </c>
      <c r="B355" s="222" t="s">
        <v>119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</row>
    <row r="356" spans="1:14">
      <c r="A356" s="222" t="s">
        <v>548</v>
      </c>
      <c r="B356" s="222" t="s">
        <v>119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</row>
    <row r="357" spans="1:14">
      <c r="A357" s="222" t="s">
        <v>549</v>
      </c>
      <c r="B357" s="222" t="s">
        <v>119</v>
      </c>
      <c r="C357" s="223">
        <v>0</v>
      </c>
      <c r="D357" s="223">
        <v>0</v>
      </c>
      <c r="E357" s="223">
        <v>0</v>
      </c>
      <c r="F357" s="223">
        <v>0</v>
      </c>
      <c r="G357" s="223">
        <v>0</v>
      </c>
      <c r="H357" s="223">
        <v>0</v>
      </c>
      <c r="I357" s="223">
        <v>0</v>
      </c>
      <c r="J357" s="223">
        <v>0</v>
      </c>
      <c r="K357" s="223">
        <v>0</v>
      </c>
      <c r="L357" s="223">
        <v>0</v>
      </c>
      <c r="M357" s="223">
        <v>0</v>
      </c>
      <c r="N357" s="223">
        <v>0</v>
      </c>
    </row>
    <row r="358" spans="1:14">
      <c r="A358" s="222" t="s">
        <v>550</v>
      </c>
      <c r="B358" s="222" t="s">
        <v>119</v>
      </c>
      <c r="C358" s="223">
        <v>0</v>
      </c>
      <c r="D358" s="223">
        <v>0</v>
      </c>
      <c r="E358" s="223">
        <v>0</v>
      </c>
      <c r="F358" s="223">
        <v>0</v>
      </c>
      <c r="G358" s="223">
        <v>0</v>
      </c>
      <c r="H358" s="223">
        <v>0</v>
      </c>
      <c r="I358" s="223">
        <v>0</v>
      </c>
      <c r="J358" s="223">
        <v>0</v>
      </c>
      <c r="K358" s="223">
        <v>0</v>
      </c>
      <c r="L358" s="223">
        <v>0</v>
      </c>
      <c r="M358" s="223">
        <v>0</v>
      </c>
      <c r="N358" s="223">
        <v>0</v>
      </c>
    </row>
    <row r="359" spans="1:14">
      <c r="A359" s="222" t="s">
        <v>551</v>
      </c>
      <c r="B359" s="222" t="s">
        <v>119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</row>
    <row r="360" spans="1:14">
      <c r="A360" s="222" t="s">
        <v>552</v>
      </c>
      <c r="B360" s="222" t="s">
        <v>119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</row>
    <row r="361" spans="1:14">
      <c r="A361" s="222" t="s">
        <v>553</v>
      </c>
      <c r="B361" s="222" t="s">
        <v>119</v>
      </c>
      <c r="C361" s="223">
        <v>0</v>
      </c>
      <c r="D361" s="223">
        <v>0</v>
      </c>
      <c r="E361" s="223">
        <v>0</v>
      </c>
      <c r="F361" s="223">
        <v>0</v>
      </c>
      <c r="G361" s="223">
        <v>0</v>
      </c>
      <c r="H361" s="223">
        <v>0</v>
      </c>
      <c r="I361" s="223">
        <v>0</v>
      </c>
      <c r="J361" s="223">
        <v>0</v>
      </c>
      <c r="K361" s="223">
        <v>0</v>
      </c>
      <c r="L361" s="223">
        <v>0</v>
      </c>
      <c r="M361" s="223">
        <v>0</v>
      </c>
      <c r="N361" s="223">
        <v>0</v>
      </c>
    </row>
    <row r="362" spans="1:14">
      <c r="A362" s="222" t="s">
        <v>554</v>
      </c>
      <c r="B362" s="222" t="s">
        <v>119</v>
      </c>
      <c r="C362" s="223">
        <v>0</v>
      </c>
      <c r="D362" s="223">
        <v>0</v>
      </c>
      <c r="E362" s="223">
        <v>0</v>
      </c>
      <c r="F362" s="223">
        <v>0</v>
      </c>
      <c r="G362" s="223">
        <v>0</v>
      </c>
      <c r="H362" s="223">
        <v>0</v>
      </c>
      <c r="I362" s="223">
        <v>0</v>
      </c>
      <c r="J362" s="223">
        <v>0</v>
      </c>
      <c r="K362" s="223">
        <v>0</v>
      </c>
      <c r="L362" s="223">
        <v>0</v>
      </c>
      <c r="M362" s="223">
        <v>0</v>
      </c>
      <c r="N362" s="223">
        <v>0</v>
      </c>
    </row>
    <row r="363" spans="1:14">
      <c r="A363" s="222" t="s">
        <v>555</v>
      </c>
      <c r="B363" s="222" t="s">
        <v>119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</row>
    <row r="364" spans="1:14">
      <c r="A364" s="222" t="s">
        <v>556</v>
      </c>
      <c r="B364" s="222" t="s">
        <v>557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</row>
    <row r="365" spans="1:14">
      <c r="A365" s="222" t="s">
        <v>558</v>
      </c>
      <c r="B365" s="222" t="s">
        <v>559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</row>
    <row r="366" spans="1:14">
      <c r="A366" s="222" t="s">
        <v>560</v>
      </c>
      <c r="B366" s="222" t="s">
        <v>561</v>
      </c>
      <c r="C366" s="223">
        <v>110220505.40000001</v>
      </c>
      <c r="D366" s="223">
        <v>141358384.06</v>
      </c>
      <c r="E366" s="223">
        <v>149322904.41999999</v>
      </c>
      <c r="F366" s="223">
        <v>130198656.97</v>
      </c>
      <c r="G366" s="223">
        <v>87693683.659999996</v>
      </c>
      <c r="H366" s="223">
        <v>94970941.870000005</v>
      </c>
      <c r="I366" s="223">
        <v>93851507.209999993</v>
      </c>
      <c r="J366" s="223">
        <v>93851507.209999993</v>
      </c>
      <c r="K366" s="223">
        <v>93851507.209999993</v>
      </c>
      <c r="L366" s="223">
        <v>93851507.209999993</v>
      </c>
      <c r="M366" s="223">
        <v>93851507.209999993</v>
      </c>
      <c r="N366" s="223">
        <v>93851507.209999993</v>
      </c>
    </row>
    <row r="367" spans="1:14">
      <c r="A367" s="222" t="s">
        <v>562</v>
      </c>
      <c r="B367" s="222" t="s">
        <v>563</v>
      </c>
      <c r="C367" s="223">
        <v>135223.84</v>
      </c>
      <c r="D367" s="223">
        <v>114638.44</v>
      </c>
      <c r="E367" s="223">
        <v>152903.96</v>
      </c>
      <c r="F367" s="223">
        <v>155752.66</v>
      </c>
      <c r="G367" s="223">
        <v>107974.27</v>
      </c>
      <c r="H367" s="223">
        <v>107401.91</v>
      </c>
      <c r="I367" s="223">
        <v>1023543.37</v>
      </c>
      <c r="J367" s="223">
        <v>1023543.37</v>
      </c>
      <c r="K367" s="223">
        <v>1023543.37</v>
      </c>
      <c r="L367" s="223">
        <v>1023543.37</v>
      </c>
      <c r="M367" s="223">
        <v>1023543.37</v>
      </c>
      <c r="N367" s="223">
        <v>1023543.37</v>
      </c>
    </row>
    <row r="368" spans="1:14">
      <c r="A368" s="222" t="s">
        <v>564</v>
      </c>
      <c r="B368" s="222" t="s">
        <v>565</v>
      </c>
      <c r="C368" s="223">
        <v>5863941.46</v>
      </c>
      <c r="D368" s="223">
        <v>5923581.1500000004</v>
      </c>
      <c r="E368" s="223">
        <v>5996875.3799999999</v>
      </c>
      <c r="F368" s="223">
        <v>6063612.6200000001</v>
      </c>
      <c r="G368" s="223">
        <v>6130010.1100000003</v>
      </c>
      <c r="H368" s="223">
        <v>6200070.6799999997</v>
      </c>
      <c r="I368" s="223">
        <v>6200070.6799999997</v>
      </c>
      <c r="J368" s="223">
        <v>6200070.6799999997</v>
      </c>
      <c r="K368" s="223">
        <v>6200070.6799999997</v>
      </c>
      <c r="L368" s="223">
        <v>6200070.6799999997</v>
      </c>
      <c r="M368" s="223">
        <v>6200070.6799999997</v>
      </c>
      <c r="N368" s="223">
        <v>6200070.6799999997</v>
      </c>
    </row>
    <row r="369" spans="1:14">
      <c r="A369" s="222" t="s">
        <v>566</v>
      </c>
      <c r="B369" s="222" t="s">
        <v>567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</row>
    <row r="370" spans="1:14">
      <c r="A370" s="222" t="s">
        <v>2479</v>
      </c>
      <c r="B370" s="222" t="s">
        <v>2480</v>
      </c>
      <c r="C370" s="223">
        <v>0</v>
      </c>
      <c r="D370" s="223">
        <v>-40716.22</v>
      </c>
      <c r="E370" s="223">
        <v>-40716.22</v>
      </c>
      <c r="F370" s="223">
        <v>-40716.22</v>
      </c>
      <c r="G370" s="223">
        <v>-40716.22</v>
      </c>
      <c r="H370" s="223">
        <v>-40716.22</v>
      </c>
      <c r="I370" s="223">
        <v>-40716.22</v>
      </c>
      <c r="J370" s="223">
        <v>-40716.22</v>
      </c>
      <c r="K370" s="223">
        <v>-40716.22</v>
      </c>
      <c r="L370" s="223">
        <v>-40716.22</v>
      </c>
      <c r="M370" s="223">
        <v>-40716.22</v>
      </c>
      <c r="N370" s="223">
        <v>-40716.22</v>
      </c>
    </row>
    <row r="371" spans="1:14">
      <c r="A371" s="222" t="s">
        <v>568</v>
      </c>
      <c r="B371" s="222" t="s">
        <v>569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16140.78</v>
      </c>
      <c r="I371" s="223">
        <v>16140.78</v>
      </c>
      <c r="J371" s="223">
        <v>16140.78</v>
      </c>
      <c r="K371" s="223">
        <v>16140.78</v>
      </c>
      <c r="L371" s="223">
        <v>16140.78</v>
      </c>
      <c r="M371" s="223">
        <v>16140.78</v>
      </c>
      <c r="N371" s="223">
        <v>16140.78</v>
      </c>
    </row>
    <row r="372" spans="1:14">
      <c r="A372" s="222" t="s">
        <v>570</v>
      </c>
      <c r="B372" s="222" t="s">
        <v>571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</row>
    <row r="373" spans="1:14">
      <c r="A373" s="222" t="s">
        <v>572</v>
      </c>
      <c r="B373" s="222" t="s">
        <v>119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</row>
    <row r="374" spans="1:14">
      <c r="A374" s="222" t="s">
        <v>573</v>
      </c>
      <c r="B374" s="222" t="s">
        <v>119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</row>
    <row r="375" spans="1:14">
      <c r="A375" s="222" t="s">
        <v>574</v>
      </c>
      <c r="B375" s="222" t="s">
        <v>119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</row>
    <row r="376" spans="1:14">
      <c r="A376" s="222" t="s">
        <v>575</v>
      </c>
      <c r="B376" s="222" t="s">
        <v>119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</row>
    <row r="377" spans="1:14">
      <c r="A377" s="222" t="s">
        <v>576</v>
      </c>
      <c r="B377" s="222" t="s">
        <v>119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</row>
    <row r="378" spans="1:14">
      <c r="A378" s="222" t="s">
        <v>577</v>
      </c>
      <c r="B378" s="222" t="s">
        <v>119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</row>
    <row r="379" spans="1:14">
      <c r="A379" s="222" t="s">
        <v>578</v>
      </c>
      <c r="B379" s="222" t="s">
        <v>119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</row>
    <row r="380" spans="1:14">
      <c r="A380" s="222" t="s">
        <v>579</v>
      </c>
      <c r="B380" s="222" t="s">
        <v>119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</row>
    <row r="381" spans="1:14">
      <c r="A381" s="222" t="s">
        <v>580</v>
      </c>
      <c r="B381" s="222" t="s">
        <v>119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</row>
    <row r="382" spans="1:14">
      <c r="A382" s="222" t="s">
        <v>581</v>
      </c>
      <c r="B382" s="222" t="s">
        <v>119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</row>
    <row r="383" spans="1:14">
      <c r="A383" s="222" t="s">
        <v>582</v>
      </c>
      <c r="B383" s="222" t="s">
        <v>583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</row>
    <row r="384" spans="1:14">
      <c r="A384" s="222" t="s">
        <v>584</v>
      </c>
      <c r="B384" s="222" t="s">
        <v>119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</row>
    <row r="385" spans="1:14">
      <c r="A385" s="222" t="s">
        <v>585</v>
      </c>
      <c r="B385" s="222" t="s">
        <v>119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</row>
    <row r="386" spans="1:14">
      <c r="A386" s="222" t="s">
        <v>586</v>
      </c>
      <c r="B386" s="222" t="s">
        <v>119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</row>
    <row r="387" spans="1:14">
      <c r="A387" s="222" t="s">
        <v>587</v>
      </c>
      <c r="B387" s="222" t="s">
        <v>119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</row>
    <row r="388" spans="1:14">
      <c r="A388" s="222" t="s">
        <v>588</v>
      </c>
      <c r="B388" s="222" t="s">
        <v>119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</row>
    <row r="389" spans="1:14">
      <c r="A389" s="222" t="s">
        <v>589</v>
      </c>
      <c r="B389" s="222" t="s">
        <v>119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</row>
    <row r="390" spans="1:14">
      <c r="A390" s="222" t="s">
        <v>590</v>
      </c>
      <c r="B390" s="222" t="s">
        <v>119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</row>
    <row r="391" spans="1:14">
      <c r="A391" s="222" t="s">
        <v>591</v>
      </c>
      <c r="B391" s="222" t="s">
        <v>119</v>
      </c>
      <c r="C391" s="223">
        <v>0</v>
      </c>
      <c r="D391" s="223">
        <v>0</v>
      </c>
      <c r="E391" s="223">
        <v>0</v>
      </c>
      <c r="F391" s="223">
        <v>0</v>
      </c>
      <c r="G391" s="223">
        <v>0</v>
      </c>
      <c r="H391" s="223">
        <v>0</v>
      </c>
      <c r="I391" s="223">
        <v>0</v>
      </c>
      <c r="J391" s="223">
        <v>0</v>
      </c>
      <c r="K391" s="223">
        <v>0</v>
      </c>
      <c r="L391" s="223">
        <v>0</v>
      </c>
      <c r="M391" s="223">
        <v>0</v>
      </c>
      <c r="N391" s="223">
        <v>0</v>
      </c>
    </row>
    <row r="392" spans="1:14">
      <c r="A392" s="222" t="s">
        <v>592</v>
      </c>
      <c r="B392" s="222" t="s">
        <v>593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</row>
    <row r="393" spans="1:14">
      <c r="A393" s="222" t="s">
        <v>594</v>
      </c>
      <c r="B393" s="222" t="s">
        <v>119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</row>
    <row r="394" spans="1:14">
      <c r="A394" s="222" t="s">
        <v>595</v>
      </c>
      <c r="B394" s="222" t="s">
        <v>119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</row>
    <row r="395" spans="1:14">
      <c r="A395" s="222" t="s">
        <v>596</v>
      </c>
      <c r="B395" s="222" t="s">
        <v>597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</row>
    <row r="396" spans="1:14">
      <c r="A396" s="222" t="s">
        <v>598</v>
      </c>
      <c r="B396" s="222" t="s">
        <v>599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</row>
    <row r="397" spans="1:14">
      <c r="A397" s="222" t="s">
        <v>600</v>
      </c>
      <c r="B397" s="222" t="s">
        <v>601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</row>
    <row r="398" spans="1:14">
      <c r="A398" s="222" t="s">
        <v>602</v>
      </c>
      <c r="B398" s="222" t="s">
        <v>603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</row>
    <row r="399" spans="1:14">
      <c r="A399" s="222" t="s">
        <v>604</v>
      </c>
      <c r="B399" s="222" t="s">
        <v>605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</row>
    <row r="400" spans="1:14">
      <c r="A400" s="222" t="s">
        <v>606</v>
      </c>
      <c r="B400" s="222" t="s">
        <v>607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</row>
    <row r="401" spans="1:14">
      <c r="A401" s="222" t="s">
        <v>608</v>
      </c>
      <c r="B401" s="222" t="s">
        <v>119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</row>
    <row r="402" spans="1:14">
      <c r="A402" s="222" t="s">
        <v>609</v>
      </c>
      <c r="B402" s="222" t="s">
        <v>119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</row>
    <row r="403" spans="1:14">
      <c r="A403" s="222" t="s">
        <v>610</v>
      </c>
      <c r="B403" s="222" t="s">
        <v>119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</row>
    <row r="404" spans="1:14">
      <c r="A404" s="222" t="s">
        <v>611</v>
      </c>
      <c r="B404" s="222" t="s">
        <v>119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</row>
    <row r="405" spans="1:14">
      <c r="A405" s="222" t="s">
        <v>612</v>
      </c>
      <c r="B405" s="222" t="s">
        <v>119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</row>
    <row r="406" spans="1:14">
      <c r="A406" s="222" t="s">
        <v>613</v>
      </c>
      <c r="B406" s="222" t="s">
        <v>119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</row>
    <row r="407" spans="1:14">
      <c r="A407" s="222" t="s">
        <v>614</v>
      </c>
      <c r="B407" s="222" t="s">
        <v>615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</row>
    <row r="408" spans="1:14">
      <c r="A408" s="222" t="s">
        <v>616</v>
      </c>
      <c r="B408" s="222" t="s">
        <v>117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</row>
    <row r="409" spans="1:14">
      <c r="A409" s="222" t="s">
        <v>617</v>
      </c>
      <c r="B409" s="222" t="s">
        <v>618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</row>
    <row r="410" spans="1:14">
      <c r="A410" s="222" t="s">
        <v>619</v>
      </c>
      <c r="B410" s="222" t="s">
        <v>119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</row>
    <row r="411" spans="1:14">
      <c r="A411" s="222" t="s">
        <v>620</v>
      </c>
      <c r="B411" s="222" t="s">
        <v>621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</row>
    <row r="412" spans="1:14">
      <c r="A412" s="222" t="s">
        <v>622</v>
      </c>
      <c r="B412" s="222" t="s">
        <v>119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</row>
    <row r="413" spans="1:14">
      <c r="A413" s="222" t="s">
        <v>623</v>
      </c>
      <c r="B413" s="222" t="s">
        <v>119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</row>
    <row r="414" spans="1:14">
      <c r="A414" s="222" t="s">
        <v>624</v>
      </c>
      <c r="B414" s="222" t="s">
        <v>583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</row>
    <row r="415" spans="1:14">
      <c r="A415" s="222" t="s">
        <v>625</v>
      </c>
      <c r="B415" s="222" t="s">
        <v>119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</row>
    <row r="416" spans="1:14">
      <c r="A416" s="222" t="s">
        <v>626</v>
      </c>
      <c r="B416" s="222" t="s">
        <v>119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</row>
    <row r="417" spans="1:14">
      <c r="A417" s="222" t="s">
        <v>627</v>
      </c>
      <c r="B417" s="222" t="s">
        <v>119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</row>
    <row r="418" spans="1:14">
      <c r="A418" s="222" t="s">
        <v>628</v>
      </c>
      <c r="B418" s="222" t="s">
        <v>119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</row>
    <row r="419" spans="1:14">
      <c r="A419" s="222" t="s">
        <v>629</v>
      </c>
      <c r="B419" s="222" t="s">
        <v>119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</row>
    <row r="420" spans="1:14">
      <c r="A420" s="222" t="s">
        <v>630</v>
      </c>
      <c r="B420" s="222" t="s">
        <v>119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</row>
    <row r="421" spans="1:14">
      <c r="A421" s="222" t="s">
        <v>631</v>
      </c>
      <c r="B421" s="222" t="s">
        <v>119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</row>
    <row r="422" spans="1:14">
      <c r="A422" s="222" t="s">
        <v>632</v>
      </c>
      <c r="B422" s="222" t="s">
        <v>119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</row>
    <row r="423" spans="1:14">
      <c r="A423" s="222" t="s">
        <v>633</v>
      </c>
      <c r="B423" s="222" t="s">
        <v>119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</row>
    <row r="424" spans="1:14">
      <c r="A424" s="222" t="s">
        <v>634</v>
      </c>
      <c r="B424" s="222" t="s">
        <v>119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</row>
    <row r="425" spans="1:14">
      <c r="A425" s="222" t="s">
        <v>635</v>
      </c>
      <c r="B425" s="222" t="s">
        <v>119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</row>
    <row r="426" spans="1:14">
      <c r="A426" s="222" t="s">
        <v>636</v>
      </c>
      <c r="B426" s="222" t="s">
        <v>119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</row>
    <row r="427" spans="1:14">
      <c r="A427" s="222" t="s">
        <v>637</v>
      </c>
      <c r="B427" s="222" t="s">
        <v>119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</row>
    <row r="428" spans="1:14">
      <c r="A428" s="222" t="s">
        <v>638</v>
      </c>
      <c r="B428" s="222" t="s">
        <v>119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</row>
    <row r="429" spans="1:14">
      <c r="A429" s="222" t="s">
        <v>639</v>
      </c>
      <c r="B429" s="222" t="s">
        <v>119</v>
      </c>
      <c r="C429" s="223">
        <v>0</v>
      </c>
      <c r="D429" s="223">
        <v>0</v>
      </c>
      <c r="E429" s="223">
        <v>0</v>
      </c>
      <c r="F429" s="223">
        <v>0</v>
      </c>
      <c r="G429" s="223">
        <v>0</v>
      </c>
      <c r="H429" s="223">
        <v>0</v>
      </c>
      <c r="I429" s="223">
        <v>0</v>
      </c>
      <c r="J429" s="223">
        <v>0</v>
      </c>
      <c r="K429" s="223">
        <v>0</v>
      </c>
      <c r="L429" s="223">
        <v>0</v>
      </c>
      <c r="M429" s="223">
        <v>0</v>
      </c>
      <c r="N429" s="223">
        <v>0</v>
      </c>
    </row>
    <row r="430" spans="1:14">
      <c r="A430" s="222" t="s">
        <v>640</v>
      </c>
      <c r="B430" s="222" t="s">
        <v>119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</row>
    <row r="431" spans="1:14">
      <c r="A431" s="222" t="s">
        <v>641</v>
      </c>
      <c r="B431" s="222" t="s">
        <v>119</v>
      </c>
      <c r="C431" s="223">
        <v>0</v>
      </c>
      <c r="D431" s="223">
        <v>0</v>
      </c>
      <c r="E431" s="223">
        <v>0</v>
      </c>
      <c r="F431" s="223">
        <v>0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</row>
    <row r="432" spans="1:14">
      <c r="A432" s="222" t="s">
        <v>642</v>
      </c>
      <c r="B432" s="222" t="s">
        <v>119</v>
      </c>
      <c r="C432" s="223">
        <v>0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</row>
    <row r="433" spans="1:14">
      <c r="A433" s="222" t="s">
        <v>643</v>
      </c>
      <c r="B433" s="222" t="s">
        <v>119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</row>
    <row r="434" spans="1:14">
      <c r="A434" s="222" t="s">
        <v>644</v>
      </c>
      <c r="B434" s="222" t="s">
        <v>119</v>
      </c>
      <c r="C434" s="223">
        <v>0</v>
      </c>
      <c r="D434" s="223">
        <v>0</v>
      </c>
      <c r="E434" s="223">
        <v>0</v>
      </c>
      <c r="F434" s="223">
        <v>0</v>
      </c>
      <c r="G434" s="223">
        <v>0</v>
      </c>
      <c r="H434" s="223">
        <v>0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</row>
    <row r="435" spans="1:14">
      <c r="A435" s="222" t="s">
        <v>645</v>
      </c>
      <c r="B435" s="222" t="s">
        <v>119</v>
      </c>
      <c r="C435" s="223">
        <v>0</v>
      </c>
      <c r="D435" s="223">
        <v>0</v>
      </c>
      <c r="E435" s="223">
        <v>0</v>
      </c>
      <c r="F435" s="223">
        <v>0</v>
      </c>
      <c r="G435" s="223">
        <v>0</v>
      </c>
      <c r="H435" s="223">
        <v>0</v>
      </c>
      <c r="I435" s="223">
        <v>0</v>
      </c>
      <c r="J435" s="223">
        <v>0</v>
      </c>
      <c r="K435" s="223">
        <v>0</v>
      </c>
      <c r="L435" s="223">
        <v>0</v>
      </c>
      <c r="M435" s="223">
        <v>0</v>
      </c>
      <c r="N435" s="223">
        <v>0</v>
      </c>
    </row>
    <row r="436" spans="1:14">
      <c r="A436" s="222" t="s">
        <v>646</v>
      </c>
      <c r="B436" s="222" t="s">
        <v>119</v>
      </c>
      <c r="C436" s="223">
        <v>0</v>
      </c>
      <c r="D436" s="223">
        <v>0</v>
      </c>
      <c r="E436" s="223">
        <v>0</v>
      </c>
      <c r="F436" s="223">
        <v>0</v>
      </c>
      <c r="G436" s="223">
        <v>0</v>
      </c>
      <c r="H436" s="223">
        <v>0</v>
      </c>
      <c r="I436" s="223">
        <v>0</v>
      </c>
      <c r="J436" s="223">
        <v>0</v>
      </c>
      <c r="K436" s="223">
        <v>0</v>
      </c>
      <c r="L436" s="223">
        <v>0</v>
      </c>
      <c r="M436" s="223">
        <v>0</v>
      </c>
      <c r="N436" s="223">
        <v>0</v>
      </c>
    </row>
    <row r="437" spans="1:14">
      <c r="A437" s="222" t="s">
        <v>647</v>
      </c>
      <c r="B437" s="222" t="s">
        <v>119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</row>
    <row r="438" spans="1:14">
      <c r="A438" s="222" t="s">
        <v>648</v>
      </c>
      <c r="B438" s="222" t="s">
        <v>649</v>
      </c>
      <c r="C438" s="223">
        <v>61615263.240000002</v>
      </c>
      <c r="D438" s="223">
        <v>112777043.97</v>
      </c>
      <c r="E438" s="223">
        <v>60312150.549999997</v>
      </c>
      <c r="F438" s="223">
        <v>50095550.939999998</v>
      </c>
      <c r="G438" s="223">
        <v>57599193.07</v>
      </c>
      <c r="H438" s="223">
        <v>43830526.43</v>
      </c>
      <c r="I438" s="223">
        <v>43981489.57</v>
      </c>
      <c r="J438" s="223">
        <v>43981489.57</v>
      </c>
      <c r="K438" s="223">
        <v>43981489.57</v>
      </c>
      <c r="L438" s="223">
        <v>43981489.57</v>
      </c>
      <c r="M438" s="223">
        <v>43981489.57</v>
      </c>
      <c r="N438" s="223">
        <v>43981489.57</v>
      </c>
    </row>
    <row r="439" spans="1:14">
      <c r="A439" s="222" t="s">
        <v>650</v>
      </c>
      <c r="B439" s="222" t="s">
        <v>651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</row>
    <row r="440" spans="1:14">
      <c r="A440" s="222" t="s">
        <v>652</v>
      </c>
      <c r="B440" s="222" t="s">
        <v>653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</row>
    <row r="441" spans="1:14">
      <c r="A441" s="222" t="s">
        <v>654</v>
      </c>
      <c r="B441" s="222" t="s">
        <v>655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</row>
    <row r="442" spans="1:14">
      <c r="A442" s="222" t="s">
        <v>656</v>
      </c>
      <c r="B442" s="222" t="s">
        <v>657</v>
      </c>
      <c r="C442" s="223">
        <v>-7254332.2300000004</v>
      </c>
      <c r="D442" s="223">
        <v>-20746.64</v>
      </c>
      <c r="E442" s="223">
        <v>-62856.67</v>
      </c>
      <c r="F442" s="223">
        <v>-17160.810000000001</v>
      </c>
      <c r="G442" s="223">
        <v>-24469.53</v>
      </c>
      <c r="H442" s="223">
        <v>0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</row>
    <row r="443" spans="1:14">
      <c r="A443" s="222" t="s">
        <v>658</v>
      </c>
      <c r="B443" s="222" t="s">
        <v>659</v>
      </c>
      <c r="C443" s="223">
        <v>97432.52</v>
      </c>
      <c r="D443" s="223">
        <v>86349.92</v>
      </c>
      <c r="E443" s="223">
        <v>988439.32</v>
      </c>
      <c r="F443" s="223">
        <v>171830.7</v>
      </c>
      <c r="G443" s="223">
        <v>0</v>
      </c>
      <c r="H443" s="223">
        <v>427789.82</v>
      </c>
      <c r="I443" s="223">
        <v>427789.82</v>
      </c>
      <c r="J443" s="223">
        <v>427789.82</v>
      </c>
      <c r="K443" s="223">
        <v>427789.82</v>
      </c>
      <c r="L443" s="223">
        <v>427789.82</v>
      </c>
      <c r="M443" s="223">
        <v>427789.82</v>
      </c>
      <c r="N443" s="223">
        <v>427789.82</v>
      </c>
    </row>
    <row r="444" spans="1:14">
      <c r="A444" s="222" t="s">
        <v>660</v>
      </c>
      <c r="B444" s="222" t="s">
        <v>661</v>
      </c>
      <c r="C444" s="223">
        <v>52704703.659999996</v>
      </c>
      <c r="D444" s="223">
        <v>12710097.869999999</v>
      </c>
      <c r="E444" s="223">
        <v>15996235.619999999</v>
      </c>
      <c r="F444" s="223">
        <v>20981651.32</v>
      </c>
      <c r="G444" s="223">
        <v>30023056.050000001</v>
      </c>
      <c r="H444" s="223">
        <v>17846335.510000002</v>
      </c>
      <c r="I444" s="223">
        <v>8152290.2699999996</v>
      </c>
      <c r="J444" s="223">
        <v>8152290.2699999996</v>
      </c>
      <c r="K444" s="223">
        <v>8152290.2699999996</v>
      </c>
      <c r="L444" s="223">
        <v>8152290.2699999996</v>
      </c>
      <c r="M444" s="223">
        <v>8152290.2699999996</v>
      </c>
      <c r="N444" s="223">
        <v>8152290.2699999996</v>
      </c>
    </row>
    <row r="445" spans="1:14">
      <c r="A445" s="222" t="s">
        <v>662</v>
      </c>
      <c r="B445" s="222" t="s">
        <v>119</v>
      </c>
      <c r="C445" s="223">
        <v>0</v>
      </c>
      <c r="D445" s="223">
        <v>0</v>
      </c>
      <c r="E445" s="223">
        <v>0</v>
      </c>
      <c r="F445" s="223">
        <v>0</v>
      </c>
      <c r="G445" s="223">
        <v>0</v>
      </c>
      <c r="H445" s="223">
        <v>0</v>
      </c>
      <c r="I445" s="223">
        <v>0</v>
      </c>
      <c r="J445" s="223">
        <v>0</v>
      </c>
      <c r="K445" s="223">
        <v>0</v>
      </c>
      <c r="L445" s="223">
        <v>0</v>
      </c>
      <c r="M445" s="223">
        <v>0</v>
      </c>
      <c r="N445" s="223">
        <v>0</v>
      </c>
    </row>
    <row r="446" spans="1:14">
      <c r="A446" s="222" t="s">
        <v>663</v>
      </c>
      <c r="B446" s="222" t="s">
        <v>664</v>
      </c>
      <c r="C446" s="223">
        <v>122419</v>
      </c>
      <c r="D446" s="223">
        <v>0</v>
      </c>
      <c r="E446" s="223">
        <v>0</v>
      </c>
      <c r="F446" s="223">
        <v>0</v>
      </c>
      <c r="G446" s="223">
        <v>104061.84</v>
      </c>
      <c r="H446" s="223">
        <v>104061.84</v>
      </c>
      <c r="I446" s="223">
        <v>216969.15</v>
      </c>
      <c r="J446" s="223">
        <v>216969.15</v>
      </c>
      <c r="K446" s="223">
        <v>216969.15</v>
      </c>
      <c r="L446" s="223">
        <v>216969.15</v>
      </c>
      <c r="M446" s="223">
        <v>216969.15</v>
      </c>
      <c r="N446" s="223">
        <v>216969.15</v>
      </c>
    </row>
    <row r="447" spans="1:14">
      <c r="A447" s="222" t="s">
        <v>665</v>
      </c>
      <c r="B447" s="222" t="s">
        <v>666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</row>
    <row r="448" spans="1:14">
      <c r="A448" s="222" t="s">
        <v>667</v>
      </c>
      <c r="B448" s="222" t="s">
        <v>668</v>
      </c>
      <c r="C448" s="223">
        <v>0</v>
      </c>
      <c r="D448" s="223">
        <v>0</v>
      </c>
      <c r="E448" s="223">
        <v>0</v>
      </c>
      <c r="F448" s="223">
        <v>0</v>
      </c>
      <c r="G448" s="223">
        <v>0</v>
      </c>
      <c r="H448" s="223">
        <v>0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</row>
    <row r="449" spans="1:14">
      <c r="A449" s="222" t="s">
        <v>669</v>
      </c>
      <c r="B449" s="222" t="s">
        <v>670</v>
      </c>
      <c r="C449" s="223">
        <v>0</v>
      </c>
      <c r="D449" s="223">
        <v>0</v>
      </c>
      <c r="E449" s="223">
        <v>0</v>
      </c>
      <c r="F449" s="223">
        <v>0</v>
      </c>
      <c r="G449" s="223">
        <v>0</v>
      </c>
      <c r="H449" s="223">
        <v>0</v>
      </c>
      <c r="I449" s="223">
        <v>0</v>
      </c>
      <c r="J449" s="223">
        <v>0</v>
      </c>
      <c r="K449" s="223">
        <v>0</v>
      </c>
      <c r="L449" s="223">
        <v>0</v>
      </c>
      <c r="M449" s="223">
        <v>0</v>
      </c>
      <c r="N449" s="223">
        <v>0</v>
      </c>
    </row>
    <row r="450" spans="1:14">
      <c r="A450" s="222" t="s">
        <v>671</v>
      </c>
      <c r="B450" s="222" t="s">
        <v>672</v>
      </c>
      <c r="C450" s="223">
        <v>-3754.91</v>
      </c>
      <c r="D450" s="223">
        <v>0</v>
      </c>
      <c r="E450" s="223">
        <v>0</v>
      </c>
      <c r="F450" s="223">
        <v>0</v>
      </c>
      <c r="G450" s="223">
        <v>-392.97</v>
      </c>
      <c r="H450" s="223">
        <v>2176.54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</row>
    <row r="451" spans="1:14">
      <c r="A451" s="222" t="s">
        <v>673</v>
      </c>
      <c r="B451" s="222" t="s">
        <v>674</v>
      </c>
      <c r="C451" s="223">
        <v>9938923.1300000008</v>
      </c>
      <c r="D451" s="223">
        <v>9625176.3499999996</v>
      </c>
      <c r="E451" s="223">
        <v>9778832.7100000009</v>
      </c>
      <c r="F451" s="223">
        <v>8995568.8699999992</v>
      </c>
      <c r="G451" s="223">
        <v>9292231.1699999999</v>
      </c>
      <c r="H451" s="223">
        <v>9724246.9900000002</v>
      </c>
      <c r="I451" s="223">
        <v>0</v>
      </c>
      <c r="J451" s="223">
        <v>0</v>
      </c>
      <c r="K451" s="223">
        <v>0</v>
      </c>
      <c r="L451" s="223">
        <v>0</v>
      </c>
      <c r="M451" s="223">
        <v>0</v>
      </c>
      <c r="N451" s="223">
        <v>0</v>
      </c>
    </row>
    <row r="452" spans="1:14">
      <c r="A452" s="222" t="s">
        <v>675</v>
      </c>
      <c r="B452" s="222" t="s">
        <v>676</v>
      </c>
      <c r="C452" s="223">
        <v>-1082278.8999999999</v>
      </c>
      <c r="D452" s="223">
        <v>-1436734.71</v>
      </c>
      <c r="E452" s="223">
        <v>-975549.17</v>
      </c>
      <c r="F452" s="223">
        <v>-2153997.6</v>
      </c>
      <c r="G452" s="223">
        <v>-1748734.44</v>
      </c>
      <c r="H452" s="223">
        <v>-984909.38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</row>
    <row r="453" spans="1:14">
      <c r="A453" s="222" t="s">
        <v>677</v>
      </c>
      <c r="B453" s="222" t="s">
        <v>678</v>
      </c>
      <c r="C453" s="223">
        <v>61419243.93</v>
      </c>
      <c r="D453" s="223">
        <v>53163551.68</v>
      </c>
      <c r="E453" s="223">
        <v>56319106.969999999</v>
      </c>
      <c r="F453" s="223">
        <v>59553003.600000001</v>
      </c>
      <c r="G453" s="223">
        <v>63382143.310000002</v>
      </c>
      <c r="H453" s="223">
        <v>66924935.810000002</v>
      </c>
      <c r="I453" s="223">
        <v>-0.01</v>
      </c>
      <c r="J453" s="223">
        <v>-0.01</v>
      </c>
      <c r="K453" s="223">
        <v>-0.01</v>
      </c>
      <c r="L453" s="223">
        <v>-0.01</v>
      </c>
      <c r="M453" s="223">
        <v>-0.01</v>
      </c>
      <c r="N453" s="223">
        <v>-0.01</v>
      </c>
    </row>
    <row r="454" spans="1:14">
      <c r="A454" s="222" t="s">
        <v>679</v>
      </c>
      <c r="B454" s="222" t="s">
        <v>680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</row>
    <row r="455" spans="1:14">
      <c r="A455" s="222" t="s">
        <v>681</v>
      </c>
      <c r="B455" s="222" t="s">
        <v>682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</row>
    <row r="456" spans="1:14">
      <c r="A456" s="222" t="s">
        <v>683</v>
      </c>
      <c r="B456" s="222" t="s">
        <v>684</v>
      </c>
      <c r="C456" s="223">
        <v>2291252.4300000002</v>
      </c>
      <c r="D456" s="223">
        <v>2175866.7799999998</v>
      </c>
      <c r="E456" s="223">
        <v>2080688.44</v>
      </c>
      <c r="F456" s="223">
        <v>2223540.89</v>
      </c>
      <c r="G456" s="223">
        <v>1861653.44</v>
      </c>
      <c r="H456" s="223">
        <v>1883258.58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</row>
    <row r="457" spans="1:14">
      <c r="A457" s="222" t="s">
        <v>685</v>
      </c>
      <c r="B457" s="222" t="s">
        <v>686</v>
      </c>
      <c r="C457" s="223">
        <v>949.9</v>
      </c>
      <c r="D457" s="223">
        <v>949.9</v>
      </c>
      <c r="E457" s="223">
        <v>949.9</v>
      </c>
      <c r="F457" s="223">
        <v>949.9</v>
      </c>
      <c r="G457" s="223">
        <v>949.9</v>
      </c>
      <c r="H457" s="223">
        <v>949.9</v>
      </c>
      <c r="I457" s="223">
        <v>949.9</v>
      </c>
      <c r="J457" s="223">
        <v>949.9</v>
      </c>
      <c r="K457" s="223">
        <v>949.9</v>
      </c>
      <c r="L457" s="223">
        <v>949.9</v>
      </c>
      <c r="M457" s="223">
        <v>949.9</v>
      </c>
      <c r="N457" s="223">
        <v>949.9</v>
      </c>
    </row>
    <row r="458" spans="1:14">
      <c r="A458" s="222" t="s">
        <v>687</v>
      </c>
      <c r="B458" s="222" t="s">
        <v>688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</row>
    <row r="459" spans="1:14">
      <c r="A459" s="222" t="s">
        <v>689</v>
      </c>
      <c r="B459" s="222" t="s">
        <v>690</v>
      </c>
      <c r="C459" s="223">
        <v>-4252033.1900000004</v>
      </c>
      <c r="D459" s="223">
        <v>-3709021.06</v>
      </c>
      <c r="E459" s="223">
        <v>-3709021.06</v>
      </c>
      <c r="F459" s="223">
        <v>-3709021.06</v>
      </c>
      <c r="G459" s="223">
        <v>-3709021.06</v>
      </c>
      <c r="H459" s="223">
        <v>-3709021.06</v>
      </c>
      <c r="I459" s="223">
        <v>-3709021.06</v>
      </c>
      <c r="J459" s="223">
        <v>-3709021.06</v>
      </c>
      <c r="K459" s="223">
        <v>-3709021.06</v>
      </c>
      <c r="L459" s="223">
        <v>-3709021.06</v>
      </c>
      <c r="M459" s="223">
        <v>-3709021.06</v>
      </c>
      <c r="N459" s="223">
        <v>-3709021.06</v>
      </c>
    </row>
    <row r="460" spans="1:14">
      <c r="A460" s="222" t="s">
        <v>691</v>
      </c>
      <c r="B460" s="222" t="s">
        <v>692</v>
      </c>
      <c r="C460" s="223">
        <v>-394315.45</v>
      </c>
      <c r="D460" s="223">
        <v>-409489.91</v>
      </c>
      <c r="E460" s="223">
        <v>-419991.05</v>
      </c>
      <c r="F460" s="223">
        <v>-429370.52</v>
      </c>
      <c r="G460" s="223">
        <v>-445234.26</v>
      </c>
      <c r="H460" s="223">
        <v>-453685.18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</row>
    <row r="461" spans="1:14">
      <c r="A461" s="222" t="s">
        <v>693</v>
      </c>
      <c r="B461" s="222" t="s">
        <v>694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</row>
    <row r="462" spans="1:14">
      <c r="A462" s="222" t="s">
        <v>695</v>
      </c>
      <c r="B462" s="222" t="s">
        <v>696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</row>
    <row r="463" spans="1:14">
      <c r="A463" s="222" t="s">
        <v>697</v>
      </c>
      <c r="B463" s="222" t="s">
        <v>698</v>
      </c>
      <c r="C463" s="223">
        <v>0</v>
      </c>
      <c r="D463" s="223">
        <v>0</v>
      </c>
      <c r="E463" s="223">
        <v>0</v>
      </c>
      <c r="F463" s="223">
        <v>0</v>
      </c>
      <c r="G463" s="223">
        <v>0</v>
      </c>
      <c r="H463" s="223">
        <v>0</v>
      </c>
      <c r="I463" s="223">
        <v>0</v>
      </c>
      <c r="J463" s="223">
        <v>0</v>
      </c>
      <c r="K463" s="223">
        <v>0</v>
      </c>
      <c r="L463" s="223">
        <v>0</v>
      </c>
      <c r="M463" s="223">
        <v>0</v>
      </c>
      <c r="N463" s="223">
        <v>0</v>
      </c>
    </row>
    <row r="464" spans="1:14">
      <c r="A464" s="222" t="s">
        <v>699</v>
      </c>
      <c r="B464" s="222" t="s">
        <v>700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</row>
    <row r="465" spans="1:14">
      <c r="A465" s="222" t="s">
        <v>701</v>
      </c>
      <c r="B465" s="222" t="s">
        <v>702</v>
      </c>
      <c r="C465" s="223">
        <v>0</v>
      </c>
      <c r="D465" s="223">
        <v>0</v>
      </c>
      <c r="E465" s="223">
        <v>0</v>
      </c>
      <c r="F465" s="223">
        <v>0</v>
      </c>
      <c r="G465" s="223">
        <v>0</v>
      </c>
      <c r="H465" s="223">
        <v>0</v>
      </c>
      <c r="I465" s="223">
        <v>0</v>
      </c>
      <c r="J465" s="223">
        <v>0</v>
      </c>
      <c r="K465" s="223">
        <v>0</v>
      </c>
      <c r="L465" s="223">
        <v>0</v>
      </c>
      <c r="M465" s="223">
        <v>0</v>
      </c>
      <c r="N465" s="223">
        <v>0</v>
      </c>
    </row>
    <row r="466" spans="1:14">
      <c r="A466" s="222" t="s">
        <v>703</v>
      </c>
      <c r="B466" s="222" t="s">
        <v>704</v>
      </c>
      <c r="C466" s="223">
        <v>0</v>
      </c>
      <c r="D466" s="223">
        <v>0</v>
      </c>
      <c r="E466" s="223">
        <v>0</v>
      </c>
      <c r="F466" s="223">
        <v>0</v>
      </c>
      <c r="G466" s="223">
        <v>0</v>
      </c>
      <c r="H466" s="223">
        <v>0</v>
      </c>
      <c r="I466" s="223">
        <v>0</v>
      </c>
      <c r="J466" s="223">
        <v>0</v>
      </c>
      <c r="K466" s="223">
        <v>0</v>
      </c>
      <c r="L466" s="223">
        <v>0</v>
      </c>
      <c r="M466" s="223">
        <v>0</v>
      </c>
      <c r="N466" s="223">
        <v>0</v>
      </c>
    </row>
    <row r="467" spans="1:14">
      <c r="A467" s="222" t="s">
        <v>705</v>
      </c>
      <c r="B467" s="222" t="s">
        <v>706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</row>
    <row r="468" spans="1:14">
      <c r="A468" s="222" t="s">
        <v>707</v>
      </c>
      <c r="B468" s="222" t="s">
        <v>708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</row>
    <row r="469" spans="1:14">
      <c r="A469" s="222" t="s">
        <v>709</v>
      </c>
      <c r="B469" s="222" t="s">
        <v>119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</row>
    <row r="470" spans="1:14">
      <c r="A470" s="222" t="s">
        <v>710</v>
      </c>
      <c r="B470" s="222" t="s">
        <v>711</v>
      </c>
      <c r="C470" s="223">
        <v>0</v>
      </c>
      <c r="D470" s="223">
        <v>0</v>
      </c>
      <c r="E470" s="223">
        <v>0</v>
      </c>
      <c r="F470" s="223">
        <v>0</v>
      </c>
      <c r="G470" s="223">
        <v>0</v>
      </c>
      <c r="H470" s="223">
        <v>0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</row>
    <row r="471" spans="1:14">
      <c r="A471" s="222" t="s">
        <v>712</v>
      </c>
      <c r="B471" s="222" t="s">
        <v>713</v>
      </c>
      <c r="C471" s="223">
        <v>1138431.17</v>
      </c>
      <c r="D471" s="223">
        <v>944616.14</v>
      </c>
      <c r="E471" s="223">
        <v>995598.68</v>
      </c>
      <c r="F471" s="223">
        <v>1054647.97</v>
      </c>
      <c r="G471" s="223">
        <v>904790.78</v>
      </c>
      <c r="H471" s="223">
        <v>886822.21</v>
      </c>
      <c r="I471" s="223">
        <v>886822.21</v>
      </c>
      <c r="J471" s="223">
        <v>886822.21</v>
      </c>
      <c r="K471" s="223">
        <v>886822.21</v>
      </c>
      <c r="L471" s="223">
        <v>886822.21</v>
      </c>
      <c r="M471" s="223">
        <v>886822.21</v>
      </c>
      <c r="N471" s="223">
        <v>886822.21</v>
      </c>
    </row>
    <row r="472" spans="1:14">
      <c r="A472" s="222" t="s">
        <v>714</v>
      </c>
      <c r="B472" s="222" t="s">
        <v>715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</row>
    <row r="473" spans="1:14">
      <c r="A473" s="222" t="s">
        <v>716</v>
      </c>
      <c r="B473" s="222" t="s">
        <v>717</v>
      </c>
      <c r="C473" s="223">
        <v>6157907.9299999997</v>
      </c>
      <c r="D473" s="223">
        <v>148810.26</v>
      </c>
      <c r="E473" s="223">
        <v>105231.7</v>
      </c>
      <c r="F473" s="223">
        <v>178669.35</v>
      </c>
      <c r="G473" s="223">
        <v>172070.36</v>
      </c>
      <c r="H473" s="223">
        <v>242637.69</v>
      </c>
      <c r="I473" s="223">
        <v>53941.79</v>
      </c>
      <c r="J473" s="223">
        <v>53941.79</v>
      </c>
      <c r="K473" s="223">
        <v>53941.79</v>
      </c>
      <c r="L473" s="223">
        <v>53941.79</v>
      </c>
      <c r="M473" s="223">
        <v>53941.79</v>
      </c>
      <c r="N473" s="223">
        <v>53941.79</v>
      </c>
    </row>
    <row r="474" spans="1:14">
      <c r="A474" s="222" t="s">
        <v>718</v>
      </c>
      <c r="B474" s="222" t="s">
        <v>711</v>
      </c>
      <c r="C474" s="223">
        <v>25125909.940000001</v>
      </c>
      <c r="D474" s="223">
        <v>13170302.83</v>
      </c>
      <c r="E474" s="223">
        <v>13589874.560000001</v>
      </c>
      <c r="F474" s="223">
        <v>13518848.77</v>
      </c>
      <c r="G474" s="223">
        <v>10337397.9</v>
      </c>
      <c r="H474" s="223">
        <v>12399897.98</v>
      </c>
      <c r="I474" s="223">
        <v>12925478.050000001</v>
      </c>
      <c r="J474" s="223">
        <v>12925478.050000001</v>
      </c>
      <c r="K474" s="223">
        <v>12925478.050000001</v>
      </c>
      <c r="L474" s="223">
        <v>12925478.050000001</v>
      </c>
      <c r="M474" s="223">
        <v>12925478.050000001</v>
      </c>
      <c r="N474" s="223">
        <v>12925478.050000001</v>
      </c>
    </row>
    <row r="475" spans="1:14">
      <c r="A475" s="222" t="s">
        <v>719</v>
      </c>
      <c r="B475" s="222" t="s">
        <v>715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</row>
    <row r="476" spans="1:14">
      <c r="A476" s="222" t="s">
        <v>720</v>
      </c>
      <c r="B476" s="222" t="s">
        <v>721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</row>
    <row r="477" spans="1:14">
      <c r="A477" s="222" t="s">
        <v>722</v>
      </c>
      <c r="B477" s="222" t="s">
        <v>723</v>
      </c>
      <c r="C477" s="223">
        <v>0</v>
      </c>
      <c r="D477" s="223">
        <v>0</v>
      </c>
      <c r="E477" s="223">
        <v>0</v>
      </c>
      <c r="F477" s="223">
        <v>0</v>
      </c>
      <c r="G477" s="223">
        <v>0</v>
      </c>
      <c r="H477" s="223">
        <v>0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</row>
    <row r="478" spans="1:14">
      <c r="A478" s="222" t="s">
        <v>724</v>
      </c>
      <c r="B478" s="222" t="s">
        <v>725</v>
      </c>
      <c r="C478" s="223">
        <v>-4562050.49</v>
      </c>
      <c r="D478" s="223">
        <v>-4616860.3899999997</v>
      </c>
      <c r="E478" s="223">
        <v>-4659049.5999999996</v>
      </c>
      <c r="F478" s="223">
        <v>-4799570.92</v>
      </c>
      <c r="G478" s="223">
        <v>-4831756.4400000004</v>
      </c>
      <c r="H478" s="223">
        <v>-4937169.5999999996</v>
      </c>
      <c r="I478" s="223">
        <v>-0.02</v>
      </c>
      <c r="J478" s="223">
        <v>-0.02</v>
      </c>
      <c r="K478" s="223">
        <v>-0.02</v>
      </c>
      <c r="L478" s="223">
        <v>-0.02</v>
      </c>
      <c r="M478" s="223">
        <v>-0.02</v>
      </c>
      <c r="N478" s="223">
        <v>-0.02</v>
      </c>
    </row>
    <row r="479" spans="1:14">
      <c r="A479" s="222" t="s">
        <v>726</v>
      </c>
      <c r="B479" s="222" t="s">
        <v>727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</row>
    <row r="480" spans="1:14">
      <c r="A480" s="222" t="s">
        <v>728</v>
      </c>
      <c r="B480" s="222" t="s">
        <v>729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</row>
    <row r="481" spans="1:14">
      <c r="A481" s="222" t="s">
        <v>730</v>
      </c>
      <c r="B481" s="222" t="s">
        <v>731</v>
      </c>
      <c r="C481" s="223">
        <v>15040.35</v>
      </c>
      <c r="D481" s="223">
        <v>193026.46</v>
      </c>
      <c r="E481" s="223">
        <v>139524.70000000001</v>
      </c>
      <c r="F481" s="223">
        <v>679.82</v>
      </c>
      <c r="G481" s="223">
        <v>62080.84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</row>
    <row r="482" spans="1:14">
      <c r="A482" s="222" t="s">
        <v>732</v>
      </c>
      <c r="B482" s="222" t="s">
        <v>733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</row>
    <row r="483" spans="1:14">
      <c r="A483" s="222" t="s">
        <v>734</v>
      </c>
      <c r="B483" s="222" t="s">
        <v>735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</row>
    <row r="484" spans="1:14">
      <c r="A484" s="222" t="s">
        <v>736</v>
      </c>
      <c r="B484" s="222" t="s">
        <v>737</v>
      </c>
      <c r="C484" s="223">
        <v>4749043.83</v>
      </c>
      <c r="D484" s="223">
        <v>3508.2</v>
      </c>
      <c r="E484" s="223">
        <v>95050.58</v>
      </c>
      <c r="F484" s="223">
        <v>9544.91</v>
      </c>
      <c r="G484" s="223">
        <v>16972.099999999999</v>
      </c>
      <c r="H484" s="223">
        <v>0</v>
      </c>
      <c r="I484" s="223">
        <v>0</v>
      </c>
      <c r="J484" s="223">
        <v>0</v>
      </c>
      <c r="K484" s="223">
        <v>0</v>
      </c>
      <c r="L484" s="223">
        <v>0</v>
      </c>
      <c r="M484" s="223">
        <v>0</v>
      </c>
      <c r="N484" s="223">
        <v>0</v>
      </c>
    </row>
    <row r="485" spans="1:14">
      <c r="A485" s="222" t="s">
        <v>738</v>
      </c>
      <c r="B485" s="222" t="s">
        <v>119</v>
      </c>
      <c r="C485" s="223">
        <v>0</v>
      </c>
      <c r="D485" s="223">
        <v>0</v>
      </c>
      <c r="E485" s="223">
        <v>0</v>
      </c>
      <c r="F485" s="223">
        <v>0</v>
      </c>
      <c r="G485" s="223">
        <v>0</v>
      </c>
      <c r="H485" s="223">
        <v>0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</row>
    <row r="486" spans="1:14">
      <c r="A486" s="222" t="s">
        <v>739</v>
      </c>
      <c r="B486" s="222" t="s">
        <v>119</v>
      </c>
      <c r="C486" s="223">
        <v>0</v>
      </c>
      <c r="D486" s="223">
        <v>0</v>
      </c>
      <c r="E486" s="223">
        <v>0</v>
      </c>
      <c r="F486" s="223">
        <v>0</v>
      </c>
      <c r="G486" s="223">
        <v>0</v>
      </c>
      <c r="H486" s="223">
        <v>0</v>
      </c>
      <c r="I486" s="223">
        <v>0</v>
      </c>
      <c r="J486" s="223">
        <v>0</v>
      </c>
      <c r="K486" s="223">
        <v>0</v>
      </c>
      <c r="L486" s="223">
        <v>0</v>
      </c>
      <c r="M486" s="223">
        <v>0</v>
      </c>
      <c r="N486" s="223">
        <v>0</v>
      </c>
    </row>
    <row r="487" spans="1:14">
      <c r="A487" s="222" t="s">
        <v>740</v>
      </c>
      <c r="B487" s="222" t="s">
        <v>119</v>
      </c>
      <c r="C487" s="223">
        <v>0</v>
      </c>
      <c r="D487" s="223">
        <v>0</v>
      </c>
      <c r="E487" s="223">
        <v>0</v>
      </c>
      <c r="F487" s="223">
        <v>0</v>
      </c>
      <c r="G487" s="223">
        <v>0</v>
      </c>
      <c r="H487" s="223">
        <v>0</v>
      </c>
      <c r="I487" s="223">
        <v>0</v>
      </c>
      <c r="J487" s="223">
        <v>0</v>
      </c>
      <c r="K487" s="223">
        <v>0</v>
      </c>
      <c r="L487" s="223">
        <v>0</v>
      </c>
      <c r="M487" s="223">
        <v>0</v>
      </c>
      <c r="N487" s="223">
        <v>0</v>
      </c>
    </row>
    <row r="488" spans="1:14">
      <c r="A488" s="222" t="s">
        <v>741</v>
      </c>
      <c r="B488" s="222" t="s">
        <v>119</v>
      </c>
      <c r="C488" s="223">
        <v>0</v>
      </c>
      <c r="D488" s="223">
        <v>0</v>
      </c>
      <c r="E488" s="223">
        <v>0</v>
      </c>
      <c r="F488" s="223">
        <v>0</v>
      </c>
      <c r="G488" s="223">
        <v>0</v>
      </c>
      <c r="H488" s="223">
        <v>0</v>
      </c>
      <c r="I488" s="223">
        <v>0</v>
      </c>
      <c r="J488" s="223">
        <v>0</v>
      </c>
      <c r="K488" s="223">
        <v>0</v>
      </c>
      <c r="L488" s="223">
        <v>0</v>
      </c>
      <c r="M488" s="223">
        <v>0</v>
      </c>
      <c r="N488" s="223">
        <v>0</v>
      </c>
    </row>
    <row r="489" spans="1:14">
      <c r="A489" s="222" t="s">
        <v>742</v>
      </c>
      <c r="B489" s="222" t="s">
        <v>119</v>
      </c>
      <c r="C489" s="223">
        <v>0</v>
      </c>
      <c r="D489" s="223">
        <v>0</v>
      </c>
      <c r="E489" s="223">
        <v>0</v>
      </c>
      <c r="F489" s="223">
        <v>0</v>
      </c>
      <c r="G489" s="223">
        <v>0</v>
      </c>
      <c r="H489" s="223">
        <v>0</v>
      </c>
      <c r="I489" s="223">
        <v>0</v>
      </c>
      <c r="J489" s="223">
        <v>0</v>
      </c>
      <c r="K489" s="223">
        <v>0</v>
      </c>
      <c r="L489" s="223">
        <v>0</v>
      </c>
      <c r="M489" s="223">
        <v>0</v>
      </c>
      <c r="N489" s="223">
        <v>0</v>
      </c>
    </row>
    <row r="490" spans="1:14">
      <c r="A490" s="222" t="s">
        <v>743</v>
      </c>
      <c r="B490" s="222" t="s">
        <v>119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</row>
    <row r="491" spans="1:14">
      <c r="A491" s="222" t="s">
        <v>744</v>
      </c>
      <c r="B491" s="222" t="s">
        <v>745</v>
      </c>
      <c r="C491" s="223">
        <v>-2230074.85</v>
      </c>
      <c r="D491" s="223">
        <v>-2201895.14</v>
      </c>
      <c r="E491" s="223">
        <v>-2096742.79</v>
      </c>
      <c r="F491" s="223">
        <v>-2051034.63</v>
      </c>
      <c r="G491" s="223">
        <v>-1948349.29</v>
      </c>
      <c r="H491" s="223">
        <v>-2117356.0499999998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</row>
    <row r="492" spans="1:14">
      <c r="A492" s="222" t="s">
        <v>746</v>
      </c>
      <c r="B492" s="222" t="s">
        <v>747</v>
      </c>
      <c r="C492" s="223">
        <v>-3291437.03</v>
      </c>
      <c r="D492" s="223">
        <v>0</v>
      </c>
      <c r="E492" s="223">
        <v>-56710.36</v>
      </c>
      <c r="F492" s="223">
        <v>-56710.36</v>
      </c>
      <c r="G492" s="223">
        <v>-56710.36</v>
      </c>
      <c r="H492" s="223">
        <v>-56710.36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</row>
    <row r="493" spans="1:14">
      <c r="A493" s="222" t="s">
        <v>748</v>
      </c>
      <c r="B493" s="222" t="s">
        <v>749</v>
      </c>
      <c r="C493" s="223">
        <v>0</v>
      </c>
      <c r="D493" s="223">
        <v>0</v>
      </c>
      <c r="E493" s="223">
        <v>3335530.18</v>
      </c>
      <c r="F493" s="223">
        <v>3765814.02</v>
      </c>
      <c r="G493" s="223">
        <v>3765814.02</v>
      </c>
      <c r="H493" s="223">
        <v>3765814.02</v>
      </c>
      <c r="I493" s="223">
        <v>3765814.02</v>
      </c>
      <c r="J493" s="223">
        <v>3765814.02</v>
      </c>
      <c r="K493" s="223">
        <v>3765814.02</v>
      </c>
      <c r="L493" s="223">
        <v>3765814.02</v>
      </c>
      <c r="M493" s="223">
        <v>3765814.02</v>
      </c>
      <c r="N493" s="223">
        <v>3765814.02</v>
      </c>
    </row>
    <row r="494" spans="1:14">
      <c r="A494" s="222" t="s">
        <v>750</v>
      </c>
      <c r="B494" s="222" t="s">
        <v>751</v>
      </c>
      <c r="C494" s="223">
        <v>0</v>
      </c>
      <c r="D494" s="223">
        <v>0</v>
      </c>
      <c r="E494" s="223">
        <v>1265094.1000000001</v>
      </c>
      <c r="F494" s="223">
        <v>1425781.01</v>
      </c>
      <c r="G494" s="223">
        <v>1425781.01</v>
      </c>
      <c r="H494" s="223">
        <v>1425781.01</v>
      </c>
      <c r="I494" s="223">
        <v>1425781.01</v>
      </c>
      <c r="J494" s="223">
        <v>1425781.01</v>
      </c>
      <c r="K494" s="223">
        <v>1425781.01</v>
      </c>
      <c r="L494" s="223">
        <v>1425781.01</v>
      </c>
      <c r="M494" s="223">
        <v>1425781.01</v>
      </c>
      <c r="N494" s="223">
        <v>1425781.01</v>
      </c>
    </row>
    <row r="495" spans="1:14">
      <c r="A495" s="222" t="s">
        <v>752</v>
      </c>
      <c r="B495" s="222" t="s">
        <v>753</v>
      </c>
      <c r="C495" s="223">
        <v>105823.88</v>
      </c>
      <c r="D495" s="223">
        <v>180490.7</v>
      </c>
      <c r="E495" s="223">
        <v>219257.63</v>
      </c>
      <c r="F495" s="223">
        <v>241492.41</v>
      </c>
      <c r="G495" s="223">
        <v>260925.51</v>
      </c>
      <c r="H495" s="223">
        <v>279949.67</v>
      </c>
      <c r="I495" s="223">
        <v>281276.95</v>
      </c>
      <c r="J495" s="223">
        <v>281276.95</v>
      </c>
      <c r="K495" s="223">
        <v>281276.95</v>
      </c>
      <c r="L495" s="223">
        <v>281276.95</v>
      </c>
      <c r="M495" s="223">
        <v>281276.95</v>
      </c>
      <c r="N495" s="223">
        <v>281276.95</v>
      </c>
    </row>
    <row r="496" spans="1:14">
      <c r="A496" s="222" t="s">
        <v>754</v>
      </c>
      <c r="B496" s="222" t="s">
        <v>755</v>
      </c>
      <c r="C496" s="223">
        <v>63138.82</v>
      </c>
      <c r="D496" s="223">
        <v>365139.99</v>
      </c>
      <c r="E496" s="223">
        <v>789241.34</v>
      </c>
      <c r="F496" s="223">
        <v>923296.59</v>
      </c>
      <c r="G496" s="223">
        <v>1425900</v>
      </c>
      <c r="H496" s="223">
        <v>1771783.07</v>
      </c>
      <c r="I496" s="223">
        <v>1772695.12</v>
      </c>
      <c r="J496" s="223">
        <v>1772695.12</v>
      </c>
      <c r="K496" s="223">
        <v>1772695.12</v>
      </c>
      <c r="L496" s="223">
        <v>1772695.12</v>
      </c>
      <c r="M496" s="223">
        <v>1772695.12</v>
      </c>
      <c r="N496" s="223">
        <v>1772695.12</v>
      </c>
    </row>
    <row r="497" spans="1:14">
      <c r="A497" s="222" t="s">
        <v>756</v>
      </c>
      <c r="B497" s="222" t="s">
        <v>757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</row>
    <row r="498" spans="1:14">
      <c r="A498" s="222" t="s">
        <v>758</v>
      </c>
      <c r="B498" s="222" t="s">
        <v>759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</row>
    <row r="499" spans="1:14">
      <c r="A499" s="222" t="s">
        <v>760</v>
      </c>
      <c r="B499" s="222" t="s">
        <v>761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</row>
    <row r="500" spans="1:14">
      <c r="A500" s="222" t="s">
        <v>762</v>
      </c>
      <c r="B500" s="222" t="s">
        <v>763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</row>
    <row r="501" spans="1:14">
      <c r="A501" s="222" t="s">
        <v>764</v>
      </c>
      <c r="B501" s="222" t="s">
        <v>765</v>
      </c>
      <c r="C501" s="223">
        <v>0</v>
      </c>
      <c r="D501" s="223">
        <v>0</v>
      </c>
      <c r="E501" s="223">
        <v>0</v>
      </c>
      <c r="F501" s="223">
        <v>0</v>
      </c>
      <c r="G501" s="223">
        <v>0</v>
      </c>
      <c r="H501" s="223">
        <v>0</v>
      </c>
      <c r="I501" s="223">
        <v>0</v>
      </c>
      <c r="J501" s="223">
        <v>0</v>
      </c>
      <c r="K501" s="223">
        <v>0</v>
      </c>
      <c r="L501" s="223">
        <v>0</v>
      </c>
      <c r="M501" s="223">
        <v>0</v>
      </c>
      <c r="N501" s="223">
        <v>0</v>
      </c>
    </row>
    <row r="502" spans="1:14">
      <c r="A502" s="222" t="s">
        <v>766</v>
      </c>
      <c r="B502" s="222" t="s">
        <v>767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</row>
    <row r="503" spans="1:14">
      <c r="A503" s="222" t="s">
        <v>768</v>
      </c>
      <c r="B503" s="222" t="s">
        <v>769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</row>
    <row r="504" spans="1:14">
      <c r="A504" s="222" t="s">
        <v>770</v>
      </c>
      <c r="B504" s="222" t="s">
        <v>119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</row>
    <row r="505" spans="1:14">
      <c r="A505" s="222" t="s">
        <v>771</v>
      </c>
      <c r="B505" s="222" t="s">
        <v>772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</row>
    <row r="506" spans="1:14">
      <c r="A506" s="222" t="s">
        <v>773</v>
      </c>
      <c r="B506" s="222" t="s">
        <v>774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</row>
    <row r="507" spans="1:14">
      <c r="A507" s="222" t="s">
        <v>775</v>
      </c>
      <c r="B507" s="222" t="s">
        <v>119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</row>
    <row r="508" spans="1:14">
      <c r="A508" s="222" t="s">
        <v>776</v>
      </c>
      <c r="B508" s="222" t="s">
        <v>777</v>
      </c>
      <c r="C508" s="223">
        <v>172702.74</v>
      </c>
      <c r="D508" s="223">
        <v>197193.55</v>
      </c>
      <c r="E508" s="223">
        <v>501623.05</v>
      </c>
      <c r="F508" s="223">
        <v>605453.62</v>
      </c>
      <c r="G508" s="223">
        <v>628933.30000000005</v>
      </c>
      <c r="H508" s="223">
        <v>658106.73</v>
      </c>
      <c r="I508" s="223">
        <v>658756.62</v>
      </c>
      <c r="J508" s="223">
        <v>658756.62</v>
      </c>
      <c r="K508" s="223">
        <v>658756.62</v>
      </c>
      <c r="L508" s="223">
        <v>658756.62</v>
      </c>
      <c r="M508" s="223">
        <v>658756.62</v>
      </c>
      <c r="N508" s="223">
        <v>658756.62</v>
      </c>
    </row>
    <row r="509" spans="1:14">
      <c r="A509" s="222" t="s">
        <v>778</v>
      </c>
      <c r="B509" s="222" t="s">
        <v>779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</row>
    <row r="510" spans="1:14">
      <c r="A510" s="222" t="s">
        <v>780</v>
      </c>
      <c r="B510" s="222" t="s">
        <v>119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</row>
    <row r="511" spans="1:14">
      <c r="A511" s="222" t="s">
        <v>781</v>
      </c>
      <c r="B511" s="222" t="s">
        <v>782</v>
      </c>
      <c r="C511" s="223">
        <v>0</v>
      </c>
      <c r="D511" s="223">
        <v>0</v>
      </c>
      <c r="E511" s="223">
        <v>0</v>
      </c>
      <c r="F511" s="223">
        <v>0</v>
      </c>
      <c r="G511" s="223">
        <v>0</v>
      </c>
      <c r="H511" s="223">
        <v>0</v>
      </c>
      <c r="I511" s="223">
        <v>0</v>
      </c>
      <c r="J511" s="223">
        <v>0</v>
      </c>
      <c r="K511" s="223">
        <v>0</v>
      </c>
      <c r="L511" s="223">
        <v>0</v>
      </c>
      <c r="M511" s="223">
        <v>0</v>
      </c>
      <c r="N511" s="223">
        <v>0</v>
      </c>
    </row>
    <row r="512" spans="1:14">
      <c r="A512" s="222" t="s">
        <v>783</v>
      </c>
      <c r="B512" s="222" t="s">
        <v>784</v>
      </c>
      <c r="C512" s="223">
        <v>0</v>
      </c>
      <c r="D512" s="223">
        <v>0</v>
      </c>
      <c r="E512" s="223">
        <v>0</v>
      </c>
      <c r="F512" s="223">
        <v>0</v>
      </c>
      <c r="G512" s="223">
        <v>0</v>
      </c>
      <c r="H512" s="223">
        <v>0</v>
      </c>
      <c r="I512" s="223">
        <v>0</v>
      </c>
      <c r="J512" s="223">
        <v>0</v>
      </c>
      <c r="K512" s="223">
        <v>0</v>
      </c>
      <c r="L512" s="223">
        <v>0</v>
      </c>
      <c r="M512" s="223">
        <v>0</v>
      </c>
      <c r="N512" s="223">
        <v>0</v>
      </c>
    </row>
    <row r="513" spans="1:14">
      <c r="A513" s="222" t="s">
        <v>785</v>
      </c>
      <c r="B513" s="222" t="s">
        <v>119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</row>
    <row r="514" spans="1:14">
      <c r="A514" s="222" t="s">
        <v>786</v>
      </c>
      <c r="B514" s="222" t="s">
        <v>787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</row>
    <row r="515" spans="1:14">
      <c r="A515" s="222" t="s">
        <v>788</v>
      </c>
      <c r="B515" s="222" t="s">
        <v>789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</row>
    <row r="516" spans="1:14">
      <c r="A516" s="222" t="s">
        <v>790</v>
      </c>
      <c r="B516" s="222" t="s">
        <v>119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</row>
    <row r="517" spans="1:14">
      <c r="A517" s="222" t="s">
        <v>791</v>
      </c>
      <c r="B517" s="222" t="s">
        <v>792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</row>
    <row r="518" spans="1:14">
      <c r="A518" s="222" t="s">
        <v>793</v>
      </c>
      <c r="B518" s="222" t="s">
        <v>794</v>
      </c>
      <c r="C518" s="223">
        <v>124580.44</v>
      </c>
      <c r="D518" s="223">
        <v>140499.39000000001</v>
      </c>
      <c r="E518" s="223">
        <v>207609.24</v>
      </c>
      <c r="F518" s="223">
        <v>265876.68</v>
      </c>
      <c r="G518" s="223">
        <v>77969.77</v>
      </c>
      <c r="H518" s="223">
        <v>31154.63</v>
      </c>
      <c r="I518" s="223">
        <v>31577.05</v>
      </c>
      <c r="J518" s="223">
        <v>31577.05</v>
      </c>
      <c r="K518" s="223">
        <v>31577.05</v>
      </c>
      <c r="L518" s="223">
        <v>31577.05</v>
      </c>
      <c r="M518" s="223">
        <v>31577.05</v>
      </c>
      <c r="N518" s="223">
        <v>31577.05</v>
      </c>
    </row>
    <row r="519" spans="1:14">
      <c r="A519" s="222" t="s">
        <v>795</v>
      </c>
      <c r="B519" s="222" t="s">
        <v>796</v>
      </c>
      <c r="C519" s="223">
        <v>574986.71</v>
      </c>
      <c r="D519" s="223">
        <v>648458.68999999994</v>
      </c>
      <c r="E519" s="223">
        <v>958196.88</v>
      </c>
      <c r="F519" s="223">
        <v>1227123.8400000001</v>
      </c>
      <c r="G519" s="223">
        <v>359861.19</v>
      </c>
      <c r="H519" s="223">
        <v>143791.32999999999</v>
      </c>
      <c r="I519" s="223">
        <v>145741</v>
      </c>
      <c r="J519" s="223">
        <v>145741</v>
      </c>
      <c r="K519" s="223">
        <v>145741</v>
      </c>
      <c r="L519" s="223">
        <v>145741</v>
      </c>
      <c r="M519" s="223">
        <v>145741</v>
      </c>
      <c r="N519" s="223">
        <v>145741</v>
      </c>
    </row>
    <row r="520" spans="1:14">
      <c r="A520" s="222" t="s">
        <v>797</v>
      </c>
      <c r="B520" s="222" t="s">
        <v>798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</row>
    <row r="521" spans="1:14">
      <c r="A521" s="222" t="s">
        <v>799</v>
      </c>
      <c r="B521" s="222" t="s">
        <v>800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</row>
    <row r="522" spans="1:14">
      <c r="A522" s="222" t="s">
        <v>801</v>
      </c>
      <c r="B522" s="222" t="s">
        <v>802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</row>
    <row r="523" spans="1:14">
      <c r="A523" s="222" t="s">
        <v>803</v>
      </c>
      <c r="B523" s="222" t="s">
        <v>804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</row>
    <row r="524" spans="1:14">
      <c r="A524" s="222" t="s">
        <v>805</v>
      </c>
      <c r="B524" s="222" t="s">
        <v>806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</row>
    <row r="525" spans="1:14">
      <c r="A525" s="222" t="s">
        <v>807</v>
      </c>
      <c r="B525" s="222" t="s">
        <v>808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</row>
    <row r="526" spans="1:14">
      <c r="A526" s="222" t="s">
        <v>809</v>
      </c>
      <c r="B526" s="222" t="s">
        <v>119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</row>
    <row r="527" spans="1:14">
      <c r="A527" s="222" t="s">
        <v>810</v>
      </c>
      <c r="B527" s="222" t="s">
        <v>119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</row>
    <row r="528" spans="1:14">
      <c r="A528" s="222" t="s">
        <v>811</v>
      </c>
      <c r="B528" s="222" t="s">
        <v>119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</row>
    <row r="529" spans="1:14">
      <c r="A529" s="222" t="s">
        <v>812</v>
      </c>
      <c r="B529" s="222" t="s">
        <v>119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</row>
    <row r="530" spans="1:14">
      <c r="A530" s="222" t="s">
        <v>813</v>
      </c>
      <c r="B530" s="222" t="s">
        <v>119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</row>
    <row r="531" spans="1:14">
      <c r="A531" s="222" t="s">
        <v>814</v>
      </c>
      <c r="B531" s="222" t="s">
        <v>119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</row>
    <row r="532" spans="1:14">
      <c r="A532" s="222" t="s">
        <v>815</v>
      </c>
      <c r="B532" s="222" t="s">
        <v>119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</row>
    <row r="533" spans="1:14">
      <c r="A533" s="222" t="s">
        <v>816</v>
      </c>
      <c r="B533" s="222" t="s">
        <v>119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</row>
    <row r="534" spans="1:14">
      <c r="A534" s="222" t="s">
        <v>817</v>
      </c>
      <c r="B534" s="222" t="s">
        <v>119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</row>
    <row r="535" spans="1:14">
      <c r="A535" s="222" t="s">
        <v>818</v>
      </c>
      <c r="B535" s="222" t="s">
        <v>819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</row>
    <row r="536" spans="1:14">
      <c r="A536" s="222" t="s">
        <v>820</v>
      </c>
      <c r="B536" s="222" t="s">
        <v>821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</row>
    <row r="537" spans="1:14">
      <c r="A537" s="222" t="s">
        <v>822</v>
      </c>
      <c r="B537" s="222" t="s">
        <v>823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</row>
    <row r="538" spans="1:14">
      <c r="A538" s="222" t="s">
        <v>824</v>
      </c>
      <c r="B538" s="222" t="s">
        <v>825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</row>
    <row r="539" spans="1:14">
      <c r="A539" s="222" t="s">
        <v>826</v>
      </c>
      <c r="B539" s="222" t="s">
        <v>827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</row>
    <row r="540" spans="1:14">
      <c r="A540" s="222" t="s">
        <v>828</v>
      </c>
      <c r="B540" s="222" t="s">
        <v>829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</row>
    <row r="541" spans="1:14">
      <c r="A541" s="222" t="s">
        <v>830</v>
      </c>
      <c r="B541" s="222" t="s">
        <v>831</v>
      </c>
      <c r="C541" s="223">
        <v>0</v>
      </c>
      <c r="D541" s="223">
        <v>0</v>
      </c>
      <c r="E541" s="223">
        <v>0</v>
      </c>
      <c r="F541" s="223">
        <v>0</v>
      </c>
      <c r="G541" s="223">
        <v>0</v>
      </c>
      <c r="H541" s="223">
        <v>0</v>
      </c>
      <c r="I541" s="223">
        <v>0</v>
      </c>
      <c r="J541" s="223">
        <v>0</v>
      </c>
      <c r="K541" s="223">
        <v>0</v>
      </c>
      <c r="L541" s="223">
        <v>0</v>
      </c>
      <c r="M541" s="223">
        <v>0</v>
      </c>
      <c r="N541" s="223">
        <v>0</v>
      </c>
    </row>
    <row r="542" spans="1:14">
      <c r="A542" s="222" t="s">
        <v>832</v>
      </c>
      <c r="B542" s="222" t="s">
        <v>833</v>
      </c>
      <c r="C542" s="223">
        <v>0</v>
      </c>
      <c r="D542" s="223">
        <v>0</v>
      </c>
      <c r="E542" s="223">
        <v>0</v>
      </c>
      <c r="F542" s="223">
        <v>0</v>
      </c>
      <c r="G542" s="223">
        <v>0</v>
      </c>
      <c r="H542" s="223">
        <v>0</v>
      </c>
      <c r="I542" s="223">
        <v>0</v>
      </c>
      <c r="J542" s="223">
        <v>0</v>
      </c>
      <c r="K542" s="223">
        <v>0</v>
      </c>
      <c r="L542" s="223">
        <v>0</v>
      </c>
      <c r="M542" s="223">
        <v>0</v>
      </c>
      <c r="N542" s="223">
        <v>0</v>
      </c>
    </row>
    <row r="543" spans="1:14">
      <c r="A543" s="222" t="s">
        <v>834</v>
      </c>
      <c r="B543" s="222" t="s">
        <v>835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</row>
    <row r="544" spans="1:14">
      <c r="A544" s="222" t="s">
        <v>836</v>
      </c>
      <c r="B544" s="222" t="s">
        <v>837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</row>
    <row r="545" spans="1:14">
      <c r="A545" s="222" t="s">
        <v>838</v>
      </c>
      <c r="B545" s="222" t="s">
        <v>839</v>
      </c>
      <c r="C545" s="223">
        <v>0</v>
      </c>
      <c r="D545" s="223">
        <v>0</v>
      </c>
      <c r="E545" s="223">
        <v>0</v>
      </c>
      <c r="F545" s="223">
        <v>0</v>
      </c>
      <c r="G545" s="223">
        <v>0</v>
      </c>
      <c r="H545" s="223">
        <v>0</v>
      </c>
      <c r="I545" s="223">
        <v>0</v>
      </c>
      <c r="J545" s="223">
        <v>0</v>
      </c>
      <c r="K545" s="223">
        <v>0</v>
      </c>
      <c r="L545" s="223">
        <v>0</v>
      </c>
      <c r="M545" s="223">
        <v>0</v>
      </c>
      <c r="N545" s="223">
        <v>0</v>
      </c>
    </row>
    <row r="546" spans="1:14">
      <c r="A546" s="222" t="s">
        <v>840</v>
      </c>
      <c r="B546" s="222" t="s">
        <v>841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</row>
    <row r="547" spans="1:14">
      <c r="A547" s="222" t="s">
        <v>842</v>
      </c>
      <c r="B547" s="222" t="s">
        <v>843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</row>
    <row r="548" spans="1:14">
      <c r="A548" s="222" t="s">
        <v>844</v>
      </c>
      <c r="B548" s="222" t="s">
        <v>845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</row>
    <row r="549" spans="1:14">
      <c r="A549" s="222" t="s">
        <v>846</v>
      </c>
      <c r="B549" s="222" t="s">
        <v>847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</row>
    <row r="550" spans="1:14">
      <c r="A550" s="222" t="s">
        <v>848</v>
      </c>
      <c r="B550" s="222" t="s">
        <v>849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</row>
    <row r="551" spans="1:14">
      <c r="A551" s="222" t="s">
        <v>850</v>
      </c>
      <c r="B551" s="222" t="s">
        <v>851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</row>
    <row r="552" spans="1:14">
      <c r="A552" s="222" t="s">
        <v>2481</v>
      </c>
      <c r="B552" s="222" t="s">
        <v>2482</v>
      </c>
      <c r="C552" s="223">
        <v>7102728.5</v>
      </c>
      <c r="D552" s="223">
        <v>7102728.5</v>
      </c>
      <c r="E552" s="223">
        <v>7102728.5</v>
      </c>
      <c r="F552" s="223">
        <v>7102728.5</v>
      </c>
      <c r="G552" s="223">
        <v>7484145.0199999996</v>
      </c>
      <c r="H552" s="223">
        <v>7563695.5800000001</v>
      </c>
      <c r="I552" s="223">
        <v>7563695.5800000001</v>
      </c>
      <c r="J552" s="223">
        <v>7563695.5800000001</v>
      </c>
      <c r="K552" s="223">
        <v>7563695.5800000001</v>
      </c>
      <c r="L552" s="223">
        <v>7563695.5800000001</v>
      </c>
      <c r="M552" s="223">
        <v>7563695.5800000001</v>
      </c>
      <c r="N552" s="223">
        <v>7563695.5800000001</v>
      </c>
    </row>
    <row r="553" spans="1:14">
      <c r="A553" s="222" t="s">
        <v>852</v>
      </c>
      <c r="B553" s="222" t="s">
        <v>853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</row>
    <row r="554" spans="1:14">
      <c r="A554" s="222" t="s">
        <v>854</v>
      </c>
      <c r="B554" s="222" t="s">
        <v>119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</row>
    <row r="555" spans="1:14">
      <c r="A555" s="222" t="s">
        <v>855</v>
      </c>
      <c r="B555" s="222" t="s">
        <v>119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</row>
    <row r="556" spans="1:14">
      <c r="A556" s="222" t="s">
        <v>856</v>
      </c>
      <c r="B556" s="222" t="s">
        <v>119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</row>
    <row r="557" spans="1:14">
      <c r="A557" s="222" t="s">
        <v>857</v>
      </c>
      <c r="B557" s="222" t="s">
        <v>119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</row>
    <row r="558" spans="1:14">
      <c r="A558" s="222" t="s">
        <v>858</v>
      </c>
      <c r="B558" s="222" t="s">
        <v>119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</row>
    <row r="559" spans="1:14">
      <c r="A559" s="222" t="s">
        <v>859</v>
      </c>
      <c r="B559" s="222" t="s">
        <v>119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</row>
    <row r="560" spans="1:14">
      <c r="A560" s="222" t="s">
        <v>860</v>
      </c>
      <c r="B560" s="222" t="s">
        <v>861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</row>
    <row r="561" spans="1:14">
      <c r="A561" s="222" t="s">
        <v>862</v>
      </c>
      <c r="B561" s="222" t="s">
        <v>119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</row>
    <row r="562" spans="1:14">
      <c r="A562" s="222" t="s">
        <v>863</v>
      </c>
      <c r="B562" s="222" t="s">
        <v>119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</row>
    <row r="563" spans="1:14">
      <c r="A563" s="222" t="s">
        <v>864</v>
      </c>
      <c r="B563" s="222" t="s">
        <v>119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</row>
    <row r="564" spans="1:14">
      <c r="A564" s="222" t="s">
        <v>865</v>
      </c>
      <c r="B564" s="222" t="s">
        <v>119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</row>
    <row r="565" spans="1:14">
      <c r="A565" s="222" t="s">
        <v>866</v>
      </c>
      <c r="B565" s="222" t="s">
        <v>119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</row>
    <row r="566" spans="1:14">
      <c r="A566" s="222" t="s">
        <v>867</v>
      </c>
      <c r="B566" s="222" t="s">
        <v>119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</row>
    <row r="567" spans="1:14">
      <c r="A567" s="222" t="s">
        <v>868</v>
      </c>
      <c r="B567" s="222" t="s">
        <v>119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</row>
    <row r="568" spans="1:14">
      <c r="A568" s="222" t="s">
        <v>869</v>
      </c>
      <c r="B568" s="222" t="s">
        <v>119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</row>
    <row r="569" spans="1:14">
      <c r="A569" s="222" t="s">
        <v>870</v>
      </c>
      <c r="B569" s="222" t="s">
        <v>871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</row>
    <row r="570" spans="1:14">
      <c r="A570" s="222" t="s">
        <v>872</v>
      </c>
      <c r="B570" s="222" t="s">
        <v>873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</row>
    <row r="571" spans="1:14">
      <c r="A571" s="222" t="s">
        <v>874</v>
      </c>
      <c r="B571" s="222" t="s">
        <v>875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</row>
    <row r="572" spans="1:14">
      <c r="A572" s="222" t="s">
        <v>876</v>
      </c>
      <c r="B572" s="222" t="s">
        <v>2515</v>
      </c>
      <c r="C572" s="223">
        <v>1652719</v>
      </c>
      <c r="D572" s="223">
        <v>1044493.56</v>
      </c>
      <c r="E572" s="223">
        <v>1049943.25</v>
      </c>
      <c r="F572" s="223">
        <v>1054852.47</v>
      </c>
      <c r="G572" s="223">
        <v>1059671.6200000001</v>
      </c>
      <c r="H572" s="223">
        <v>1064715.96</v>
      </c>
      <c r="I572" s="223">
        <v>1064715.96</v>
      </c>
      <c r="J572" s="223">
        <v>1064715.96</v>
      </c>
      <c r="K572" s="223">
        <v>1064715.96</v>
      </c>
      <c r="L572" s="223">
        <v>1064715.96</v>
      </c>
      <c r="M572" s="223">
        <v>1064715.96</v>
      </c>
      <c r="N572" s="223">
        <v>1064715.96</v>
      </c>
    </row>
    <row r="573" spans="1:14">
      <c r="A573" s="222" t="s">
        <v>877</v>
      </c>
      <c r="B573" s="222" t="s">
        <v>878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</row>
    <row r="574" spans="1:14">
      <c r="A574" s="222" t="s">
        <v>879</v>
      </c>
      <c r="B574" s="222" t="s">
        <v>880</v>
      </c>
      <c r="C574" s="223">
        <v>0</v>
      </c>
      <c r="D574" s="223">
        <v>0</v>
      </c>
      <c r="E574" s="223">
        <v>0</v>
      </c>
      <c r="F574" s="223">
        <v>0</v>
      </c>
      <c r="G574" s="223">
        <v>0</v>
      </c>
      <c r="H574" s="223">
        <v>0</v>
      </c>
      <c r="I574" s="223">
        <v>0</v>
      </c>
      <c r="J574" s="223">
        <v>0</v>
      </c>
      <c r="K574" s="223">
        <v>0</v>
      </c>
      <c r="L574" s="223">
        <v>0</v>
      </c>
      <c r="M574" s="223">
        <v>0</v>
      </c>
      <c r="N574" s="223">
        <v>0</v>
      </c>
    </row>
    <row r="575" spans="1:14">
      <c r="A575" s="222" t="s">
        <v>881</v>
      </c>
      <c r="B575" s="222" t="s">
        <v>882</v>
      </c>
      <c r="C575" s="223">
        <v>0</v>
      </c>
      <c r="D575" s="223">
        <v>0</v>
      </c>
      <c r="E575" s="223">
        <v>0</v>
      </c>
      <c r="F575" s="223">
        <v>0</v>
      </c>
      <c r="G575" s="223">
        <v>0</v>
      </c>
      <c r="H575" s="223">
        <v>0</v>
      </c>
      <c r="I575" s="223">
        <v>0</v>
      </c>
      <c r="J575" s="223">
        <v>0</v>
      </c>
      <c r="K575" s="223">
        <v>0</v>
      </c>
      <c r="L575" s="223">
        <v>0</v>
      </c>
      <c r="M575" s="223">
        <v>0</v>
      </c>
      <c r="N575" s="223">
        <v>0</v>
      </c>
    </row>
    <row r="576" spans="1:14">
      <c r="A576" s="222" t="s">
        <v>883</v>
      </c>
      <c r="B576" s="222" t="s">
        <v>884</v>
      </c>
      <c r="C576" s="223">
        <v>0</v>
      </c>
      <c r="D576" s="223">
        <v>0</v>
      </c>
      <c r="E576" s="223">
        <v>0</v>
      </c>
      <c r="F576" s="223">
        <v>0</v>
      </c>
      <c r="G576" s="223">
        <v>0</v>
      </c>
      <c r="H576" s="223">
        <v>0</v>
      </c>
      <c r="I576" s="223">
        <v>0</v>
      </c>
      <c r="J576" s="223">
        <v>0</v>
      </c>
      <c r="K576" s="223">
        <v>0</v>
      </c>
      <c r="L576" s="223">
        <v>0</v>
      </c>
      <c r="M576" s="223">
        <v>0</v>
      </c>
      <c r="N576" s="223">
        <v>0</v>
      </c>
    </row>
    <row r="577" spans="1:14">
      <c r="A577" s="222" t="s">
        <v>885</v>
      </c>
      <c r="B577" s="222" t="s">
        <v>886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</row>
    <row r="578" spans="1:14">
      <c r="A578" s="222" t="s">
        <v>887</v>
      </c>
      <c r="B578" s="222" t="s">
        <v>888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</row>
    <row r="579" spans="1:14">
      <c r="A579" s="222" t="s">
        <v>889</v>
      </c>
      <c r="B579" s="222" t="s">
        <v>890</v>
      </c>
      <c r="C579" s="223">
        <v>0</v>
      </c>
      <c r="D579" s="223">
        <v>0</v>
      </c>
      <c r="E579" s="223">
        <v>0</v>
      </c>
      <c r="F579" s="223">
        <v>0</v>
      </c>
      <c r="G579" s="223">
        <v>0</v>
      </c>
      <c r="H579" s="223">
        <v>0</v>
      </c>
      <c r="I579" s="223">
        <v>0</v>
      </c>
      <c r="J579" s="223">
        <v>0</v>
      </c>
      <c r="K579" s="223">
        <v>0</v>
      </c>
      <c r="L579" s="223">
        <v>0</v>
      </c>
      <c r="M579" s="223">
        <v>0</v>
      </c>
      <c r="N579" s="223">
        <v>0</v>
      </c>
    </row>
    <row r="580" spans="1:14">
      <c r="A580" s="222" t="s">
        <v>891</v>
      </c>
      <c r="B580" s="222" t="s">
        <v>890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</row>
    <row r="581" spans="1:14">
      <c r="A581" s="222" t="s">
        <v>892</v>
      </c>
      <c r="B581" s="222" t="s">
        <v>893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</row>
    <row r="582" spans="1:14">
      <c r="A582" s="222" t="s">
        <v>894</v>
      </c>
      <c r="B582" s="222" t="s">
        <v>2483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</row>
    <row r="583" spans="1:14">
      <c r="A583" s="222" t="s">
        <v>895</v>
      </c>
      <c r="B583" s="222" t="s">
        <v>896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</row>
    <row r="584" spans="1:14">
      <c r="A584" s="222" t="s">
        <v>897</v>
      </c>
      <c r="B584" s="222" t="s">
        <v>898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</row>
    <row r="585" spans="1:14">
      <c r="A585" s="222" t="s">
        <v>899</v>
      </c>
      <c r="B585" s="222" t="s">
        <v>900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</row>
    <row r="586" spans="1:14">
      <c r="A586" s="222" t="s">
        <v>901</v>
      </c>
      <c r="B586" s="222" t="s">
        <v>902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</row>
    <row r="587" spans="1:14">
      <c r="A587" s="222" t="s">
        <v>2484</v>
      </c>
      <c r="B587" s="222" t="s">
        <v>2485</v>
      </c>
      <c r="C587" s="223">
        <v>2954530.71</v>
      </c>
      <c r="D587" s="223">
        <v>2954530.71</v>
      </c>
      <c r="E587" s="223">
        <v>2954530.71</v>
      </c>
      <c r="F587" s="223">
        <v>2954530.71</v>
      </c>
      <c r="G587" s="223">
        <v>3113189.01</v>
      </c>
      <c r="H587" s="223">
        <v>3146279.75</v>
      </c>
      <c r="I587" s="223">
        <v>3146279.75</v>
      </c>
      <c r="J587" s="223">
        <v>3146279.75</v>
      </c>
      <c r="K587" s="223">
        <v>3146279.75</v>
      </c>
      <c r="L587" s="223">
        <v>3146279.75</v>
      </c>
      <c r="M587" s="223">
        <v>3146279.75</v>
      </c>
      <c r="N587" s="223">
        <v>3146279.75</v>
      </c>
    </row>
    <row r="588" spans="1:14">
      <c r="A588" s="222" t="s">
        <v>903</v>
      </c>
      <c r="B588" s="222" t="s">
        <v>904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</row>
    <row r="589" spans="1:14">
      <c r="A589" s="222" t="s">
        <v>905</v>
      </c>
      <c r="B589" s="222" t="s">
        <v>906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</row>
    <row r="590" spans="1:14">
      <c r="A590" s="222" t="s">
        <v>907</v>
      </c>
      <c r="B590" s="222" t="s">
        <v>908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</row>
    <row r="591" spans="1:14">
      <c r="A591" s="222" t="s">
        <v>909</v>
      </c>
      <c r="B591" s="222" t="s">
        <v>910</v>
      </c>
      <c r="C591" s="223">
        <v>168690.8</v>
      </c>
      <c r="D591" s="223">
        <v>169688.16</v>
      </c>
      <c r="E591" s="223">
        <v>170894.96</v>
      </c>
      <c r="F591" s="223">
        <v>171982.07999999999</v>
      </c>
      <c r="G591" s="223">
        <v>173049.25</v>
      </c>
      <c r="H591" s="223">
        <v>174166.29</v>
      </c>
      <c r="I591" s="223">
        <v>174166.29</v>
      </c>
      <c r="J591" s="223">
        <v>174166.29</v>
      </c>
      <c r="K591" s="223">
        <v>174166.29</v>
      </c>
      <c r="L591" s="223">
        <v>174166.29</v>
      </c>
      <c r="M591" s="223">
        <v>174166.29</v>
      </c>
      <c r="N591" s="223">
        <v>174166.29</v>
      </c>
    </row>
    <row r="592" spans="1:14">
      <c r="A592" s="222" t="s">
        <v>911</v>
      </c>
      <c r="B592" s="222" t="s">
        <v>119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</row>
    <row r="593" spans="1:14">
      <c r="A593" s="222" t="s">
        <v>912</v>
      </c>
      <c r="B593" s="222" t="s">
        <v>119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</row>
    <row r="594" spans="1:14">
      <c r="A594" s="222" t="s">
        <v>913</v>
      </c>
      <c r="B594" s="222" t="s">
        <v>914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</row>
    <row r="595" spans="1:14">
      <c r="A595" s="222" t="s">
        <v>2486</v>
      </c>
      <c r="B595" s="222" t="s">
        <v>2487</v>
      </c>
      <c r="C595" s="223">
        <v>0</v>
      </c>
      <c r="D595" s="223">
        <v>0</v>
      </c>
      <c r="E595" s="223">
        <v>0</v>
      </c>
      <c r="F595" s="223">
        <v>0</v>
      </c>
      <c r="G595" s="223">
        <v>0</v>
      </c>
      <c r="H595" s="223">
        <v>0</v>
      </c>
      <c r="I595" s="223">
        <v>0</v>
      </c>
      <c r="J595" s="223">
        <v>0</v>
      </c>
      <c r="K595" s="223">
        <v>0</v>
      </c>
      <c r="L595" s="223">
        <v>0</v>
      </c>
      <c r="M595" s="223">
        <v>0</v>
      </c>
      <c r="N595" s="223">
        <v>0</v>
      </c>
    </row>
    <row r="596" spans="1:14">
      <c r="A596" s="222" t="s">
        <v>915</v>
      </c>
      <c r="B596" s="222" t="s">
        <v>916</v>
      </c>
      <c r="C596" s="223">
        <v>0</v>
      </c>
      <c r="D596" s="223">
        <v>0</v>
      </c>
      <c r="E596" s="223">
        <v>0</v>
      </c>
      <c r="F596" s="223">
        <v>0</v>
      </c>
      <c r="G596" s="223">
        <v>0</v>
      </c>
      <c r="H596" s="223">
        <v>0</v>
      </c>
      <c r="I596" s="223">
        <v>0</v>
      </c>
      <c r="J596" s="223">
        <v>0</v>
      </c>
      <c r="K596" s="223">
        <v>0</v>
      </c>
      <c r="L596" s="223">
        <v>0</v>
      </c>
      <c r="M596" s="223">
        <v>0</v>
      </c>
      <c r="N596" s="223">
        <v>0</v>
      </c>
    </row>
    <row r="597" spans="1:14">
      <c r="A597" s="222" t="s">
        <v>917</v>
      </c>
      <c r="B597" s="222" t="s">
        <v>918</v>
      </c>
      <c r="C597" s="223">
        <v>0</v>
      </c>
      <c r="D597" s="223">
        <v>0</v>
      </c>
      <c r="E597" s="223">
        <v>0</v>
      </c>
      <c r="F597" s="223">
        <v>0</v>
      </c>
      <c r="G597" s="223">
        <v>0</v>
      </c>
      <c r="H597" s="223">
        <v>0</v>
      </c>
      <c r="I597" s="223">
        <v>0</v>
      </c>
      <c r="J597" s="223">
        <v>0</v>
      </c>
      <c r="K597" s="223">
        <v>0</v>
      </c>
      <c r="L597" s="223">
        <v>0</v>
      </c>
      <c r="M597" s="223">
        <v>0</v>
      </c>
      <c r="N597" s="223">
        <v>0</v>
      </c>
    </row>
    <row r="598" spans="1:14">
      <c r="A598" s="222" t="s">
        <v>919</v>
      </c>
      <c r="B598" s="222" t="s">
        <v>920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</row>
    <row r="599" spans="1:14">
      <c r="A599" s="222" t="s">
        <v>921</v>
      </c>
      <c r="B599" s="222" t="s">
        <v>922</v>
      </c>
      <c r="C599" s="223">
        <v>424206.35</v>
      </c>
      <c r="D599" s="223">
        <v>426689.65</v>
      </c>
      <c r="E599" s="223">
        <v>429694.45</v>
      </c>
      <c r="F599" s="223">
        <v>432401.25</v>
      </c>
      <c r="G599" s="223">
        <v>435058.38</v>
      </c>
      <c r="H599" s="223">
        <v>437839.68</v>
      </c>
      <c r="I599" s="223">
        <v>437839.68</v>
      </c>
      <c r="J599" s="223">
        <v>437839.68</v>
      </c>
      <c r="K599" s="223">
        <v>437839.68</v>
      </c>
      <c r="L599" s="223">
        <v>437839.68</v>
      </c>
      <c r="M599" s="223">
        <v>437839.68</v>
      </c>
      <c r="N599" s="223">
        <v>437839.68</v>
      </c>
    </row>
    <row r="600" spans="1:14">
      <c r="A600" s="222" t="s">
        <v>923</v>
      </c>
      <c r="B600" s="222" t="s">
        <v>119</v>
      </c>
      <c r="C600" s="223">
        <v>0</v>
      </c>
      <c r="D600" s="223">
        <v>0</v>
      </c>
      <c r="E600" s="223">
        <v>0</v>
      </c>
      <c r="F600" s="223">
        <v>0</v>
      </c>
      <c r="G600" s="223">
        <v>0</v>
      </c>
      <c r="H600" s="223">
        <v>0</v>
      </c>
      <c r="I600" s="223">
        <v>0</v>
      </c>
      <c r="J600" s="223">
        <v>0</v>
      </c>
      <c r="K600" s="223">
        <v>0</v>
      </c>
      <c r="L600" s="223">
        <v>0</v>
      </c>
      <c r="M600" s="223">
        <v>0</v>
      </c>
      <c r="N600" s="223">
        <v>0</v>
      </c>
    </row>
    <row r="601" spans="1:14">
      <c r="A601" s="222" t="s">
        <v>924</v>
      </c>
      <c r="B601" s="222" t="s">
        <v>925</v>
      </c>
      <c r="C601" s="223">
        <v>0</v>
      </c>
      <c r="D601" s="223">
        <v>0</v>
      </c>
      <c r="E601" s="223">
        <v>0</v>
      </c>
      <c r="F601" s="223">
        <v>0</v>
      </c>
      <c r="G601" s="223">
        <v>0</v>
      </c>
      <c r="H601" s="223">
        <v>0</v>
      </c>
      <c r="I601" s="223">
        <v>0</v>
      </c>
      <c r="J601" s="223">
        <v>0</v>
      </c>
      <c r="K601" s="223">
        <v>0</v>
      </c>
      <c r="L601" s="223">
        <v>0</v>
      </c>
      <c r="M601" s="223">
        <v>0</v>
      </c>
      <c r="N601" s="223">
        <v>0</v>
      </c>
    </row>
    <row r="602" spans="1:14">
      <c r="A602" s="222" t="s">
        <v>926</v>
      </c>
      <c r="B602" s="222" t="s">
        <v>927</v>
      </c>
      <c r="C602" s="223">
        <v>0</v>
      </c>
      <c r="D602" s="223">
        <v>0</v>
      </c>
      <c r="E602" s="223">
        <v>0</v>
      </c>
      <c r="F602" s="223">
        <v>0</v>
      </c>
      <c r="G602" s="223">
        <v>0</v>
      </c>
      <c r="H602" s="223">
        <v>0</v>
      </c>
      <c r="I602" s="223">
        <v>0</v>
      </c>
      <c r="J602" s="223">
        <v>0</v>
      </c>
      <c r="K602" s="223">
        <v>0</v>
      </c>
      <c r="L602" s="223">
        <v>0</v>
      </c>
      <c r="M602" s="223">
        <v>0</v>
      </c>
      <c r="N602" s="223">
        <v>0</v>
      </c>
    </row>
    <row r="603" spans="1:14">
      <c r="A603" s="222" t="s">
        <v>928</v>
      </c>
      <c r="B603" s="222" t="s">
        <v>929</v>
      </c>
      <c r="C603" s="223">
        <v>486.56</v>
      </c>
      <c r="D603" s="223">
        <v>489.71</v>
      </c>
      <c r="E603" s="223">
        <v>493.52</v>
      </c>
      <c r="F603" s="223">
        <v>496.95</v>
      </c>
      <c r="G603" s="223">
        <v>500.32</v>
      </c>
      <c r="H603" s="223">
        <v>503.85</v>
      </c>
      <c r="I603" s="223">
        <v>503.85</v>
      </c>
      <c r="J603" s="223">
        <v>503.85</v>
      </c>
      <c r="K603" s="223">
        <v>503.85</v>
      </c>
      <c r="L603" s="223">
        <v>503.85</v>
      </c>
      <c r="M603" s="223">
        <v>503.85</v>
      </c>
      <c r="N603" s="223">
        <v>503.85</v>
      </c>
    </row>
    <row r="604" spans="1:14">
      <c r="A604" s="222" t="s">
        <v>930</v>
      </c>
      <c r="B604" s="222" t="s">
        <v>2488</v>
      </c>
      <c r="C604" s="223">
        <v>0</v>
      </c>
      <c r="D604" s="223">
        <v>0</v>
      </c>
      <c r="E604" s="223">
        <v>177120000</v>
      </c>
      <c r="F604" s="223">
        <v>198403146.81999999</v>
      </c>
      <c r="G604" s="223">
        <v>199422378.53</v>
      </c>
      <c r="H604" s="223">
        <v>196742292.77000001</v>
      </c>
      <c r="I604" s="223">
        <v>196742292.77000001</v>
      </c>
      <c r="J604" s="223">
        <v>196742292.77000001</v>
      </c>
      <c r="K604" s="223">
        <v>196742292.77000001</v>
      </c>
      <c r="L604" s="223">
        <v>196742292.77000001</v>
      </c>
      <c r="M604" s="223">
        <v>196742292.77000001</v>
      </c>
      <c r="N604" s="223">
        <v>196742292.77000001</v>
      </c>
    </row>
    <row r="605" spans="1:14">
      <c r="A605" s="222" t="s">
        <v>931</v>
      </c>
      <c r="B605" s="222" t="s">
        <v>932</v>
      </c>
      <c r="C605" s="223">
        <v>12401.79</v>
      </c>
      <c r="D605" s="223">
        <v>12401.79</v>
      </c>
      <c r="E605" s="223">
        <v>12401.79</v>
      </c>
      <c r="F605" s="223">
        <v>12401.79</v>
      </c>
      <c r="G605" s="223">
        <v>12401.79</v>
      </c>
      <c r="H605" s="223">
        <v>12401.79</v>
      </c>
      <c r="I605" s="223">
        <v>12401.79</v>
      </c>
      <c r="J605" s="223">
        <v>12401.79</v>
      </c>
      <c r="K605" s="223">
        <v>12401.79</v>
      </c>
      <c r="L605" s="223">
        <v>12401.79</v>
      </c>
      <c r="M605" s="223">
        <v>12401.79</v>
      </c>
      <c r="N605" s="223">
        <v>12401.79</v>
      </c>
    </row>
    <row r="606" spans="1:14">
      <c r="A606" s="222" t="s">
        <v>933</v>
      </c>
      <c r="B606" s="222" t="s">
        <v>934</v>
      </c>
      <c r="C606" s="223">
        <v>11453.25</v>
      </c>
      <c r="D606" s="223">
        <v>11453.25</v>
      </c>
      <c r="E606" s="223">
        <v>11453.25</v>
      </c>
      <c r="F606" s="223">
        <v>11453.25</v>
      </c>
      <c r="G606" s="223">
        <v>11453.25</v>
      </c>
      <c r="H606" s="223">
        <v>11453.25</v>
      </c>
      <c r="I606" s="223">
        <v>11453.25</v>
      </c>
      <c r="J606" s="223">
        <v>11453.25</v>
      </c>
      <c r="K606" s="223">
        <v>11453.25</v>
      </c>
      <c r="L606" s="223">
        <v>11453.25</v>
      </c>
      <c r="M606" s="223">
        <v>11453.25</v>
      </c>
      <c r="N606" s="223">
        <v>11453.25</v>
      </c>
    </row>
    <row r="607" spans="1:14">
      <c r="A607" s="222" t="s">
        <v>935</v>
      </c>
      <c r="B607" s="222" t="s">
        <v>936</v>
      </c>
      <c r="C607" s="223">
        <v>65772.5</v>
      </c>
      <c r="D607" s="223">
        <v>122149.51</v>
      </c>
      <c r="E607" s="223">
        <v>65772.5</v>
      </c>
      <c r="F607" s="223">
        <v>65772.5</v>
      </c>
      <c r="G607" s="223">
        <v>65772.5</v>
      </c>
      <c r="H607" s="223">
        <v>65772.5</v>
      </c>
      <c r="I607" s="223">
        <v>65772.5</v>
      </c>
      <c r="J607" s="223">
        <v>65772.5</v>
      </c>
      <c r="K607" s="223">
        <v>65772.5</v>
      </c>
      <c r="L607" s="223">
        <v>65772.5</v>
      </c>
      <c r="M607" s="223">
        <v>65772.5</v>
      </c>
      <c r="N607" s="223">
        <v>65772.5</v>
      </c>
    </row>
    <row r="608" spans="1:14">
      <c r="A608" s="222" t="s">
        <v>937</v>
      </c>
      <c r="B608" s="222" t="s">
        <v>938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</row>
    <row r="609" spans="1:14">
      <c r="A609" s="222" t="s">
        <v>939</v>
      </c>
      <c r="B609" s="222" t="s">
        <v>940</v>
      </c>
      <c r="C609" s="223">
        <v>0</v>
      </c>
      <c r="D609" s="223">
        <v>0</v>
      </c>
      <c r="E609" s="223">
        <v>0</v>
      </c>
      <c r="F609" s="223">
        <v>0</v>
      </c>
      <c r="G609" s="223">
        <v>0</v>
      </c>
      <c r="H609" s="223">
        <v>0</v>
      </c>
      <c r="I609" s="223">
        <v>0</v>
      </c>
      <c r="J609" s="223">
        <v>0</v>
      </c>
      <c r="K609" s="223">
        <v>0</v>
      </c>
      <c r="L609" s="223">
        <v>0</v>
      </c>
      <c r="M609" s="223">
        <v>0</v>
      </c>
      <c r="N609" s="223">
        <v>0</v>
      </c>
    </row>
    <row r="610" spans="1:14">
      <c r="A610" s="222" t="s">
        <v>941</v>
      </c>
      <c r="B610" s="222" t="s">
        <v>942</v>
      </c>
      <c r="C610" s="223">
        <v>676862.8</v>
      </c>
      <c r="D610" s="223">
        <v>749681.25</v>
      </c>
      <c r="E610" s="223">
        <v>749681.25</v>
      </c>
      <c r="F610" s="223">
        <v>234950.73</v>
      </c>
      <c r="G610" s="223">
        <v>234950.73</v>
      </c>
      <c r="H610" s="223">
        <v>215674.11</v>
      </c>
      <c r="I610" s="223">
        <v>215674.11</v>
      </c>
      <c r="J610" s="223">
        <v>215674.11</v>
      </c>
      <c r="K610" s="223">
        <v>215674.11</v>
      </c>
      <c r="L610" s="223">
        <v>215674.11</v>
      </c>
      <c r="M610" s="223">
        <v>215674.11</v>
      </c>
      <c r="N610" s="223">
        <v>215674.11</v>
      </c>
    </row>
    <row r="611" spans="1:14">
      <c r="A611" s="222" t="s">
        <v>943</v>
      </c>
      <c r="B611" s="222" t="s">
        <v>944</v>
      </c>
      <c r="C611" s="223">
        <v>3554198.2</v>
      </c>
      <c r="D611" s="223">
        <v>1929741.1</v>
      </c>
      <c r="E611" s="223">
        <v>1946224.71</v>
      </c>
      <c r="F611" s="223">
        <v>1967981.65</v>
      </c>
      <c r="G611" s="223">
        <v>1682944.3</v>
      </c>
      <c r="H611" s="223">
        <v>1618814.52</v>
      </c>
      <c r="I611" s="223">
        <v>1061031.06</v>
      </c>
      <c r="J611" s="223">
        <v>1061031.06</v>
      </c>
      <c r="K611" s="223">
        <v>1061031.06</v>
      </c>
      <c r="L611" s="223">
        <v>1061031.06</v>
      </c>
      <c r="M611" s="223">
        <v>1061031.06</v>
      </c>
      <c r="N611" s="223">
        <v>1061031.06</v>
      </c>
    </row>
    <row r="612" spans="1:14">
      <c r="A612" s="222" t="s">
        <v>945</v>
      </c>
      <c r="B612" s="222" t="s">
        <v>946</v>
      </c>
      <c r="C612" s="223">
        <v>1880421.47</v>
      </c>
      <c r="D612" s="223">
        <v>2150421.4700000002</v>
      </c>
      <c r="E612" s="223">
        <v>1533530.32</v>
      </c>
      <c r="F612" s="223">
        <v>1523530.32</v>
      </c>
      <c r="G612" s="223">
        <v>1529849.72</v>
      </c>
      <c r="H612" s="223">
        <v>1533411.35</v>
      </c>
      <c r="I612" s="223">
        <v>1533411.35</v>
      </c>
      <c r="J612" s="223">
        <v>1533411.35</v>
      </c>
      <c r="K612" s="223">
        <v>1533411.35</v>
      </c>
      <c r="L612" s="223">
        <v>1533411.35</v>
      </c>
      <c r="M612" s="223">
        <v>1533411.35</v>
      </c>
      <c r="N612" s="223">
        <v>1533411.35</v>
      </c>
    </row>
    <row r="613" spans="1:14">
      <c r="A613" s="222" t="s">
        <v>947</v>
      </c>
      <c r="B613" s="222" t="s">
        <v>948</v>
      </c>
      <c r="C613" s="223">
        <v>17113600.920000002</v>
      </c>
      <c r="D613" s="223">
        <v>17148598.27</v>
      </c>
      <c r="E613" s="223">
        <v>17102831.370000001</v>
      </c>
      <c r="F613" s="223">
        <v>17128342.449999999</v>
      </c>
      <c r="G613" s="223">
        <v>17024341.629999999</v>
      </c>
      <c r="H613" s="223">
        <v>17024654.43</v>
      </c>
      <c r="I613" s="223">
        <v>17024654.43</v>
      </c>
      <c r="J613" s="223">
        <v>17024654.43</v>
      </c>
      <c r="K613" s="223">
        <v>17024654.43</v>
      </c>
      <c r="L613" s="223">
        <v>17024654.43</v>
      </c>
      <c r="M613" s="223">
        <v>17024654.43</v>
      </c>
      <c r="N613" s="223">
        <v>17024654.43</v>
      </c>
    </row>
    <row r="614" spans="1:14">
      <c r="A614" s="222" t="s">
        <v>949</v>
      </c>
      <c r="B614" s="222" t="s">
        <v>950</v>
      </c>
      <c r="C614" s="223">
        <v>2113805.71</v>
      </c>
      <c r="D614" s="223">
        <v>2249637.59</v>
      </c>
      <c r="E614" s="223">
        <v>1091470.22</v>
      </c>
      <c r="F614" s="223">
        <v>1102699.18</v>
      </c>
      <c r="G614" s="223">
        <v>963802.73</v>
      </c>
      <c r="H614" s="223">
        <v>1050784.17</v>
      </c>
      <c r="I614" s="223">
        <v>963802.7</v>
      </c>
      <c r="J614" s="223">
        <v>963802.7</v>
      </c>
      <c r="K614" s="223">
        <v>963802.7</v>
      </c>
      <c r="L614" s="223">
        <v>963802.7</v>
      </c>
      <c r="M614" s="223">
        <v>963802.7</v>
      </c>
      <c r="N614" s="223">
        <v>963802.7</v>
      </c>
    </row>
    <row r="615" spans="1:14">
      <c r="A615" s="222" t="s">
        <v>951</v>
      </c>
      <c r="B615" s="222" t="s">
        <v>952</v>
      </c>
      <c r="C615" s="223">
        <v>1291372.8400000001</v>
      </c>
      <c r="D615" s="223">
        <v>1499374.49</v>
      </c>
      <c r="E615" s="223">
        <v>1037818.04</v>
      </c>
      <c r="F615" s="223">
        <v>1321737.51</v>
      </c>
      <c r="G615" s="223">
        <v>889363.42</v>
      </c>
      <c r="H615" s="223">
        <v>816489.6</v>
      </c>
      <c r="I615" s="223">
        <v>842963.18</v>
      </c>
      <c r="J615" s="223">
        <v>842963.18</v>
      </c>
      <c r="K615" s="223">
        <v>842963.18</v>
      </c>
      <c r="L615" s="223">
        <v>842963.18</v>
      </c>
      <c r="M615" s="223">
        <v>842963.18</v>
      </c>
      <c r="N615" s="223">
        <v>842963.18</v>
      </c>
    </row>
    <row r="616" spans="1:14">
      <c r="A616" s="222" t="s">
        <v>953</v>
      </c>
      <c r="B616" s="222" t="s">
        <v>954</v>
      </c>
      <c r="C616" s="223">
        <v>5815998.7699999996</v>
      </c>
      <c r="D616" s="223">
        <v>6775278.2999999998</v>
      </c>
      <c r="E616" s="223">
        <v>4620015.55</v>
      </c>
      <c r="F616" s="223">
        <v>5927418.29</v>
      </c>
      <c r="G616" s="223">
        <v>3134122.33</v>
      </c>
      <c r="H616" s="223">
        <v>2669439.69</v>
      </c>
      <c r="I616" s="223">
        <v>2791331.92</v>
      </c>
      <c r="J616" s="223">
        <v>2791331.92</v>
      </c>
      <c r="K616" s="223">
        <v>2791331.92</v>
      </c>
      <c r="L616" s="223">
        <v>2791331.92</v>
      </c>
      <c r="M616" s="223">
        <v>2791331.92</v>
      </c>
      <c r="N616" s="223">
        <v>2791331.92</v>
      </c>
    </row>
    <row r="617" spans="1:14">
      <c r="A617" s="222" t="s">
        <v>955</v>
      </c>
      <c r="B617" s="222" t="s">
        <v>956</v>
      </c>
      <c r="C617" s="223">
        <v>12266.93</v>
      </c>
      <c r="D617" s="223">
        <v>12266.93</v>
      </c>
      <c r="E617" s="223">
        <v>12266.93</v>
      </c>
      <c r="F617" s="223">
        <v>12266.93</v>
      </c>
      <c r="G617" s="223">
        <v>12266.93</v>
      </c>
      <c r="H617" s="223">
        <v>12266.93</v>
      </c>
      <c r="I617" s="223">
        <v>12266.93</v>
      </c>
      <c r="J617" s="223">
        <v>12266.93</v>
      </c>
      <c r="K617" s="223">
        <v>12266.93</v>
      </c>
      <c r="L617" s="223">
        <v>12266.93</v>
      </c>
      <c r="M617" s="223">
        <v>12266.93</v>
      </c>
      <c r="N617" s="223">
        <v>12266.93</v>
      </c>
    </row>
    <row r="618" spans="1:14">
      <c r="A618" s="222" t="s">
        <v>957</v>
      </c>
      <c r="B618" s="222" t="s">
        <v>958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</row>
    <row r="619" spans="1:14">
      <c r="A619" s="222" t="s">
        <v>2489</v>
      </c>
      <c r="B619" s="222" t="s">
        <v>2490</v>
      </c>
      <c r="C619" s="223">
        <v>4384817.88</v>
      </c>
      <c r="D619" s="223">
        <v>4384817.88</v>
      </c>
      <c r="E619" s="223">
        <v>4384817.88</v>
      </c>
      <c r="F619" s="223">
        <v>4683201.41</v>
      </c>
      <c r="G619" s="223">
        <v>4683201.41</v>
      </c>
      <c r="H619" s="223">
        <v>4702478.03</v>
      </c>
      <c r="I619" s="223">
        <v>4702478.03</v>
      </c>
      <c r="J619" s="223">
        <v>4702478.03</v>
      </c>
      <c r="K619" s="223">
        <v>4702478.03</v>
      </c>
      <c r="L619" s="223">
        <v>4702478.03</v>
      </c>
      <c r="M619" s="223">
        <v>4702478.03</v>
      </c>
      <c r="N619" s="223">
        <v>4702478.03</v>
      </c>
    </row>
    <row r="620" spans="1:14">
      <c r="A620" s="222" t="s">
        <v>959</v>
      </c>
      <c r="B620" s="222" t="s">
        <v>960</v>
      </c>
      <c r="C620" s="223">
        <v>1455492.16</v>
      </c>
      <c r="D620" s="223">
        <v>1464051.36</v>
      </c>
      <c r="E620" s="223">
        <v>1474407.99</v>
      </c>
      <c r="F620" s="223">
        <v>1483737.52</v>
      </c>
      <c r="G620" s="223">
        <v>1492895.86</v>
      </c>
      <c r="H620" s="223">
        <v>1502482.16</v>
      </c>
      <c r="I620" s="223">
        <v>1502482.16</v>
      </c>
      <c r="J620" s="223">
        <v>1502482.16</v>
      </c>
      <c r="K620" s="223">
        <v>1502482.16</v>
      </c>
      <c r="L620" s="223">
        <v>1502482.16</v>
      </c>
      <c r="M620" s="223">
        <v>1502482.16</v>
      </c>
      <c r="N620" s="223">
        <v>1502482.16</v>
      </c>
    </row>
    <row r="621" spans="1:14">
      <c r="A621" s="222" t="s">
        <v>961</v>
      </c>
      <c r="B621" s="222" t="s">
        <v>962</v>
      </c>
      <c r="C621" s="223">
        <v>0</v>
      </c>
      <c r="D621" s="223">
        <v>0</v>
      </c>
      <c r="E621" s="223">
        <v>0</v>
      </c>
      <c r="F621" s="223">
        <v>0</v>
      </c>
      <c r="G621" s="223">
        <v>0</v>
      </c>
      <c r="H621" s="223">
        <v>0</v>
      </c>
      <c r="I621" s="223">
        <v>0</v>
      </c>
      <c r="J621" s="223">
        <v>0</v>
      </c>
      <c r="K621" s="223">
        <v>0</v>
      </c>
      <c r="L621" s="223">
        <v>0</v>
      </c>
      <c r="M621" s="223">
        <v>0</v>
      </c>
      <c r="N621" s="223">
        <v>0</v>
      </c>
    </row>
    <row r="622" spans="1:14">
      <c r="A622" s="222" t="s">
        <v>963</v>
      </c>
      <c r="B622" s="222" t="s">
        <v>964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</row>
    <row r="623" spans="1:14">
      <c r="A623" s="222" t="s">
        <v>965</v>
      </c>
      <c r="B623" s="222" t="s">
        <v>966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</row>
    <row r="624" spans="1:14">
      <c r="A624" s="222" t="s">
        <v>967</v>
      </c>
      <c r="B624" s="222" t="s">
        <v>968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</row>
    <row r="625" spans="1:14">
      <c r="A625" s="222" t="s">
        <v>969</v>
      </c>
      <c r="B625" s="222" t="s">
        <v>970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</row>
    <row r="626" spans="1:14">
      <c r="A626" s="222" t="s">
        <v>971</v>
      </c>
      <c r="B626" s="222" t="s">
        <v>972</v>
      </c>
      <c r="C626" s="223">
        <v>0</v>
      </c>
      <c r="D626" s="223">
        <v>0</v>
      </c>
      <c r="E626" s="223">
        <v>0</v>
      </c>
      <c r="F626" s="223">
        <v>0</v>
      </c>
      <c r="G626" s="223">
        <v>0</v>
      </c>
      <c r="H626" s="223">
        <v>0</v>
      </c>
      <c r="I626" s="223">
        <v>0</v>
      </c>
      <c r="J626" s="223">
        <v>0</v>
      </c>
      <c r="K626" s="223">
        <v>0</v>
      </c>
      <c r="L626" s="223">
        <v>0</v>
      </c>
      <c r="M626" s="223">
        <v>0</v>
      </c>
      <c r="N626" s="223">
        <v>0</v>
      </c>
    </row>
    <row r="627" spans="1:14">
      <c r="A627" s="222" t="s">
        <v>973</v>
      </c>
      <c r="B627" s="222" t="s">
        <v>974</v>
      </c>
      <c r="C627" s="223">
        <v>0</v>
      </c>
      <c r="D627" s="223">
        <v>0</v>
      </c>
      <c r="E627" s="223">
        <v>0</v>
      </c>
      <c r="F627" s="223">
        <v>0</v>
      </c>
      <c r="G627" s="223">
        <v>0</v>
      </c>
      <c r="H627" s="223">
        <v>0</v>
      </c>
      <c r="I627" s="223">
        <v>0</v>
      </c>
      <c r="J627" s="223">
        <v>0</v>
      </c>
      <c r="K627" s="223">
        <v>0</v>
      </c>
      <c r="L627" s="223">
        <v>0</v>
      </c>
      <c r="M627" s="223">
        <v>0</v>
      </c>
      <c r="N627" s="223">
        <v>0</v>
      </c>
    </row>
    <row r="628" spans="1:14">
      <c r="A628" s="222" t="s">
        <v>975</v>
      </c>
      <c r="B628" s="222" t="s">
        <v>976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</row>
    <row r="629" spans="1:14">
      <c r="A629" s="222" t="s">
        <v>977</v>
      </c>
      <c r="B629" s="222" t="s">
        <v>978</v>
      </c>
      <c r="C629" s="223">
        <v>3949543.95</v>
      </c>
      <c r="D629" s="223">
        <v>3970318.1</v>
      </c>
      <c r="E629" s="223">
        <v>3995454.82</v>
      </c>
      <c r="F629" s="223">
        <v>4018098.65</v>
      </c>
      <c r="G629" s="223">
        <v>4040326.99</v>
      </c>
      <c r="H629" s="223">
        <v>4063594.04</v>
      </c>
      <c r="I629" s="223">
        <v>4063594.04</v>
      </c>
      <c r="J629" s="223">
        <v>4063594.04</v>
      </c>
      <c r="K629" s="223">
        <v>4063594.04</v>
      </c>
      <c r="L629" s="223">
        <v>4063594.04</v>
      </c>
      <c r="M629" s="223">
        <v>4063594.04</v>
      </c>
      <c r="N629" s="223">
        <v>4063594.04</v>
      </c>
    </row>
    <row r="630" spans="1:14">
      <c r="A630" s="222" t="s">
        <v>979</v>
      </c>
      <c r="B630" s="222" t="s">
        <v>119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</row>
    <row r="631" spans="1:14">
      <c r="A631" s="222" t="s">
        <v>980</v>
      </c>
      <c r="B631" s="222" t="s">
        <v>981</v>
      </c>
      <c r="C631" s="223">
        <v>0</v>
      </c>
      <c r="D631" s="223">
        <v>1182.28</v>
      </c>
      <c r="E631" s="223">
        <v>0</v>
      </c>
      <c r="F631" s="223">
        <v>0</v>
      </c>
      <c r="G631" s="223">
        <v>0</v>
      </c>
      <c r="H631" s="223">
        <v>0</v>
      </c>
      <c r="I631" s="223">
        <v>0</v>
      </c>
      <c r="J631" s="223">
        <v>0</v>
      </c>
      <c r="K631" s="223">
        <v>0</v>
      </c>
      <c r="L631" s="223">
        <v>0</v>
      </c>
      <c r="M631" s="223">
        <v>0</v>
      </c>
      <c r="N631" s="223">
        <v>0</v>
      </c>
    </row>
    <row r="632" spans="1:14">
      <c r="A632" s="222" t="s">
        <v>982</v>
      </c>
      <c r="B632" s="222" t="s">
        <v>983</v>
      </c>
      <c r="C632" s="223">
        <v>0</v>
      </c>
      <c r="D632" s="223">
        <v>0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</row>
    <row r="633" spans="1:14">
      <c r="A633" s="222" t="s">
        <v>984</v>
      </c>
      <c r="B633" s="222" t="s">
        <v>985</v>
      </c>
      <c r="C633" s="223">
        <v>0</v>
      </c>
      <c r="D633" s="223">
        <v>0</v>
      </c>
      <c r="E633" s="223">
        <v>0</v>
      </c>
      <c r="F633" s="223">
        <v>0</v>
      </c>
      <c r="G633" s="223">
        <v>0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</row>
    <row r="634" spans="1:14">
      <c r="A634" s="222" t="s">
        <v>986</v>
      </c>
      <c r="B634" s="222" t="s">
        <v>987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</row>
    <row r="635" spans="1:14">
      <c r="A635" s="222" t="s">
        <v>988</v>
      </c>
      <c r="B635" s="222" t="s">
        <v>989</v>
      </c>
      <c r="C635" s="223">
        <v>0</v>
      </c>
      <c r="D635" s="223">
        <v>0</v>
      </c>
      <c r="E635" s="223">
        <v>0</v>
      </c>
      <c r="F635" s="223">
        <v>0</v>
      </c>
      <c r="G635" s="223">
        <v>0</v>
      </c>
      <c r="H635" s="223">
        <v>0</v>
      </c>
      <c r="I635" s="223">
        <v>0</v>
      </c>
      <c r="J635" s="223">
        <v>0</v>
      </c>
      <c r="K635" s="223">
        <v>0</v>
      </c>
      <c r="L635" s="223">
        <v>0</v>
      </c>
      <c r="M635" s="223">
        <v>0</v>
      </c>
      <c r="N635" s="223">
        <v>0</v>
      </c>
    </row>
    <row r="636" spans="1:14">
      <c r="A636" s="222" t="s">
        <v>990</v>
      </c>
      <c r="B636" s="222" t="s">
        <v>991</v>
      </c>
      <c r="C636" s="223">
        <v>26671818.120000001</v>
      </c>
      <c r="D636" s="223">
        <v>27439148.039999999</v>
      </c>
      <c r="E636" s="223">
        <v>22854743.260000002</v>
      </c>
      <c r="F636" s="223">
        <v>20680774</v>
      </c>
      <c r="G636" s="223">
        <v>21481427.75</v>
      </c>
      <c r="H636" s="223">
        <v>21043741.420000002</v>
      </c>
      <c r="I636" s="223">
        <v>21043741.420000002</v>
      </c>
      <c r="J636" s="223">
        <v>21043741.420000002</v>
      </c>
      <c r="K636" s="223">
        <v>21043741.420000002</v>
      </c>
      <c r="L636" s="223">
        <v>21043741.420000002</v>
      </c>
      <c r="M636" s="223">
        <v>21043741.420000002</v>
      </c>
      <c r="N636" s="223">
        <v>21043741.420000002</v>
      </c>
    </row>
    <row r="637" spans="1:14">
      <c r="A637" s="222" t="s">
        <v>992</v>
      </c>
      <c r="B637" s="222" t="s">
        <v>993</v>
      </c>
      <c r="C637" s="223">
        <v>9601853.3399999999</v>
      </c>
      <c r="D637" s="223">
        <v>9878092.1099999994</v>
      </c>
      <c r="E637" s="223">
        <v>8227706.3899999997</v>
      </c>
      <c r="F637" s="223">
        <v>7445077.46</v>
      </c>
      <c r="G637" s="223">
        <v>7733312.8099999996</v>
      </c>
      <c r="H637" s="223">
        <v>7575745.7400000002</v>
      </c>
      <c r="I637" s="223">
        <v>7575745.7400000002</v>
      </c>
      <c r="J637" s="223">
        <v>7575745.7400000002</v>
      </c>
      <c r="K637" s="223">
        <v>7575745.7400000002</v>
      </c>
      <c r="L637" s="223">
        <v>7575745.7400000002</v>
      </c>
      <c r="M637" s="223">
        <v>7575745.7400000002</v>
      </c>
      <c r="N637" s="223">
        <v>7575745.7400000002</v>
      </c>
    </row>
    <row r="638" spans="1:14">
      <c r="A638" s="222" t="s">
        <v>994</v>
      </c>
      <c r="B638" s="222" t="s">
        <v>995</v>
      </c>
      <c r="C638" s="223">
        <v>0</v>
      </c>
      <c r="D638" s="223">
        <v>0</v>
      </c>
      <c r="E638" s="223">
        <v>5848821.4900000002</v>
      </c>
      <c r="F638" s="223">
        <v>6614191.2400000002</v>
      </c>
      <c r="G638" s="223">
        <v>5713104.7199999997</v>
      </c>
      <c r="H638" s="223">
        <v>7747894.4800000004</v>
      </c>
      <c r="I638" s="223">
        <v>7747894.4800000004</v>
      </c>
      <c r="J638" s="223">
        <v>7747894.4800000004</v>
      </c>
      <c r="K638" s="223">
        <v>7747894.4800000004</v>
      </c>
      <c r="L638" s="223">
        <v>7747894.4800000004</v>
      </c>
      <c r="M638" s="223">
        <v>7747894.4800000004</v>
      </c>
      <c r="N638" s="223">
        <v>7747894.4800000004</v>
      </c>
    </row>
    <row r="639" spans="1:14">
      <c r="A639" s="222" t="s">
        <v>996</v>
      </c>
      <c r="B639" s="222" t="s">
        <v>997</v>
      </c>
      <c r="C639" s="223">
        <v>0</v>
      </c>
      <c r="D639" s="223">
        <v>0</v>
      </c>
      <c r="E639" s="223">
        <v>2105575.7400000002</v>
      </c>
      <c r="F639" s="223">
        <v>2381108.85</v>
      </c>
      <c r="G639" s="223">
        <v>2056717.7</v>
      </c>
      <c r="H639" s="223">
        <v>2789242.01</v>
      </c>
      <c r="I639" s="223">
        <v>2789242.01</v>
      </c>
      <c r="J639" s="223">
        <v>2789242.01</v>
      </c>
      <c r="K639" s="223">
        <v>2789242.01</v>
      </c>
      <c r="L639" s="223">
        <v>2789242.01</v>
      </c>
      <c r="M639" s="223">
        <v>2789242.01</v>
      </c>
      <c r="N639" s="223">
        <v>2789242.01</v>
      </c>
    </row>
    <row r="640" spans="1:14">
      <c r="A640" s="222" t="s">
        <v>998</v>
      </c>
      <c r="B640" s="222" t="s">
        <v>999</v>
      </c>
      <c r="C640" s="223">
        <v>0</v>
      </c>
      <c r="D640" s="223">
        <v>0</v>
      </c>
      <c r="E640" s="223">
        <v>0</v>
      </c>
      <c r="F640" s="223">
        <v>0</v>
      </c>
      <c r="G640" s="223">
        <v>0</v>
      </c>
      <c r="H640" s="223">
        <v>0</v>
      </c>
      <c r="I640" s="223">
        <v>0</v>
      </c>
      <c r="J640" s="223">
        <v>0</v>
      </c>
      <c r="K640" s="223">
        <v>0</v>
      </c>
      <c r="L640" s="223">
        <v>0</v>
      </c>
      <c r="M640" s="223">
        <v>0</v>
      </c>
      <c r="N640" s="223">
        <v>0</v>
      </c>
    </row>
    <row r="641" spans="1:14">
      <c r="A641" s="222" t="s">
        <v>1000</v>
      </c>
      <c r="B641" s="222" t="s">
        <v>1001</v>
      </c>
      <c r="C641" s="223">
        <v>705361.95</v>
      </c>
      <c r="D641" s="223">
        <v>682856.62</v>
      </c>
      <c r="E641" s="223">
        <v>1186108.52</v>
      </c>
      <c r="F641" s="223">
        <v>1213352.94</v>
      </c>
      <c r="G641" s="223">
        <v>874690.19</v>
      </c>
      <c r="H641" s="223">
        <v>1357022.61</v>
      </c>
      <c r="I641" s="223">
        <v>574731.89</v>
      </c>
      <c r="J641" s="223">
        <v>574731.89</v>
      </c>
      <c r="K641" s="223">
        <v>574731.89</v>
      </c>
      <c r="L641" s="223">
        <v>574731.89</v>
      </c>
      <c r="M641" s="223">
        <v>574731.89</v>
      </c>
      <c r="N641" s="223">
        <v>574731.89</v>
      </c>
    </row>
    <row r="642" spans="1:14">
      <c r="A642" s="222" t="s">
        <v>1002</v>
      </c>
      <c r="B642" s="222" t="s">
        <v>1003</v>
      </c>
      <c r="C642" s="223">
        <v>0</v>
      </c>
      <c r="D642" s="223">
        <v>0</v>
      </c>
      <c r="E642" s="223">
        <v>0</v>
      </c>
      <c r="F642" s="223">
        <v>0</v>
      </c>
      <c r="G642" s="223">
        <v>0</v>
      </c>
      <c r="H642" s="223">
        <v>0</v>
      </c>
      <c r="I642" s="223">
        <v>0</v>
      </c>
      <c r="J642" s="223">
        <v>0</v>
      </c>
      <c r="K642" s="223">
        <v>0</v>
      </c>
      <c r="L642" s="223">
        <v>0</v>
      </c>
      <c r="M642" s="223">
        <v>0</v>
      </c>
      <c r="N642" s="223">
        <v>0</v>
      </c>
    </row>
    <row r="643" spans="1:14">
      <c r="A643" s="222" t="s">
        <v>1004</v>
      </c>
      <c r="B643" s="222" t="s">
        <v>1005</v>
      </c>
      <c r="C643" s="223">
        <v>736.3</v>
      </c>
      <c r="D643" s="223">
        <v>1596.3</v>
      </c>
      <c r="E643" s="223">
        <v>474.45</v>
      </c>
      <c r="F643" s="223">
        <v>316.3</v>
      </c>
      <c r="G643" s="223">
        <v>4816.3</v>
      </c>
      <c r="H643" s="223">
        <v>316.3</v>
      </c>
      <c r="I643" s="223">
        <v>316.3</v>
      </c>
      <c r="J643" s="223">
        <v>316.3</v>
      </c>
      <c r="K643" s="223">
        <v>316.3</v>
      </c>
      <c r="L643" s="223">
        <v>316.3</v>
      </c>
      <c r="M643" s="223">
        <v>316.3</v>
      </c>
      <c r="N643" s="223">
        <v>316.3</v>
      </c>
    </row>
    <row r="644" spans="1:14">
      <c r="A644" s="222" t="s">
        <v>1006</v>
      </c>
      <c r="B644" s="222" t="s">
        <v>1007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</row>
    <row r="645" spans="1:14">
      <c r="A645" s="222" t="s">
        <v>1008</v>
      </c>
      <c r="B645" s="222" t="s">
        <v>1009</v>
      </c>
      <c r="C645" s="223">
        <v>287196.52</v>
      </c>
      <c r="D645" s="223">
        <v>2408.59</v>
      </c>
      <c r="E645" s="223">
        <v>120733.24</v>
      </c>
      <c r="F645" s="223">
        <v>0</v>
      </c>
      <c r="G645" s="223">
        <v>22347.43</v>
      </c>
      <c r="H645" s="223">
        <v>0</v>
      </c>
      <c r="I645" s="223">
        <v>19944.73</v>
      </c>
      <c r="J645" s="223">
        <v>19944.73</v>
      </c>
      <c r="K645" s="223">
        <v>19944.73</v>
      </c>
      <c r="L645" s="223">
        <v>19944.73</v>
      </c>
      <c r="M645" s="223">
        <v>19944.73</v>
      </c>
      <c r="N645" s="223">
        <v>19944.73</v>
      </c>
    </row>
    <row r="646" spans="1:14">
      <c r="A646" s="222" t="s">
        <v>1010</v>
      </c>
      <c r="B646" s="222" t="s">
        <v>1011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</row>
    <row r="647" spans="1:14">
      <c r="A647" s="222" t="s">
        <v>1012</v>
      </c>
      <c r="B647" s="222" t="s">
        <v>1013</v>
      </c>
      <c r="C647" s="223">
        <v>0</v>
      </c>
      <c r="D647" s="223">
        <v>0</v>
      </c>
      <c r="E647" s="223">
        <v>0</v>
      </c>
      <c r="F647" s="223">
        <v>0</v>
      </c>
      <c r="G647" s="223">
        <v>0</v>
      </c>
      <c r="H647" s="223">
        <v>0</v>
      </c>
      <c r="I647" s="223">
        <v>0</v>
      </c>
      <c r="J647" s="223">
        <v>0</v>
      </c>
      <c r="K647" s="223">
        <v>0</v>
      </c>
      <c r="L647" s="223">
        <v>0</v>
      </c>
      <c r="M647" s="223">
        <v>0</v>
      </c>
      <c r="N647" s="223">
        <v>0</v>
      </c>
    </row>
    <row r="648" spans="1:14">
      <c r="A648" s="222" t="s">
        <v>1014</v>
      </c>
      <c r="B648" s="222" t="s">
        <v>1015</v>
      </c>
      <c r="C648" s="223">
        <v>0</v>
      </c>
      <c r="D648" s="223">
        <v>0</v>
      </c>
      <c r="E648" s="223">
        <v>0</v>
      </c>
      <c r="F648" s="223">
        <v>0</v>
      </c>
      <c r="G648" s="223">
        <v>0</v>
      </c>
      <c r="H648" s="223">
        <v>0</v>
      </c>
      <c r="I648" s="223">
        <v>0</v>
      </c>
      <c r="J648" s="223">
        <v>0</v>
      </c>
      <c r="K648" s="223">
        <v>0</v>
      </c>
      <c r="L648" s="223">
        <v>0</v>
      </c>
      <c r="M648" s="223">
        <v>0</v>
      </c>
      <c r="N648" s="223">
        <v>0</v>
      </c>
    </row>
    <row r="649" spans="1:14">
      <c r="A649" s="222" t="s">
        <v>1016</v>
      </c>
      <c r="B649" s="222" t="s">
        <v>1017</v>
      </c>
      <c r="C649" s="223">
        <v>0</v>
      </c>
      <c r="D649" s="223">
        <v>0</v>
      </c>
      <c r="E649" s="223">
        <v>0</v>
      </c>
      <c r="F649" s="223">
        <v>0</v>
      </c>
      <c r="G649" s="223">
        <v>0</v>
      </c>
      <c r="H649" s="223">
        <v>0</v>
      </c>
      <c r="I649" s="223">
        <v>0</v>
      </c>
      <c r="J649" s="223">
        <v>0</v>
      </c>
      <c r="K649" s="223">
        <v>0</v>
      </c>
      <c r="L649" s="223">
        <v>0</v>
      </c>
      <c r="M649" s="223">
        <v>0</v>
      </c>
      <c r="N649" s="223">
        <v>0</v>
      </c>
    </row>
    <row r="650" spans="1:14">
      <c r="A650" s="222" t="s">
        <v>1018</v>
      </c>
      <c r="B650" s="222" t="s">
        <v>1019</v>
      </c>
      <c r="C650" s="223">
        <v>188176.87</v>
      </c>
      <c r="D650" s="223">
        <v>220063.73</v>
      </c>
      <c r="E650" s="223">
        <v>400761.37</v>
      </c>
      <c r="F650" s="223">
        <v>599496.76</v>
      </c>
      <c r="G650" s="223">
        <v>873875.82</v>
      </c>
      <c r="H650" s="223">
        <v>349585.27</v>
      </c>
      <c r="I650" s="223">
        <v>277008.74</v>
      </c>
      <c r="J650" s="223">
        <v>277008.74</v>
      </c>
      <c r="K650" s="223">
        <v>277008.74</v>
      </c>
      <c r="L650" s="223">
        <v>277008.74</v>
      </c>
      <c r="M650" s="223">
        <v>277008.74</v>
      </c>
      <c r="N650" s="223">
        <v>277008.74</v>
      </c>
    </row>
    <row r="651" spans="1:14">
      <c r="A651" s="222" t="s">
        <v>1020</v>
      </c>
      <c r="B651" s="222" t="s">
        <v>1021</v>
      </c>
      <c r="C651" s="223">
        <v>39716.160000000003</v>
      </c>
      <c r="D651" s="223">
        <v>31285.119999999999</v>
      </c>
      <c r="E651" s="223">
        <v>136572.94</v>
      </c>
      <c r="F651" s="223">
        <v>95705.63</v>
      </c>
      <c r="G651" s="223">
        <v>-43892.45</v>
      </c>
      <c r="H651" s="223">
        <v>-43729.53</v>
      </c>
      <c r="I651" s="223">
        <v>-108666.41</v>
      </c>
      <c r="J651" s="223">
        <v>-108666.41</v>
      </c>
      <c r="K651" s="223">
        <v>-108666.41</v>
      </c>
      <c r="L651" s="223">
        <v>-108666.41</v>
      </c>
      <c r="M651" s="223">
        <v>-108666.41</v>
      </c>
      <c r="N651" s="223">
        <v>-108666.41</v>
      </c>
    </row>
    <row r="652" spans="1:14">
      <c r="A652" s="222" t="s">
        <v>1022</v>
      </c>
      <c r="B652" s="222" t="s">
        <v>1023</v>
      </c>
      <c r="C652" s="223">
        <v>410865.21</v>
      </c>
      <c r="D652" s="223">
        <v>407528.41</v>
      </c>
      <c r="E652" s="223">
        <v>403915.02</v>
      </c>
      <c r="F652" s="223">
        <v>432442.05</v>
      </c>
      <c r="G652" s="223">
        <v>631226.62</v>
      </c>
      <c r="H652" s="223">
        <v>643665.37</v>
      </c>
      <c r="I652" s="223">
        <v>642451.56999999995</v>
      </c>
      <c r="J652" s="223">
        <v>642451.56999999995</v>
      </c>
      <c r="K652" s="223">
        <v>642451.56999999995</v>
      </c>
      <c r="L652" s="223">
        <v>642451.56999999995</v>
      </c>
      <c r="M652" s="223">
        <v>642451.56999999995</v>
      </c>
      <c r="N652" s="223">
        <v>642451.56999999995</v>
      </c>
    </row>
    <row r="653" spans="1:14">
      <c r="A653" s="222" t="s">
        <v>2491</v>
      </c>
      <c r="B653" s="222" t="s">
        <v>2492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</row>
    <row r="654" spans="1:14">
      <c r="A654" s="222" t="s">
        <v>1024</v>
      </c>
      <c r="B654" s="222" t="s">
        <v>1025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</row>
    <row r="655" spans="1:14">
      <c r="A655" s="222" t="s">
        <v>1026</v>
      </c>
      <c r="B655" s="222" t="s">
        <v>1027</v>
      </c>
      <c r="C655" s="223">
        <v>0</v>
      </c>
      <c r="D655" s="223">
        <v>0</v>
      </c>
      <c r="E655" s="223">
        <v>0</v>
      </c>
      <c r="F655" s="223">
        <v>0</v>
      </c>
      <c r="G655" s="223">
        <v>0</v>
      </c>
      <c r="H655" s="223">
        <v>0</v>
      </c>
      <c r="I655" s="223">
        <v>0</v>
      </c>
      <c r="J655" s="223">
        <v>0</v>
      </c>
      <c r="K655" s="223">
        <v>0</v>
      </c>
      <c r="L655" s="223">
        <v>0</v>
      </c>
      <c r="M655" s="223">
        <v>0</v>
      </c>
      <c r="N655" s="223">
        <v>0</v>
      </c>
    </row>
    <row r="656" spans="1:14">
      <c r="A656" s="222" t="s">
        <v>1028</v>
      </c>
      <c r="B656" s="222" t="s">
        <v>119</v>
      </c>
      <c r="C656" s="223">
        <v>0</v>
      </c>
      <c r="D656" s="223">
        <v>0</v>
      </c>
      <c r="E656" s="223">
        <v>0</v>
      </c>
      <c r="F656" s="223">
        <v>0</v>
      </c>
      <c r="G656" s="223">
        <v>0</v>
      </c>
      <c r="H656" s="223">
        <v>0</v>
      </c>
      <c r="I656" s="223">
        <v>0</v>
      </c>
      <c r="J656" s="223">
        <v>0</v>
      </c>
      <c r="K656" s="223">
        <v>0</v>
      </c>
      <c r="L656" s="223">
        <v>0</v>
      </c>
      <c r="M656" s="223">
        <v>0</v>
      </c>
      <c r="N656" s="223">
        <v>0</v>
      </c>
    </row>
    <row r="657" spans="1:14">
      <c r="A657" s="222" t="s">
        <v>1029</v>
      </c>
      <c r="B657" s="222" t="s">
        <v>1030</v>
      </c>
      <c r="C657" s="223">
        <v>161154.85</v>
      </c>
      <c r="D657" s="223">
        <v>80582.23</v>
      </c>
      <c r="E657" s="223">
        <v>21472.12</v>
      </c>
      <c r="F657" s="223">
        <v>323023.52</v>
      </c>
      <c r="G657" s="223">
        <v>38634.35</v>
      </c>
      <c r="H657" s="223">
        <v>134875.17000000001</v>
      </c>
      <c r="I657" s="223">
        <v>492794.43</v>
      </c>
      <c r="J657" s="223">
        <v>492794.43</v>
      </c>
      <c r="K657" s="223">
        <v>492794.43</v>
      </c>
      <c r="L657" s="223">
        <v>492794.43</v>
      </c>
      <c r="M657" s="223">
        <v>492794.43</v>
      </c>
      <c r="N657" s="223">
        <v>492794.43</v>
      </c>
    </row>
    <row r="658" spans="1:14">
      <c r="A658" s="222" t="s">
        <v>1031</v>
      </c>
      <c r="B658" s="222" t="s">
        <v>1032</v>
      </c>
      <c r="C658" s="223">
        <v>0</v>
      </c>
      <c r="D658" s="223">
        <v>84088.5</v>
      </c>
      <c r="E658" s="223">
        <v>127338.5</v>
      </c>
      <c r="F658" s="223">
        <v>294654.5</v>
      </c>
      <c r="G658" s="223">
        <v>399777.5</v>
      </c>
      <c r="H658" s="223">
        <v>515904</v>
      </c>
      <c r="I658" s="223">
        <v>515904</v>
      </c>
      <c r="J658" s="223">
        <v>515904</v>
      </c>
      <c r="K658" s="223">
        <v>515904</v>
      </c>
      <c r="L658" s="223">
        <v>515904</v>
      </c>
      <c r="M658" s="223">
        <v>515904</v>
      </c>
      <c r="N658" s="223">
        <v>515904</v>
      </c>
    </row>
    <row r="659" spans="1:14">
      <c r="A659" s="222" t="s">
        <v>1033</v>
      </c>
      <c r="B659" s="222" t="s">
        <v>1034</v>
      </c>
      <c r="C659" s="223">
        <v>5354.82</v>
      </c>
      <c r="D659" s="223">
        <v>0</v>
      </c>
      <c r="E659" s="223">
        <v>0</v>
      </c>
      <c r="F659" s="223">
        <v>0</v>
      </c>
      <c r="G659" s="223">
        <v>0</v>
      </c>
      <c r="H659" s="223">
        <v>791.79</v>
      </c>
      <c r="I659" s="223">
        <v>791.79</v>
      </c>
      <c r="J659" s="223">
        <v>791.79</v>
      </c>
      <c r="K659" s="223">
        <v>791.79</v>
      </c>
      <c r="L659" s="223">
        <v>791.79</v>
      </c>
      <c r="M659" s="223">
        <v>791.79</v>
      </c>
      <c r="N659" s="223">
        <v>791.79</v>
      </c>
    </row>
    <row r="660" spans="1:14">
      <c r="A660" s="222" t="s">
        <v>1035</v>
      </c>
      <c r="B660" s="222" t="s">
        <v>1036</v>
      </c>
      <c r="C660" s="223">
        <v>30473.56</v>
      </c>
      <c r="D660" s="223">
        <v>6821.18</v>
      </c>
      <c r="E660" s="223">
        <v>3798.16</v>
      </c>
      <c r="F660" s="223">
        <v>22738.25</v>
      </c>
      <c r="G660" s="223">
        <v>3194.65</v>
      </c>
      <c r="H660" s="223">
        <v>19434.95</v>
      </c>
      <c r="I660" s="223">
        <v>19434.95</v>
      </c>
      <c r="J660" s="223">
        <v>19434.95</v>
      </c>
      <c r="K660" s="223">
        <v>19434.95</v>
      </c>
      <c r="L660" s="223">
        <v>19434.95</v>
      </c>
      <c r="M660" s="223">
        <v>19434.95</v>
      </c>
      <c r="N660" s="223">
        <v>19434.95</v>
      </c>
    </row>
    <row r="661" spans="1:14">
      <c r="A661" s="222" t="s">
        <v>1037</v>
      </c>
      <c r="B661" s="222" t="s">
        <v>119</v>
      </c>
      <c r="C661" s="223">
        <v>0</v>
      </c>
      <c r="D661" s="223">
        <v>0</v>
      </c>
      <c r="E661" s="223">
        <v>0</v>
      </c>
      <c r="F661" s="223">
        <v>0</v>
      </c>
      <c r="G661" s="223">
        <v>0</v>
      </c>
      <c r="H661" s="223">
        <v>0</v>
      </c>
      <c r="I661" s="223">
        <v>0</v>
      </c>
      <c r="J661" s="223">
        <v>0</v>
      </c>
      <c r="K661" s="223">
        <v>0</v>
      </c>
      <c r="L661" s="223">
        <v>0</v>
      </c>
      <c r="M661" s="223">
        <v>0</v>
      </c>
      <c r="N661" s="223">
        <v>0</v>
      </c>
    </row>
    <row r="662" spans="1:14">
      <c r="A662" s="222" t="s">
        <v>1038</v>
      </c>
      <c r="B662" s="222" t="s">
        <v>119</v>
      </c>
      <c r="C662" s="223">
        <v>0</v>
      </c>
      <c r="D662" s="223">
        <v>0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</row>
    <row r="663" spans="1:14">
      <c r="A663" s="222" t="s">
        <v>1039</v>
      </c>
      <c r="B663" s="222" t="s">
        <v>119</v>
      </c>
      <c r="C663" s="223">
        <v>0</v>
      </c>
      <c r="D663" s="223">
        <v>0</v>
      </c>
      <c r="E663" s="223">
        <v>0</v>
      </c>
      <c r="F663" s="223">
        <v>0</v>
      </c>
      <c r="G663" s="223">
        <v>0</v>
      </c>
      <c r="H663" s="223">
        <v>0</v>
      </c>
      <c r="I663" s="223">
        <v>0</v>
      </c>
      <c r="J663" s="223">
        <v>0</v>
      </c>
      <c r="K663" s="223">
        <v>0</v>
      </c>
      <c r="L663" s="223">
        <v>0</v>
      </c>
      <c r="M663" s="223">
        <v>0</v>
      </c>
      <c r="N663" s="223">
        <v>0</v>
      </c>
    </row>
    <row r="664" spans="1:14">
      <c r="A664" s="222" t="s">
        <v>1040</v>
      </c>
      <c r="B664" s="222" t="s">
        <v>1041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</row>
    <row r="665" spans="1:14">
      <c r="A665" s="222" t="s">
        <v>1042</v>
      </c>
      <c r="B665" s="222" t="s">
        <v>1043</v>
      </c>
      <c r="C665" s="223">
        <v>26320617.59</v>
      </c>
      <c r="D665" s="223">
        <v>18440411.43</v>
      </c>
      <c r="E665" s="223">
        <v>13944909.35</v>
      </c>
      <c r="F665" s="223">
        <v>25175742.109999999</v>
      </c>
      <c r="G665" s="223">
        <v>16694411.529999999</v>
      </c>
      <c r="H665" s="223">
        <v>10477496.98</v>
      </c>
      <c r="I665" s="223">
        <v>6659359.4500000002</v>
      </c>
      <c r="J665" s="223">
        <v>6659359.4500000002</v>
      </c>
      <c r="K665" s="223">
        <v>6659359.4500000002</v>
      </c>
      <c r="L665" s="223">
        <v>6659359.4500000002</v>
      </c>
      <c r="M665" s="223">
        <v>6659359.4500000002</v>
      </c>
      <c r="N665" s="223">
        <v>6659359.4500000002</v>
      </c>
    </row>
    <row r="666" spans="1:14">
      <c r="A666" s="222" t="s">
        <v>1044</v>
      </c>
      <c r="B666" s="222" t="s">
        <v>1045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</row>
    <row r="667" spans="1:14">
      <c r="A667" s="222" t="s">
        <v>1046</v>
      </c>
      <c r="B667" s="222" t="s">
        <v>1047</v>
      </c>
      <c r="C667" s="223">
        <v>0</v>
      </c>
      <c r="D667" s="223">
        <v>0</v>
      </c>
      <c r="E667" s="223">
        <v>0</v>
      </c>
      <c r="F667" s="223">
        <v>0</v>
      </c>
      <c r="G667" s="223">
        <v>0</v>
      </c>
      <c r="H667" s="223">
        <v>0</v>
      </c>
      <c r="I667" s="223">
        <v>0</v>
      </c>
      <c r="J667" s="223">
        <v>0</v>
      </c>
      <c r="K667" s="223">
        <v>0</v>
      </c>
      <c r="L667" s="223">
        <v>0</v>
      </c>
      <c r="M667" s="223">
        <v>0</v>
      </c>
      <c r="N667" s="223">
        <v>0</v>
      </c>
    </row>
    <row r="668" spans="1:14">
      <c r="A668" s="222" t="s">
        <v>1048</v>
      </c>
      <c r="B668" s="222" t="s">
        <v>1049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</row>
    <row r="669" spans="1:14">
      <c r="A669" s="222" t="s">
        <v>9</v>
      </c>
      <c r="B669" s="222" t="s">
        <v>15</v>
      </c>
      <c r="C669" s="223">
        <v>1137822.07</v>
      </c>
      <c r="D669" s="223">
        <v>1592171.92</v>
      </c>
      <c r="E669" s="223">
        <v>1088919.31</v>
      </c>
      <c r="F669" s="223">
        <v>1109410.6200000001</v>
      </c>
      <c r="G669" s="223">
        <v>3059210.13</v>
      </c>
      <c r="H669" s="223">
        <v>950779.02</v>
      </c>
      <c r="I669" s="223">
        <v>0</v>
      </c>
      <c r="J669" s="223">
        <v>0</v>
      </c>
      <c r="K669" s="223">
        <v>0</v>
      </c>
      <c r="L669" s="223">
        <v>0</v>
      </c>
      <c r="M669" s="223">
        <v>0</v>
      </c>
      <c r="N669" s="223">
        <v>0</v>
      </c>
    </row>
    <row r="670" spans="1:14">
      <c r="A670" s="222" t="s">
        <v>1050</v>
      </c>
      <c r="B670" s="222" t="s">
        <v>1051</v>
      </c>
      <c r="C670" s="223">
        <v>0</v>
      </c>
      <c r="D670" s="223">
        <v>0</v>
      </c>
      <c r="E670" s="223">
        <v>0</v>
      </c>
      <c r="F670" s="223">
        <v>0</v>
      </c>
      <c r="G670" s="223">
        <v>0</v>
      </c>
      <c r="H670" s="223">
        <v>0</v>
      </c>
      <c r="I670" s="223">
        <v>0</v>
      </c>
      <c r="J670" s="223">
        <v>0</v>
      </c>
      <c r="K670" s="223">
        <v>0</v>
      </c>
      <c r="L670" s="223">
        <v>0</v>
      </c>
      <c r="M670" s="223">
        <v>0</v>
      </c>
      <c r="N670" s="223">
        <v>0</v>
      </c>
    </row>
    <row r="671" spans="1:14">
      <c r="A671" s="222" t="s">
        <v>1052</v>
      </c>
      <c r="B671" s="222" t="s">
        <v>2493</v>
      </c>
      <c r="C671" s="223">
        <v>234364.07</v>
      </c>
      <c r="D671" s="223">
        <v>39424.660000000003</v>
      </c>
      <c r="E671" s="223">
        <v>512414.9</v>
      </c>
      <c r="F671" s="223">
        <v>288572.75</v>
      </c>
      <c r="G671" s="223">
        <v>116551.28</v>
      </c>
      <c r="H671" s="223">
        <v>254628.54</v>
      </c>
      <c r="I671" s="223">
        <v>254628.54</v>
      </c>
      <c r="J671" s="223">
        <v>254628.54</v>
      </c>
      <c r="K671" s="223">
        <v>254628.54</v>
      </c>
      <c r="L671" s="223">
        <v>254628.54</v>
      </c>
      <c r="M671" s="223">
        <v>254628.54</v>
      </c>
      <c r="N671" s="223">
        <v>254628.54</v>
      </c>
    </row>
    <row r="672" spans="1:14">
      <c r="A672" s="222" t="s">
        <v>1053</v>
      </c>
      <c r="B672" s="222" t="s">
        <v>1054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</row>
    <row r="673" spans="1:14">
      <c r="A673" s="222" t="s">
        <v>1055</v>
      </c>
      <c r="B673" s="222" t="s">
        <v>1056</v>
      </c>
      <c r="C673" s="223">
        <v>19660.900000000001</v>
      </c>
      <c r="D673" s="223">
        <v>19660.900000000001</v>
      </c>
      <c r="E673" s="223">
        <v>19660.900000000001</v>
      </c>
      <c r="F673" s="223">
        <v>19660.900000000001</v>
      </c>
      <c r="G673" s="223">
        <v>19660.900000000001</v>
      </c>
      <c r="H673" s="223">
        <v>19660.900000000001</v>
      </c>
      <c r="I673" s="223">
        <v>19660.900000000001</v>
      </c>
      <c r="J673" s="223">
        <v>19660.900000000001</v>
      </c>
      <c r="K673" s="223">
        <v>19660.900000000001</v>
      </c>
      <c r="L673" s="223">
        <v>19660.900000000001</v>
      </c>
      <c r="M673" s="223">
        <v>19660.900000000001</v>
      </c>
      <c r="N673" s="223">
        <v>19660.900000000001</v>
      </c>
    </row>
    <row r="674" spans="1:14">
      <c r="A674" s="222" t="s">
        <v>1057</v>
      </c>
      <c r="B674" s="222" t="s">
        <v>1058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</row>
    <row r="675" spans="1:14">
      <c r="A675" s="222" t="s">
        <v>14</v>
      </c>
      <c r="B675" s="222" t="s">
        <v>39</v>
      </c>
      <c r="C675" s="223">
        <v>714.38</v>
      </c>
      <c r="D675" s="223">
        <v>0</v>
      </c>
      <c r="E675" s="223">
        <v>0</v>
      </c>
      <c r="F675" s="223">
        <v>17980.47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</row>
    <row r="676" spans="1:14">
      <c r="A676" s="222" t="s">
        <v>1059</v>
      </c>
      <c r="B676" s="222" t="s">
        <v>1060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</row>
    <row r="677" spans="1:14">
      <c r="A677" s="222" t="s">
        <v>1061</v>
      </c>
      <c r="B677" s="222" t="s">
        <v>1062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</row>
    <row r="678" spans="1:14">
      <c r="A678" s="222" t="s">
        <v>1063</v>
      </c>
      <c r="B678" s="222" t="s">
        <v>1064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</row>
    <row r="679" spans="1:14">
      <c r="A679" s="222" t="s">
        <v>1065</v>
      </c>
      <c r="B679" s="222" t="s">
        <v>1066</v>
      </c>
      <c r="C679" s="223">
        <v>16432729.23</v>
      </c>
      <c r="D679" s="223">
        <v>18676901.719999999</v>
      </c>
      <c r="E679" s="223">
        <v>18022072.059999999</v>
      </c>
      <c r="F679" s="223">
        <v>14789456.310000001</v>
      </c>
      <c r="G679" s="223">
        <v>16852070.539999999</v>
      </c>
      <c r="H679" s="223">
        <v>17166110.539999999</v>
      </c>
      <c r="I679" s="223">
        <v>13693941.029999999</v>
      </c>
      <c r="J679" s="223">
        <v>13693941.029999999</v>
      </c>
      <c r="K679" s="223">
        <v>13693941.029999999</v>
      </c>
      <c r="L679" s="223">
        <v>13693941.029999999</v>
      </c>
      <c r="M679" s="223">
        <v>13693941.029999999</v>
      </c>
      <c r="N679" s="223">
        <v>13693941.029999999</v>
      </c>
    </row>
    <row r="680" spans="1:14">
      <c r="A680" s="222" t="s">
        <v>1067</v>
      </c>
      <c r="B680" s="222" t="s">
        <v>1068</v>
      </c>
      <c r="C680" s="223">
        <v>19964758.079999998</v>
      </c>
      <c r="D680" s="223">
        <v>20136041.170000002</v>
      </c>
      <c r="E680" s="223">
        <v>20343293.719999999</v>
      </c>
      <c r="F680" s="223">
        <v>20529992.300000001</v>
      </c>
      <c r="G680" s="223">
        <v>20713265.23</v>
      </c>
      <c r="H680" s="223">
        <v>20905102.289999999</v>
      </c>
      <c r="I680" s="223">
        <v>20905102.289999999</v>
      </c>
      <c r="J680" s="223">
        <v>20905102.289999999</v>
      </c>
      <c r="K680" s="223">
        <v>20905102.289999999</v>
      </c>
      <c r="L680" s="223">
        <v>20905102.289999999</v>
      </c>
      <c r="M680" s="223">
        <v>20905102.289999999</v>
      </c>
      <c r="N680" s="223">
        <v>20905102.289999999</v>
      </c>
    </row>
    <row r="681" spans="1:14">
      <c r="A681" s="222" t="s">
        <v>2494</v>
      </c>
      <c r="B681" s="222" t="s">
        <v>2495</v>
      </c>
      <c r="C681" s="223">
        <v>16960.919999999998</v>
      </c>
      <c r="D681" s="223">
        <v>16960.919999999998</v>
      </c>
      <c r="E681" s="223">
        <v>16960.919999999998</v>
      </c>
      <c r="F681" s="223">
        <v>16960.919999999998</v>
      </c>
      <c r="G681" s="223">
        <v>16960.919999999998</v>
      </c>
      <c r="H681" s="223">
        <v>16960.919999999998</v>
      </c>
      <c r="I681" s="223">
        <v>16960.919999999998</v>
      </c>
      <c r="J681" s="223">
        <v>16960.919999999998</v>
      </c>
      <c r="K681" s="223">
        <v>16960.919999999998</v>
      </c>
      <c r="L681" s="223">
        <v>16960.919999999998</v>
      </c>
      <c r="M681" s="223">
        <v>16960.919999999998</v>
      </c>
      <c r="N681" s="223">
        <v>16960.919999999998</v>
      </c>
    </row>
    <row r="682" spans="1:14">
      <c r="A682" s="222" t="s">
        <v>13</v>
      </c>
      <c r="B682" s="222" t="s">
        <v>40</v>
      </c>
      <c r="C682" s="223">
        <v>-946.36</v>
      </c>
      <c r="D682" s="223">
        <v>-976.1</v>
      </c>
      <c r="E682" s="223">
        <v>-8330.58</v>
      </c>
      <c r="F682" s="223">
        <v>-7874.81</v>
      </c>
      <c r="G682" s="223">
        <v>-10949.72</v>
      </c>
      <c r="H682" s="223">
        <v>-2371.15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</row>
    <row r="683" spans="1:14">
      <c r="A683" s="222" t="s">
        <v>1069</v>
      </c>
      <c r="B683" s="222" t="s">
        <v>1070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</row>
    <row r="684" spans="1:14">
      <c r="A684" s="222" t="s">
        <v>1071</v>
      </c>
      <c r="B684" s="222" t="s">
        <v>1072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</row>
    <row r="685" spans="1:14">
      <c r="A685" s="222" t="s">
        <v>1073</v>
      </c>
      <c r="B685" s="222" t="s">
        <v>119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</row>
    <row r="686" spans="1:14">
      <c r="A686" s="222" t="s">
        <v>1074</v>
      </c>
      <c r="B686" s="222" t="s">
        <v>119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</row>
    <row r="687" spans="1:14">
      <c r="A687" s="222" t="s">
        <v>1075</v>
      </c>
      <c r="B687" s="222" t="s">
        <v>119</v>
      </c>
      <c r="C687" s="223">
        <v>0</v>
      </c>
      <c r="D687" s="223">
        <v>0</v>
      </c>
      <c r="E687" s="223">
        <v>0</v>
      </c>
      <c r="F687" s="223">
        <v>0</v>
      </c>
      <c r="G687" s="223">
        <v>0</v>
      </c>
      <c r="H687" s="223">
        <v>0</v>
      </c>
      <c r="I687" s="223">
        <v>0</v>
      </c>
      <c r="J687" s="223">
        <v>0</v>
      </c>
      <c r="K687" s="223">
        <v>0</v>
      </c>
      <c r="L687" s="223">
        <v>0</v>
      </c>
      <c r="M687" s="223">
        <v>0</v>
      </c>
      <c r="N687" s="223">
        <v>0</v>
      </c>
    </row>
    <row r="688" spans="1:14">
      <c r="A688" s="222" t="s">
        <v>1076</v>
      </c>
      <c r="B688" s="222" t="s">
        <v>119</v>
      </c>
      <c r="C688" s="223">
        <v>0</v>
      </c>
      <c r="D688" s="223">
        <v>0</v>
      </c>
      <c r="E688" s="223">
        <v>0</v>
      </c>
      <c r="F688" s="223">
        <v>0</v>
      </c>
      <c r="G688" s="223">
        <v>0</v>
      </c>
      <c r="H688" s="223">
        <v>0</v>
      </c>
      <c r="I688" s="223">
        <v>0</v>
      </c>
      <c r="J688" s="223">
        <v>0</v>
      </c>
      <c r="K688" s="223">
        <v>0</v>
      </c>
      <c r="L688" s="223">
        <v>0</v>
      </c>
      <c r="M688" s="223">
        <v>0</v>
      </c>
      <c r="N688" s="223">
        <v>0</v>
      </c>
    </row>
    <row r="689" spans="1:14">
      <c r="A689" s="222" t="s">
        <v>1077</v>
      </c>
      <c r="B689" s="222" t="s">
        <v>119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</row>
    <row r="690" spans="1:14">
      <c r="A690" s="222" t="s">
        <v>1078</v>
      </c>
      <c r="B690" s="222" t="s">
        <v>119</v>
      </c>
      <c r="C690" s="223">
        <v>0</v>
      </c>
      <c r="D690" s="223">
        <v>0</v>
      </c>
      <c r="E690" s="223">
        <v>0</v>
      </c>
      <c r="F690" s="223">
        <v>0</v>
      </c>
      <c r="G690" s="223">
        <v>0</v>
      </c>
      <c r="H690" s="223">
        <v>0</v>
      </c>
      <c r="I690" s="223">
        <v>0</v>
      </c>
      <c r="J690" s="223">
        <v>0</v>
      </c>
      <c r="K690" s="223">
        <v>0</v>
      </c>
      <c r="L690" s="223">
        <v>0</v>
      </c>
      <c r="M690" s="223">
        <v>0</v>
      </c>
      <c r="N690" s="223">
        <v>0</v>
      </c>
    </row>
    <row r="691" spans="1:14">
      <c r="A691" s="222" t="s">
        <v>1079</v>
      </c>
      <c r="B691" s="222" t="s">
        <v>119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</row>
    <row r="692" spans="1:14">
      <c r="A692" s="222" t="s">
        <v>1080</v>
      </c>
      <c r="B692" s="222" t="s">
        <v>119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</row>
    <row r="693" spans="1:14">
      <c r="A693" s="222" t="s">
        <v>1081</v>
      </c>
      <c r="B693" s="222" t="s">
        <v>1082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</row>
    <row r="694" spans="1:14">
      <c r="A694" s="222" t="s">
        <v>1083</v>
      </c>
      <c r="B694" s="222" t="s">
        <v>119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</row>
    <row r="695" spans="1:14">
      <c r="A695" s="222" t="s">
        <v>1084</v>
      </c>
      <c r="B695" s="222" t="s">
        <v>1085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</row>
    <row r="696" spans="1:14">
      <c r="A696" s="222" t="s">
        <v>1086</v>
      </c>
      <c r="B696" s="222" t="s">
        <v>1087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</row>
    <row r="697" spans="1:14">
      <c r="A697" s="222" t="s">
        <v>1088</v>
      </c>
      <c r="B697" s="222" t="s">
        <v>1089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</row>
    <row r="698" spans="1:14">
      <c r="A698" s="222" t="s">
        <v>1090</v>
      </c>
      <c r="B698" s="222" t="s">
        <v>1091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</row>
    <row r="699" spans="1:14">
      <c r="A699" s="222" t="s">
        <v>1092</v>
      </c>
      <c r="B699" s="222" t="s">
        <v>1093</v>
      </c>
      <c r="C699" s="223">
        <v>3086729.47</v>
      </c>
      <c r="D699" s="223">
        <v>3904592.68</v>
      </c>
      <c r="E699" s="223">
        <v>4599080.0199999996</v>
      </c>
      <c r="F699" s="223">
        <v>3714990.43</v>
      </c>
      <c r="G699" s="223">
        <v>3237902.04</v>
      </c>
      <c r="H699" s="223">
        <v>2741682.19</v>
      </c>
      <c r="I699" s="223">
        <v>2741682.19</v>
      </c>
      <c r="J699" s="223">
        <v>2741682.19</v>
      </c>
      <c r="K699" s="223">
        <v>2741682.19</v>
      </c>
      <c r="L699" s="223">
        <v>2741682.19</v>
      </c>
      <c r="M699" s="223">
        <v>2741682.19</v>
      </c>
      <c r="N699" s="223">
        <v>2741682.19</v>
      </c>
    </row>
    <row r="700" spans="1:14">
      <c r="A700" s="222" t="s">
        <v>1094</v>
      </c>
      <c r="B700" s="222" t="s">
        <v>1095</v>
      </c>
      <c r="C700" s="223">
        <v>177842.74</v>
      </c>
      <c r="D700" s="223">
        <v>174355.61</v>
      </c>
      <c r="E700" s="223">
        <v>170868.48000000001</v>
      </c>
      <c r="F700" s="223">
        <v>167381.35</v>
      </c>
      <c r="G700" s="223">
        <v>163894.22</v>
      </c>
      <c r="H700" s="223">
        <v>160407.09</v>
      </c>
      <c r="I700" s="223">
        <v>160407.09</v>
      </c>
      <c r="J700" s="223">
        <v>160407.09</v>
      </c>
      <c r="K700" s="223">
        <v>160407.09</v>
      </c>
      <c r="L700" s="223">
        <v>160407.09</v>
      </c>
      <c r="M700" s="223">
        <v>160407.09</v>
      </c>
      <c r="N700" s="223">
        <v>160407.09</v>
      </c>
    </row>
    <row r="701" spans="1:14">
      <c r="A701" s="222" t="s">
        <v>1096</v>
      </c>
      <c r="B701" s="222" t="s">
        <v>1097</v>
      </c>
      <c r="C701" s="223">
        <v>3799.49</v>
      </c>
      <c r="D701" s="223">
        <v>3799.37</v>
      </c>
      <c r="E701" s="223">
        <v>3865.85</v>
      </c>
      <c r="F701" s="223">
        <v>3865.85</v>
      </c>
      <c r="G701" s="223">
        <v>3865.85</v>
      </c>
      <c r="H701" s="223">
        <v>3865.85</v>
      </c>
      <c r="I701" s="223">
        <v>3865.85</v>
      </c>
      <c r="J701" s="223">
        <v>3865.85</v>
      </c>
      <c r="K701" s="223">
        <v>3865.85</v>
      </c>
      <c r="L701" s="223">
        <v>3865.85</v>
      </c>
      <c r="M701" s="223">
        <v>3865.85</v>
      </c>
      <c r="N701" s="223">
        <v>3865.85</v>
      </c>
    </row>
    <row r="702" spans="1:14">
      <c r="A702" s="222" t="s">
        <v>1098</v>
      </c>
      <c r="B702" s="222" t="s">
        <v>1099</v>
      </c>
      <c r="C702" s="223">
        <v>1766823.8</v>
      </c>
      <c r="D702" s="223">
        <v>1616790.12</v>
      </c>
      <c r="E702" s="223">
        <v>1498674.94</v>
      </c>
      <c r="F702" s="223">
        <v>1359707.57</v>
      </c>
      <c r="G702" s="223">
        <v>1241592.3899999999</v>
      </c>
      <c r="H702" s="223">
        <v>1132536.97</v>
      </c>
      <c r="I702" s="223">
        <v>1132536.97</v>
      </c>
      <c r="J702" s="223">
        <v>1132536.97</v>
      </c>
      <c r="K702" s="223">
        <v>1132536.97</v>
      </c>
      <c r="L702" s="223">
        <v>1132536.97</v>
      </c>
      <c r="M702" s="223">
        <v>1132536.97</v>
      </c>
      <c r="N702" s="223">
        <v>1132536.97</v>
      </c>
    </row>
    <row r="703" spans="1:14">
      <c r="A703" s="222" t="s">
        <v>1100</v>
      </c>
      <c r="B703" s="222" t="s">
        <v>119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</row>
    <row r="704" spans="1:14">
      <c r="A704" s="222" t="s">
        <v>1101</v>
      </c>
      <c r="B704" s="222" t="s">
        <v>119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</row>
    <row r="705" spans="1:14">
      <c r="A705" s="222" t="s">
        <v>1102</v>
      </c>
      <c r="B705" s="222" t="s">
        <v>119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</row>
    <row r="706" spans="1:14">
      <c r="A706" s="222" t="s">
        <v>1103</v>
      </c>
      <c r="B706" s="222" t="s">
        <v>119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</row>
    <row r="707" spans="1:14">
      <c r="A707" s="222" t="s">
        <v>1104</v>
      </c>
      <c r="B707" s="222" t="s">
        <v>119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</row>
    <row r="708" spans="1:14">
      <c r="A708" s="222" t="s">
        <v>1105</v>
      </c>
      <c r="B708" s="222" t="s">
        <v>119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</row>
    <row r="709" spans="1:14">
      <c r="A709" s="222" t="s">
        <v>1106</v>
      </c>
      <c r="B709" s="222" t="s">
        <v>119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</row>
    <row r="710" spans="1:14">
      <c r="A710" s="222" t="s">
        <v>1107</v>
      </c>
      <c r="B710" s="222" t="s">
        <v>119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</row>
    <row r="711" spans="1:14">
      <c r="A711" s="222" t="s">
        <v>1108</v>
      </c>
      <c r="B711" s="222" t="s">
        <v>119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</row>
    <row r="712" spans="1:14">
      <c r="A712" s="222" t="s">
        <v>1109</v>
      </c>
      <c r="B712" s="222" t="s">
        <v>1110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</row>
    <row r="713" spans="1:14">
      <c r="A713" s="222" t="s">
        <v>1111</v>
      </c>
      <c r="B713" s="222" t="s">
        <v>119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</row>
    <row r="714" spans="1:14">
      <c r="A714" s="222" t="s">
        <v>1112</v>
      </c>
      <c r="B714" s="222" t="s">
        <v>119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</row>
    <row r="715" spans="1:14">
      <c r="A715" s="222" t="s">
        <v>1113</v>
      </c>
      <c r="B715" s="222" t="s">
        <v>119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</row>
    <row r="716" spans="1:14">
      <c r="A716" s="222" t="s">
        <v>1114</v>
      </c>
      <c r="B716" s="222" t="s">
        <v>119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</row>
    <row r="717" spans="1:14">
      <c r="A717" s="222" t="s">
        <v>1115</v>
      </c>
      <c r="B717" s="222" t="s">
        <v>119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</row>
    <row r="718" spans="1:14">
      <c r="A718" s="222" t="s">
        <v>1116</v>
      </c>
      <c r="B718" s="222" t="s">
        <v>119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</row>
    <row r="719" spans="1:14">
      <c r="A719" s="222" t="s">
        <v>1117</v>
      </c>
      <c r="B719" s="222" t="s">
        <v>119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</row>
    <row r="720" spans="1:14">
      <c r="A720" s="222" t="s">
        <v>1118</v>
      </c>
      <c r="B720" s="222" t="s">
        <v>119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</row>
    <row r="721" spans="1:14">
      <c r="A721" s="222" t="s">
        <v>1119</v>
      </c>
      <c r="B721" s="222" t="s">
        <v>119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</row>
    <row r="722" spans="1:14">
      <c r="A722" s="222" t="s">
        <v>1120</v>
      </c>
      <c r="B722" s="222" t="s">
        <v>119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</row>
    <row r="723" spans="1:14">
      <c r="A723" s="222" t="s">
        <v>1121</v>
      </c>
      <c r="B723" s="222" t="s">
        <v>119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</row>
    <row r="724" spans="1:14">
      <c r="A724" s="222" t="s">
        <v>1122</v>
      </c>
      <c r="B724" s="222" t="s">
        <v>119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</row>
    <row r="725" spans="1:14">
      <c r="A725" s="222" t="s">
        <v>1123</v>
      </c>
      <c r="B725" s="222" t="s">
        <v>119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</row>
    <row r="726" spans="1:14">
      <c r="A726" s="222" t="s">
        <v>1124</v>
      </c>
      <c r="B726" s="222" t="s">
        <v>119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</row>
    <row r="727" spans="1:14">
      <c r="A727" s="222" t="s">
        <v>1125</v>
      </c>
      <c r="B727" s="222" t="s">
        <v>119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</row>
    <row r="728" spans="1:14">
      <c r="A728" s="222" t="s">
        <v>1126</v>
      </c>
      <c r="B728" s="222" t="s">
        <v>119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</row>
    <row r="729" spans="1:14">
      <c r="A729" s="222" t="s">
        <v>1127</v>
      </c>
      <c r="B729" s="222" t="s">
        <v>119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</row>
    <row r="730" spans="1:14">
      <c r="A730" s="222" t="s">
        <v>1128</v>
      </c>
      <c r="B730" s="222" t="s">
        <v>119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</row>
    <row r="731" spans="1:14">
      <c r="A731" s="222" t="s">
        <v>1129</v>
      </c>
      <c r="B731" s="222" t="s">
        <v>1130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</row>
    <row r="732" spans="1:14">
      <c r="A732" s="222" t="s">
        <v>1131</v>
      </c>
      <c r="B732" s="222" t="s">
        <v>119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</row>
    <row r="733" spans="1:14">
      <c r="A733" s="222" t="s">
        <v>1132</v>
      </c>
      <c r="B733" s="222" t="s">
        <v>119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</row>
    <row r="734" spans="1:14">
      <c r="A734" s="222" t="s">
        <v>1133</v>
      </c>
      <c r="B734" s="222" t="s">
        <v>119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</row>
    <row r="735" spans="1:14">
      <c r="A735" s="222" t="s">
        <v>1134</v>
      </c>
      <c r="B735" s="222" t="s">
        <v>119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</row>
    <row r="736" spans="1:14">
      <c r="A736" s="222" t="s">
        <v>1135</v>
      </c>
      <c r="B736" s="222" t="s">
        <v>119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</row>
    <row r="737" spans="1:14">
      <c r="A737" s="222" t="s">
        <v>1136</v>
      </c>
      <c r="B737" s="222" t="s">
        <v>1137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</row>
    <row r="738" spans="1:14">
      <c r="A738" s="222" t="s">
        <v>1138</v>
      </c>
      <c r="B738" s="222" t="s">
        <v>119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</row>
    <row r="739" spans="1:14">
      <c r="A739" s="222" t="s">
        <v>1139</v>
      </c>
      <c r="B739" s="222" t="s">
        <v>119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</row>
    <row r="740" spans="1:14">
      <c r="A740" s="222" t="s">
        <v>1140</v>
      </c>
      <c r="B740" s="222" t="s">
        <v>119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</row>
    <row r="741" spans="1:14">
      <c r="A741" s="222" t="s">
        <v>1141</v>
      </c>
      <c r="B741" s="222" t="s">
        <v>119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</row>
    <row r="742" spans="1:14">
      <c r="A742" s="222" t="s">
        <v>1142</v>
      </c>
      <c r="B742" s="222" t="s">
        <v>119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</row>
    <row r="743" spans="1:14">
      <c r="A743" s="222" t="s">
        <v>1143</v>
      </c>
      <c r="B743" s="222" t="s">
        <v>119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</row>
    <row r="744" spans="1:14">
      <c r="A744" s="222" t="s">
        <v>1144</v>
      </c>
      <c r="B744" s="222" t="s">
        <v>119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</row>
    <row r="745" spans="1:14">
      <c r="A745" s="222" t="s">
        <v>1145</v>
      </c>
      <c r="B745" s="222" t="s">
        <v>119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</row>
    <row r="746" spans="1:14">
      <c r="A746" s="222" t="s">
        <v>1146</v>
      </c>
      <c r="B746" s="222" t="s">
        <v>119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</row>
    <row r="747" spans="1:14">
      <c r="A747" s="222" t="s">
        <v>1147</v>
      </c>
      <c r="B747" s="222" t="s">
        <v>119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</row>
    <row r="748" spans="1:14">
      <c r="A748" s="222" t="s">
        <v>1148</v>
      </c>
      <c r="B748" s="222" t="s">
        <v>119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</row>
    <row r="749" spans="1:14">
      <c r="A749" s="222" t="s">
        <v>1149</v>
      </c>
      <c r="B749" s="222" t="s">
        <v>119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</row>
    <row r="750" spans="1:14">
      <c r="A750" s="222" t="s">
        <v>1150</v>
      </c>
      <c r="B750" s="222" t="s">
        <v>119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</row>
    <row r="751" spans="1:14">
      <c r="A751" s="222" t="s">
        <v>1151</v>
      </c>
      <c r="B751" s="222" t="s">
        <v>119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</row>
    <row r="752" spans="1:14">
      <c r="A752" s="222" t="s">
        <v>1152</v>
      </c>
      <c r="B752" s="222" t="s">
        <v>119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</row>
    <row r="753" spans="1:14">
      <c r="A753" s="222" t="s">
        <v>1153</v>
      </c>
      <c r="B753" s="222" t="s">
        <v>119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</row>
    <row r="754" spans="1:14">
      <c r="A754" s="222" t="s">
        <v>1154</v>
      </c>
      <c r="B754" s="222" t="s">
        <v>119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</row>
    <row r="755" spans="1:14">
      <c r="A755" s="222" t="s">
        <v>1155</v>
      </c>
      <c r="B755" s="222" t="s">
        <v>119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</row>
    <row r="756" spans="1:14">
      <c r="A756" s="222" t="s">
        <v>1156</v>
      </c>
      <c r="B756" s="222" t="s">
        <v>119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</row>
    <row r="757" spans="1:14">
      <c r="A757" s="222" t="s">
        <v>1157</v>
      </c>
      <c r="B757" s="222" t="s">
        <v>119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</row>
    <row r="758" spans="1:14">
      <c r="A758" s="222" t="s">
        <v>1158</v>
      </c>
      <c r="B758" s="222" t="s">
        <v>119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</row>
    <row r="759" spans="1:14">
      <c r="A759" s="222" t="s">
        <v>1159</v>
      </c>
      <c r="B759" s="222" t="s">
        <v>119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</row>
    <row r="760" spans="1:14">
      <c r="A760" s="222" t="s">
        <v>1160</v>
      </c>
      <c r="B760" s="222" t="s">
        <v>119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</row>
    <row r="761" spans="1:14">
      <c r="A761" s="222" t="s">
        <v>1161</v>
      </c>
      <c r="B761" s="222" t="s">
        <v>119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</row>
    <row r="762" spans="1:14">
      <c r="A762" s="222" t="s">
        <v>1162</v>
      </c>
      <c r="B762" s="222" t="s">
        <v>119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</row>
    <row r="763" spans="1:14">
      <c r="A763" s="222" t="s">
        <v>1163</v>
      </c>
      <c r="B763" s="222" t="s">
        <v>119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</row>
    <row r="764" spans="1:14">
      <c r="A764" s="222" t="s">
        <v>1164</v>
      </c>
      <c r="B764" s="222" t="s">
        <v>119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</row>
    <row r="765" spans="1:14">
      <c r="A765" s="222" t="s">
        <v>1165</v>
      </c>
      <c r="B765" s="222" t="s">
        <v>119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</row>
    <row r="766" spans="1:14">
      <c r="A766" s="222" t="s">
        <v>1166</v>
      </c>
      <c r="B766" s="222" t="s">
        <v>119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</row>
    <row r="767" spans="1:14">
      <c r="A767" s="222" t="s">
        <v>1167</v>
      </c>
      <c r="B767" s="222" t="s">
        <v>119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</row>
    <row r="768" spans="1:14">
      <c r="A768" s="222" t="s">
        <v>1168</v>
      </c>
      <c r="B768" s="222" t="s">
        <v>119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</row>
    <row r="769" spans="1:14">
      <c r="A769" s="222" t="s">
        <v>1169</v>
      </c>
      <c r="B769" s="222" t="s">
        <v>119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</row>
    <row r="770" spans="1:14">
      <c r="A770" s="222" t="s">
        <v>1170</v>
      </c>
      <c r="B770" s="222" t="s">
        <v>119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</row>
    <row r="771" spans="1:14">
      <c r="A771" s="222" t="s">
        <v>1171</v>
      </c>
      <c r="B771" s="222" t="s">
        <v>119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</row>
    <row r="772" spans="1:14">
      <c r="A772" s="222" t="s">
        <v>1172</v>
      </c>
      <c r="B772" s="222" t="s">
        <v>119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</row>
    <row r="773" spans="1:14">
      <c r="A773" s="222" t="s">
        <v>1173</v>
      </c>
      <c r="B773" s="222" t="s">
        <v>119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</row>
    <row r="774" spans="1:14">
      <c r="A774" s="222" t="s">
        <v>1174</v>
      </c>
      <c r="B774" s="222" t="s">
        <v>119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</row>
    <row r="775" spans="1:14">
      <c r="A775" s="222" t="s">
        <v>1175</v>
      </c>
      <c r="B775" s="222" t="s">
        <v>119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</row>
    <row r="776" spans="1:14">
      <c r="A776" s="222" t="s">
        <v>1176</v>
      </c>
      <c r="B776" s="222" t="s">
        <v>119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</row>
    <row r="777" spans="1:14">
      <c r="A777" s="222" t="s">
        <v>1177</v>
      </c>
      <c r="B777" s="222" t="s">
        <v>119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</row>
    <row r="778" spans="1:14">
      <c r="A778" s="222" t="s">
        <v>1178</v>
      </c>
      <c r="B778" s="222" t="s">
        <v>119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</row>
    <row r="779" spans="1:14">
      <c r="A779" s="222" t="s">
        <v>1179</v>
      </c>
      <c r="B779" s="222" t="s">
        <v>119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</row>
    <row r="780" spans="1:14">
      <c r="A780" s="222" t="s">
        <v>1180</v>
      </c>
      <c r="B780" s="222" t="s">
        <v>119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</row>
    <row r="781" spans="1:14">
      <c r="A781" s="222" t="s">
        <v>1181</v>
      </c>
      <c r="B781" s="222" t="s">
        <v>119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</row>
    <row r="782" spans="1:14">
      <c r="A782" s="222" t="s">
        <v>1182</v>
      </c>
      <c r="B782" s="222" t="s">
        <v>119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</row>
    <row r="783" spans="1:14">
      <c r="A783" s="222" t="s">
        <v>1183</v>
      </c>
      <c r="B783" s="222" t="s">
        <v>119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</row>
    <row r="784" spans="1:14">
      <c r="A784" s="222" t="s">
        <v>1184</v>
      </c>
      <c r="B784" s="222" t="s">
        <v>119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</row>
    <row r="785" spans="1:14">
      <c r="A785" s="222" t="s">
        <v>1185</v>
      </c>
      <c r="B785" s="222" t="s">
        <v>119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</row>
    <row r="786" spans="1:14">
      <c r="A786" s="222" t="s">
        <v>1186</v>
      </c>
      <c r="B786" s="222" t="s">
        <v>119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</row>
    <row r="787" spans="1:14">
      <c r="A787" s="222" t="s">
        <v>1187</v>
      </c>
      <c r="B787" s="222" t="s">
        <v>119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</row>
    <row r="788" spans="1:14">
      <c r="A788" s="222" t="s">
        <v>1188</v>
      </c>
      <c r="B788" s="222" t="s">
        <v>119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</row>
    <row r="789" spans="1:14">
      <c r="A789" s="222" t="s">
        <v>1189</v>
      </c>
      <c r="B789" s="222" t="s">
        <v>119</v>
      </c>
      <c r="C789" s="223">
        <v>0</v>
      </c>
      <c r="D789" s="223">
        <v>0</v>
      </c>
      <c r="E789" s="223">
        <v>0</v>
      </c>
      <c r="F789" s="223">
        <v>0</v>
      </c>
      <c r="G789" s="223">
        <v>0</v>
      </c>
      <c r="H789" s="223">
        <v>0</v>
      </c>
      <c r="I789" s="223">
        <v>0</v>
      </c>
      <c r="J789" s="223">
        <v>0</v>
      </c>
      <c r="K789" s="223">
        <v>0</v>
      </c>
      <c r="L789" s="223">
        <v>0</v>
      </c>
      <c r="M789" s="223">
        <v>0</v>
      </c>
      <c r="N789" s="223">
        <v>0</v>
      </c>
    </row>
    <row r="790" spans="1:14">
      <c r="A790" s="222" t="s">
        <v>1190</v>
      </c>
      <c r="B790" s="222" t="s">
        <v>119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</row>
    <row r="791" spans="1:14">
      <c r="A791" s="222" t="s">
        <v>1191</v>
      </c>
      <c r="B791" s="222" t="s">
        <v>119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</row>
    <row r="792" spans="1:14">
      <c r="A792" s="222" t="s">
        <v>1192</v>
      </c>
      <c r="B792" s="222" t="s">
        <v>119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</row>
    <row r="793" spans="1:14">
      <c r="A793" s="222" t="s">
        <v>1193</v>
      </c>
      <c r="B793" s="222" t="s">
        <v>119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</row>
    <row r="794" spans="1:14">
      <c r="A794" s="222" t="s">
        <v>1194</v>
      </c>
      <c r="B794" s="222" t="s">
        <v>119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</row>
    <row r="795" spans="1:14">
      <c r="A795" s="222" t="s">
        <v>1195</v>
      </c>
      <c r="B795" s="222" t="s">
        <v>119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</row>
    <row r="796" spans="1:14">
      <c r="A796" s="222" t="s">
        <v>1196</v>
      </c>
      <c r="B796" s="222" t="s">
        <v>119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</row>
    <row r="797" spans="1:14">
      <c r="A797" s="222" t="s">
        <v>1197</v>
      </c>
      <c r="B797" s="222" t="s">
        <v>1198</v>
      </c>
      <c r="C797" s="223">
        <v>10</v>
      </c>
      <c r="D797" s="223">
        <v>10</v>
      </c>
      <c r="E797" s="223">
        <v>10</v>
      </c>
      <c r="F797" s="223">
        <v>10</v>
      </c>
      <c r="G797" s="223">
        <v>10</v>
      </c>
      <c r="H797" s="223">
        <v>10</v>
      </c>
      <c r="I797" s="223">
        <v>10</v>
      </c>
      <c r="J797" s="223">
        <v>10</v>
      </c>
      <c r="K797" s="223">
        <v>10</v>
      </c>
      <c r="L797" s="223">
        <v>10</v>
      </c>
      <c r="M797" s="223">
        <v>10</v>
      </c>
      <c r="N797" s="223">
        <v>10</v>
      </c>
    </row>
    <row r="798" spans="1:14">
      <c r="A798" s="222" t="s">
        <v>1199</v>
      </c>
      <c r="B798" s="222" t="s">
        <v>119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</row>
    <row r="799" spans="1:14">
      <c r="A799" s="222" t="s">
        <v>1200</v>
      </c>
      <c r="B799" s="222" t="s">
        <v>119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</row>
    <row r="800" spans="1:14">
      <c r="A800" s="222" t="s">
        <v>1201</v>
      </c>
      <c r="B800" s="222" t="s">
        <v>597</v>
      </c>
      <c r="C800" s="223">
        <v>98698543.019999996</v>
      </c>
      <c r="D800" s="223">
        <v>98698543.019999996</v>
      </c>
      <c r="E800" s="223">
        <v>98698543.019999996</v>
      </c>
      <c r="F800" s="223">
        <v>98698543.019999996</v>
      </c>
      <c r="G800" s="223">
        <v>98698543.019999996</v>
      </c>
      <c r="H800" s="223">
        <v>98698543.019999996</v>
      </c>
      <c r="I800" s="223">
        <v>98698543.019999996</v>
      </c>
      <c r="J800" s="223">
        <v>98698543.019999996</v>
      </c>
      <c r="K800" s="223">
        <v>98698543.019999996</v>
      </c>
      <c r="L800" s="223">
        <v>98698543.019999996</v>
      </c>
      <c r="M800" s="223">
        <v>98698543.019999996</v>
      </c>
      <c r="N800" s="223">
        <v>98698543.019999996</v>
      </c>
    </row>
    <row r="801" spans="1:14">
      <c r="A801" s="222" t="s">
        <v>1202</v>
      </c>
      <c r="B801" s="222" t="s">
        <v>119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</row>
    <row r="802" spans="1:14">
      <c r="A802" s="222" t="s">
        <v>1203</v>
      </c>
      <c r="B802" s="222" t="s">
        <v>119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</row>
    <row r="803" spans="1:14">
      <c r="A803" s="222" t="s">
        <v>1204</v>
      </c>
      <c r="B803" s="222" t="s">
        <v>119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</row>
    <row r="804" spans="1:14">
      <c r="A804" s="222" t="s">
        <v>1205</v>
      </c>
      <c r="B804" s="222" t="s">
        <v>119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</row>
    <row r="805" spans="1:14">
      <c r="A805" s="222" t="s">
        <v>1206</v>
      </c>
      <c r="B805" s="222" t="s">
        <v>119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</row>
    <row r="806" spans="1:14">
      <c r="A806" s="222" t="s">
        <v>1207</v>
      </c>
      <c r="B806" s="222" t="s">
        <v>1208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</row>
    <row r="807" spans="1:14">
      <c r="A807" s="222" t="s">
        <v>1209</v>
      </c>
      <c r="B807" s="222" t="s">
        <v>119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</row>
    <row r="808" spans="1:14">
      <c r="A808" s="222" t="s">
        <v>1210</v>
      </c>
      <c r="B808" s="222" t="s">
        <v>119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</row>
    <row r="809" spans="1:14">
      <c r="A809" s="222" t="s">
        <v>1211</v>
      </c>
      <c r="B809" s="222" t="s">
        <v>1212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</row>
    <row r="810" spans="1:14">
      <c r="A810" s="222" t="s">
        <v>1213</v>
      </c>
      <c r="B810" s="222" t="s">
        <v>119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</row>
    <row r="811" spans="1:14">
      <c r="A811" s="222" t="s">
        <v>1214</v>
      </c>
      <c r="B811" s="222" t="s">
        <v>1215</v>
      </c>
      <c r="C811" s="223">
        <v>6280079.2199999997</v>
      </c>
      <c r="D811" s="223">
        <v>5937987.6299999999</v>
      </c>
      <c r="E811" s="223">
        <v>5566118.6500000004</v>
      </c>
      <c r="F811" s="223">
        <v>4969285.88</v>
      </c>
      <c r="G811" s="223">
        <v>4679313.04</v>
      </c>
      <c r="H811" s="223">
        <v>4613115.54</v>
      </c>
      <c r="I811" s="223">
        <v>4613115.54</v>
      </c>
      <c r="J811" s="223">
        <v>4613115.54</v>
      </c>
      <c r="K811" s="223">
        <v>4613115.54</v>
      </c>
      <c r="L811" s="223">
        <v>4613115.54</v>
      </c>
      <c r="M811" s="223">
        <v>4613115.54</v>
      </c>
      <c r="N811" s="223">
        <v>4613115.54</v>
      </c>
    </row>
    <row r="812" spans="1:14">
      <c r="A812" s="222" t="s">
        <v>1216</v>
      </c>
      <c r="B812" s="222" t="s">
        <v>119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</row>
    <row r="813" spans="1:14">
      <c r="A813" s="222" t="s">
        <v>1217</v>
      </c>
      <c r="B813" s="222" t="s">
        <v>119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</row>
    <row r="814" spans="1:14">
      <c r="A814" s="222" t="s">
        <v>1218</v>
      </c>
      <c r="B814" s="222" t="s">
        <v>119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</row>
    <row r="815" spans="1:14">
      <c r="A815" s="222" t="s">
        <v>1219</v>
      </c>
      <c r="B815" s="222" t="s">
        <v>119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</row>
    <row r="816" spans="1:14">
      <c r="A816" s="222" t="s">
        <v>1220</v>
      </c>
      <c r="B816" s="222" t="s">
        <v>119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</row>
    <row r="817" spans="1:14">
      <c r="A817" s="222" t="s">
        <v>1221</v>
      </c>
      <c r="B817" s="222" t="s">
        <v>119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</row>
    <row r="818" spans="1:14">
      <c r="A818" s="222" t="s">
        <v>1222</v>
      </c>
      <c r="B818" s="222" t="s">
        <v>119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</row>
    <row r="819" spans="1:14">
      <c r="A819" s="222" t="s">
        <v>1223</v>
      </c>
      <c r="B819" s="222" t="s">
        <v>119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</row>
    <row r="820" spans="1:14">
      <c r="A820" s="222" t="s">
        <v>1224</v>
      </c>
      <c r="B820" s="222" t="s">
        <v>119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</row>
    <row r="821" spans="1:14">
      <c r="A821" s="222" t="s">
        <v>1225</v>
      </c>
      <c r="B821" s="222" t="s">
        <v>119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</row>
    <row r="822" spans="1:14">
      <c r="A822" s="222" t="s">
        <v>1226</v>
      </c>
      <c r="B822" s="222" t="s">
        <v>119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</row>
    <row r="823" spans="1:14">
      <c r="A823" s="222" t="s">
        <v>1227</v>
      </c>
      <c r="B823" s="222" t="s">
        <v>119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</row>
    <row r="824" spans="1:14">
      <c r="A824" s="222" t="s">
        <v>1228</v>
      </c>
      <c r="B824" s="222" t="s">
        <v>119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</row>
    <row r="825" spans="1:14">
      <c r="A825" s="222" t="s">
        <v>1229</v>
      </c>
      <c r="B825" s="222" t="s">
        <v>119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</row>
    <row r="826" spans="1:14">
      <c r="A826" s="222" t="s">
        <v>1230</v>
      </c>
      <c r="B826" s="222" t="s">
        <v>119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</row>
    <row r="827" spans="1:14">
      <c r="A827" s="222" t="s">
        <v>1231</v>
      </c>
      <c r="B827" s="222" t="s">
        <v>119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</row>
    <row r="828" spans="1:14">
      <c r="A828" s="222" t="s">
        <v>1232</v>
      </c>
      <c r="B828" s="222" t="s">
        <v>119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</row>
    <row r="829" spans="1:14">
      <c r="A829" s="222" t="s">
        <v>1233</v>
      </c>
      <c r="B829" s="222" t="s">
        <v>119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</row>
    <row r="830" spans="1:14">
      <c r="A830" s="222" t="s">
        <v>1234</v>
      </c>
      <c r="B830" s="222" t="s">
        <v>119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</row>
    <row r="831" spans="1:14">
      <c r="A831" s="222" t="s">
        <v>1235</v>
      </c>
      <c r="B831" s="222" t="s">
        <v>119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</row>
    <row r="832" spans="1:14">
      <c r="A832" s="222" t="s">
        <v>1236</v>
      </c>
      <c r="B832" s="222" t="s">
        <v>119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</row>
    <row r="833" spans="1:14">
      <c r="A833" s="222" t="s">
        <v>1237</v>
      </c>
      <c r="B833" s="222" t="s">
        <v>119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</row>
    <row r="834" spans="1:14">
      <c r="A834" s="222" t="s">
        <v>1238</v>
      </c>
      <c r="B834" s="222" t="s">
        <v>119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</row>
    <row r="835" spans="1:14">
      <c r="A835" s="222" t="s">
        <v>1239</v>
      </c>
      <c r="B835" s="222" t="s">
        <v>119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</row>
    <row r="836" spans="1:14">
      <c r="A836" s="222" t="s">
        <v>1240</v>
      </c>
      <c r="B836" s="222" t="s">
        <v>119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</row>
    <row r="837" spans="1:14">
      <c r="A837" s="222" t="s">
        <v>1241</v>
      </c>
      <c r="B837" s="222" t="s">
        <v>119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</row>
    <row r="838" spans="1:14">
      <c r="A838" s="222" t="s">
        <v>1242</v>
      </c>
      <c r="B838" s="222" t="s">
        <v>119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</row>
    <row r="839" spans="1:14">
      <c r="A839" s="222" t="s">
        <v>1243</v>
      </c>
      <c r="B839" s="222" t="s">
        <v>119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</row>
    <row r="840" spans="1:14">
      <c r="A840" s="222" t="s">
        <v>1244</v>
      </c>
      <c r="B840" s="222" t="s">
        <v>119</v>
      </c>
      <c r="C840" s="223">
        <v>0</v>
      </c>
      <c r="D840" s="223">
        <v>0</v>
      </c>
      <c r="E840" s="223">
        <v>0</v>
      </c>
      <c r="F840" s="223">
        <v>0</v>
      </c>
      <c r="G840" s="223">
        <v>0</v>
      </c>
      <c r="H840" s="223">
        <v>0</v>
      </c>
      <c r="I840" s="223">
        <v>0</v>
      </c>
      <c r="J840" s="223">
        <v>0</v>
      </c>
      <c r="K840" s="223">
        <v>0</v>
      </c>
      <c r="L840" s="223">
        <v>0</v>
      </c>
      <c r="M840" s="223">
        <v>0</v>
      </c>
      <c r="N840" s="223">
        <v>0</v>
      </c>
    </row>
    <row r="841" spans="1:14">
      <c r="A841" s="222" t="s">
        <v>1245</v>
      </c>
      <c r="B841" s="222" t="s">
        <v>119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</row>
    <row r="842" spans="1:14">
      <c r="A842" s="222" t="s">
        <v>1246</v>
      </c>
      <c r="B842" s="222" t="s">
        <v>119</v>
      </c>
      <c r="C842" s="223">
        <v>0</v>
      </c>
      <c r="D842" s="223">
        <v>0</v>
      </c>
      <c r="E842" s="223">
        <v>0</v>
      </c>
      <c r="F842" s="223">
        <v>0</v>
      </c>
      <c r="G842" s="223">
        <v>0</v>
      </c>
      <c r="H842" s="223">
        <v>0</v>
      </c>
      <c r="I842" s="223">
        <v>0</v>
      </c>
      <c r="J842" s="223">
        <v>0</v>
      </c>
      <c r="K842" s="223">
        <v>0</v>
      </c>
      <c r="L842" s="223">
        <v>0</v>
      </c>
      <c r="M842" s="223">
        <v>0</v>
      </c>
      <c r="N842" s="223">
        <v>0</v>
      </c>
    </row>
    <row r="843" spans="1:14">
      <c r="A843" s="222" t="s">
        <v>1247</v>
      </c>
      <c r="B843" s="222" t="s">
        <v>119</v>
      </c>
      <c r="C843" s="223">
        <v>0</v>
      </c>
      <c r="D843" s="223">
        <v>0</v>
      </c>
      <c r="E843" s="223">
        <v>0</v>
      </c>
      <c r="F843" s="223">
        <v>0</v>
      </c>
      <c r="G843" s="223">
        <v>0</v>
      </c>
      <c r="H843" s="223">
        <v>0</v>
      </c>
      <c r="I843" s="223">
        <v>0</v>
      </c>
      <c r="J843" s="223">
        <v>0</v>
      </c>
      <c r="K843" s="223">
        <v>0</v>
      </c>
      <c r="L843" s="223">
        <v>0</v>
      </c>
      <c r="M843" s="223">
        <v>0</v>
      </c>
      <c r="N843" s="223">
        <v>0</v>
      </c>
    </row>
    <row r="844" spans="1:14">
      <c r="A844" s="222" t="s">
        <v>1248</v>
      </c>
      <c r="B844" s="222" t="s">
        <v>119</v>
      </c>
      <c r="C844" s="223">
        <v>0</v>
      </c>
      <c r="D844" s="223">
        <v>0</v>
      </c>
      <c r="E844" s="223">
        <v>0</v>
      </c>
      <c r="F844" s="223">
        <v>0</v>
      </c>
      <c r="G844" s="223">
        <v>0</v>
      </c>
      <c r="H844" s="223">
        <v>0</v>
      </c>
      <c r="I844" s="223">
        <v>0</v>
      </c>
      <c r="J844" s="223">
        <v>0</v>
      </c>
      <c r="K844" s="223">
        <v>0</v>
      </c>
      <c r="L844" s="223">
        <v>0</v>
      </c>
      <c r="M844" s="223">
        <v>0</v>
      </c>
      <c r="N844" s="223">
        <v>0</v>
      </c>
    </row>
    <row r="845" spans="1:14">
      <c r="A845" s="222" t="s">
        <v>1249</v>
      </c>
      <c r="B845" s="222" t="s">
        <v>119</v>
      </c>
      <c r="C845" s="223">
        <v>0</v>
      </c>
      <c r="D845" s="223">
        <v>0</v>
      </c>
      <c r="E845" s="223">
        <v>0</v>
      </c>
      <c r="F845" s="223">
        <v>0</v>
      </c>
      <c r="G845" s="223">
        <v>0</v>
      </c>
      <c r="H845" s="223">
        <v>0</v>
      </c>
      <c r="I845" s="223">
        <v>0</v>
      </c>
      <c r="J845" s="223">
        <v>0</v>
      </c>
      <c r="K845" s="223">
        <v>0</v>
      </c>
      <c r="L845" s="223">
        <v>0</v>
      </c>
      <c r="M845" s="223">
        <v>0</v>
      </c>
      <c r="N845" s="223">
        <v>0</v>
      </c>
    </row>
    <row r="846" spans="1:14">
      <c r="A846" s="222" t="s">
        <v>1250</v>
      </c>
      <c r="B846" s="222" t="s">
        <v>119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</row>
    <row r="847" spans="1:14">
      <c r="A847" s="222" t="s">
        <v>1251</v>
      </c>
      <c r="B847" s="222" t="s">
        <v>1252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</row>
    <row r="848" spans="1:14">
      <c r="A848" s="222" t="s">
        <v>1253</v>
      </c>
      <c r="B848" s="222" t="s">
        <v>119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</row>
    <row r="849" spans="1:14">
      <c r="A849" s="222" t="s">
        <v>1254</v>
      </c>
      <c r="B849" s="222" t="s">
        <v>119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</row>
    <row r="850" spans="1:14">
      <c r="A850" s="222" t="s">
        <v>1255</v>
      </c>
      <c r="B850" s="222" t="s">
        <v>119</v>
      </c>
      <c r="C850" s="223">
        <v>0</v>
      </c>
      <c r="D850" s="223">
        <v>0</v>
      </c>
      <c r="E850" s="223">
        <v>0</v>
      </c>
      <c r="F850" s="223">
        <v>0</v>
      </c>
      <c r="G850" s="223">
        <v>0</v>
      </c>
      <c r="H850" s="223">
        <v>0</v>
      </c>
      <c r="I850" s="223">
        <v>0</v>
      </c>
      <c r="J850" s="223">
        <v>0</v>
      </c>
      <c r="K850" s="223">
        <v>0</v>
      </c>
      <c r="L850" s="223">
        <v>0</v>
      </c>
      <c r="M850" s="223">
        <v>0</v>
      </c>
      <c r="N850" s="223">
        <v>0</v>
      </c>
    </row>
    <row r="851" spans="1:14">
      <c r="A851" s="222" t="s">
        <v>1256</v>
      </c>
      <c r="B851" s="222" t="s">
        <v>119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</row>
    <row r="852" spans="1:14">
      <c r="A852" s="222" t="s">
        <v>1257</v>
      </c>
      <c r="B852" s="222" t="s">
        <v>1258</v>
      </c>
      <c r="C852" s="223">
        <v>24532442.91</v>
      </c>
      <c r="D852" s="223">
        <v>24572967.489999998</v>
      </c>
      <c r="E852" s="223">
        <v>24572967.489999998</v>
      </c>
      <c r="F852" s="223">
        <v>24572967.489999998</v>
      </c>
      <c r="G852" s="223">
        <v>24572967.489999998</v>
      </c>
      <c r="H852" s="223">
        <v>24572967.489999998</v>
      </c>
      <c r="I852" s="223">
        <v>24572967.489999998</v>
      </c>
      <c r="J852" s="223">
        <v>24572967.489999998</v>
      </c>
      <c r="K852" s="223">
        <v>24572967.489999998</v>
      </c>
      <c r="L852" s="223">
        <v>24572967.489999998</v>
      </c>
      <c r="M852" s="223">
        <v>24572967.489999998</v>
      </c>
      <c r="N852" s="223">
        <v>24572967.489999998</v>
      </c>
    </row>
    <row r="853" spans="1:14">
      <c r="A853" s="222" t="s">
        <v>1259</v>
      </c>
      <c r="B853" s="222" t="s">
        <v>1260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</row>
    <row r="854" spans="1:14">
      <c r="A854" s="222" t="s">
        <v>1261</v>
      </c>
      <c r="B854" s="222" t="s">
        <v>1262</v>
      </c>
      <c r="C854" s="223">
        <v>4325400.0599999996</v>
      </c>
      <c r="D854" s="223">
        <v>4325400.0599999996</v>
      </c>
      <c r="E854" s="223">
        <v>4325400.0599999996</v>
      </c>
      <c r="F854" s="223">
        <v>4325400.0599999996</v>
      </c>
      <c r="G854" s="223">
        <v>4325400.0599999996</v>
      </c>
      <c r="H854" s="223">
        <v>4325400.0599999996</v>
      </c>
      <c r="I854" s="223">
        <v>4325400.0599999996</v>
      </c>
      <c r="J854" s="223">
        <v>4325400.0599999996</v>
      </c>
      <c r="K854" s="223">
        <v>4325400.0599999996</v>
      </c>
      <c r="L854" s="223">
        <v>4325400.0599999996</v>
      </c>
      <c r="M854" s="223">
        <v>4325400.0599999996</v>
      </c>
      <c r="N854" s="223">
        <v>4325400.0599999996</v>
      </c>
    </row>
    <row r="855" spans="1:14">
      <c r="A855" s="222" t="s">
        <v>1263</v>
      </c>
      <c r="B855" s="222" t="s">
        <v>1264</v>
      </c>
      <c r="C855" s="223">
        <v>334222.83</v>
      </c>
      <c r="D855" s="223">
        <v>334222.83</v>
      </c>
      <c r="E855" s="223">
        <v>334222.83</v>
      </c>
      <c r="F855" s="223">
        <v>334222.83</v>
      </c>
      <c r="G855" s="223">
        <v>334222.83</v>
      </c>
      <c r="H855" s="223">
        <v>334222.83</v>
      </c>
      <c r="I855" s="223">
        <v>334222.83</v>
      </c>
      <c r="J855" s="223">
        <v>334222.83</v>
      </c>
      <c r="K855" s="223">
        <v>334222.83</v>
      </c>
      <c r="L855" s="223">
        <v>334222.83</v>
      </c>
      <c r="M855" s="223">
        <v>334222.83</v>
      </c>
      <c r="N855" s="223">
        <v>334222.83</v>
      </c>
    </row>
    <row r="856" spans="1:14">
      <c r="A856" s="222" t="s">
        <v>1265</v>
      </c>
      <c r="B856" s="222" t="s">
        <v>1266</v>
      </c>
      <c r="C856" s="223">
        <v>9024358.0500000007</v>
      </c>
      <c r="D856" s="223">
        <v>9024358.0500000007</v>
      </c>
      <c r="E856" s="223">
        <v>9024358.0500000007</v>
      </c>
      <c r="F856" s="223">
        <v>9024358.0500000007</v>
      </c>
      <c r="G856" s="223">
        <v>9016469.9100000001</v>
      </c>
      <c r="H856" s="223">
        <v>9038945.2699999996</v>
      </c>
      <c r="I856" s="223">
        <v>9038945.2699999996</v>
      </c>
      <c r="J856" s="223">
        <v>9038945.2699999996</v>
      </c>
      <c r="K856" s="223">
        <v>9038945.2699999996</v>
      </c>
      <c r="L856" s="223">
        <v>9038945.2699999996</v>
      </c>
      <c r="M856" s="223">
        <v>9038945.2699999996</v>
      </c>
      <c r="N856" s="223">
        <v>9038945.2699999996</v>
      </c>
    </row>
    <row r="857" spans="1:14">
      <c r="A857" s="222" t="s">
        <v>1267</v>
      </c>
      <c r="B857" s="222" t="s">
        <v>715</v>
      </c>
      <c r="C857" s="223">
        <v>33240400.870000001</v>
      </c>
      <c r="D857" s="223">
        <v>33240400.870000001</v>
      </c>
      <c r="E857" s="223">
        <v>33240400.870000001</v>
      </c>
      <c r="F857" s="223">
        <v>33240400.870000001</v>
      </c>
      <c r="G857" s="223">
        <v>33240400.870000001</v>
      </c>
      <c r="H857" s="223">
        <v>33240400.870000001</v>
      </c>
      <c r="I857" s="223">
        <v>33240400.870000001</v>
      </c>
      <c r="J857" s="223">
        <v>33240400.870000001</v>
      </c>
      <c r="K857" s="223">
        <v>33240400.870000001</v>
      </c>
      <c r="L857" s="223">
        <v>33240400.870000001</v>
      </c>
      <c r="M857" s="223">
        <v>33240400.870000001</v>
      </c>
      <c r="N857" s="223">
        <v>33240400.870000001</v>
      </c>
    </row>
    <row r="858" spans="1:14">
      <c r="A858" s="222" t="s">
        <v>1268</v>
      </c>
      <c r="B858" s="222" t="s">
        <v>1269</v>
      </c>
      <c r="C858" s="223">
        <v>0</v>
      </c>
      <c r="D858" s="223">
        <v>0</v>
      </c>
      <c r="E858" s="223">
        <v>0</v>
      </c>
      <c r="F858" s="223">
        <v>0</v>
      </c>
      <c r="G858" s="223">
        <v>0</v>
      </c>
      <c r="H858" s="223">
        <v>0</v>
      </c>
      <c r="I858" s="223">
        <v>0</v>
      </c>
      <c r="J858" s="223">
        <v>0</v>
      </c>
      <c r="K858" s="223">
        <v>0</v>
      </c>
      <c r="L858" s="223">
        <v>0</v>
      </c>
      <c r="M858" s="223">
        <v>0</v>
      </c>
      <c r="N858" s="223">
        <v>0</v>
      </c>
    </row>
    <row r="859" spans="1:14">
      <c r="A859" s="222" t="s">
        <v>1270</v>
      </c>
      <c r="B859" s="222" t="s">
        <v>119</v>
      </c>
      <c r="C859" s="223">
        <v>0</v>
      </c>
      <c r="D859" s="223">
        <v>0</v>
      </c>
      <c r="E859" s="223">
        <v>0</v>
      </c>
      <c r="F859" s="223">
        <v>0</v>
      </c>
      <c r="G859" s="223">
        <v>0</v>
      </c>
      <c r="H859" s="223">
        <v>0</v>
      </c>
      <c r="I859" s="223">
        <v>0</v>
      </c>
      <c r="J859" s="223">
        <v>0</v>
      </c>
      <c r="K859" s="223">
        <v>0</v>
      </c>
      <c r="L859" s="223">
        <v>0</v>
      </c>
      <c r="M859" s="223">
        <v>0</v>
      </c>
      <c r="N859" s="223">
        <v>0</v>
      </c>
    </row>
    <row r="860" spans="1:14">
      <c r="A860" s="222" t="s">
        <v>1271</v>
      </c>
      <c r="B860" s="222" t="s">
        <v>119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</row>
    <row r="861" spans="1:14">
      <c r="A861" s="222" t="s">
        <v>1272</v>
      </c>
      <c r="B861" s="222" t="s">
        <v>119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</row>
    <row r="862" spans="1:14">
      <c r="A862" s="222" t="s">
        <v>1273</v>
      </c>
      <c r="B862" s="222" t="s">
        <v>1274</v>
      </c>
      <c r="C862" s="223">
        <v>45267.55</v>
      </c>
      <c r="D862" s="223">
        <v>109357.21</v>
      </c>
      <c r="E862" s="223">
        <v>109357.21</v>
      </c>
      <c r="F862" s="223">
        <v>109357.21</v>
      </c>
      <c r="G862" s="223">
        <v>566312.15</v>
      </c>
      <c r="H862" s="223">
        <v>670854.93999999994</v>
      </c>
      <c r="I862" s="223">
        <v>670854.93999999994</v>
      </c>
      <c r="J862" s="223">
        <v>670854.93999999994</v>
      </c>
      <c r="K862" s="223">
        <v>670854.93999999994</v>
      </c>
      <c r="L862" s="223">
        <v>670854.93999999994</v>
      </c>
      <c r="M862" s="223">
        <v>670854.93999999994</v>
      </c>
      <c r="N862" s="223">
        <v>670854.93999999994</v>
      </c>
    </row>
    <row r="863" spans="1:14">
      <c r="A863" s="222" t="s">
        <v>1275</v>
      </c>
      <c r="B863" s="222" t="s">
        <v>1276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</row>
    <row r="864" spans="1:14">
      <c r="A864" s="222" t="s">
        <v>1277</v>
      </c>
      <c r="B864" s="222" t="s">
        <v>1278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</row>
    <row r="865" spans="1:14">
      <c r="A865" s="222" t="s">
        <v>1279</v>
      </c>
      <c r="B865" s="222" t="s">
        <v>119</v>
      </c>
      <c r="C865" s="223">
        <v>0</v>
      </c>
      <c r="D865" s="223">
        <v>0</v>
      </c>
      <c r="E865" s="223">
        <v>0</v>
      </c>
      <c r="F865" s="223">
        <v>0</v>
      </c>
      <c r="G865" s="223">
        <v>0</v>
      </c>
      <c r="H865" s="223">
        <v>0</v>
      </c>
      <c r="I865" s="223">
        <v>0</v>
      </c>
      <c r="J865" s="223">
        <v>0</v>
      </c>
      <c r="K865" s="223">
        <v>0</v>
      </c>
      <c r="L865" s="223">
        <v>0</v>
      </c>
      <c r="M865" s="223">
        <v>0</v>
      </c>
      <c r="N865" s="223">
        <v>0</v>
      </c>
    </row>
    <row r="866" spans="1:14">
      <c r="A866" s="222" t="s">
        <v>1280</v>
      </c>
      <c r="B866" s="222" t="s">
        <v>1281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</row>
    <row r="867" spans="1:14">
      <c r="A867" s="222" t="s">
        <v>1282</v>
      </c>
      <c r="B867" s="222" t="s">
        <v>1283</v>
      </c>
      <c r="C867" s="223">
        <v>2886782.63</v>
      </c>
      <c r="D867" s="223">
        <v>2886782.63</v>
      </c>
      <c r="E867" s="223">
        <v>2886782.63</v>
      </c>
      <c r="F867" s="223">
        <v>2886782.63</v>
      </c>
      <c r="G867" s="223">
        <v>2886782.63</v>
      </c>
      <c r="H867" s="223">
        <v>2886782.63</v>
      </c>
      <c r="I867" s="223">
        <v>2886782.63</v>
      </c>
      <c r="J867" s="223">
        <v>2886782.63</v>
      </c>
      <c r="K867" s="223">
        <v>2886782.63</v>
      </c>
      <c r="L867" s="223">
        <v>2886782.63</v>
      </c>
      <c r="M867" s="223">
        <v>2886782.63</v>
      </c>
      <c r="N867" s="223">
        <v>2886782.63</v>
      </c>
    </row>
    <row r="868" spans="1:14">
      <c r="A868" s="222" t="s">
        <v>1284</v>
      </c>
      <c r="B868" s="222" t="s">
        <v>1285</v>
      </c>
      <c r="C868" s="223">
        <v>2301876.16</v>
      </c>
      <c r="D868" s="223">
        <v>2301876.16</v>
      </c>
      <c r="E868" s="223">
        <v>2301876.16</v>
      </c>
      <c r="F868" s="223">
        <v>2301876.16</v>
      </c>
      <c r="G868" s="223">
        <v>2301876.16</v>
      </c>
      <c r="H868" s="223">
        <v>2301876.16</v>
      </c>
      <c r="I868" s="223">
        <v>2301876.16</v>
      </c>
      <c r="J868" s="223">
        <v>2301876.16</v>
      </c>
      <c r="K868" s="223">
        <v>2301876.16</v>
      </c>
      <c r="L868" s="223">
        <v>2301876.16</v>
      </c>
      <c r="M868" s="223">
        <v>2301876.16</v>
      </c>
      <c r="N868" s="223">
        <v>2301876.16</v>
      </c>
    </row>
    <row r="869" spans="1:14">
      <c r="A869" s="222" t="s">
        <v>1286</v>
      </c>
      <c r="B869" s="222" t="s">
        <v>119</v>
      </c>
      <c r="C869" s="223">
        <v>0</v>
      </c>
      <c r="D869" s="223">
        <v>0</v>
      </c>
      <c r="E869" s="223">
        <v>0</v>
      </c>
      <c r="F869" s="223">
        <v>0</v>
      </c>
      <c r="G869" s="223">
        <v>0</v>
      </c>
      <c r="H869" s="223">
        <v>0</v>
      </c>
      <c r="I869" s="223">
        <v>0</v>
      </c>
      <c r="J869" s="223">
        <v>0</v>
      </c>
      <c r="K869" s="223">
        <v>0</v>
      </c>
      <c r="L869" s="223">
        <v>0</v>
      </c>
      <c r="M869" s="223">
        <v>0</v>
      </c>
      <c r="N869" s="223">
        <v>0</v>
      </c>
    </row>
    <row r="870" spans="1:14">
      <c r="A870" s="222" t="s">
        <v>1287</v>
      </c>
      <c r="B870" s="222" t="s">
        <v>1288</v>
      </c>
      <c r="C870" s="223">
        <v>0</v>
      </c>
      <c r="D870" s="223">
        <v>0</v>
      </c>
      <c r="E870" s="223">
        <v>0</v>
      </c>
      <c r="F870" s="223">
        <v>0</v>
      </c>
      <c r="G870" s="223">
        <v>0</v>
      </c>
      <c r="H870" s="223">
        <v>0</v>
      </c>
      <c r="I870" s="223">
        <v>0</v>
      </c>
      <c r="J870" s="223">
        <v>0</v>
      </c>
      <c r="K870" s="223">
        <v>0</v>
      </c>
      <c r="L870" s="223">
        <v>0</v>
      </c>
      <c r="M870" s="223">
        <v>0</v>
      </c>
      <c r="N870" s="223">
        <v>0</v>
      </c>
    </row>
    <row r="871" spans="1:14">
      <c r="A871" s="222" t="s">
        <v>1289</v>
      </c>
      <c r="B871" s="222" t="s">
        <v>1290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</row>
    <row r="872" spans="1:14">
      <c r="A872" s="222" t="s">
        <v>1291</v>
      </c>
      <c r="B872" s="222" t="s">
        <v>1292</v>
      </c>
      <c r="C872" s="223">
        <v>5402665.1100000003</v>
      </c>
      <c r="D872" s="223">
        <v>5402665.1100000003</v>
      </c>
      <c r="E872" s="223">
        <v>5402665.1100000003</v>
      </c>
      <c r="F872" s="223">
        <v>5402665.1100000003</v>
      </c>
      <c r="G872" s="223">
        <v>5402665.1100000003</v>
      </c>
      <c r="H872" s="223">
        <v>5402665.1100000003</v>
      </c>
      <c r="I872" s="223">
        <v>5402665.1100000003</v>
      </c>
      <c r="J872" s="223">
        <v>5402665.1100000003</v>
      </c>
      <c r="K872" s="223">
        <v>5402665.1100000003</v>
      </c>
      <c r="L872" s="223">
        <v>5402665.1100000003</v>
      </c>
      <c r="M872" s="223">
        <v>5402665.1100000003</v>
      </c>
      <c r="N872" s="223">
        <v>5402665.1100000003</v>
      </c>
    </row>
    <row r="873" spans="1:14">
      <c r="A873" s="222" t="s">
        <v>1293</v>
      </c>
      <c r="B873" s="222" t="s">
        <v>1294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</row>
    <row r="874" spans="1:14">
      <c r="A874" s="222" t="s">
        <v>1295</v>
      </c>
      <c r="B874" s="222" t="s">
        <v>1296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</row>
    <row r="875" spans="1:14">
      <c r="A875" s="222" t="s">
        <v>1297</v>
      </c>
      <c r="B875" s="222" t="s">
        <v>1298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</row>
    <row r="876" spans="1:14">
      <c r="A876" s="222" t="s">
        <v>1299</v>
      </c>
      <c r="B876" s="222" t="s">
        <v>119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</row>
    <row r="877" spans="1:14">
      <c r="A877" s="222" t="s">
        <v>1300</v>
      </c>
      <c r="B877" s="222" t="s">
        <v>1301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</row>
    <row r="878" spans="1:14">
      <c r="A878" s="222" t="s">
        <v>1302</v>
      </c>
      <c r="B878" s="222" t="s">
        <v>1258</v>
      </c>
      <c r="C878" s="223">
        <v>-12749843.390000001</v>
      </c>
      <c r="D878" s="223">
        <v>-13105219.810000001</v>
      </c>
      <c r="E878" s="223">
        <v>-13461267.960000001</v>
      </c>
      <c r="F878" s="223">
        <v>-13814683.27</v>
      </c>
      <c r="G878" s="223">
        <v>-14168098.91</v>
      </c>
      <c r="H878" s="223">
        <v>-14519092.789999999</v>
      </c>
      <c r="I878" s="223">
        <v>-14519092.789999999</v>
      </c>
      <c r="J878" s="223">
        <v>-14519092.789999999</v>
      </c>
      <c r="K878" s="223">
        <v>-14519092.789999999</v>
      </c>
      <c r="L878" s="223">
        <v>-14519092.789999999</v>
      </c>
      <c r="M878" s="223">
        <v>-14519092.789999999</v>
      </c>
      <c r="N878" s="223">
        <v>-14519092.789999999</v>
      </c>
    </row>
    <row r="879" spans="1:14">
      <c r="A879" s="222" t="s">
        <v>1303</v>
      </c>
      <c r="B879" s="222" t="s">
        <v>1260</v>
      </c>
      <c r="C879" s="223">
        <v>0</v>
      </c>
      <c r="D879" s="223">
        <v>0</v>
      </c>
      <c r="E879" s="223">
        <v>0</v>
      </c>
      <c r="F879" s="223">
        <v>0</v>
      </c>
      <c r="G879" s="223">
        <v>0</v>
      </c>
      <c r="H879" s="223">
        <v>0</v>
      </c>
      <c r="I879" s="223">
        <v>0</v>
      </c>
      <c r="J879" s="223">
        <v>0</v>
      </c>
      <c r="K879" s="223">
        <v>0</v>
      </c>
      <c r="L879" s="223">
        <v>0</v>
      </c>
      <c r="M879" s="223">
        <v>0</v>
      </c>
      <c r="N879" s="223">
        <v>0</v>
      </c>
    </row>
    <row r="880" spans="1:14">
      <c r="A880" s="222" t="s">
        <v>1304</v>
      </c>
      <c r="B880" s="222" t="s">
        <v>1262</v>
      </c>
      <c r="C880" s="223">
        <v>-4325400.0599999996</v>
      </c>
      <c r="D880" s="223">
        <v>-4325400.0599999996</v>
      </c>
      <c r="E880" s="223">
        <v>-4325400.0599999996</v>
      </c>
      <c r="F880" s="223">
        <v>-4325400.0599999996</v>
      </c>
      <c r="G880" s="223">
        <v>-4325400.0599999996</v>
      </c>
      <c r="H880" s="223">
        <v>-4325400.0599999996</v>
      </c>
      <c r="I880" s="223">
        <v>-4325400.0599999996</v>
      </c>
      <c r="J880" s="223">
        <v>-4325400.0599999996</v>
      </c>
      <c r="K880" s="223">
        <v>-4325400.0599999996</v>
      </c>
      <c r="L880" s="223">
        <v>-4325400.0599999996</v>
      </c>
      <c r="M880" s="223">
        <v>-4325400.0599999996</v>
      </c>
      <c r="N880" s="223">
        <v>-4325400.0599999996</v>
      </c>
    </row>
    <row r="881" spans="1:14">
      <c r="A881" s="222" t="s">
        <v>1305</v>
      </c>
      <c r="B881" s="222" t="s">
        <v>1264</v>
      </c>
      <c r="C881" s="223">
        <v>-273754.53000000003</v>
      </c>
      <c r="D881" s="223">
        <v>-275392.05</v>
      </c>
      <c r="E881" s="223">
        <v>-277029.09999999998</v>
      </c>
      <c r="F881" s="223">
        <v>-278666.12</v>
      </c>
      <c r="G881" s="223">
        <v>-280303.03000000003</v>
      </c>
      <c r="H881" s="223">
        <v>-281940.62</v>
      </c>
      <c r="I881" s="223">
        <v>-281940.62</v>
      </c>
      <c r="J881" s="223">
        <v>-281940.62</v>
      </c>
      <c r="K881" s="223">
        <v>-281940.62</v>
      </c>
      <c r="L881" s="223">
        <v>-281940.62</v>
      </c>
      <c r="M881" s="223">
        <v>-281940.62</v>
      </c>
      <c r="N881" s="223">
        <v>-281940.62</v>
      </c>
    </row>
    <row r="882" spans="1:14">
      <c r="A882" s="222" t="s">
        <v>1306</v>
      </c>
      <c r="B882" s="222" t="s">
        <v>1266</v>
      </c>
      <c r="C882" s="223">
        <v>-8307787.7999999998</v>
      </c>
      <c r="D882" s="223">
        <v>-8403672.5399999991</v>
      </c>
      <c r="E882" s="223">
        <v>-8483896.4299999997</v>
      </c>
      <c r="F882" s="223">
        <v>-8564123.4399999995</v>
      </c>
      <c r="G882" s="223">
        <v>-8636464.7899999991</v>
      </c>
      <c r="H882" s="223">
        <v>-8679440.4199999999</v>
      </c>
      <c r="I882" s="223">
        <v>-8679440.4199999999</v>
      </c>
      <c r="J882" s="223">
        <v>-8679440.4199999999</v>
      </c>
      <c r="K882" s="223">
        <v>-8679440.4199999999</v>
      </c>
      <c r="L882" s="223">
        <v>-8679440.4199999999</v>
      </c>
      <c r="M882" s="223">
        <v>-8679440.4199999999</v>
      </c>
      <c r="N882" s="223">
        <v>-8679440.4199999999</v>
      </c>
    </row>
    <row r="883" spans="1:14">
      <c r="A883" s="222" t="s">
        <v>1307</v>
      </c>
      <c r="B883" s="222" t="s">
        <v>715</v>
      </c>
      <c r="C883" s="223">
        <v>-24718028.43</v>
      </c>
      <c r="D883" s="223">
        <v>-25212449.27</v>
      </c>
      <c r="E883" s="223">
        <v>-25706398.920000002</v>
      </c>
      <c r="F883" s="223">
        <v>-26199792.059999999</v>
      </c>
      <c r="G883" s="223">
        <v>-26661093.350000001</v>
      </c>
      <c r="H883" s="223">
        <v>-27108580.629999999</v>
      </c>
      <c r="I883" s="223">
        <v>-27108580.629999999</v>
      </c>
      <c r="J883" s="223">
        <v>-27108580.629999999</v>
      </c>
      <c r="K883" s="223">
        <v>-27108580.629999999</v>
      </c>
      <c r="L883" s="223">
        <v>-27108580.629999999</v>
      </c>
      <c r="M883" s="223">
        <v>-27108580.629999999</v>
      </c>
      <c r="N883" s="223">
        <v>-27108580.629999999</v>
      </c>
    </row>
    <row r="884" spans="1:14">
      <c r="A884" s="222" t="s">
        <v>1308</v>
      </c>
      <c r="B884" s="222" t="s">
        <v>1309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</row>
    <row r="885" spans="1:14">
      <c r="A885" s="222" t="s">
        <v>1310</v>
      </c>
      <c r="B885" s="222" t="s">
        <v>1311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</row>
    <row r="886" spans="1:14">
      <c r="A886" s="222" t="s">
        <v>1312</v>
      </c>
      <c r="B886" s="222" t="s">
        <v>1313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</row>
    <row r="887" spans="1:14">
      <c r="A887" s="222" t="s">
        <v>1314</v>
      </c>
      <c r="B887" s="222" t="s">
        <v>1315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</row>
    <row r="888" spans="1:14">
      <c r="A888" s="222" t="s">
        <v>1316</v>
      </c>
      <c r="B888" s="222" t="s">
        <v>1317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</row>
    <row r="889" spans="1:14">
      <c r="A889" s="222" t="s">
        <v>1318</v>
      </c>
      <c r="B889" s="222" t="s">
        <v>119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</row>
    <row r="890" spans="1:14">
      <c r="A890" s="222" t="s">
        <v>1319</v>
      </c>
      <c r="B890" s="222" t="s">
        <v>119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</row>
    <row r="891" spans="1:14">
      <c r="A891" s="222" t="s">
        <v>1320</v>
      </c>
      <c r="B891" s="222" t="s">
        <v>119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</row>
    <row r="892" spans="1:14">
      <c r="A892" s="222" t="s">
        <v>1321</v>
      </c>
      <c r="B892" s="222" t="s">
        <v>1322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</row>
    <row r="893" spans="1:14">
      <c r="A893" s="222" t="s">
        <v>1323</v>
      </c>
      <c r="B893" s="222" t="s">
        <v>1283</v>
      </c>
      <c r="C893" s="223">
        <v>-2588984.79</v>
      </c>
      <c r="D893" s="223">
        <v>-2603393.84</v>
      </c>
      <c r="E893" s="223">
        <v>-2617802.87</v>
      </c>
      <c r="F893" s="223">
        <v>-2632211.87</v>
      </c>
      <c r="G893" s="223">
        <v>-2646620.89</v>
      </c>
      <c r="H893" s="223">
        <v>-2661029.92</v>
      </c>
      <c r="I893" s="223">
        <v>-2661029.92</v>
      </c>
      <c r="J893" s="223">
        <v>-2661029.92</v>
      </c>
      <c r="K893" s="223">
        <v>-2661029.92</v>
      </c>
      <c r="L893" s="223">
        <v>-2661029.92</v>
      </c>
      <c r="M893" s="223">
        <v>-2661029.92</v>
      </c>
      <c r="N893" s="223">
        <v>-2661029.92</v>
      </c>
    </row>
    <row r="894" spans="1:14">
      <c r="A894" s="222" t="s">
        <v>1324</v>
      </c>
      <c r="B894" s="222" t="s">
        <v>1285</v>
      </c>
      <c r="C894" s="223">
        <v>-2301876.16</v>
      </c>
      <c r="D894" s="223">
        <v>-2301876.16</v>
      </c>
      <c r="E894" s="223">
        <v>-2301876.16</v>
      </c>
      <c r="F894" s="223">
        <v>-2301876.16</v>
      </c>
      <c r="G894" s="223">
        <v>-2301876.16</v>
      </c>
      <c r="H894" s="223">
        <v>-2301876.16</v>
      </c>
      <c r="I894" s="223">
        <v>-2301876.16</v>
      </c>
      <c r="J894" s="223">
        <v>-2301876.16</v>
      </c>
      <c r="K894" s="223">
        <v>-2301876.16</v>
      </c>
      <c r="L894" s="223">
        <v>-2301876.16</v>
      </c>
      <c r="M894" s="223">
        <v>-2301876.16</v>
      </c>
      <c r="N894" s="223">
        <v>-2301876.16</v>
      </c>
    </row>
    <row r="895" spans="1:14">
      <c r="A895" s="222" t="s">
        <v>1325</v>
      </c>
      <c r="B895" s="222" t="s">
        <v>1326</v>
      </c>
      <c r="C895" s="223">
        <v>-3232740.64</v>
      </c>
      <c r="D895" s="223">
        <v>-3339607.78</v>
      </c>
      <c r="E895" s="223">
        <v>-3446474.9</v>
      </c>
      <c r="F895" s="223">
        <v>-3553342.03</v>
      </c>
      <c r="G895" s="223">
        <v>-3660209.17</v>
      </c>
      <c r="H895" s="223">
        <v>-3767076.3</v>
      </c>
      <c r="I895" s="223">
        <v>-3767076.3</v>
      </c>
      <c r="J895" s="223">
        <v>-3767076.3</v>
      </c>
      <c r="K895" s="223">
        <v>-3767076.3</v>
      </c>
      <c r="L895" s="223">
        <v>-3767076.3</v>
      </c>
      <c r="M895" s="223">
        <v>-3767076.3</v>
      </c>
      <c r="N895" s="223">
        <v>-3767076.3</v>
      </c>
    </row>
    <row r="896" spans="1:14">
      <c r="A896" s="222" t="s">
        <v>1327</v>
      </c>
      <c r="B896" s="222" t="s">
        <v>1328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</row>
    <row r="897" spans="1:14">
      <c r="A897" s="222" t="s">
        <v>1329</v>
      </c>
      <c r="B897" s="222" t="s">
        <v>1330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</row>
    <row r="898" spans="1:14">
      <c r="A898" s="222" t="s">
        <v>1331</v>
      </c>
      <c r="B898" s="222" t="s">
        <v>1332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</row>
    <row r="899" spans="1:14">
      <c r="A899" s="222" t="s">
        <v>1333</v>
      </c>
      <c r="B899" s="222" t="s">
        <v>1334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</row>
    <row r="900" spans="1:14">
      <c r="A900" s="222" t="s">
        <v>1335</v>
      </c>
      <c r="B900" s="222" t="s">
        <v>1336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</row>
    <row r="901" spans="1:14">
      <c r="A901" s="222" t="s">
        <v>1337</v>
      </c>
      <c r="B901" s="222" t="s">
        <v>1338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</row>
    <row r="902" spans="1:14">
      <c r="A902" s="222" t="s">
        <v>1339</v>
      </c>
      <c r="B902" s="222" t="s">
        <v>1340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</row>
    <row r="903" spans="1:14">
      <c r="A903" s="222" t="s">
        <v>1341</v>
      </c>
      <c r="B903" s="222" t="s">
        <v>1342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</row>
    <row r="904" spans="1:14">
      <c r="A904" s="222" t="s">
        <v>1343</v>
      </c>
      <c r="B904" s="222" t="s">
        <v>1344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</row>
    <row r="905" spans="1:14">
      <c r="A905" s="222" t="s">
        <v>1345</v>
      </c>
      <c r="B905" s="222" t="s">
        <v>1344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</row>
    <row r="906" spans="1:14">
      <c r="A906" s="222" t="s">
        <v>1346</v>
      </c>
      <c r="B906" s="222" t="s">
        <v>1344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</row>
    <row r="907" spans="1:14">
      <c r="A907" s="222" t="s">
        <v>1347</v>
      </c>
      <c r="B907" s="222" t="s">
        <v>1348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</row>
    <row r="908" spans="1:14">
      <c r="A908" s="222" t="s">
        <v>1349</v>
      </c>
      <c r="B908" s="222" t="s">
        <v>1350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</row>
    <row r="909" spans="1:14">
      <c r="A909" s="222" t="s">
        <v>1351</v>
      </c>
      <c r="B909" s="222" t="s">
        <v>1352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</row>
    <row r="910" spans="1:14">
      <c r="A910" s="222" t="s">
        <v>1353</v>
      </c>
      <c r="B910" s="222" t="s">
        <v>1354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</row>
    <row r="911" spans="1:14">
      <c r="A911" s="222" t="s">
        <v>1355</v>
      </c>
      <c r="B911" s="222" t="s">
        <v>1356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</row>
    <row r="912" spans="1:14">
      <c r="A912" s="222" t="s">
        <v>1357</v>
      </c>
      <c r="B912" s="222" t="s">
        <v>1358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</row>
    <row r="913" spans="1:14">
      <c r="A913" s="222" t="s">
        <v>1359</v>
      </c>
      <c r="B913" s="222" t="s">
        <v>1332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</row>
    <row r="914" spans="1:14">
      <c r="A914" s="222" t="s">
        <v>1360</v>
      </c>
      <c r="B914" s="222" t="s">
        <v>1334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</row>
    <row r="915" spans="1:14">
      <c r="A915" s="222" t="s">
        <v>1361</v>
      </c>
      <c r="B915" s="222" t="s">
        <v>1336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</row>
    <row r="916" spans="1:14">
      <c r="A916" s="222" t="s">
        <v>1362</v>
      </c>
      <c r="B916" s="222" t="s">
        <v>1338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</row>
    <row r="917" spans="1:14">
      <c r="A917" s="222" t="s">
        <v>1363</v>
      </c>
      <c r="B917" s="222" t="s">
        <v>1340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</row>
    <row r="918" spans="1:14">
      <c r="A918" s="222" t="s">
        <v>1364</v>
      </c>
      <c r="B918" s="222" t="s">
        <v>1365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</row>
    <row r="919" spans="1:14">
      <c r="A919" s="222" t="s">
        <v>1366</v>
      </c>
      <c r="B919" s="222" t="s">
        <v>1367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</row>
    <row r="920" spans="1:14">
      <c r="A920" s="222" t="s">
        <v>1368</v>
      </c>
      <c r="B920" s="222" t="s">
        <v>1344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</row>
    <row r="921" spans="1:14">
      <c r="A921" s="222" t="s">
        <v>1369</v>
      </c>
      <c r="B921" s="222" t="s">
        <v>1352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</row>
    <row r="922" spans="1:14">
      <c r="A922" s="222" t="s">
        <v>1370</v>
      </c>
      <c r="B922" s="222" t="s">
        <v>1354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</row>
    <row r="923" spans="1:14">
      <c r="A923" s="222" t="s">
        <v>1371</v>
      </c>
      <c r="B923" s="222" t="s">
        <v>1356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</row>
    <row r="924" spans="1:14">
      <c r="A924" s="222" t="s">
        <v>1372</v>
      </c>
      <c r="B924" s="222" t="s">
        <v>1330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</row>
    <row r="925" spans="1:14">
      <c r="A925" s="222" t="s">
        <v>1373</v>
      </c>
      <c r="B925" s="222" t="s">
        <v>1332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</row>
    <row r="926" spans="1:14">
      <c r="A926" s="222" t="s">
        <v>1374</v>
      </c>
      <c r="B926" s="222" t="s">
        <v>1334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</row>
    <row r="927" spans="1:14">
      <c r="A927" s="222" t="s">
        <v>1375</v>
      </c>
      <c r="B927" s="222" t="s">
        <v>1336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</row>
    <row r="928" spans="1:14">
      <c r="A928" s="222" t="s">
        <v>1376</v>
      </c>
      <c r="B928" s="222" t="s">
        <v>1340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</row>
    <row r="929" spans="1:14">
      <c r="A929" s="222" t="s">
        <v>1377</v>
      </c>
      <c r="B929" s="222" t="s">
        <v>1342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</row>
    <row r="930" spans="1:14">
      <c r="A930" s="222" t="s">
        <v>1378</v>
      </c>
      <c r="B930" s="222" t="s">
        <v>1344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</row>
    <row r="931" spans="1:14">
      <c r="A931" s="222" t="s">
        <v>1379</v>
      </c>
      <c r="B931" s="222" t="s">
        <v>1344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</row>
    <row r="932" spans="1:14">
      <c r="A932" s="222" t="s">
        <v>1380</v>
      </c>
      <c r="B932" s="222" t="s">
        <v>1344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</row>
    <row r="933" spans="1:14">
      <c r="A933" s="222" t="s">
        <v>1381</v>
      </c>
      <c r="B933" s="222" t="s">
        <v>1348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</row>
    <row r="934" spans="1:14">
      <c r="A934" s="222" t="s">
        <v>1382</v>
      </c>
      <c r="B934" s="222" t="s">
        <v>1350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</row>
    <row r="935" spans="1:14">
      <c r="A935" s="222" t="s">
        <v>1383</v>
      </c>
      <c r="B935" s="222" t="s">
        <v>1352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</row>
    <row r="936" spans="1:14">
      <c r="A936" s="222" t="s">
        <v>1384</v>
      </c>
      <c r="B936" s="222" t="s">
        <v>1354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</row>
    <row r="937" spans="1:14">
      <c r="A937" s="222" t="s">
        <v>1385</v>
      </c>
      <c r="B937" s="222" t="s">
        <v>1356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</row>
    <row r="938" spans="1:14">
      <c r="A938" s="222" t="s">
        <v>1386</v>
      </c>
      <c r="B938" s="222" t="s">
        <v>1258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</row>
    <row r="939" spans="1:14">
      <c r="A939" s="222" t="s">
        <v>1387</v>
      </c>
      <c r="B939" s="222" t="s">
        <v>119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</row>
    <row r="940" spans="1:14">
      <c r="A940" s="222" t="s">
        <v>1388</v>
      </c>
      <c r="B940" s="222" t="s">
        <v>1262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</row>
    <row r="941" spans="1:14">
      <c r="A941" s="222" t="s">
        <v>1389</v>
      </c>
      <c r="B941" s="222" t="s">
        <v>119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</row>
    <row r="942" spans="1:14">
      <c r="A942" s="222" t="s">
        <v>1390</v>
      </c>
      <c r="B942" s="222" t="s">
        <v>1266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</row>
    <row r="943" spans="1:14">
      <c r="A943" s="222" t="s">
        <v>1391</v>
      </c>
      <c r="B943" s="222" t="s">
        <v>715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</row>
    <row r="944" spans="1:14">
      <c r="A944" s="222" t="s">
        <v>1392</v>
      </c>
      <c r="B944" s="222" t="s">
        <v>119</v>
      </c>
      <c r="C944" s="223">
        <v>0</v>
      </c>
      <c r="D944" s="223">
        <v>0</v>
      </c>
      <c r="E944" s="223">
        <v>0</v>
      </c>
      <c r="F944" s="223">
        <v>0</v>
      </c>
      <c r="G944" s="223">
        <v>0</v>
      </c>
      <c r="H944" s="223">
        <v>0</v>
      </c>
      <c r="I944" s="223">
        <v>0</v>
      </c>
      <c r="J944" s="223">
        <v>0</v>
      </c>
      <c r="K944" s="223">
        <v>0</v>
      </c>
      <c r="L944" s="223">
        <v>0</v>
      </c>
      <c r="M944" s="223">
        <v>0</v>
      </c>
      <c r="N944" s="223">
        <v>0</v>
      </c>
    </row>
    <row r="945" spans="1:14">
      <c r="A945" s="222" t="s">
        <v>1393</v>
      </c>
      <c r="B945" s="222" t="s">
        <v>119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</row>
    <row r="946" spans="1:14">
      <c r="A946" s="222" t="s">
        <v>1394</v>
      </c>
      <c r="B946" s="222" t="s">
        <v>119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</row>
    <row r="947" spans="1:14">
      <c r="A947" s="222" t="s">
        <v>1395</v>
      </c>
      <c r="B947" s="222" t="s">
        <v>119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</row>
    <row r="948" spans="1:14">
      <c r="A948" s="222" t="s">
        <v>1396</v>
      </c>
      <c r="B948" s="222" t="s">
        <v>1283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</row>
    <row r="949" spans="1:14">
      <c r="A949" s="222" t="s">
        <v>1397</v>
      </c>
      <c r="B949" s="222" t="s">
        <v>1285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</row>
    <row r="950" spans="1:14">
      <c r="A950" s="222" t="s">
        <v>1398</v>
      </c>
      <c r="B950" s="222" t="s">
        <v>119</v>
      </c>
      <c r="C950" s="223">
        <v>0</v>
      </c>
      <c r="D950" s="223">
        <v>0</v>
      </c>
      <c r="E950" s="223">
        <v>0</v>
      </c>
      <c r="F950" s="223">
        <v>0</v>
      </c>
      <c r="G950" s="223">
        <v>0</v>
      </c>
      <c r="H950" s="223">
        <v>0</v>
      </c>
      <c r="I950" s="223">
        <v>0</v>
      </c>
      <c r="J950" s="223">
        <v>0</v>
      </c>
      <c r="K950" s="223">
        <v>0</v>
      </c>
      <c r="L950" s="223">
        <v>0</v>
      </c>
      <c r="M950" s="223">
        <v>0</v>
      </c>
      <c r="N950" s="223">
        <v>0</v>
      </c>
    </row>
    <row r="951" spans="1:14">
      <c r="A951" s="222" t="s">
        <v>1399</v>
      </c>
      <c r="B951" s="222" t="s">
        <v>119</v>
      </c>
      <c r="C951" s="223">
        <v>0</v>
      </c>
      <c r="D951" s="223">
        <v>0</v>
      </c>
      <c r="E951" s="223">
        <v>0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</row>
    <row r="952" spans="1:14">
      <c r="A952" s="222" t="s">
        <v>1400</v>
      </c>
      <c r="B952" s="222" t="s">
        <v>119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</row>
    <row r="953" spans="1:14">
      <c r="A953" s="222" t="s">
        <v>1401</v>
      </c>
      <c r="B953" s="222" t="s">
        <v>119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</row>
    <row r="954" spans="1:14">
      <c r="A954" s="222" t="s">
        <v>1402</v>
      </c>
      <c r="B954" s="222" t="s">
        <v>119</v>
      </c>
      <c r="C954" s="223">
        <v>0</v>
      </c>
      <c r="D954" s="223">
        <v>0</v>
      </c>
      <c r="E954" s="223">
        <v>0</v>
      </c>
      <c r="F954" s="223">
        <v>0</v>
      </c>
      <c r="G954" s="223">
        <v>0</v>
      </c>
      <c r="H954" s="223">
        <v>0</v>
      </c>
      <c r="I954" s="223">
        <v>0</v>
      </c>
      <c r="J954" s="223">
        <v>0</v>
      </c>
      <c r="K954" s="223">
        <v>0</v>
      </c>
      <c r="L954" s="223">
        <v>0</v>
      </c>
      <c r="M954" s="223">
        <v>0</v>
      </c>
      <c r="N954" s="223">
        <v>0</v>
      </c>
    </row>
    <row r="955" spans="1:14">
      <c r="A955" s="222" t="s">
        <v>1403</v>
      </c>
      <c r="B955" s="222" t="s">
        <v>119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</row>
    <row r="956" spans="1:14">
      <c r="A956" s="222" t="s">
        <v>1404</v>
      </c>
      <c r="B956" s="222" t="s">
        <v>119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</row>
    <row r="957" spans="1:14">
      <c r="A957" s="222" t="s">
        <v>1405</v>
      </c>
      <c r="B957" s="222" t="s">
        <v>119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</row>
    <row r="958" spans="1:14">
      <c r="A958" s="222" t="s">
        <v>1406</v>
      </c>
      <c r="B958" s="222" t="s">
        <v>119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</row>
    <row r="959" spans="1:14">
      <c r="A959" s="222" t="s">
        <v>1407</v>
      </c>
      <c r="B959" s="222" t="s">
        <v>1408</v>
      </c>
      <c r="C959" s="223">
        <v>0</v>
      </c>
      <c r="D959" s="223">
        <v>0</v>
      </c>
      <c r="E959" s="223">
        <v>0</v>
      </c>
      <c r="F959" s="223">
        <v>0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</row>
    <row r="960" spans="1:14">
      <c r="A960" s="222" t="s">
        <v>1409</v>
      </c>
      <c r="B960" s="222" t="s">
        <v>1410</v>
      </c>
      <c r="C960" s="223">
        <v>0</v>
      </c>
      <c r="D960" s="223">
        <v>0</v>
      </c>
      <c r="E960" s="223">
        <v>0</v>
      </c>
      <c r="F960" s="223">
        <v>0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</row>
    <row r="961" spans="1:14">
      <c r="A961" s="222" t="s">
        <v>1411</v>
      </c>
      <c r="B961" s="222" t="s">
        <v>1412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</row>
    <row r="962" spans="1:14">
      <c r="A962" s="222" t="s">
        <v>1413</v>
      </c>
      <c r="B962" s="222" t="s">
        <v>1414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</row>
    <row r="963" spans="1:14">
      <c r="A963" s="222" t="s">
        <v>1415</v>
      </c>
      <c r="B963" s="222" t="s">
        <v>1416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</row>
    <row r="964" spans="1:14">
      <c r="A964" s="222" t="s">
        <v>1417</v>
      </c>
      <c r="B964" s="222" t="s">
        <v>1418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</row>
    <row r="965" spans="1:14">
      <c r="A965" s="222" t="s">
        <v>1419</v>
      </c>
      <c r="B965" s="222" t="s">
        <v>1420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</row>
    <row r="966" spans="1:14">
      <c r="A966" s="222" t="s">
        <v>1421</v>
      </c>
      <c r="B966" s="222" t="s">
        <v>1422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</row>
    <row r="967" spans="1:14">
      <c r="A967" s="222" t="s">
        <v>1423</v>
      </c>
      <c r="B967" s="222" t="s">
        <v>1424</v>
      </c>
      <c r="C967" s="223">
        <v>0</v>
      </c>
      <c r="D967" s="223">
        <v>0</v>
      </c>
      <c r="E967" s="223">
        <v>0</v>
      </c>
      <c r="F967" s="223">
        <v>0</v>
      </c>
      <c r="G967" s="223">
        <v>0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</row>
    <row r="968" spans="1:14">
      <c r="A968" s="222" t="s">
        <v>1425</v>
      </c>
      <c r="B968" s="222" t="s">
        <v>1426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</row>
    <row r="969" spans="1:14">
      <c r="A969" s="222" t="s">
        <v>2496</v>
      </c>
      <c r="B969" s="222" t="s">
        <v>2497</v>
      </c>
      <c r="C969" s="223">
        <v>-2712068.2</v>
      </c>
      <c r="D969" s="223">
        <v>-2674743.2000000002</v>
      </c>
      <c r="E969" s="223">
        <v>-2708361.35</v>
      </c>
      <c r="F969" s="223">
        <v>0</v>
      </c>
      <c r="G969" s="223">
        <v>-985658.61</v>
      </c>
      <c r="H969" s="223">
        <v>-1014367.65</v>
      </c>
      <c r="I969" s="223">
        <v>-1014367.65</v>
      </c>
      <c r="J969" s="223">
        <v>-1014367.65</v>
      </c>
      <c r="K969" s="223">
        <v>-1014367.65</v>
      </c>
      <c r="L969" s="223">
        <v>-1014367.65</v>
      </c>
      <c r="M969" s="223">
        <v>-1014367.65</v>
      </c>
      <c r="N969" s="223">
        <v>-1014367.65</v>
      </c>
    </row>
    <row r="970" spans="1:14">
      <c r="A970" s="222" t="s">
        <v>1427</v>
      </c>
      <c r="B970" s="222" t="s">
        <v>1428</v>
      </c>
      <c r="C970" s="223">
        <v>0</v>
      </c>
      <c r="D970" s="223">
        <v>0</v>
      </c>
      <c r="E970" s="223">
        <v>0</v>
      </c>
      <c r="F970" s="223">
        <v>0</v>
      </c>
      <c r="G970" s="223">
        <v>0</v>
      </c>
      <c r="H970" s="223">
        <v>0</v>
      </c>
      <c r="I970" s="223">
        <v>0</v>
      </c>
      <c r="J970" s="223">
        <v>0</v>
      </c>
      <c r="K970" s="223">
        <v>0</v>
      </c>
      <c r="L970" s="223">
        <v>0</v>
      </c>
      <c r="M970" s="223">
        <v>0</v>
      </c>
      <c r="N970" s="223">
        <v>0</v>
      </c>
    </row>
    <row r="971" spans="1:14">
      <c r="A971" s="222" t="s">
        <v>1429</v>
      </c>
      <c r="B971" s="222" t="s">
        <v>1430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</row>
    <row r="972" spans="1:14">
      <c r="A972" s="222" t="s">
        <v>1431</v>
      </c>
      <c r="B972" s="222" t="s">
        <v>1432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</row>
    <row r="973" spans="1:14">
      <c r="A973" s="222" t="s">
        <v>1433</v>
      </c>
      <c r="B973" s="222" t="s">
        <v>1434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</row>
    <row r="974" spans="1:14">
      <c r="A974" s="222" t="s">
        <v>1435</v>
      </c>
      <c r="B974" s="222" t="s">
        <v>1436</v>
      </c>
      <c r="C974" s="223">
        <v>-214990</v>
      </c>
      <c r="D974" s="223">
        <v>-322485</v>
      </c>
      <c r="E974" s="223">
        <v>-322485</v>
      </c>
      <c r="F974" s="223">
        <v>4053176.82</v>
      </c>
      <c r="G974" s="223">
        <v>0</v>
      </c>
      <c r="H974" s="223">
        <v>39328</v>
      </c>
      <c r="I974" s="223">
        <v>39328</v>
      </c>
      <c r="J974" s="223">
        <v>39328</v>
      </c>
      <c r="K974" s="223">
        <v>39328</v>
      </c>
      <c r="L974" s="223">
        <v>39328</v>
      </c>
      <c r="M974" s="223">
        <v>39328</v>
      </c>
      <c r="N974" s="223">
        <v>39328</v>
      </c>
    </row>
    <row r="975" spans="1:14">
      <c r="A975" s="222" t="s">
        <v>1437</v>
      </c>
      <c r="B975" s="222" t="s">
        <v>1438</v>
      </c>
      <c r="C975" s="223">
        <v>-6672230.6399999997</v>
      </c>
      <c r="D975" s="223">
        <v>-8162427.1200000001</v>
      </c>
      <c r="E975" s="223">
        <v>-8162427.1200000001</v>
      </c>
      <c r="F975" s="223">
        <v>-2762146.08</v>
      </c>
      <c r="G975" s="223">
        <v>0</v>
      </c>
      <c r="H975" s="223">
        <v>-1756860.05</v>
      </c>
      <c r="I975" s="223">
        <v>-1756860.05</v>
      </c>
      <c r="J975" s="223">
        <v>-1756860.05</v>
      </c>
      <c r="K975" s="223">
        <v>-1756860.05</v>
      </c>
      <c r="L975" s="223">
        <v>-1756860.05</v>
      </c>
      <c r="M975" s="223">
        <v>-1756860.05</v>
      </c>
      <c r="N975" s="223">
        <v>-1756860.05</v>
      </c>
    </row>
    <row r="976" spans="1:14">
      <c r="A976" s="222" t="s">
        <v>1439</v>
      </c>
      <c r="B976" s="222" t="s">
        <v>1440</v>
      </c>
      <c r="C976" s="223">
        <v>0</v>
      </c>
      <c r="D976" s="223">
        <v>0</v>
      </c>
      <c r="E976" s="223">
        <v>0</v>
      </c>
      <c r="F976" s="223">
        <v>0</v>
      </c>
      <c r="G976" s="223">
        <v>0</v>
      </c>
      <c r="H976" s="223">
        <v>0</v>
      </c>
      <c r="I976" s="223">
        <v>0</v>
      </c>
      <c r="J976" s="223">
        <v>0</v>
      </c>
      <c r="K976" s="223">
        <v>0</v>
      </c>
      <c r="L976" s="223">
        <v>0</v>
      </c>
      <c r="M976" s="223">
        <v>0</v>
      </c>
      <c r="N976" s="223">
        <v>0</v>
      </c>
    </row>
    <row r="977" spans="1:14">
      <c r="A977" s="222" t="s">
        <v>1441</v>
      </c>
      <c r="B977" s="222" t="s">
        <v>1442</v>
      </c>
      <c r="C977" s="223">
        <v>0</v>
      </c>
      <c r="D977" s="223">
        <v>-16666666.67</v>
      </c>
      <c r="E977" s="223">
        <v>-16666666.67</v>
      </c>
      <c r="F977" s="223">
        <v>-16666666.67</v>
      </c>
      <c r="G977" s="223">
        <v>-16666666.67</v>
      </c>
      <c r="H977" s="223">
        <v>-16666666.67</v>
      </c>
      <c r="I977" s="223">
        <v>-16666666.67</v>
      </c>
      <c r="J977" s="223">
        <v>-16666666.67</v>
      </c>
      <c r="K977" s="223">
        <v>-16666666.67</v>
      </c>
      <c r="L977" s="223">
        <v>-16666666.67</v>
      </c>
      <c r="M977" s="223">
        <v>-16666666.67</v>
      </c>
      <c r="N977" s="223">
        <v>-16666666.67</v>
      </c>
    </row>
    <row r="978" spans="1:14">
      <c r="A978" s="222" t="s">
        <v>1443</v>
      </c>
      <c r="B978" s="222" t="s">
        <v>1444</v>
      </c>
      <c r="C978" s="223">
        <v>0</v>
      </c>
      <c r="D978" s="223">
        <v>0</v>
      </c>
      <c r="E978" s="223">
        <v>0</v>
      </c>
      <c r="F978" s="223">
        <v>0</v>
      </c>
      <c r="G978" s="223">
        <v>0</v>
      </c>
      <c r="H978" s="223">
        <v>0</v>
      </c>
      <c r="I978" s="223">
        <v>0</v>
      </c>
      <c r="J978" s="223">
        <v>0</v>
      </c>
      <c r="K978" s="223">
        <v>0</v>
      </c>
      <c r="L978" s="223">
        <v>0</v>
      </c>
      <c r="M978" s="223">
        <v>0</v>
      </c>
      <c r="N978" s="223">
        <v>0</v>
      </c>
    </row>
    <row r="979" spans="1:14">
      <c r="A979" s="222" t="s">
        <v>1445</v>
      </c>
      <c r="B979" s="222" t="s">
        <v>1446</v>
      </c>
      <c r="C979" s="223">
        <v>0</v>
      </c>
      <c r="D979" s="223">
        <v>0</v>
      </c>
      <c r="E979" s="223">
        <v>0</v>
      </c>
      <c r="F979" s="223">
        <v>0</v>
      </c>
      <c r="G979" s="223">
        <v>0</v>
      </c>
      <c r="H979" s="223">
        <v>0</v>
      </c>
      <c r="I979" s="223">
        <v>0</v>
      </c>
      <c r="J979" s="223">
        <v>0</v>
      </c>
      <c r="K979" s="223">
        <v>0</v>
      </c>
      <c r="L979" s="223">
        <v>0</v>
      </c>
      <c r="M979" s="223">
        <v>0</v>
      </c>
      <c r="N979" s="223">
        <v>0</v>
      </c>
    </row>
    <row r="980" spans="1:14">
      <c r="A980" s="222" t="s">
        <v>1447</v>
      </c>
      <c r="B980" s="222" t="s">
        <v>1448</v>
      </c>
      <c r="C980" s="223">
        <v>0</v>
      </c>
      <c r="D980" s="223">
        <v>0</v>
      </c>
      <c r="E980" s="223">
        <v>0</v>
      </c>
      <c r="F980" s="223">
        <v>0</v>
      </c>
      <c r="G980" s="223">
        <v>0</v>
      </c>
      <c r="H980" s="223">
        <v>0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</row>
    <row r="981" spans="1:14">
      <c r="A981" s="222" t="s">
        <v>1449</v>
      </c>
      <c r="B981" s="222" t="s">
        <v>1450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</row>
    <row r="982" spans="1:14">
      <c r="A982" s="222" t="s">
        <v>1451</v>
      </c>
      <c r="B982" s="222" t="s">
        <v>1452</v>
      </c>
      <c r="C982" s="223">
        <v>0</v>
      </c>
      <c r="D982" s="223">
        <v>0</v>
      </c>
      <c r="E982" s="223">
        <v>0</v>
      </c>
      <c r="F982" s="223">
        <v>-5327420.12</v>
      </c>
      <c r="G982" s="223">
        <v>-1653621.33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</row>
    <row r="983" spans="1:14">
      <c r="A983" s="222" t="s">
        <v>1453</v>
      </c>
      <c r="B983" s="222" t="s">
        <v>1454</v>
      </c>
      <c r="C983" s="223">
        <v>-63705.34</v>
      </c>
      <c r="D983" s="223">
        <v>-64446.97</v>
      </c>
      <c r="E983" s="223">
        <v>-64446.97</v>
      </c>
      <c r="F983" s="223">
        <v>-65007.67</v>
      </c>
      <c r="G983" s="223">
        <v>0</v>
      </c>
      <c r="H983" s="223">
        <v>0</v>
      </c>
      <c r="I983" s="223">
        <v>0</v>
      </c>
      <c r="J983" s="223">
        <v>0</v>
      </c>
      <c r="K983" s="223">
        <v>0</v>
      </c>
      <c r="L983" s="223">
        <v>0</v>
      </c>
      <c r="M983" s="223">
        <v>0</v>
      </c>
      <c r="N983" s="223">
        <v>0</v>
      </c>
    </row>
    <row r="984" spans="1:14">
      <c r="A984" s="222" t="s">
        <v>1455</v>
      </c>
      <c r="B984" s="222" t="s">
        <v>1456</v>
      </c>
      <c r="C984" s="223">
        <v>-1306145.29</v>
      </c>
      <c r="D984" s="223">
        <v>-2931374</v>
      </c>
      <c r="E984" s="223">
        <v>-2756838.87</v>
      </c>
      <c r="F984" s="223">
        <v>-1608065.25</v>
      </c>
      <c r="G984" s="223">
        <v>-2418240.98</v>
      </c>
      <c r="H984" s="223">
        <v>-1787008.41</v>
      </c>
      <c r="I984" s="223">
        <v>-1787008.41</v>
      </c>
      <c r="J984" s="223">
        <v>-1787008.41</v>
      </c>
      <c r="K984" s="223">
        <v>-1787008.41</v>
      </c>
      <c r="L984" s="223">
        <v>-1787008.41</v>
      </c>
      <c r="M984" s="223">
        <v>-1787008.41</v>
      </c>
      <c r="N984" s="223">
        <v>-1787008.41</v>
      </c>
    </row>
    <row r="985" spans="1:14">
      <c r="A985" s="222" t="s">
        <v>1457</v>
      </c>
      <c r="B985" s="222" t="s">
        <v>1458</v>
      </c>
      <c r="C985" s="223">
        <v>-548222.82999999996</v>
      </c>
      <c r="D985" s="223">
        <v>-567154.43999999994</v>
      </c>
      <c r="E985" s="223">
        <v>-292744.71000000002</v>
      </c>
      <c r="F985" s="223">
        <v>-395425.42</v>
      </c>
      <c r="G985" s="223">
        <v>-611940.23</v>
      </c>
      <c r="H985" s="223">
        <v>-612996.73</v>
      </c>
      <c r="I985" s="223">
        <v>641.35</v>
      </c>
      <c r="J985" s="223">
        <v>641.35</v>
      </c>
      <c r="K985" s="223">
        <v>641.35</v>
      </c>
      <c r="L985" s="223">
        <v>641.35</v>
      </c>
      <c r="M985" s="223">
        <v>641.35</v>
      </c>
      <c r="N985" s="223">
        <v>641.35</v>
      </c>
    </row>
    <row r="986" spans="1:14">
      <c r="A986" s="222" t="s">
        <v>1459</v>
      </c>
      <c r="B986" s="222" t="s">
        <v>1460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</row>
    <row r="987" spans="1:14">
      <c r="A987" s="222" t="s">
        <v>1461</v>
      </c>
      <c r="B987" s="222" t="s">
        <v>1462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</row>
    <row r="988" spans="1:14">
      <c r="A988" s="222" t="s">
        <v>1463</v>
      </c>
      <c r="B988" s="222" t="s">
        <v>1464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</row>
    <row r="989" spans="1:14">
      <c r="A989" s="222" t="s">
        <v>1465</v>
      </c>
      <c r="B989" s="222" t="s">
        <v>1466</v>
      </c>
      <c r="C989" s="223">
        <v>-44462978.93</v>
      </c>
      <c r="D989" s="223">
        <v>-47845400.899999999</v>
      </c>
      <c r="E989" s="223">
        <v>-32214106.969999999</v>
      </c>
      <c r="F989" s="223">
        <v>-32118284.879999999</v>
      </c>
      <c r="G989" s="223">
        <v>-32599110.579999998</v>
      </c>
      <c r="H989" s="223">
        <v>-29206673.550000001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</row>
    <row r="990" spans="1:14">
      <c r="A990" s="222" t="s">
        <v>1467</v>
      </c>
      <c r="B990" s="222" t="s">
        <v>1468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</row>
    <row r="991" spans="1:14">
      <c r="A991" s="222" t="s">
        <v>1469</v>
      </c>
      <c r="B991" s="222" t="s">
        <v>1470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</row>
    <row r="992" spans="1:14">
      <c r="A992" s="222" t="s">
        <v>1471</v>
      </c>
      <c r="B992" s="222" t="s">
        <v>1472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</row>
    <row r="993" spans="1:14">
      <c r="A993" s="222" t="s">
        <v>1473</v>
      </c>
      <c r="B993" s="222" t="s">
        <v>1474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</row>
    <row r="994" spans="1:14">
      <c r="A994" s="222" t="s">
        <v>1475</v>
      </c>
      <c r="B994" s="222" t="s">
        <v>1476</v>
      </c>
      <c r="C994" s="223">
        <v>-10053.209999999999</v>
      </c>
      <c r="D994" s="223">
        <v>-1430884</v>
      </c>
      <c r="E994" s="223">
        <v>-2650960.73</v>
      </c>
      <c r="F994" s="223">
        <v>-1703087.23</v>
      </c>
      <c r="G994" s="223">
        <v>-1702407.41</v>
      </c>
      <c r="H994" s="223">
        <v>-1836897.1</v>
      </c>
      <c r="I994" s="223">
        <v>-1836897.1</v>
      </c>
      <c r="J994" s="223">
        <v>-1836897.1</v>
      </c>
      <c r="K994" s="223">
        <v>-1836897.1</v>
      </c>
      <c r="L994" s="223">
        <v>-1836897.1</v>
      </c>
      <c r="M994" s="223">
        <v>-1836897.1</v>
      </c>
      <c r="N994" s="223">
        <v>-1836897.1</v>
      </c>
    </row>
    <row r="995" spans="1:14">
      <c r="A995" s="222" t="s">
        <v>1477</v>
      </c>
      <c r="B995" s="222" t="s">
        <v>1478</v>
      </c>
      <c r="C995" s="223">
        <v>-37187.03</v>
      </c>
      <c r="D995" s="223">
        <v>-1295909.8799999999</v>
      </c>
      <c r="E995" s="223">
        <v>-1063233.01</v>
      </c>
      <c r="F995" s="223">
        <v>-117582.62</v>
      </c>
      <c r="G995" s="223">
        <v>-7562.87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</row>
    <row r="996" spans="1:14">
      <c r="A996" s="222" t="s">
        <v>1479</v>
      </c>
      <c r="B996" s="222" t="s">
        <v>1480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</row>
    <row r="997" spans="1:14">
      <c r="A997" s="222" t="s">
        <v>2498</v>
      </c>
      <c r="B997" s="222" t="s">
        <v>2499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</row>
    <row r="998" spans="1:14">
      <c r="A998" s="222" t="s">
        <v>2500</v>
      </c>
      <c r="B998" s="222" t="s">
        <v>2501</v>
      </c>
      <c r="C998" s="223">
        <v>0</v>
      </c>
      <c r="D998" s="223">
        <v>0</v>
      </c>
      <c r="E998" s="223">
        <v>0</v>
      </c>
      <c r="F998" s="223">
        <v>0</v>
      </c>
      <c r="G998" s="223">
        <v>-3673798.79</v>
      </c>
      <c r="H998" s="223">
        <v>-5327420.12</v>
      </c>
      <c r="I998" s="223">
        <v>-5327420.12</v>
      </c>
      <c r="J998" s="223">
        <v>-5327420.12</v>
      </c>
      <c r="K998" s="223">
        <v>-5327420.12</v>
      </c>
      <c r="L998" s="223">
        <v>-5327420.12</v>
      </c>
      <c r="M998" s="223">
        <v>-5327420.12</v>
      </c>
      <c r="N998" s="223">
        <v>-5327420.12</v>
      </c>
    </row>
    <row r="999" spans="1:14">
      <c r="A999" s="222" t="s">
        <v>1481</v>
      </c>
      <c r="B999" s="222" t="s">
        <v>1482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</row>
    <row r="1000" spans="1:14">
      <c r="A1000" s="222" t="s">
        <v>1483</v>
      </c>
      <c r="B1000" s="222" t="s">
        <v>1484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</row>
    <row r="1001" spans="1:14">
      <c r="A1001" s="222" t="s">
        <v>1485</v>
      </c>
      <c r="B1001" s="222" t="s">
        <v>583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</row>
    <row r="1002" spans="1:14">
      <c r="A1002" s="222" t="s">
        <v>1486</v>
      </c>
      <c r="B1002" s="222" t="s">
        <v>119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</row>
    <row r="1003" spans="1:14">
      <c r="A1003" s="222" t="s">
        <v>1487</v>
      </c>
      <c r="B1003" s="222" t="s">
        <v>119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</row>
    <row r="1004" spans="1:14">
      <c r="A1004" s="222" t="s">
        <v>1488</v>
      </c>
      <c r="B1004" s="222" t="s">
        <v>119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</row>
    <row r="1005" spans="1:14">
      <c r="A1005" s="222" t="s">
        <v>1489</v>
      </c>
      <c r="B1005" s="222" t="s">
        <v>119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</row>
    <row r="1006" spans="1:14">
      <c r="A1006" s="222" t="s">
        <v>1490</v>
      </c>
      <c r="B1006" s="222" t="s">
        <v>119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</row>
    <row r="1007" spans="1:14">
      <c r="A1007" s="222" t="s">
        <v>1491</v>
      </c>
      <c r="B1007" s="222" t="s">
        <v>119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</row>
    <row r="1008" spans="1:14">
      <c r="A1008" s="222" t="s">
        <v>1492</v>
      </c>
      <c r="B1008" s="222" t="s">
        <v>119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</row>
    <row r="1009" spans="1:14">
      <c r="A1009" s="222" t="s">
        <v>1493</v>
      </c>
      <c r="B1009" s="222" t="s">
        <v>119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</row>
    <row r="1010" spans="1:14">
      <c r="A1010" s="222" t="s">
        <v>1494</v>
      </c>
      <c r="B1010" s="222" t="s">
        <v>593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</row>
    <row r="1011" spans="1:14">
      <c r="A1011" s="222" t="s">
        <v>1495</v>
      </c>
      <c r="B1011" s="222" t="s">
        <v>119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</row>
    <row r="1012" spans="1:14">
      <c r="A1012" s="222" t="s">
        <v>1496</v>
      </c>
      <c r="B1012" s="222" t="s">
        <v>119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</row>
    <row r="1013" spans="1:14">
      <c r="A1013" s="222" t="s">
        <v>1497</v>
      </c>
      <c r="B1013" s="222" t="s">
        <v>597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</row>
    <row r="1014" spans="1:14">
      <c r="A1014" s="222" t="s">
        <v>1498</v>
      </c>
      <c r="B1014" s="222" t="s">
        <v>119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</row>
    <row r="1015" spans="1:14">
      <c r="A1015" s="222" t="s">
        <v>1499</v>
      </c>
      <c r="B1015" s="222" t="s">
        <v>119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</row>
    <row r="1016" spans="1:14">
      <c r="A1016" s="222" t="s">
        <v>1500</v>
      </c>
      <c r="B1016" s="222" t="s">
        <v>119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</row>
    <row r="1017" spans="1:14">
      <c r="A1017" s="222" t="s">
        <v>1501</v>
      </c>
      <c r="B1017" s="222" t="s">
        <v>119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</row>
    <row r="1018" spans="1:14">
      <c r="A1018" s="222" t="s">
        <v>1502</v>
      </c>
      <c r="B1018" s="222" t="s">
        <v>119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</row>
    <row r="1019" spans="1:14">
      <c r="A1019" s="222" t="s">
        <v>1503</v>
      </c>
      <c r="B1019" s="222" t="s">
        <v>1504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</row>
    <row r="1020" spans="1:14">
      <c r="A1020" s="222" t="s">
        <v>1505</v>
      </c>
      <c r="B1020" s="222" t="s">
        <v>119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</row>
    <row r="1021" spans="1:14">
      <c r="A1021" s="222" t="s">
        <v>1506</v>
      </c>
      <c r="B1021" s="222" t="s">
        <v>119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</row>
    <row r="1022" spans="1:14">
      <c r="A1022" s="222" t="s">
        <v>1507</v>
      </c>
      <c r="B1022" s="222" t="s">
        <v>119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</row>
    <row r="1023" spans="1:14">
      <c r="A1023" s="222" t="s">
        <v>1508</v>
      </c>
      <c r="B1023" s="222" t="s">
        <v>621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</row>
    <row r="1024" spans="1:14">
      <c r="A1024" s="222" t="s">
        <v>1509</v>
      </c>
      <c r="B1024" s="222" t="s">
        <v>119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</row>
    <row r="1025" spans="1:14">
      <c r="A1025" s="222" t="s">
        <v>1510</v>
      </c>
      <c r="B1025" s="222" t="s">
        <v>119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</row>
    <row r="1026" spans="1:14">
      <c r="A1026" s="222" t="s">
        <v>1511</v>
      </c>
      <c r="B1026" s="222" t="s">
        <v>583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</row>
    <row r="1027" spans="1:14">
      <c r="A1027" s="222" t="s">
        <v>1512</v>
      </c>
      <c r="B1027" s="222" t="s">
        <v>119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</row>
    <row r="1028" spans="1:14">
      <c r="A1028" s="222" t="s">
        <v>1513</v>
      </c>
      <c r="B1028" s="222" t="s">
        <v>119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</row>
    <row r="1029" spans="1:14">
      <c r="A1029" s="222" t="s">
        <v>1514</v>
      </c>
      <c r="B1029" s="222" t="s">
        <v>119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</row>
    <row r="1030" spans="1:14">
      <c r="A1030" s="222" t="s">
        <v>1515</v>
      </c>
      <c r="B1030" s="222" t="s">
        <v>119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</row>
    <row r="1031" spans="1:14">
      <c r="A1031" s="222" t="s">
        <v>1516</v>
      </c>
      <c r="B1031" s="222" t="s">
        <v>119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</row>
    <row r="1032" spans="1:14">
      <c r="A1032" s="222" t="s">
        <v>1517</v>
      </c>
      <c r="B1032" s="222" t="s">
        <v>119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</row>
    <row r="1033" spans="1:14">
      <c r="A1033" s="222" t="s">
        <v>1518</v>
      </c>
      <c r="B1033" s="222" t="s">
        <v>119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</row>
    <row r="1034" spans="1:14">
      <c r="A1034" s="222" t="s">
        <v>1519</v>
      </c>
      <c r="B1034" s="222" t="s">
        <v>119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</row>
    <row r="1035" spans="1:14">
      <c r="A1035" s="222" t="s">
        <v>1520</v>
      </c>
      <c r="B1035" s="222" t="s">
        <v>593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</row>
    <row r="1036" spans="1:14">
      <c r="A1036" s="222" t="s">
        <v>1521</v>
      </c>
      <c r="B1036" s="222" t="s">
        <v>119</v>
      </c>
      <c r="C1036" s="223">
        <v>0</v>
      </c>
      <c r="D1036" s="223">
        <v>0</v>
      </c>
      <c r="E1036" s="223">
        <v>0</v>
      </c>
      <c r="F1036" s="223">
        <v>0</v>
      </c>
      <c r="G1036" s="223">
        <v>0</v>
      </c>
      <c r="H1036" s="223">
        <v>0</v>
      </c>
      <c r="I1036" s="223">
        <v>0</v>
      </c>
      <c r="J1036" s="223">
        <v>0</v>
      </c>
      <c r="K1036" s="223">
        <v>0</v>
      </c>
      <c r="L1036" s="223">
        <v>0</v>
      </c>
      <c r="M1036" s="223">
        <v>0</v>
      </c>
      <c r="N1036" s="223">
        <v>0</v>
      </c>
    </row>
    <row r="1037" spans="1:14">
      <c r="A1037" s="222" t="s">
        <v>1522</v>
      </c>
      <c r="B1037" s="222" t="s">
        <v>119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</row>
    <row r="1038" spans="1:14">
      <c r="A1038" s="222" t="s">
        <v>1523</v>
      </c>
      <c r="B1038" s="222" t="s">
        <v>119</v>
      </c>
      <c r="C1038" s="223">
        <v>0</v>
      </c>
      <c r="D1038" s="223">
        <v>0</v>
      </c>
      <c r="E1038" s="223">
        <v>0</v>
      </c>
      <c r="F1038" s="223">
        <v>0</v>
      </c>
      <c r="G1038" s="223">
        <v>0</v>
      </c>
      <c r="H1038" s="223">
        <v>0</v>
      </c>
      <c r="I1038" s="223">
        <v>0</v>
      </c>
      <c r="J1038" s="223">
        <v>0</v>
      </c>
      <c r="K1038" s="223">
        <v>0</v>
      </c>
      <c r="L1038" s="223">
        <v>0</v>
      </c>
      <c r="M1038" s="223">
        <v>0</v>
      </c>
      <c r="N1038" s="223">
        <v>0</v>
      </c>
    </row>
    <row r="1039" spans="1:14">
      <c r="A1039" s="222" t="s">
        <v>1524</v>
      </c>
      <c r="B1039" s="222" t="s">
        <v>119</v>
      </c>
      <c r="C1039" s="223">
        <v>0</v>
      </c>
      <c r="D1039" s="223">
        <v>0</v>
      </c>
      <c r="E1039" s="223">
        <v>0</v>
      </c>
      <c r="F1039" s="223">
        <v>0</v>
      </c>
      <c r="G1039" s="223">
        <v>0</v>
      </c>
      <c r="H1039" s="223">
        <v>0</v>
      </c>
      <c r="I1039" s="223">
        <v>0</v>
      </c>
      <c r="J1039" s="223">
        <v>0</v>
      </c>
      <c r="K1039" s="223">
        <v>0</v>
      </c>
      <c r="L1039" s="223">
        <v>0</v>
      </c>
      <c r="M1039" s="223">
        <v>0</v>
      </c>
      <c r="N1039" s="223">
        <v>0</v>
      </c>
    </row>
    <row r="1040" spans="1:14">
      <c r="A1040" s="222" t="s">
        <v>1525</v>
      </c>
      <c r="B1040" s="222" t="s">
        <v>119</v>
      </c>
      <c r="C1040" s="223">
        <v>0</v>
      </c>
      <c r="D1040" s="223">
        <v>0</v>
      </c>
      <c r="E1040" s="223">
        <v>0</v>
      </c>
      <c r="F1040" s="223">
        <v>0</v>
      </c>
      <c r="G1040" s="223">
        <v>0</v>
      </c>
      <c r="H1040" s="223">
        <v>0</v>
      </c>
      <c r="I1040" s="223">
        <v>0</v>
      </c>
      <c r="J1040" s="223">
        <v>0</v>
      </c>
      <c r="K1040" s="223">
        <v>0</v>
      </c>
      <c r="L1040" s="223">
        <v>0</v>
      </c>
      <c r="M1040" s="223">
        <v>0</v>
      </c>
      <c r="N1040" s="223">
        <v>0</v>
      </c>
    </row>
    <row r="1041" spans="1:14">
      <c r="A1041" s="222" t="s">
        <v>1526</v>
      </c>
      <c r="B1041" s="222" t="s">
        <v>119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</row>
    <row r="1042" spans="1:14">
      <c r="A1042" s="222" t="s">
        <v>1527</v>
      </c>
      <c r="B1042" s="222" t="s">
        <v>119</v>
      </c>
      <c r="C1042" s="223">
        <v>0</v>
      </c>
      <c r="D1042" s="223">
        <v>0</v>
      </c>
      <c r="E1042" s="223">
        <v>0</v>
      </c>
      <c r="F1042" s="223">
        <v>0</v>
      </c>
      <c r="G1042" s="223">
        <v>0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</row>
    <row r="1043" spans="1:14">
      <c r="A1043" s="222" t="s">
        <v>1528</v>
      </c>
      <c r="B1043" s="222" t="s">
        <v>119</v>
      </c>
      <c r="C1043" s="223">
        <v>0</v>
      </c>
      <c r="D1043" s="223">
        <v>0</v>
      </c>
      <c r="E1043" s="223">
        <v>0</v>
      </c>
      <c r="F1043" s="223">
        <v>0</v>
      </c>
      <c r="G1043" s="223">
        <v>0</v>
      </c>
      <c r="H1043" s="223">
        <v>0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</row>
    <row r="1044" spans="1:14">
      <c r="A1044" s="222" t="s">
        <v>1529</v>
      </c>
      <c r="B1044" s="222" t="s">
        <v>119</v>
      </c>
      <c r="C1044" s="223">
        <v>0</v>
      </c>
      <c r="D1044" s="223">
        <v>0</v>
      </c>
      <c r="E1044" s="223">
        <v>0</v>
      </c>
      <c r="F1044" s="223">
        <v>0</v>
      </c>
      <c r="G1044" s="223">
        <v>0</v>
      </c>
      <c r="H1044" s="223">
        <v>0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</row>
    <row r="1045" spans="1:14">
      <c r="A1045" s="222" t="s">
        <v>1530</v>
      </c>
      <c r="B1045" s="222" t="s">
        <v>119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</row>
    <row r="1046" spans="1:14">
      <c r="A1046" s="222" t="s">
        <v>1531</v>
      </c>
      <c r="B1046" s="222" t="s">
        <v>119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</row>
    <row r="1047" spans="1:14">
      <c r="A1047" s="222" t="s">
        <v>1532</v>
      </c>
      <c r="B1047" s="222" t="s">
        <v>119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</row>
    <row r="1048" spans="1:14">
      <c r="A1048" s="222" t="s">
        <v>1533</v>
      </c>
      <c r="B1048" s="222" t="s">
        <v>119</v>
      </c>
      <c r="C1048" s="223">
        <v>0</v>
      </c>
      <c r="D1048" s="223">
        <v>0</v>
      </c>
      <c r="E1048" s="223">
        <v>0</v>
      </c>
      <c r="F1048" s="223">
        <v>0</v>
      </c>
      <c r="G1048" s="223">
        <v>0</v>
      </c>
      <c r="H1048" s="223">
        <v>0</v>
      </c>
      <c r="I1048" s="223">
        <v>0</v>
      </c>
      <c r="J1048" s="223">
        <v>0</v>
      </c>
      <c r="K1048" s="223">
        <v>0</v>
      </c>
      <c r="L1048" s="223">
        <v>0</v>
      </c>
      <c r="M1048" s="223">
        <v>0</v>
      </c>
      <c r="N1048" s="223">
        <v>0</v>
      </c>
    </row>
    <row r="1049" spans="1:14">
      <c r="A1049" s="222" t="s">
        <v>1534</v>
      </c>
      <c r="B1049" s="222" t="s">
        <v>1535</v>
      </c>
      <c r="C1049" s="223">
        <v>-20028248.75</v>
      </c>
      <c r="D1049" s="223">
        <v>-22539447.239999998</v>
      </c>
      <c r="E1049" s="223">
        <v>-27523037.239999998</v>
      </c>
      <c r="F1049" s="223">
        <v>-34291106.420000002</v>
      </c>
      <c r="G1049" s="223">
        <v>-16365458.310000001</v>
      </c>
      <c r="H1049" s="223">
        <v>-2886700.51</v>
      </c>
      <c r="I1049" s="223">
        <v>-2449739.77</v>
      </c>
      <c r="J1049" s="223">
        <v>-2449739.77</v>
      </c>
      <c r="K1049" s="223">
        <v>-2449739.77</v>
      </c>
      <c r="L1049" s="223">
        <v>-2449739.77</v>
      </c>
      <c r="M1049" s="223">
        <v>-2449739.77</v>
      </c>
      <c r="N1049" s="223">
        <v>-2449739.77</v>
      </c>
    </row>
    <row r="1050" spans="1:14">
      <c r="A1050" s="222" t="s">
        <v>1536</v>
      </c>
      <c r="B1050" s="222" t="s">
        <v>1537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</row>
    <row r="1051" spans="1:14">
      <c r="A1051" s="222" t="s">
        <v>1538</v>
      </c>
      <c r="B1051" s="222" t="s">
        <v>1539</v>
      </c>
      <c r="C1051" s="223">
        <v>-18983240.059999999</v>
      </c>
      <c r="D1051" s="223">
        <v>-14847151.890000001</v>
      </c>
      <c r="E1051" s="223">
        <v>-5023010.04</v>
      </c>
      <c r="F1051" s="223">
        <v>-2245101.59</v>
      </c>
      <c r="G1051" s="223">
        <v>-660460.88</v>
      </c>
      <c r="H1051" s="223">
        <v>-626495.03</v>
      </c>
      <c r="I1051" s="223">
        <v>-679214.67</v>
      </c>
      <c r="J1051" s="223">
        <v>-679214.67</v>
      </c>
      <c r="K1051" s="223">
        <v>-679214.67</v>
      </c>
      <c r="L1051" s="223">
        <v>-679214.67</v>
      </c>
      <c r="M1051" s="223">
        <v>-679214.67</v>
      </c>
      <c r="N1051" s="223">
        <v>-679214.67</v>
      </c>
    </row>
    <row r="1052" spans="1:14">
      <c r="A1052" s="222" t="s">
        <v>1540</v>
      </c>
      <c r="B1052" s="222" t="s">
        <v>1541</v>
      </c>
      <c r="C1052" s="223">
        <v>-11492176.550000001</v>
      </c>
      <c r="D1052" s="223">
        <v>-11504019.220000001</v>
      </c>
      <c r="E1052" s="223">
        <v>-13538168.43</v>
      </c>
      <c r="F1052" s="223">
        <v>-13276085.09</v>
      </c>
      <c r="G1052" s="223">
        <v>-2487902.5</v>
      </c>
      <c r="H1052" s="223">
        <v>-3934685.03</v>
      </c>
      <c r="I1052" s="223">
        <v>-3974372.61</v>
      </c>
      <c r="J1052" s="223">
        <v>-3974372.61</v>
      </c>
      <c r="K1052" s="223">
        <v>-3974372.61</v>
      </c>
      <c r="L1052" s="223">
        <v>-3974372.61</v>
      </c>
      <c r="M1052" s="223">
        <v>-3974372.61</v>
      </c>
      <c r="N1052" s="223">
        <v>-3974372.61</v>
      </c>
    </row>
    <row r="1053" spans="1:14">
      <c r="A1053" s="222" t="s">
        <v>1542</v>
      </c>
      <c r="B1053" s="222" t="s">
        <v>1543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</row>
    <row r="1054" spans="1:14">
      <c r="A1054" s="222" t="s">
        <v>1544</v>
      </c>
      <c r="B1054" s="222" t="s">
        <v>1545</v>
      </c>
      <c r="C1054" s="223">
        <v>0</v>
      </c>
      <c r="D1054" s="223">
        <v>0</v>
      </c>
      <c r="E1054" s="223">
        <v>0</v>
      </c>
      <c r="F1054" s="223">
        <v>0</v>
      </c>
      <c r="G1054" s="223">
        <v>0</v>
      </c>
      <c r="H1054" s="223">
        <v>0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</row>
    <row r="1055" spans="1:14">
      <c r="A1055" s="222" t="s">
        <v>1546</v>
      </c>
      <c r="B1055" s="222" t="s">
        <v>1547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</row>
    <row r="1056" spans="1:14">
      <c r="A1056" s="222" t="s">
        <v>1548</v>
      </c>
      <c r="B1056" s="222" t="s">
        <v>1549</v>
      </c>
      <c r="C1056" s="223">
        <v>512590.26</v>
      </c>
      <c r="D1056" s="223">
        <v>690195.21</v>
      </c>
      <c r="E1056" s="223">
        <v>546531.79</v>
      </c>
      <c r="F1056" s="223">
        <v>927079.08</v>
      </c>
      <c r="G1056" s="223">
        <v>24199.72</v>
      </c>
      <c r="H1056" s="223">
        <v>-83267.710000000006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</row>
    <row r="1057" spans="1:14">
      <c r="A1057" s="222" t="s">
        <v>1550</v>
      </c>
      <c r="B1057" s="222" t="s">
        <v>1551</v>
      </c>
      <c r="C1057" s="223">
        <v>436424.58</v>
      </c>
      <c r="D1057" s="223">
        <v>550437.38</v>
      </c>
      <c r="E1057" s="223">
        <v>74569.94</v>
      </c>
      <c r="F1057" s="223">
        <v>104353.95</v>
      </c>
      <c r="G1057" s="223">
        <v>11634.03</v>
      </c>
      <c r="H1057" s="223">
        <v>-1409.76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</row>
    <row r="1058" spans="1:14">
      <c r="A1058" s="222" t="s">
        <v>1552</v>
      </c>
      <c r="B1058" s="222" t="s">
        <v>1553</v>
      </c>
      <c r="C1058" s="223">
        <v>0</v>
      </c>
      <c r="D1058" s="223">
        <v>0</v>
      </c>
      <c r="E1058" s="223">
        <v>0</v>
      </c>
      <c r="F1058" s="223">
        <v>0</v>
      </c>
      <c r="G1058" s="223">
        <v>0</v>
      </c>
      <c r="H1058" s="223">
        <v>0</v>
      </c>
      <c r="I1058" s="223">
        <v>0</v>
      </c>
      <c r="J1058" s="223">
        <v>0</v>
      </c>
      <c r="K1058" s="223">
        <v>0</v>
      </c>
      <c r="L1058" s="223">
        <v>0</v>
      </c>
      <c r="M1058" s="223">
        <v>0</v>
      </c>
      <c r="N1058" s="223">
        <v>0</v>
      </c>
    </row>
    <row r="1059" spans="1:14">
      <c r="A1059" s="222" t="s">
        <v>1554</v>
      </c>
      <c r="B1059" s="222" t="s">
        <v>1555</v>
      </c>
      <c r="C1059" s="223">
        <v>0</v>
      </c>
      <c r="D1059" s="223">
        <v>0</v>
      </c>
      <c r="E1059" s="223">
        <v>0</v>
      </c>
      <c r="F1059" s="223">
        <v>0</v>
      </c>
      <c r="G1059" s="223">
        <v>0</v>
      </c>
      <c r="H1059" s="223">
        <v>0</v>
      </c>
      <c r="I1059" s="223">
        <v>0</v>
      </c>
      <c r="J1059" s="223">
        <v>0</v>
      </c>
      <c r="K1059" s="223">
        <v>0</v>
      </c>
      <c r="L1059" s="223">
        <v>0</v>
      </c>
      <c r="M1059" s="223">
        <v>0</v>
      </c>
      <c r="N1059" s="223">
        <v>0</v>
      </c>
    </row>
    <row r="1060" spans="1:14">
      <c r="A1060" s="222" t="s">
        <v>1556</v>
      </c>
      <c r="B1060" s="222" t="s">
        <v>1557</v>
      </c>
      <c r="C1060" s="223">
        <v>0</v>
      </c>
      <c r="D1060" s="223">
        <v>0</v>
      </c>
      <c r="E1060" s="223">
        <v>0</v>
      </c>
      <c r="F1060" s="223">
        <v>0</v>
      </c>
      <c r="G1060" s="223">
        <v>0</v>
      </c>
      <c r="H1060" s="223">
        <v>0</v>
      </c>
      <c r="I1060" s="223">
        <v>0</v>
      </c>
      <c r="J1060" s="223">
        <v>0</v>
      </c>
      <c r="K1060" s="223">
        <v>0</v>
      </c>
      <c r="L1060" s="223">
        <v>0</v>
      </c>
      <c r="M1060" s="223">
        <v>0</v>
      </c>
      <c r="N1060" s="223">
        <v>0</v>
      </c>
    </row>
    <row r="1061" spans="1:14">
      <c r="A1061" s="222" t="s">
        <v>1558</v>
      </c>
      <c r="B1061" s="222" t="s">
        <v>1559</v>
      </c>
      <c r="C1061" s="223">
        <v>-8303088.3300000001</v>
      </c>
      <c r="D1061" s="223">
        <v>-7540341.0300000003</v>
      </c>
      <c r="E1061" s="223">
        <v>-5890844.0700000003</v>
      </c>
      <c r="F1061" s="223">
        <v>-6263716.7599999998</v>
      </c>
      <c r="G1061" s="223">
        <v>-6017894.2599999998</v>
      </c>
      <c r="H1061" s="223">
        <v>-5964873.2199999997</v>
      </c>
      <c r="I1061" s="223">
        <v>12303001.02</v>
      </c>
      <c r="J1061" s="223">
        <v>12303001.02</v>
      </c>
      <c r="K1061" s="223">
        <v>12303001.02</v>
      </c>
      <c r="L1061" s="223">
        <v>12303001.02</v>
      </c>
      <c r="M1061" s="223">
        <v>12303001.02</v>
      </c>
      <c r="N1061" s="223">
        <v>12303001.02</v>
      </c>
    </row>
    <row r="1062" spans="1:14">
      <c r="A1062" s="222" t="s">
        <v>1560</v>
      </c>
      <c r="B1062" s="222" t="s">
        <v>1561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0</v>
      </c>
      <c r="J1062" s="223">
        <v>0</v>
      </c>
      <c r="K1062" s="223">
        <v>0</v>
      </c>
      <c r="L1062" s="223">
        <v>0</v>
      </c>
      <c r="M1062" s="223">
        <v>0</v>
      </c>
      <c r="N1062" s="223">
        <v>0</v>
      </c>
    </row>
    <row r="1063" spans="1:14">
      <c r="A1063" s="222" t="s">
        <v>1562</v>
      </c>
      <c r="B1063" s="222" t="s">
        <v>1563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</row>
    <row r="1064" spans="1:14">
      <c r="A1064" s="222" t="s">
        <v>1564</v>
      </c>
      <c r="B1064" s="222" t="s">
        <v>1565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0</v>
      </c>
      <c r="I1064" s="223">
        <v>0</v>
      </c>
      <c r="J1064" s="223">
        <v>0</v>
      </c>
      <c r="K1064" s="223">
        <v>0</v>
      </c>
      <c r="L1064" s="223">
        <v>0</v>
      </c>
      <c r="M1064" s="223">
        <v>0</v>
      </c>
      <c r="N1064" s="223">
        <v>0</v>
      </c>
    </row>
    <row r="1065" spans="1:14">
      <c r="A1065" s="222" t="s">
        <v>1566</v>
      </c>
      <c r="B1065" s="222" t="s">
        <v>1567</v>
      </c>
      <c r="C1065" s="223">
        <v>0</v>
      </c>
      <c r="D1065" s="223">
        <v>0</v>
      </c>
      <c r="E1065" s="223">
        <v>0</v>
      </c>
      <c r="F1065" s="223">
        <v>0</v>
      </c>
      <c r="G1065" s="223">
        <v>0</v>
      </c>
      <c r="H1065" s="223">
        <v>0</v>
      </c>
      <c r="I1065" s="223">
        <v>0</v>
      </c>
      <c r="J1065" s="223">
        <v>0</v>
      </c>
      <c r="K1065" s="223">
        <v>0</v>
      </c>
      <c r="L1065" s="223">
        <v>0</v>
      </c>
      <c r="M1065" s="223">
        <v>0</v>
      </c>
      <c r="N1065" s="223">
        <v>0</v>
      </c>
    </row>
    <row r="1066" spans="1:14">
      <c r="A1066" s="222" t="s">
        <v>1568</v>
      </c>
      <c r="B1066" s="222" t="s">
        <v>1569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</row>
    <row r="1067" spans="1:14">
      <c r="A1067" s="222" t="s">
        <v>1570</v>
      </c>
      <c r="B1067" s="222" t="s">
        <v>1571</v>
      </c>
      <c r="C1067" s="223">
        <v>0</v>
      </c>
      <c r="D1067" s="223">
        <v>-3611.88</v>
      </c>
      <c r="E1067" s="223">
        <v>-4540169.42</v>
      </c>
      <c r="F1067" s="223">
        <v>-743131.78</v>
      </c>
      <c r="G1067" s="223">
        <v>-319373.03999999998</v>
      </c>
      <c r="H1067" s="223">
        <v>-979.28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</row>
    <row r="1068" spans="1:14">
      <c r="A1068" s="222" t="s">
        <v>1572</v>
      </c>
      <c r="B1068" s="222" t="s">
        <v>1573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6074.95</v>
      </c>
      <c r="J1068" s="223">
        <v>6074.95</v>
      </c>
      <c r="K1068" s="223">
        <v>6074.95</v>
      </c>
      <c r="L1068" s="223">
        <v>6074.95</v>
      </c>
      <c r="M1068" s="223">
        <v>6074.95</v>
      </c>
      <c r="N1068" s="223">
        <v>6074.95</v>
      </c>
    </row>
    <row r="1069" spans="1:14">
      <c r="A1069" s="222" t="s">
        <v>1574</v>
      </c>
      <c r="B1069" s="222" t="s">
        <v>1575</v>
      </c>
      <c r="C1069" s="223">
        <v>0</v>
      </c>
      <c r="D1069" s="223">
        <v>0</v>
      </c>
      <c r="E1069" s="223">
        <v>-1090213.45</v>
      </c>
      <c r="F1069" s="223">
        <v>-2222229.1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</row>
    <row r="1070" spans="1:14">
      <c r="A1070" s="222" t="s">
        <v>1576</v>
      </c>
      <c r="B1070" s="222" t="s">
        <v>1577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</row>
    <row r="1071" spans="1:14">
      <c r="A1071" s="222" t="s">
        <v>1578</v>
      </c>
      <c r="B1071" s="222" t="s">
        <v>1579</v>
      </c>
      <c r="C1071" s="223">
        <v>-2066116.14</v>
      </c>
      <c r="D1071" s="223">
        <v>-2041572.55</v>
      </c>
      <c r="E1071" s="223">
        <v>-2152098.9500000002</v>
      </c>
      <c r="F1071" s="223">
        <v>-2770033.43</v>
      </c>
      <c r="G1071" s="223">
        <v>-2420195.58</v>
      </c>
      <c r="H1071" s="223">
        <v>-2035755.15</v>
      </c>
      <c r="I1071" s="223">
        <v>-2035755.15</v>
      </c>
      <c r="J1071" s="223">
        <v>-2035755.15</v>
      </c>
      <c r="K1071" s="223">
        <v>-2035755.15</v>
      </c>
      <c r="L1071" s="223">
        <v>-2035755.15</v>
      </c>
      <c r="M1071" s="223">
        <v>-2035755.15</v>
      </c>
      <c r="N1071" s="223">
        <v>-2035755.15</v>
      </c>
    </row>
    <row r="1072" spans="1:14">
      <c r="A1072" s="222" t="s">
        <v>1580</v>
      </c>
      <c r="B1072" s="222" t="s">
        <v>1581</v>
      </c>
      <c r="C1072" s="223">
        <v>-525271.22</v>
      </c>
      <c r="D1072" s="223">
        <v>-519227.35</v>
      </c>
      <c r="E1072" s="223">
        <v>-534230.36</v>
      </c>
      <c r="F1072" s="223">
        <v>-745413.34</v>
      </c>
      <c r="G1072" s="223">
        <v>-605842.56999999995</v>
      </c>
      <c r="H1072" s="223">
        <v>-514342.58</v>
      </c>
      <c r="I1072" s="223">
        <v>-511997.17</v>
      </c>
      <c r="J1072" s="223">
        <v>-511997.17</v>
      </c>
      <c r="K1072" s="223">
        <v>-511997.17</v>
      </c>
      <c r="L1072" s="223">
        <v>-511997.17</v>
      </c>
      <c r="M1072" s="223">
        <v>-511997.17</v>
      </c>
      <c r="N1072" s="223">
        <v>-511997.17</v>
      </c>
    </row>
    <row r="1073" spans="1:14">
      <c r="A1073" s="222" t="s">
        <v>1582</v>
      </c>
      <c r="B1073" s="222" t="s">
        <v>1583</v>
      </c>
      <c r="C1073" s="223">
        <v>-11147150.75</v>
      </c>
      <c r="D1073" s="223">
        <v>-11323769.800000001</v>
      </c>
      <c r="E1073" s="223">
        <v>-11517899.289999999</v>
      </c>
      <c r="F1073" s="223">
        <v>-11644609.9</v>
      </c>
      <c r="G1073" s="223">
        <v>-12081164.82</v>
      </c>
      <c r="H1073" s="223">
        <v>-12082281.060000001</v>
      </c>
      <c r="I1073" s="223">
        <v>-12082281.060000001</v>
      </c>
      <c r="J1073" s="223">
        <v>-12082281.060000001</v>
      </c>
      <c r="K1073" s="223">
        <v>-12082281.060000001</v>
      </c>
      <c r="L1073" s="223">
        <v>-12082281.060000001</v>
      </c>
      <c r="M1073" s="223">
        <v>-12082281.060000001</v>
      </c>
      <c r="N1073" s="223">
        <v>-12082281.060000001</v>
      </c>
    </row>
    <row r="1074" spans="1:14">
      <c r="A1074" s="222" t="s">
        <v>1584</v>
      </c>
      <c r="B1074" s="222" t="s">
        <v>1585</v>
      </c>
      <c r="C1074" s="223">
        <v>-688275.34</v>
      </c>
      <c r="D1074" s="223">
        <v>-1389022.19</v>
      </c>
      <c r="E1074" s="223">
        <v>-2058460.79</v>
      </c>
      <c r="F1074" s="223">
        <v>-2999358.21</v>
      </c>
      <c r="G1074" s="223">
        <v>-3730905.75</v>
      </c>
      <c r="H1074" s="223">
        <v>-4301464.82</v>
      </c>
      <c r="I1074" s="223">
        <v>-4301464.82</v>
      </c>
      <c r="J1074" s="223">
        <v>-4301464.82</v>
      </c>
      <c r="K1074" s="223">
        <v>-4301464.82</v>
      </c>
      <c r="L1074" s="223">
        <v>-4301464.82</v>
      </c>
      <c r="M1074" s="223">
        <v>-4301464.82</v>
      </c>
      <c r="N1074" s="223">
        <v>-4301464.82</v>
      </c>
    </row>
    <row r="1075" spans="1:14">
      <c r="A1075" s="222" t="s">
        <v>1586</v>
      </c>
      <c r="B1075" s="222" t="s">
        <v>1587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39546.79</v>
      </c>
      <c r="J1075" s="223">
        <v>39546.79</v>
      </c>
      <c r="K1075" s="223">
        <v>39546.79</v>
      </c>
      <c r="L1075" s="223">
        <v>39546.79</v>
      </c>
      <c r="M1075" s="223">
        <v>39546.79</v>
      </c>
      <c r="N1075" s="223">
        <v>39546.79</v>
      </c>
    </row>
    <row r="1076" spans="1:14">
      <c r="A1076" s="222" t="s">
        <v>1588</v>
      </c>
      <c r="B1076" s="222" t="s">
        <v>1589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</row>
    <row r="1077" spans="1:14">
      <c r="A1077" s="222" t="s">
        <v>1590</v>
      </c>
      <c r="B1077" s="222" t="s">
        <v>1591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-19370.52</v>
      </c>
      <c r="I1077" s="223">
        <v>25011.87</v>
      </c>
      <c r="J1077" s="223">
        <v>25011.87</v>
      </c>
      <c r="K1077" s="223">
        <v>25011.87</v>
      </c>
      <c r="L1077" s="223">
        <v>25011.87</v>
      </c>
      <c r="M1077" s="223">
        <v>25011.87</v>
      </c>
      <c r="N1077" s="223">
        <v>25011.87</v>
      </c>
    </row>
    <row r="1078" spans="1:14">
      <c r="A1078" s="222" t="s">
        <v>1592</v>
      </c>
      <c r="B1078" s="222" t="s">
        <v>1593</v>
      </c>
      <c r="C1078" s="223">
        <v>0</v>
      </c>
      <c r="D1078" s="223">
        <v>0</v>
      </c>
      <c r="E1078" s="223">
        <v>-1342749.11</v>
      </c>
      <c r="F1078" s="223">
        <v>0</v>
      </c>
      <c r="G1078" s="223">
        <v>0</v>
      </c>
      <c r="H1078" s="223">
        <v>-1404030.45</v>
      </c>
      <c r="I1078" s="223">
        <v>-96370.45</v>
      </c>
      <c r="J1078" s="223">
        <v>-96370.45</v>
      </c>
      <c r="K1078" s="223">
        <v>-96370.45</v>
      </c>
      <c r="L1078" s="223">
        <v>-96370.45</v>
      </c>
      <c r="M1078" s="223">
        <v>-96370.45</v>
      </c>
      <c r="N1078" s="223">
        <v>-96370.45</v>
      </c>
    </row>
    <row r="1079" spans="1:14">
      <c r="A1079" s="222" t="s">
        <v>1594</v>
      </c>
      <c r="B1079" s="222" t="s">
        <v>1595</v>
      </c>
      <c r="C1079" s="223">
        <v>0</v>
      </c>
      <c r="D1079" s="223">
        <v>0</v>
      </c>
      <c r="E1079" s="223">
        <v>0</v>
      </c>
      <c r="F1079" s="223">
        <v>0</v>
      </c>
      <c r="G1079" s="223">
        <v>0</v>
      </c>
      <c r="H1079" s="223">
        <v>0</v>
      </c>
      <c r="I1079" s="223">
        <v>0</v>
      </c>
      <c r="J1079" s="223">
        <v>0</v>
      </c>
      <c r="K1079" s="223">
        <v>0</v>
      </c>
      <c r="L1079" s="223">
        <v>0</v>
      </c>
      <c r="M1079" s="223">
        <v>0</v>
      </c>
      <c r="N1079" s="223">
        <v>0</v>
      </c>
    </row>
    <row r="1080" spans="1:14">
      <c r="A1080" s="222" t="s">
        <v>1596</v>
      </c>
      <c r="B1080" s="222" t="s">
        <v>1597</v>
      </c>
      <c r="C1080" s="223">
        <v>0</v>
      </c>
      <c r="D1080" s="223">
        <v>0</v>
      </c>
      <c r="E1080" s="223">
        <v>0</v>
      </c>
      <c r="F1080" s="223">
        <v>0</v>
      </c>
      <c r="G1080" s="223">
        <v>0</v>
      </c>
      <c r="H1080" s="223">
        <v>-5397.23</v>
      </c>
      <c r="I1080" s="223">
        <v>-5397.23</v>
      </c>
      <c r="J1080" s="223">
        <v>-5397.23</v>
      </c>
      <c r="K1080" s="223">
        <v>-5397.23</v>
      </c>
      <c r="L1080" s="223">
        <v>-5397.23</v>
      </c>
      <c r="M1080" s="223">
        <v>-5397.23</v>
      </c>
      <c r="N1080" s="223">
        <v>-5397.23</v>
      </c>
    </row>
    <row r="1081" spans="1:14">
      <c r="A1081" s="222" t="s">
        <v>1598</v>
      </c>
      <c r="B1081" s="222" t="s">
        <v>1599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</row>
    <row r="1082" spans="1:14">
      <c r="A1082" s="222" t="s">
        <v>1600</v>
      </c>
      <c r="B1082" s="222" t="s">
        <v>1601</v>
      </c>
      <c r="C1082" s="223">
        <v>0</v>
      </c>
      <c r="D1082" s="223">
        <v>0</v>
      </c>
      <c r="E1082" s="223">
        <v>492893.1</v>
      </c>
      <c r="F1082" s="223">
        <v>0</v>
      </c>
      <c r="G1082" s="223">
        <v>0</v>
      </c>
      <c r="H1082" s="223">
        <v>0</v>
      </c>
      <c r="I1082" s="223">
        <v>0</v>
      </c>
      <c r="J1082" s="223">
        <v>0</v>
      </c>
      <c r="K1082" s="223">
        <v>0</v>
      </c>
      <c r="L1082" s="223">
        <v>0</v>
      </c>
      <c r="M1082" s="223">
        <v>0</v>
      </c>
      <c r="N1082" s="223">
        <v>0</v>
      </c>
    </row>
    <row r="1083" spans="1:14">
      <c r="A1083" s="222" t="s">
        <v>1602</v>
      </c>
      <c r="B1083" s="222" t="s">
        <v>1603</v>
      </c>
      <c r="C1083" s="223">
        <v>0</v>
      </c>
      <c r="D1083" s="223">
        <v>0</v>
      </c>
      <c r="E1083" s="223">
        <v>0</v>
      </c>
      <c r="F1083" s="223">
        <v>0</v>
      </c>
      <c r="G1083" s="223">
        <v>0</v>
      </c>
      <c r="H1083" s="223">
        <v>0</v>
      </c>
      <c r="I1083" s="223">
        <v>0</v>
      </c>
      <c r="J1083" s="223">
        <v>0</v>
      </c>
      <c r="K1083" s="223">
        <v>0</v>
      </c>
      <c r="L1083" s="223">
        <v>0</v>
      </c>
      <c r="M1083" s="223">
        <v>0</v>
      </c>
      <c r="N1083" s="223">
        <v>0</v>
      </c>
    </row>
    <row r="1084" spans="1:14">
      <c r="A1084" s="222" t="s">
        <v>1604</v>
      </c>
      <c r="B1084" s="222" t="s">
        <v>1605</v>
      </c>
      <c r="C1084" s="223">
        <v>-21076721.859999999</v>
      </c>
      <c r="D1084" s="223">
        <v>-21131544.800000001</v>
      </c>
      <c r="E1084" s="223">
        <v>-21312787.899999999</v>
      </c>
      <c r="F1084" s="223">
        <v>-21476553.41</v>
      </c>
      <c r="G1084" s="223">
        <v>-21637314.050000001</v>
      </c>
      <c r="H1084" s="223">
        <v>-21805586.879999999</v>
      </c>
      <c r="I1084" s="223">
        <v>-21805586.879999999</v>
      </c>
      <c r="J1084" s="223">
        <v>-21805586.879999999</v>
      </c>
      <c r="K1084" s="223">
        <v>-21805586.879999999</v>
      </c>
      <c r="L1084" s="223">
        <v>-21805586.879999999</v>
      </c>
      <c r="M1084" s="223">
        <v>-21805586.879999999</v>
      </c>
      <c r="N1084" s="223">
        <v>-21805586.879999999</v>
      </c>
    </row>
    <row r="1085" spans="1:14">
      <c r="A1085" s="222" t="s">
        <v>1606</v>
      </c>
      <c r="B1085" s="222" t="s">
        <v>1607</v>
      </c>
      <c r="C1085" s="223">
        <v>0</v>
      </c>
      <c r="D1085" s="223">
        <v>0</v>
      </c>
      <c r="E1085" s="223">
        <v>0</v>
      </c>
      <c r="F1085" s="223">
        <v>0</v>
      </c>
      <c r="G1085" s="223">
        <v>-300281.31</v>
      </c>
      <c r="H1085" s="223">
        <v>0</v>
      </c>
      <c r="I1085" s="223">
        <v>0</v>
      </c>
      <c r="J1085" s="223">
        <v>0</v>
      </c>
      <c r="K1085" s="223">
        <v>0</v>
      </c>
      <c r="L1085" s="223">
        <v>0</v>
      </c>
      <c r="M1085" s="223">
        <v>0</v>
      </c>
      <c r="N1085" s="223">
        <v>0</v>
      </c>
    </row>
    <row r="1086" spans="1:14">
      <c r="A1086" s="222" t="s">
        <v>1608</v>
      </c>
      <c r="B1086" s="222" t="s">
        <v>1609</v>
      </c>
      <c r="C1086" s="223">
        <v>-136774.09</v>
      </c>
      <c r="D1086" s="223">
        <v>-143762.45000000001</v>
      </c>
      <c r="E1086" s="223">
        <v>-144633.31</v>
      </c>
      <c r="F1086" s="223">
        <v>-149197.17000000001</v>
      </c>
      <c r="G1086" s="223">
        <v>-165045.19</v>
      </c>
      <c r="H1086" s="223">
        <v>-168434.54</v>
      </c>
      <c r="I1086" s="223">
        <v>-168434.54</v>
      </c>
      <c r="J1086" s="223">
        <v>-168434.54</v>
      </c>
      <c r="K1086" s="223">
        <v>-168434.54</v>
      </c>
      <c r="L1086" s="223">
        <v>-168434.54</v>
      </c>
      <c r="M1086" s="223">
        <v>-168434.54</v>
      </c>
      <c r="N1086" s="223">
        <v>-168434.54</v>
      </c>
    </row>
    <row r="1087" spans="1:14">
      <c r="A1087" s="222" t="s">
        <v>1610</v>
      </c>
      <c r="B1087" s="222" t="s">
        <v>119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</row>
    <row r="1088" spans="1:14">
      <c r="A1088" s="222" t="s">
        <v>1611</v>
      </c>
      <c r="B1088" s="222" t="s">
        <v>1612</v>
      </c>
      <c r="C1088" s="223">
        <v>0</v>
      </c>
      <c r="D1088" s="223">
        <v>0</v>
      </c>
      <c r="E1088" s="223">
        <v>0</v>
      </c>
      <c r="F1088" s="223">
        <v>0</v>
      </c>
      <c r="G1088" s="223">
        <v>0</v>
      </c>
      <c r="H1088" s="223">
        <v>0</v>
      </c>
      <c r="I1088" s="223">
        <v>0</v>
      </c>
      <c r="J1088" s="223">
        <v>0</v>
      </c>
      <c r="K1088" s="223">
        <v>0</v>
      </c>
      <c r="L1088" s="223">
        <v>0</v>
      </c>
      <c r="M1088" s="223">
        <v>0</v>
      </c>
      <c r="N1088" s="223">
        <v>0</v>
      </c>
    </row>
    <row r="1089" spans="1:14">
      <c r="A1089" s="222" t="s">
        <v>1613</v>
      </c>
      <c r="B1089" s="222" t="s">
        <v>1614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</row>
    <row r="1090" spans="1:14">
      <c r="A1090" s="222" t="s">
        <v>1615</v>
      </c>
      <c r="B1090" s="222" t="s">
        <v>1616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</row>
    <row r="1091" spans="1:14">
      <c r="A1091" s="222" t="s">
        <v>1617</v>
      </c>
      <c r="B1091" s="222" t="s">
        <v>1618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</row>
    <row r="1092" spans="1:14">
      <c r="A1092" s="222" t="s">
        <v>1619</v>
      </c>
      <c r="B1092" s="222" t="s">
        <v>1620</v>
      </c>
      <c r="C1092" s="223">
        <v>-135451.5</v>
      </c>
      <c r="D1092" s="223">
        <v>-994895.44</v>
      </c>
      <c r="E1092" s="223">
        <v>-277751.18</v>
      </c>
      <c r="F1092" s="223">
        <v>-289840.33</v>
      </c>
      <c r="G1092" s="223">
        <v>-604735.52</v>
      </c>
      <c r="H1092" s="223">
        <v>-43956.43</v>
      </c>
      <c r="I1092" s="223">
        <v>-43956.43</v>
      </c>
      <c r="J1092" s="223">
        <v>-43956.43</v>
      </c>
      <c r="K1092" s="223">
        <v>-43956.43</v>
      </c>
      <c r="L1092" s="223">
        <v>-43956.43</v>
      </c>
      <c r="M1092" s="223">
        <v>-43956.43</v>
      </c>
      <c r="N1092" s="223">
        <v>-43956.43</v>
      </c>
    </row>
    <row r="1093" spans="1:14">
      <c r="A1093" s="222" t="s">
        <v>1621</v>
      </c>
      <c r="B1093" s="222" t="s">
        <v>1622</v>
      </c>
      <c r="C1093" s="223">
        <v>-26336.9</v>
      </c>
      <c r="D1093" s="223">
        <v>-329076.25</v>
      </c>
      <c r="E1093" s="223">
        <v>-208650.09</v>
      </c>
      <c r="F1093" s="223">
        <v>-154087.32999999999</v>
      </c>
      <c r="G1093" s="223">
        <v>-38900.69</v>
      </c>
      <c r="H1093" s="223">
        <v>-204144.76</v>
      </c>
      <c r="I1093" s="223">
        <v>0</v>
      </c>
      <c r="J1093" s="223">
        <v>0</v>
      </c>
      <c r="K1093" s="223">
        <v>0</v>
      </c>
      <c r="L1093" s="223">
        <v>0</v>
      </c>
      <c r="M1093" s="223">
        <v>0</v>
      </c>
      <c r="N1093" s="223">
        <v>0</v>
      </c>
    </row>
    <row r="1094" spans="1:14">
      <c r="A1094" s="222" t="s">
        <v>1623</v>
      </c>
      <c r="B1094" s="222" t="s">
        <v>119</v>
      </c>
      <c r="C1094" s="223">
        <v>0</v>
      </c>
      <c r="D1094" s="223">
        <v>0</v>
      </c>
      <c r="E1094" s="223">
        <v>0</v>
      </c>
      <c r="F1094" s="223">
        <v>0</v>
      </c>
      <c r="G1094" s="223">
        <v>0</v>
      </c>
      <c r="H1094" s="223">
        <v>0</v>
      </c>
      <c r="I1094" s="223">
        <v>0</v>
      </c>
      <c r="J1094" s="223">
        <v>0</v>
      </c>
      <c r="K1094" s="223">
        <v>0</v>
      </c>
      <c r="L1094" s="223">
        <v>0</v>
      </c>
      <c r="M1094" s="223">
        <v>0</v>
      </c>
      <c r="N1094" s="223">
        <v>0</v>
      </c>
    </row>
    <row r="1095" spans="1:14">
      <c r="A1095" s="222" t="s">
        <v>1624</v>
      </c>
      <c r="B1095" s="222" t="s">
        <v>1625</v>
      </c>
      <c r="C1095" s="223">
        <v>0</v>
      </c>
      <c r="D1095" s="223">
        <v>-2860991.03</v>
      </c>
      <c r="E1095" s="223">
        <v>-326801.23</v>
      </c>
      <c r="F1095" s="223">
        <v>-568097.06999999995</v>
      </c>
      <c r="G1095" s="223">
        <v>-1354510.7</v>
      </c>
      <c r="H1095" s="223">
        <v>0</v>
      </c>
      <c r="I1095" s="223">
        <v>119917.44</v>
      </c>
      <c r="J1095" s="223">
        <v>119917.44</v>
      </c>
      <c r="K1095" s="223">
        <v>119917.44</v>
      </c>
      <c r="L1095" s="223">
        <v>119917.44</v>
      </c>
      <c r="M1095" s="223">
        <v>119917.44</v>
      </c>
      <c r="N1095" s="223">
        <v>119917.44</v>
      </c>
    </row>
    <row r="1096" spans="1:14">
      <c r="A1096" s="222" t="s">
        <v>1626</v>
      </c>
      <c r="B1096" s="222" t="s">
        <v>1627</v>
      </c>
      <c r="C1096" s="223">
        <v>-160112.06</v>
      </c>
      <c r="D1096" s="223">
        <v>-494764.35</v>
      </c>
      <c r="E1096" s="223">
        <v>-157402.6</v>
      </c>
      <c r="F1096" s="223">
        <v>-102037.35</v>
      </c>
      <c r="G1096" s="223">
        <v>-29079.32</v>
      </c>
      <c r="H1096" s="223">
        <v>-2102.4899999999998</v>
      </c>
      <c r="I1096" s="223">
        <v>6182.46</v>
      </c>
      <c r="J1096" s="223">
        <v>6182.46</v>
      </c>
      <c r="K1096" s="223">
        <v>6182.46</v>
      </c>
      <c r="L1096" s="223">
        <v>6182.46</v>
      </c>
      <c r="M1096" s="223">
        <v>6182.46</v>
      </c>
      <c r="N1096" s="223">
        <v>6182.46</v>
      </c>
    </row>
    <row r="1097" spans="1:14">
      <c r="A1097" s="222" t="s">
        <v>1628</v>
      </c>
      <c r="B1097" s="222" t="s">
        <v>1629</v>
      </c>
      <c r="C1097" s="223">
        <v>-784.61</v>
      </c>
      <c r="D1097" s="223">
        <v>-423.16</v>
      </c>
      <c r="E1097" s="223">
        <v>-485.56</v>
      </c>
      <c r="F1097" s="223">
        <v>-362.43</v>
      </c>
      <c r="G1097" s="223">
        <v>-842.13</v>
      </c>
      <c r="H1097" s="223">
        <v>-429.87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</row>
    <row r="1098" spans="1:14">
      <c r="A1098" s="222" t="s">
        <v>1630</v>
      </c>
      <c r="B1098" s="222" t="s">
        <v>1631</v>
      </c>
      <c r="C1098" s="223">
        <v>-7220738.8600000003</v>
      </c>
      <c r="D1098" s="223">
        <v>-6278992.5899999999</v>
      </c>
      <c r="E1098" s="223">
        <v>-6623285</v>
      </c>
      <c r="F1098" s="223">
        <v>-6949861.25</v>
      </c>
      <c r="G1098" s="223">
        <v>-7339927.1299999999</v>
      </c>
      <c r="H1098" s="223">
        <v>-7740921.8799999999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</row>
    <row r="1099" spans="1:14">
      <c r="A1099" s="222" t="s">
        <v>1632</v>
      </c>
      <c r="B1099" s="222" t="s">
        <v>944</v>
      </c>
      <c r="C1099" s="223">
        <v>0</v>
      </c>
      <c r="D1099" s="223">
        <v>0</v>
      </c>
      <c r="E1099" s="223">
        <v>0</v>
      </c>
      <c r="F1099" s="223">
        <v>0</v>
      </c>
      <c r="G1099" s="223">
        <v>0</v>
      </c>
      <c r="H1099" s="223">
        <v>0</v>
      </c>
      <c r="I1099" s="223">
        <v>0</v>
      </c>
      <c r="J1099" s="223">
        <v>0</v>
      </c>
      <c r="K1099" s="223">
        <v>0</v>
      </c>
      <c r="L1099" s="223">
        <v>0</v>
      </c>
      <c r="M1099" s="223">
        <v>0</v>
      </c>
      <c r="N1099" s="223">
        <v>0</v>
      </c>
    </row>
    <row r="1100" spans="1:14">
      <c r="A1100" s="222" t="s">
        <v>1633</v>
      </c>
      <c r="B1100" s="222" t="s">
        <v>1634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</row>
    <row r="1101" spans="1:14">
      <c r="A1101" s="222" t="s">
        <v>1635</v>
      </c>
      <c r="B1101" s="222" t="s">
        <v>1636</v>
      </c>
      <c r="C1101" s="223">
        <v>-59382.239999999998</v>
      </c>
      <c r="D1101" s="223">
        <v>-21678.41</v>
      </c>
      <c r="E1101" s="223">
        <v>-73166.61</v>
      </c>
      <c r="F1101" s="223">
        <v>-124829.96</v>
      </c>
      <c r="G1101" s="223">
        <v>2264.36</v>
      </c>
      <c r="H1101" s="223">
        <v>-1865.93</v>
      </c>
      <c r="I1101" s="223">
        <v>-2188.09</v>
      </c>
      <c r="J1101" s="223">
        <v>-2188.09</v>
      </c>
      <c r="K1101" s="223">
        <v>-2188.09</v>
      </c>
      <c r="L1101" s="223">
        <v>-2188.09</v>
      </c>
      <c r="M1101" s="223">
        <v>-2188.09</v>
      </c>
      <c r="N1101" s="223">
        <v>-2188.09</v>
      </c>
    </row>
    <row r="1102" spans="1:14">
      <c r="A1102" s="222" t="s">
        <v>1637</v>
      </c>
      <c r="B1102" s="222" t="s">
        <v>1638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</row>
    <row r="1103" spans="1:14">
      <c r="A1103" s="222" t="s">
        <v>1639</v>
      </c>
      <c r="B1103" s="222" t="s">
        <v>1640</v>
      </c>
      <c r="C1103" s="223">
        <v>0</v>
      </c>
      <c r="D1103" s="223">
        <v>0</v>
      </c>
      <c r="E1103" s="223">
        <v>0</v>
      </c>
      <c r="F1103" s="223">
        <v>0</v>
      </c>
      <c r="G1103" s="223">
        <v>0</v>
      </c>
      <c r="H1103" s="223">
        <v>0</v>
      </c>
      <c r="I1103" s="223">
        <v>0</v>
      </c>
      <c r="J1103" s="223">
        <v>0</v>
      </c>
      <c r="K1103" s="223">
        <v>0</v>
      </c>
      <c r="L1103" s="223">
        <v>0</v>
      </c>
      <c r="M1103" s="223">
        <v>0</v>
      </c>
      <c r="N1103" s="223">
        <v>0</v>
      </c>
    </row>
    <row r="1104" spans="1:14">
      <c r="A1104" s="222" t="s">
        <v>1641</v>
      </c>
      <c r="B1104" s="222" t="s">
        <v>751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</row>
    <row r="1105" spans="1:14">
      <c r="A1105" s="222" t="s">
        <v>1642</v>
      </c>
      <c r="B1105" s="222" t="s">
        <v>1643</v>
      </c>
      <c r="C1105" s="223">
        <v>-163547.96</v>
      </c>
      <c r="D1105" s="223">
        <v>-3881160.87</v>
      </c>
      <c r="E1105" s="223">
        <v>0</v>
      </c>
      <c r="F1105" s="223">
        <v>0</v>
      </c>
      <c r="G1105" s="223">
        <v>0</v>
      </c>
      <c r="H1105" s="223">
        <v>0</v>
      </c>
      <c r="I1105" s="223">
        <v>0</v>
      </c>
      <c r="J1105" s="223">
        <v>0</v>
      </c>
      <c r="K1105" s="223">
        <v>0</v>
      </c>
      <c r="L1105" s="223">
        <v>0</v>
      </c>
      <c r="M1105" s="223">
        <v>0</v>
      </c>
      <c r="N1105" s="223">
        <v>0</v>
      </c>
    </row>
    <row r="1106" spans="1:14">
      <c r="A1106" s="222" t="s">
        <v>1644</v>
      </c>
      <c r="B1106" s="222" t="s">
        <v>1645</v>
      </c>
      <c r="C1106" s="223">
        <v>-966957.14</v>
      </c>
      <c r="D1106" s="223">
        <v>-1047238.18</v>
      </c>
      <c r="E1106" s="223">
        <v>-1164477.47</v>
      </c>
      <c r="F1106" s="223">
        <v>-2329828</v>
      </c>
      <c r="G1106" s="223">
        <v>-1588660.86</v>
      </c>
      <c r="H1106" s="223">
        <v>-1090173.01</v>
      </c>
      <c r="I1106" s="223">
        <v>-1090173.01</v>
      </c>
      <c r="J1106" s="223">
        <v>-1090173.01</v>
      </c>
      <c r="K1106" s="223">
        <v>-1090173.01</v>
      </c>
      <c r="L1106" s="223">
        <v>-1090173.01</v>
      </c>
      <c r="M1106" s="223">
        <v>-1090173.01</v>
      </c>
      <c r="N1106" s="223">
        <v>-1090173.01</v>
      </c>
    </row>
    <row r="1107" spans="1:14">
      <c r="A1107" s="222" t="s">
        <v>1646</v>
      </c>
      <c r="B1107" s="222" t="s">
        <v>1647</v>
      </c>
      <c r="C1107" s="223">
        <v>-147067.46</v>
      </c>
      <c r="D1107" s="223">
        <v>-70672.69</v>
      </c>
      <c r="E1107" s="223">
        <v>-291144.31</v>
      </c>
      <c r="F1107" s="223">
        <v>-211530.93</v>
      </c>
      <c r="G1107" s="223">
        <v>-30776.26</v>
      </c>
      <c r="H1107" s="223">
        <v>-19690.03</v>
      </c>
      <c r="I1107" s="223">
        <v>-24544.54</v>
      </c>
      <c r="J1107" s="223">
        <v>-24544.54</v>
      </c>
      <c r="K1107" s="223">
        <v>-24544.54</v>
      </c>
      <c r="L1107" s="223">
        <v>-24544.54</v>
      </c>
      <c r="M1107" s="223">
        <v>-24544.54</v>
      </c>
      <c r="N1107" s="223">
        <v>-24544.54</v>
      </c>
    </row>
    <row r="1108" spans="1:14">
      <c r="A1108" s="222" t="s">
        <v>1648</v>
      </c>
      <c r="B1108" s="222" t="s">
        <v>1649</v>
      </c>
      <c r="C1108" s="223">
        <v>0</v>
      </c>
      <c r="D1108" s="223">
        <v>0</v>
      </c>
      <c r="E1108" s="223">
        <v>0</v>
      </c>
      <c r="F1108" s="223">
        <v>0</v>
      </c>
      <c r="G1108" s="223">
        <v>0</v>
      </c>
      <c r="H1108" s="223">
        <v>0</v>
      </c>
      <c r="I1108" s="223">
        <v>0</v>
      </c>
      <c r="J1108" s="223">
        <v>0</v>
      </c>
      <c r="K1108" s="223">
        <v>0</v>
      </c>
      <c r="L1108" s="223">
        <v>0</v>
      </c>
      <c r="M1108" s="223">
        <v>0</v>
      </c>
      <c r="N1108" s="223">
        <v>0</v>
      </c>
    </row>
    <row r="1109" spans="1:14">
      <c r="A1109" s="222" t="s">
        <v>1650</v>
      </c>
      <c r="B1109" s="222" t="s">
        <v>1651</v>
      </c>
      <c r="C1109" s="223">
        <v>-595709.23</v>
      </c>
      <c r="D1109" s="223">
        <v>-304807.96999999997</v>
      </c>
      <c r="E1109" s="223">
        <v>-476420.56</v>
      </c>
      <c r="F1109" s="223">
        <v>-466713.3</v>
      </c>
      <c r="G1109" s="223">
        <v>-200423.1</v>
      </c>
      <c r="H1109" s="223">
        <v>-210074.5</v>
      </c>
      <c r="I1109" s="223">
        <v>-226485.25</v>
      </c>
      <c r="J1109" s="223">
        <v>-226485.25</v>
      </c>
      <c r="K1109" s="223">
        <v>-226485.25</v>
      </c>
      <c r="L1109" s="223">
        <v>-226485.25</v>
      </c>
      <c r="M1109" s="223">
        <v>-226485.25</v>
      </c>
      <c r="N1109" s="223">
        <v>-226485.25</v>
      </c>
    </row>
    <row r="1110" spans="1:14">
      <c r="A1110" s="222" t="s">
        <v>1652</v>
      </c>
      <c r="B1110" s="222" t="s">
        <v>1653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</row>
    <row r="1111" spans="1:14">
      <c r="A1111" s="222" t="s">
        <v>1654</v>
      </c>
      <c r="B1111" s="222" t="s">
        <v>1655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</row>
    <row r="1112" spans="1:14">
      <c r="A1112" s="222" t="s">
        <v>1656</v>
      </c>
      <c r="B1112" s="222" t="s">
        <v>1657</v>
      </c>
      <c r="C1112" s="223">
        <v>-72180.22</v>
      </c>
      <c r="D1112" s="223">
        <v>-1462287.65</v>
      </c>
      <c r="E1112" s="223">
        <v>0</v>
      </c>
      <c r="F1112" s="223">
        <v>0</v>
      </c>
      <c r="G1112" s="223">
        <v>0</v>
      </c>
      <c r="H1112" s="223">
        <v>0</v>
      </c>
      <c r="I1112" s="223">
        <v>0</v>
      </c>
      <c r="J1112" s="223">
        <v>0</v>
      </c>
      <c r="K1112" s="223">
        <v>0</v>
      </c>
      <c r="L1112" s="223">
        <v>0</v>
      </c>
      <c r="M1112" s="223">
        <v>0</v>
      </c>
      <c r="N1112" s="223">
        <v>0</v>
      </c>
    </row>
    <row r="1113" spans="1:14">
      <c r="A1113" s="222" t="s">
        <v>1658</v>
      </c>
      <c r="B1113" s="222" t="s">
        <v>1659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</row>
    <row r="1114" spans="1:14">
      <c r="A1114" s="222" t="s">
        <v>1660</v>
      </c>
      <c r="B1114" s="222" t="s">
        <v>1661</v>
      </c>
      <c r="C1114" s="223">
        <v>-160595.98000000001</v>
      </c>
      <c r="D1114" s="223">
        <v>-76745.53</v>
      </c>
      <c r="E1114" s="223">
        <v>-600058.78</v>
      </c>
      <c r="F1114" s="223">
        <v>-280077.57</v>
      </c>
      <c r="G1114" s="223">
        <v>-883955.29</v>
      </c>
      <c r="H1114" s="223">
        <v>-669364.09</v>
      </c>
      <c r="I1114" s="223">
        <v>-681854.88</v>
      </c>
      <c r="J1114" s="223">
        <v>-681854.88</v>
      </c>
      <c r="K1114" s="223">
        <v>-681854.88</v>
      </c>
      <c r="L1114" s="223">
        <v>-681854.88</v>
      </c>
      <c r="M1114" s="223">
        <v>-681854.88</v>
      </c>
      <c r="N1114" s="223">
        <v>-681854.88</v>
      </c>
    </row>
    <row r="1115" spans="1:14">
      <c r="A1115" s="222" t="s">
        <v>1662</v>
      </c>
      <c r="B1115" s="222" t="s">
        <v>1663</v>
      </c>
      <c r="C1115" s="223">
        <v>0</v>
      </c>
      <c r="D1115" s="223">
        <v>0</v>
      </c>
      <c r="E1115" s="223">
        <v>0</v>
      </c>
      <c r="F1115" s="223">
        <v>0</v>
      </c>
      <c r="G1115" s="223">
        <v>0</v>
      </c>
      <c r="H1115" s="223">
        <v>0</v>
      </c>
      <c r="I1115" s="223">
        <v>0</v>
      </c>
      <c r="J1115" s="223">
        <v>0</v>
      </c>
      <c r="K1115" s="223">
        <v>0</v>
      </c>
      <c r="L1115" s="223">
        <v>0</v>
      </c>
      <c r="M1115" s="223">
        <v>0</v>
      </c>
      <c r="N1115" s="223">
        <v>0</v>
      </c>
    </row>
    <row r="1116" spans="1:14">
      <c r="A1116" s="222" t="s">
        <v>1664</v>
      </c>
      <c r="B1116" s="222" t="s">
        <v>1665</v>
      </c>
      <c r="C1116" s="223">
        <v>-11944.07</v>
      </c>
      <c r="D1116" s="223">
        <v>-22046.75</v>
      </c>
      <c r="E1116" s="223">
        <v>-9222.41</v>
      </c>
      <c r="F1116" s="223">
        <v>-8838.75</v>
      </c>
      <c r="G1116" s="223">
        <v>-7771.62</v>
      </c>
      <c r="H1116" s="223">
        <v>-6621.51</v>
      </c>
      <c r="I1116" s="223">
        <v>-6765.01</v>
      </c>
      <c r="J1116" s="223">
        <v>-6765.01</v>
      </c>
      <c r="K1116" s="223">
        <v>-6765.01</v>
      </c>
      <c r="L1116" s="223">
        <v>-6765.01</v>
      </c>
      <c r="M1116" s="223">
        <v>-6765.01</v>
      </c>
      <c r="N1116" s="223">
        <v>-6765.01</v>
      </c>
    </row>
    <row r="1117" spans="1:14">
      <c r="A1117" s="222" t="s">
        <v>1666</v>
      </c>
      <c r="B1117" s="222" t="s">
        <v>1667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</row>
    <row r="1118" spans="1:14">
      <c r="A1118" s="222" t="s">
        <v>1668</v>
      </c>
      <c r="B1118" s="222" t="s">
        <v>1669</v>
      </c>
      <c r="C1118" s="223">
        <v>-55125.63</v>
      </c>
      <c r="D1118" s="223">
        <v>-101752.45</v>
      </c>
      <c r="E1118" s="223">
        <v>-42564.12</v>
      </c>
      <c r="F1118" s="223">
        <v>-40793.35</v>
      </c>
      <c r="G1118" s="223">
        <v>-35868.080000000002</v>
      </c>
      <c r="H1118" s="223">
        <v>-30560.75</v>
      </c>
      <c r="I1118" s="223">
        <v>-31223.03</v>
      </c>
      <c r="J1118" s="223">
        <v>-31223.03</v>
      </c>
      <c r="K1118" s="223">
        <v>-31223.03</v>
      </c>
      <c r="L1118" s="223">
        <v>-31223.03</v>
      </c>
      <c r="M1118" s="223">
        <v>-31223.03</v>
      </c>
      <c r="N1118" s="223">
        <v>-31223.03</v>
      </c>
    </row>
    <row r="1119" spans="1:14">
      <c r="A1119" s="222" t="s">
        <v>1670</v>
      </c>
      <c r="B1119" s="222" t="s">
        <v>1671</v>
      </c>
      <c r="C1119" s="223">
        <v>0</v>
      </c>
      <c r="D1119" s="223">
        <v>0</v>
      </c>
      <c r="E1119" s="223">
        <v>0</v>
      </c>
      <c r="F1119" s="223">
        <v>0</v>
      </c>
      <c r="G1119" s="223">
        <v>0</v>
      </c>
      <c r="H1119" s="223">
        <v>0</v>
      </c>
      <c r="I1119" s="223">
        <v>0</v>
      </c>
      <c r="J1119" s="223">
        <v>0</v>
      </c>
      <c r="K1119" s="223">
        <v>0</v>
      </c>
      <c r="L1119" s="223">
        <v>0</v>
      </c>
      <c r="M1119" s="223">
        <v>0</v>
      </c>
      <c r="N1119" s="223">
        <v>0</v>
      </c>
    </row>
    <row r="1120" spans="1:14">
      <c r="A1120" s="222" t="s">
        <v>1672</v>
      </c>
      <c r="B1120" s="222" t="s">
        <v>1673</v>
      </c>
      <c r="C1120" s="223">
        <v>0</v>
      </c>
      <c r="D1120" s="223">
        <v>0</v>
      </c>
      <c r="E1120" s="223">
        <v>0</v>
      </c>
      <c r="F1120" s="223">
        <v>0</v>
      </c>
      <c r="G1120" s="223">
        <v>0</v>
      </c>
      <c r="H1120" s="223">
        <v>0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</row>
    <row r="1121" spans="1:14">
      <c r="A1121" s="222" t="s">
        <v>1674</v>
      </c>
      <c r="B1121" s="222" t="s">
        <v>1675</v>
      </c>
      <c r="C1121" s="223">
        <v>-299257.65000000002</v>
      </c>
      <c r="D1121" s="223">
        <v>-1089580.71</v>
      </c>
      <c r="E1121" s="223">
        <v>-2541201.39</v>
      </c>
      <c r="F1121" s="223">
        <v>-924818.49</v>
      </c>
      <c r="G1121" s="223">
        <v>-395391.16</v>
      </c>
      <c r="H1121" s="223">
        <v>-210502.77</v>
      </c>
      <c r="I1121" s="223">
        <v>-228596.08</v>
      </c>
      <c r="J1121" s="223">
        <v>-228596.08</v>
      </c>
      <c r="K1121" s="223">
        <v>-228596.08</v>
      </c>
      <c r="L1121" s="223">
        <v>-228596.08</v>
      </c>
      <c r="M1121" s="223">
        <v>-228596.08</v>
      </c>
      <c r="N1121" s="223">
        <v>-228596.08</v>
      </c>
    </row>
    <row r="1122" spans="1:14">
      <c r="A1122" s="222" t="s">
        <v>1676</v>
      </c>
      <c r="B1122" s="222" t="s">
        <v>1677</v>
      </c>
      <c r="C1122" s="223">
        <v>-1393134.76</v>
      </c>
      <c r="D1122" s="223">
        <v>-5048130.04</v>
      </c>
      <c r="E1122" s="223">
        <v>-2241262.58</v>
      </c>
      <c r="F1122" s="223">
        <v>-5192855.03</v>
      </c>
      <c r="G1122" s="223">
        <v>-1979809.69</v>
      </c>
      <c r="H1122" s="223">
        <v>-1022602.36</v>
      </c>
      <c r="I1122" s="223">
        <v>-1105941.26</v>
      </c>
      <c r="J1122" s="223">
        <v>-1105941.26</v>
      </c>
      <c r="K1122" s="223">
        <v>-1105941.26</v>
      </c>
      <c r="L1122" s="223">
        <v>-1105941.26</v>
      </c>
      <c r="M1122" s="223">
        <v>-1105941.26</v>
      </c>
      <c r="N1122" s="223">
        <v>-1105941.26</v>
      </c>
    </row>
    <row r="1123" spans="1:14">
      <c r="A1123" s="222" t="s">
        <v>1678</v>
      </c>
      <c r="B1123" s="222" t="s">
        <v>1679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</row>
    <row r="1124" spans="1:14">
      <c r="A1124" s="222" t="s">
        <v>1680</v>
      </c>
      <c r="B1124" s="222" t="s">
        <v>1681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</row>
    <row r="1125" spans="1:14">
      <c r="A1125" s="222" t="s">
        <v>1682</v>
      </c>
      <c r="B1125" s="222" t="s">
        <v>1683</v>
      </c>
      <c r="C1125" s="223">
        <v>-760.1</v>
      </c>
      <c r="D1125" s="223">
        <v>-760.1</v>
      </c>
      <c r="E1125" s="223">
        <v>-1364.48</v>
      </c>
      <c r="F1125" s="223">
        <v>-760.1</v>
      </c>
      <c r="G1125" s="223">
        <v>-875.27</v>
      </c>
      <c r="H1125" s="223">
        <v>-850.1</v>
      </c>
      <c r="I1125" s="223">
        <v>-850.1</v>
      </c>
      <c r="J1125" s="223">
        <v>-850.1</v>
      </c>
      <c r="K1125" s="223">
        <v>-850.1</v>
      </c>
      <c r="L1125" s="223">
        <v>-850.1</v>
      </c>
      <c r="M1125" s="223">
        <v>-850.1</v>
      </c>
      <c r="N1125" s="223">
        <v>-850.1</v>
      </c>
    </row>
    <row r="1126" spans="1:14">
      <c r="A1126" s="222" t="s">
        <v>1684</v>
      </c>
      <c r="B1126" s="222" t="s">
        <v>1685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</row>
    <row r="1127" spans="1:14">
      <c r="A1127" s="222" t="s">
        <v>1686</v>
      </c>
      <c r="B1127" s="222" t="s">
        <v>1687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</row>
    <row r="1128" spans="1:14">
      <c r="A1128" s="222" t="s">
        <v>1688</v>
      </c>
      <c r="B1128" s="222" t="s">
        <v>1689</v>
      </c>
      <c r="C1128" s="223">
        <v>0</v>
      </c>
      <c r="D1128" s="223">
        <v>0</v>
      </c>
      <c r="E1128" s="223">
        <v>0</v>
      </c>
      <c r="F1128" s="223">
        <v>0</v>
      </c>
      <c r="G1128" s="223">
        <v>0</v>
      </c>
      <c r="H1128" s="223">
        <v>0</v>
      </c>
      <c r="I1128" s="223">
        <v>0</v>
      </c>
      <c r="J1128" s="223">
        <v>0</v>
      </c>
      <c r="K1128" s="223">
        <v>0</v>
      </c>
      <c r="L1128" s="223">
        <v>0</v>
      </c>
      <c r="M1128" s="223">
        <v>0</v>
      </c>
      <c r="N1128" s="223">
        <v>0</v>
      </c>
    </row>
    <row r="1129" spans="1:14">
      <c r="A1129" s="222" t="s">
        <v>1690</v>
      </c>
      <c r="B1129" s="222" t="s">
        <v>1691</v>
      </c>
      <c r="C1129" s="223">
        <v>0</v>
      </c>
      <c r="D1129" s="223">
        <v>0</v>
      </c>
      <c r="E1129" s="223">
        <v>0</v>
      </c>
      <c r="F1129" s="223">
        <v>0</v>
      </c>
      <c r="G1129" s="223">
        <v>0</v>
      </c>
      <c r="H1129" s="223">
        <v>0</v>
      </c>
      <c r="I1129" s="223">
        <v>0</v>
      </c>
      <c r="J1129" s="223">
        <v>0</v>
      </c>
      <c r="K1129" s="223">
        <v>0</v>
      </c>
      <c r="L1129" s="223">
        <v>0</v>
      </c>
      <c r="M1129" s="223">
        <v>0</v>
      </c>
      <c r="N1129" s="223">
        <v>0</v>
      </c>
    </row>
    <row r="1130" spans="1:14">
      <c r="A1130" s="222" t="s">
        <v>1692</v>
      </c>
      <c r="B1130" s="222" t="s">
        <v>119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</row>
    <row r="1131" spans="1:14">
      <c r="A1131" s="222" t="s">
        <v>1693</v>
      </c>
      <c r="B1131" s="222" t="s">
        <v>1694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</row>
    <row r="1132" spans="1:14">
      <c r="A1132" s="222" t="s">
        <v>1695</v>
      </c>
      <c r="B1132" s="222" t="s">
        <v>1694</v>
      </c>
      <c r="C1132" s="223">
        <v>-407360.15</v>
      </c>
      <c r="D1132" s="223">
        <v>-328861.51</v>
      </c>
      <c r="E1132" s="223">
        <v>-196868.27</v>
      </c>
      <c r="F1132" s="223">
        <v>-71305.45</v>
      </c>
      <c r="G1132" s="223">
        <v>-53549.68</v>
      </c>
      <c r="H1132" s="223">
        <v>-6802.32</v>
      </c>
      <c r="I1132" s="223">
        <v>-17742.87</v>
      </c>
      <c r="J1132" s="223">
        <v>-17742.87</v>
      </c>
      <c r="K1132" s="223">
        <v>-17742.87</v>
      </c>
      <c r="L1132" s="223">
        <v>-17742.87</v>
      </c>
      <c r="M1132" s="223">
        <v>-17742.87</v>
      </c>
      <c r="N1132" s="223">
        <v>-17742.87</v>
      </c>
    </row>
    <row r="1133" spans="1:14">
      <c r="A1133" s="222" t="s">
        <v>1696</v>
      </c>
      <c r="B1133" s="222" t="s">
        <v>1697</v>
      </c>
      <c r="C1133" s="223">
        <v>1224814.67</v>
      </c>
      <c r="D1133" s="223">
        <v>6634.15</v>
      </c>
      <c r="E1133" s="223">
        <v>20777.27</v>
      </c>
      <c r="F1133" s="223">
        <v>6085.56</v>
      </c>
      <c r="G1133" s="223">
        <v>4928.17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</row>
    <row r="1134" spans="1:14">
      <c r="A1134" s="222" t="s">
        <v>1698</v>
      </c>
      <c r="B1134" s="222" t="s">
        <v>1699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</row>
    <row r="1135" spans="1:14">
      <c r="A1135" s="222" t="s">
        <v>1700</v>
      </c>
      <c r="B1135" s="222" t="s">
        <v>1701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</row>
    <row r="1136" spans="1:14">
      <c r="A1136" s="222" t="s">
        <v>1702</v>
      </c>
      <c r="B1136" s="222" t="s">
        <v>119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</row>
    <row r="1137" spans="1:14">
      <c r="A1137" s="222" t="s">
        <v>1703</v>
      </c>
      <c r="B1137" s="222" t="s">
        <v>119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</row>
    <row r="1138" spans="1:14">
      <c r="A1138" s="222" t="s">
        <v>1704</v>
      </c>
      <c r="B1138" s="222" t="s">
        <v>1705</v>
      </c>
      <c r="C1138" s="223">
        <v>-299645.28999999998</v>
      </c>
      <c r="D1138" s="223">
        <v>-285147.27</v>
      </c>
      <c r="E1138" s="223">
        <v>-286563.53000000003</v>
      </c>
      <c r="F1138" s="223">
        <v>-285239.24</v>
      </c>
      <c r="G1138" s="223">
        <v>-285137.86</v>
      </c>
      <c r="H1138" s="223">
        <v>-286326.82</v>
      </c>
      <c r="I1138" s="223">
        <v>-286320.14</v>
      </c>
      <c r="J1138" s="223">
        <v>-286320.14</v>
      </c>
      <c r="K1138" s="223">
        <v>-286320.14</v>
      </c>
      <c r="L1138" s="223">
        <v>-286320.14</v>
      </c>
      <c r="M1138" s="223">
        <v>-286320.14</v>
      </c>
      <c r="N1138" s="223">
        <v>-286320.14</v>
      </c>
    </row>
    <row r="1139" spans="1:14">
      <c r="A1139" s="222" t="s">
        <v>1706</v>
      </c>
      <c r="B1139" s="222" t="s">
        <v>1707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</row>
    <row r="1140" spans="1:14">
      <c r="A1140" s="222" t="s">
        <v>1708</v>
      </c>
      <c r="B1140" s="222" t="s">
        <v>1709</v>
      </c>
      <c r="C1140" s="223">
        <v>-630503.62</v>
      </c>
      <c r="D1140" s="223">
        <v>-633760.11</v>
      </c>
      <c r="E1140" s="223">
        <v>-1020615.91</v>
      </c>
      <c r="F1140" s="223">
        <v>-1020638.68</v>
      </c>
      <c r="G1140" s="223">
        <v>-1020645.36</v>
      </c>
      <c r="H1140" s="223">
        <v>-1020645.36</v>
      </c>
      <c r="I1140" s="223">
        <v>-1020652.04</v>
      </c>
      <c r="J1140" s="223">
        <v>-1020652.04</v>
      </c>
      <c r="K1140" s="223">
        <v>-1020652.04</v>
      </c>
      <c r="L1140" s="223">
        <v>-1020652.04</v>
      </c>
      <c r="M1140" s="223">
        <v>-1020652.04</v>
      </c>
      <c r="N1140" s="223">
        <v>-1020652.04</v>
      </c>
    </row>
    <row r="1141" spans="1:14">
      <c r="A1141" s="222" t="s">
        <v>1710</v>
      </c>
      <c r="B1141" s="222" t="s">
        <v>1711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</row>
    <row r="1142" spans="1:14">
      <c r="A1142" s="222" t="s">
        <v>1712</v>
      </c>
      <c r="B1142" s="222" t="s">
        <v>1713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</row>
    <row r="1143" spans="1:14">
      <c r="A1143" s="222" t="s">
        <v>1714</v>
      </c>
      <c r="B1143" s="222" t="s">
        <v>119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</row>
    <row r="1144" spans="1:14">
      <c r="A1144" s="222" t="s">
        <v>1715</v>
      </c>
      <c r="B1144" s="222" t="s">
        <v>1716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</row>
    <row r="1145" spans="1:14">
      <c r="A1145" s="222" t="s">
        <v>1717</v>
      </c>
      <c r="B1145" s="222" t="s">
        <v>1718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</row>
    <row r="1146" spans="1:14">
      <c r="A1146" s="222" t="s">
        <v>1719</v>
      </c>
      <c r="B1146" s="222" t="s">
        <v>1720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</row>
    <row r="1147" spans="1:14">
      <c r="A1147" s="222" t="s">
        <v>1721</v>
      </c>
      <c r="B1147" s="222" t="s">
        <v>1722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</row>
    <row r="1148" spans="1:14">
      <c r="A1148" s="222" t="s">
        <v>1723</v>
      </c>
      <c r="B1148" s="222" t="s">
        <v>1724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</row>
    <row r="1149" spans="1:14">
      <c r="A1149" s="222" t="s">
        <v>1725</v>
      </c>
      <c r="B1149" s="222" t="s">
        <v>1726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</row>
    <row r="1150" spans="1:14">
      <c r="A1150" s="222" t="s">
        <v>1727</v>
      </c>
      <c r="B1150" s="222" t="s">
        <v>1728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</row>
    <row r="1151" spans="1:14">
      <c r="A1151" s="222" t="s">
        <v>1729</v>
      </c>
      <c r="B1151" s="222" t="s">
        <v>1730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</row>
    <row r="1152" spans="1:14">
      <c r="A1152" s="222" t="s">
        <v>1731</v>
      </c>
      <c r="B1152" s="222" t="s">
        <v>1732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</row>
    <row r="1153" spans="1:14">
      <c r="A1153" s="222" t="s">
        <v>1733</v>
      </c>
      <c r="B1153" s="222" t="s">
        <v>1734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</row>
    <row r="1154" spans="1:14">
      <c r="A1154" s="222" t="s">
        <v>1735</v>
      </c>
      <c r="B1154" s="222" t="s">
        <v>1736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</row>
    <row r="1155" spans="1:14">
      <c r="A1155" s="222" t="s">
        <v>1737</v>
      </c>
      <c r="B1155" s="222" t="s">
        <v>1738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</row>
    <row r="1156" spans="1:14">
      <c r="A1156" s="222" t="s">
        <v>1739</v>
      </c>
      <c r="B1156" s="222" t="s">
        <v>1740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</row>
    <row r="1157" spans="1:14">
      <c r="A1157" s="222" t="s">
        <v>1741</v>
      </c>
      <c r="B1157" s="222" t="s">
        <v>1742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</row>
    <row r="1158" spans="1:14">
      <c r="A1158" s="222" t="s">
        <v>1743</v>
      </c>
      <c r="B1158" s="222" t="s">
        <v>1744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</row>
    <row r="1159" spans="1:14">
      <c r="A1159" s="222" t="s">
        <v>1745</v>
      </c>
      <c r="B1159" s="222" t="s">
        <v>1746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</row>
    <row r="1160" spans="1:14">
      <c r="A1160" s="222" t="s">
        <v>1747</v>
      </c>
      <c r="B1160" s="222" t="s">
        <v>1748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</row>
    <row r="1161" spans="1:14">
      <c r="A1161" s="222" t="s">
        <v>1749</v>
      </c>
      <c r="B1161" s="222" t="s">
        <v>1750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</row>
    <row r="1162" spans="1:14">
      <c r="A1162" s="222" t="s">
        <v>1751</v>
      </c>
      <c r="B1162" s="222" t="s">
        <v>1752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</row>
    <row r="1163" spans="1:14">
      <c r="A1163" s="222" t="s">
        <v>1753</v>
      </c>
      <c r="B1163" s="222" t="s">
        <v>1754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</row>
    <row r="1164" spans="1:14">
      <c r="A1164" s="222" t="s">
        <v>1755</v>
      </c>
      <c r="B1164" s="222" t="s">
        <v>1756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</row>
    <row r="1165" spans="1:14">
      <c r="A1165" s="222" t="s">
        <v>1757</v>
      </c>
      <c r="B1165" s="222" t="s">
        <v>1758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</row>
    <row r="1166" spans="1:14">
      <c r="A1166" s="222" t="s">
        <v>1759</v>
      </c>
      <c r="B1166" s="222" t="s">
        <v>1760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</row>
    <row r="1167" spans="1:14">
      <c r="A1167" s="222" t="s">
        <v>1761</v>
      </c>
      <c r="B1167" s="222" t="s">
        <v>1762</v>
      </c>
      <c r="C1167" s="223">
        <v>0</v>
      </c>
      <c r="D1167" s="223">
        <v>0</v>
      </c>
      <c r="E1167" s="223">
        <v>0</v>
      </c>
      <c r="F1167" s="223">
        <v>0</v>
      </c>
      <c r="G1167" s="223">
        <v>0</v>
      </c>
      <c r="H1167" s="223">
        <v>0</v>
      </c>
      <c r="I1167" s="223">
        <v>0</v>
      </c>
      <c r="J1167" s="223">
        <v>0</v>
      </c>
      <c r="K1167" s="223">
        <v>0</v>
      </c>
      <c r="L1167" s="223">
        <v>0</v>
      </c>
      <c r="M1167" s="223">
        <v>0</v>
      </c>
      <c r="N1167" s="223">
        <v>0</v>
      </c>
    </row>
    <row r="1168" spans="1:14">
      <c r="A1168" s="222" t="s">
        <v>1763</v>
      </c>
      <c r="B1168" s="222" t="s">
        <v>1764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</row>
    <row r="1169" spans="1:14">
      <c r="A1169" s="222" t="s">
        <v>1765</v>
      </c>
      <c r="B1169" s="222" t="s">
        <v>1766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</row>
    <row r="1170" spans="1:14">
      <c r="A1170" s="222" t="s">
        <v>1767</v>
      </c>
      <c r="B1170" s="222" t="s">
        <v>1768</v>
      </c>
      <c r="C1170" s="223">
        <v>0</v>
      </c>
      <c r="D1170" s="223">
        <v>0</v>
      </c>
      <c r="E1170" s="223">
        <v>0</v>
      </c>
      <c r="F1170" s="223">
        <v>0</v>
      </c>
      <c r="G1170" s="223">
        <v>0</v>
      </c>
      <c r="H1170" s="223">
        <v>0</v>
      </c>
      <c r="I1170" s="223">
        <v>0</v>
      </c>
      <c r="J1170" s="223">
        <v>0</v>
      </c>
      <c r="K1170" s="223">
        <v>0</v>
      </c>
      <c r="L1170" s="223">
        <v>0</v>
      </c>
      <c r="M1170" s="223">
        <v>0</v>
      </c>
      <c r="N1170" s="223">
        <v>0</v>
      </c>
    </row>
    <row r="1171" spans="1:14">
      <c r="A1171" s="222" t="s">
        <v>1769</v>
      </c>
      <c r="B1171" s="222" t="s">
        <v>1770</v>
      </c>
      <c r="C1171" s="223">
        <v>0</v>
      </c>
      <c r="D1171" s="223">
        <v>0</v>
      </c>
      <c r="E1171" s="223">
        <v>0</v>
      </c>
      <c r="F1171" s="223">
        <v>0</v>
      </c>
      <c r="G1171" s="223">
        <v>0</v>
      </c>
      <c r="H1171" s="223">
        <v>0</v>
      </c>
      <c r="I1171" s="223">
        <v>0</v>
      </c>
      <c r="J1171" s="223">
        <v>0</v>
      </c>
      <c r="K1171" s="223">
        <v>0</v>
      </c>
      <c r="L1171" s="223">
        <v>0</v>
      </c>
      <c r="M1171" s="223">
        <v>0</v>
      </c>
      <c r="N1171" s="223">
        <v>0</v>
      </c>
    </row>
    <row r="1172" spans="1:14">
      <c r="A1172" s="222" t="s">
        <v>1771</v>
      </c>
      <c r="B1172" s="222" t="s">
        <v>1772</v>
      </c>
      <c r="C1172" s="223">
        <v>0</v>
      </c>
      <c r="D1172" s="223">
        <v>0</v>
      </c>
      <c r="E1172" s="223">
        <v>0</v>
      </c>
      <c r="F1172" s="223">
        <v>0</v>
      </c>
      <c r="G1172" s="223">
        <v>0</v>
      </c>
      <c r="H1172" s="223">
        <v>0</v>
      </c>
      <c r="I1172" s="223">
        <v>0</v>
      </c>
      <c r="J1172" s="223">
        <v>0</v>
      </c>
      <c r="K1172" s="223">
        <v>0</v>
      </c>
      <c r="L1172" s="223">
        <v>0</v>
      </c>
      <c r="M1172" s="223">
        <v>0</v>
      </c>
      <c r="N1172" s="223">
        <v>0</v>
      </c>
    </row>
    <row r="1173" spans="1:14">
      <c r="A1173" s="222" t="s">
        <v>1773</v>
      </c>
      <c r="B1173" s="222" t="s">
        <v>1774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</row>
    <row r="1174" spans="1:14">
      <c r="A1174" s="222" t="s">
        <v>1775</v>
      </c>
      <c r="B1174" s="222" t="s">
        <v>1776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</row>
    <row r="1175" spans="1:14">
      <c r="A1175" s="222" t="s">
        <v>1777</v>
      </c>
      <c r="B1175" s="222" t="s">
        <v>1778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</row>
    <row r="1176" spans="1:14">
      <c r="A1176" s="222" t="s">
        <v>1779</v>
      </c>
      <c r="B1176" s="222" t="s">
        <v>1780</v>
      </c>
      <c r="C1176" s="223">
        <v>0</v>
      </c>
      <c r="D1176" s="223">
        <v>0</v>
      </c>
      <c r="E1176" s="223">
        <v>0</v>
      </c>
      <c r="F1176" s="223">
        <v>0</v>
      </c>
      <c r="G1176" s="223">
        <v>0</v>
      </c>
      <c r="H1176" s="223">
        <v>0</v>
      </c>
      <c r="I1176" s="223">
        <v>0</v>
      </c>
      <c r="J1176" s="223">
        <v>0</v>
      </c>
      <c r="K1176" s="223">
        <v>0</v>
      </c>
      <c r="L1176" s="223">
        <v>0</v>
      </c>
      <c r="M1176" s="223">
        <v>0</v>
      </c>
      <c r="N1176" s="223">
        <v>0</v>
      </c>
    </row>
    <row r="1177" spans="1:14">
      <c r="A1177" s="222" t="s">
        <v>1781</v>
      </c>
      <c r="B1177" s="222" t="s">
        <v>1782</v>
      </c>
      <c r="C1177" s="223">
        <v>0</v>
      </c>
      <c r="D1177" s="223">
        <v>0</v>
      </c>
      <c r="E1177" s="223">
        <v>0</v>
      </c>
      <c r="F1177" s="223">
        <v>0</v>
      </c>
      <c r="G1177" s="223">
        <v>0</v>
      </c>
      <c r="H1177" s="223">
        <v>0</v>
      </c>
      <c r="I1177" s="223">
        <v>0</v>
      </c>
      <c r="J1177" s="223">
        <v>0</v>
      </c>
      <c r="K1177" s="223">
        <v>0</v>
      </c>
      <c r="L1177" s="223">
        <v>0</v>
      </c>
      <c r="M1177" s="223">
        <v>0</v>
      </c>
      <c r="N1177" s="223">
        <v>0</v>
      </c>
    </row>
    <row r="1178" spans="1:14">
      <c r="A1178" s="222" t="s">
        <v>1783</v>
      </c>
      <c r="B1178" s="222" t="s">
        <v>2502</v>
      </c>
      <c r="C1178" s="223">
        <v>-338667.06</v>
      </c>
      <c r="D1178" s="223">
        <v>-766271.33</v>
      </c>
      <c r="E1178" s="223">
        <v>-210471.29</v>
      </c>
      <c r="F1178" s="223">
        <v>-77680.52</v>
      </c>
      <c r="G1178" s="223">
        <v>-13768.7</v>
      </c>
      <c r="H1178" s="223">
        <v>-212702.54</v>
      </c>
      <c r="I1178" s="223">
        <v>-212702.54</v>
      </c>
      <c r="J1178" s="223">
        <v>-212702.54</v>
      </c>
      <c r="K1178" s="223">
        <v>-212702.54</v>
      </c>
      <c r="L1178" s="223">
        <v>-212702.54</v>
      </c>
      <c r="M1178" s="223">
        <v>-212702.54</v>
      </c>
      <c r="N1178" s="223">
        <v>-212702.54</v>
      </c>
    </row>
    <row r="1179" spans="1:14">
      <c r="A1179" s="222" t="s">
        <v>1784</v>
      </c>
      <c r="B1179" s="222" t="s">
        <v>1785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</row>
    <row r="1180" spans="1:14">
      <c r="A1180" s="222" t="s">
        <v>1786</v>
      </c>
      <c r="B1180" s="222" t="s">
        <v>1787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</row>
    <row r="1181" spans="1:14">
      <c r="A1181" s="222" t="s">
        <v>1788</v>
      </c>
      <c r="B1181" s="222" t="s">
        <v>1789</v>
      </c>
      <c r="C1181" s="223">
        <v>-93031.66</v>
      </c>
      <c r="D1181" s="223">
        <v>-158851.01999999999</v>
      </c>
      <c r="E1181" s="223">
        <v>-159422.24</v>
      </c>
      <c r="F1181" s="223">
        <v>0</v>
      </c>
      <c r="G1181" s="223">
        <v>-2080.06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</row>
    <row r="1182" spans="1:14">
      <c r="A1182" s="222" t="s">
        <v>1790</v>
      </c>
      <c r="B1182" s="222" t="s">
        <v>1791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</row>
    <row r="1183" spans="1:14">
      <c r="A1183" s="222" t="s">
        <v>1792</v>
      </c>
      <c r="B1183" s="222" t="s">
        <v>1793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</row>
    <row r="1184" spans="1:14">
      <c r="A1184" s="222" t="s">
        <v>1794</v>
      </c>
      <c r="B1184" s="222" t="s">
        <v>1795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</row>
    <row r="1185" spans="1:14">
      <c r="A1185" s="222" t="s">
        <v>1796</v>
      </c>
      <c r="B1185" s="222" t="s">
        <v>1797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</row>
    <row r="1186" spans="1:14">
      <c r="A1186" s="222" t="s">
        <v>1798</v>
      </c>
      <c r="B1186" s="222" t="s">
        <v>1799</v>
      </c>
      <c r="C1186" s="223">
        <v>-1777240.8</v>
      </c>
      <c r="D1186" s="223">
        <v>-1777240.8</v>
      </c>
      <c r="E1186" s="223">
        <v>-1720379.8</v>
      </c>
      <c r="F1186" s="223">
        <v>-1663518.8</v>
      </c>
      <c r="G1186" s="223">
        <v>-1606657.8</v>
      </c>
      <c r="H1186" s="223">
        <v>-1549796.8</v>
      </c>
      <c r="I1186" s="223">
        <v>-1549796.8</v>
      </c>
      <c r="J1186" s="223">
        <v>-1549796.8</v>
      </c>
      <c r="K1186" s="223">
        <v>-1549796.8</v>
      </c>
      <c r="L1186" s="223">
        <v>-1549796.8</v>
      </c>
      <c r="M1186" s="223">
        <v>-1549796.8</v>
      </c>
      <c r="N1186" s="223">
        <v>-1549796.8</v>
      </c>
    </row>
    <row r="1187" spans="1:14">
      <c r="A1187" s="222" t="s">
        <v>1800</v>
      </c>
      <c r="B1187" s="222" t="s">
        <v>1801</v>
      </c>
      <c r="C1187" s="223">
        <v>310682.08</v>
      </c>
      <c r="D1187" s="223">
        <v>291908.99</v>
      </c>
      <c r="E1187" s="223">
        <v>272895.40999999997</v>
      </c>
      <c r="F1187" s="223">
        <v>254345.9</v>
      </c>
      <c r="G1187" s="223">
        <v>236266.15</v>
      </c>
      <c r="H1187" s="223">
        <v>218661.91</v>
      </c>
      <c r="I1187" s="223">
        <v>218661.91</v>
      </c>
      <c r="J1187" s="223">
        <v>218661.91</v>
      </c>
      <c r="K1187" s="223">
        <v>218661.91</v>
      </c>
      <c r="L1187" s="223">
        <v>218661.91</v>
      </c>
      <c r="M1187" s="223">
        <v>218661.91</v>
      </c>
      <c r="N1187" s="223">
        <v>218661.91</v>
      </c>
    </row>
    <row r="1188" spans="1:14">
      <c r="A1188" s="222" t="s">
        <v>1802</v>
      </c>
      <c r="B1188" s="222" t="s">
        <v>1803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</row>
    <row r="1189" spans="1:14">
      <c r="A1189" s="222" t="s">
        <v>1804</v>
      </c>
      <c r="B1189" s="222" t="s">
        <v>1805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</row>
    <row r="1190" spans="1:14">
      <c r="A1190" s="222" t="s">
        <v>1806</v>
      </c>
      <c r="B1190" s="222" t="s">
        <v>1807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</row>
    <row r="1191" spans="1:14">
      <c r="A1191" s="222" t="s">
        <v>1808</v>
      </c>
      <c r="B1191" s="222" t="s">
        <v>1809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</row>
    <row r="1192" spans="1:14">
      <c r="A1192" s="222" t="s">
        <v>1810</v>
      </c>
      <c r="B1192" s="222" t="s">
        <v>119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</row>
    <row r="1193" spans="1:14">
      <c r="A1193" s="222" t="s">
        <v>1811</v>
      </c>
      <c r="B1193" s="222" t="s">
        <v>119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</row>
    <row r="1194" spans="1:14">
      <c r="A1194" s="222" t="s">
        <v>1812</v>
      </c>
      <c r="B1194" s="222" t="s">
        <v>119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</row>
    <row r="1195" spans="1:14">
      <c r="A1195" s="222" t="s">
        <v>1813</v>
      </c>
      <c r="B1195" s="222" t="s">
        <v>119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</row>
    <row r="1196" spans="1:14">
      <c r="A1196" s="222" t="s">
        <v>1814</v>
      </c>
      <c r="B1196" s="222" t="s">
        <v>119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</row>
    <row r="1197" spans="1:14">
      <c r="A1197" s="222" t="s">
        <v>1815</v>
      </c>
      <c r="B1197" s="222" t="s">
        <v>119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</row>
    <row r="1198" spans="1:14">
      <c r="A1198" s="222" t="s">
        <v>1816</v>
      </c>
      <c r="B1198" s="222" t="s">
        <v>1817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</row>
    <row r="1199" spans="1:14">
      <c r="A1199" s="222" t="s">
        <v>1818</v>
      </c>
      <c r="B1199" s="222" t="s">
        <v>119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</row>
    <row r="1200" spans="1:14">
      <c r="A1200" s="222" t="s">
        <v>1819</v>
      </c>
      <c r="B1200" s="222" t="s">
        <v>119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</row>
    <row r="1201" spans="1:14">
      <c r="A1201" s="222" t="s">
        <v>1820</v>
      </c>
      <c r="B1201" s="222" t="s">
        <v>119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</row>
    <row r="1202" spans="1:14">
      <c r="A1202" s="222" t="s">
        <v>1821</v>
      </c>
      <c r="B1202" s="222" t="s">
        <v>119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</row>
    <row r="1203" spans="1:14">
      <c r="A1203" s="222" t="s">
        <v>1822</v>
      </c>
      <c r="B1203" s="222" t="s">
        <v>119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</row>
    <row r="1204" spans="1:14">
      <c r="A1204" s="222" t="s">
        <v>1823</v>
      </c>
      <c r="B1204" s="222" t="s">
        <v>1824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</row>
    <row r="1205" spans="1:14">
      <c r="A1205" s="222" t="s">
        <v>1825</v>
      </c>
      <c r="B1205" s="222" t="s">
        <v>119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</row>
    <row r="1206" spans="1:14">
      <c r="A1206" s="222" t="s">
        <v>1826</v>
      </c>
      <c r="B1206" s="222" t="s">
        <v>119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</row>
    <row r="1207" spans="1:14">
      <c r="A1207" s="222" t="s">
        <v>1827</v>
      </c>
      <c r="B1207" s="222" t="s">
        <v>1828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</row>
    <row r="1208" spans="1:14">
      <c r="A1208" s="222" t="s">
        <v>1829</v>
      </c>
      <c r="B1208" s="222" t="s">
        <v>1830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</row>
    <row r="1209" spans="1:14">
      <c r="A1209" s="222" t="s">
        <v>1831</v>
      </c>
      <c r="B1209" s="222" t="s">
        <v>119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</row>
    <row r="1210" spans="1:14">
      <c r="A1210" s="222" t="s">
        <v>1832</v>
      </c>
      <c r="B1210" s="222" t="s">
        <v>119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</row>
    <row r="1211" spans="1:14">
      <c r="A1211" s="222" t="s">
        <v>1833</v>
      </c>
      <c r="B1211" s="222" t="s">
        <v>119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</row>
    <row r="1212" spans="1:14">
      <c r="A1212" s="222" t="s">
        <v>1834</v>
      </c>
      <c r="B1212" s="222" t="s">
        <v>119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</row>
    <row r="1213" spans="1:14">
      <c r="A1213" s="222" t="s">
        <v>1835</v>
      </c>
      <c r="B1213" s="222" t="s">
        <v>119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</row>
    <row r="1214" spans="1:14">
      <c r="A1214" s="222" t="s">
        <v>1836</v>
      </c>
      <c r="B1214" s="222" t="s">
        <v>1837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</row>
    <row r="1215" spans="1:14">
      <c r="A1215" s="222" t="s">
        <v>1838</v>
      </c>
      <c r="B1215" s="222" t="s">
        <v>119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</row>
    <row r="1216" spans="1:14">
      <c r="A1216" s="222" t="s">
        <v>1839</v>
      </c>
      <c r="B1216" s="222" t="s">
        <v>119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</row>
    <row r="1217" spans="1:14">
      <c r="A1217" s="222" t="s">
        <v>1840</v>
      </c>
      <c r="B1217" s="222" t="s">
        <v>1841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</row>
    <row r="1218" spans="1:14">
      <c r="A1218" s="222" t="s">
        <v>1842</v>
      </c>
      <c r="B1218" s="222" t="s">
        <v>119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</row>
    <row r="1219" spans="1:14">
      <c r="A1219" s="222" t="s">
        <v>1843</v>
      </c>
      <c r="B1219" s="222" t="s">
        <v>119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</row>
    <row r="1220" spans="1:14">
      <c r="A1220" s="222" t="s">
        <v>1844</v>
      </c>
      <c r="B1220" s="222" t="s">
        <v>119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</row>
    <row r="1221" spans="1:14">
      <c r="A1221" s="222" t="s">
        <v>1845</v>
      </c>
      <c r="B1221" s="222" t="s">
        <v>119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</row>
    <row r="1222" spans="1:14">
      <c r="A1222" s="222" t="s">
        <v>1846</v>
      </c>
      <c r="B1222" s="222" t="s">
        <v>119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</row>
    <row r="1223" spans="1:14">
      <c r="A1223" s="222" t="s">
        <v>1847</v>
      </c>
      <c r="B1223" s="222" t="s">
        <v>119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</row>
    <row r="1224" spans="1:14">
      <c r="A1224" s="222" t="s">
        <v>1848</v>
      </c>
      <c r="B1224" s="222" t="s">
        <v>119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</row>
    <row r="1225" spans="1:14">
      <c r="A1225" s="222" t="s">
        <v>1849</v>
      </c>
      <c r="B1225" s="222" t="s">
        <v>119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</row>
    <row r="1226" spans="1:14">
      <c r="A1226" s="222" t="s">
        <v>1850</v>
      </c>
      <c r="B1226" s="222" t="s">
        <v>119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</row>
    <row r="1227" spans="1:14">
      <c r="A1227" s="222" t="s">
        <v>1851</v>
      </c>
      <c r="B1227" s="222" t="s">
        <v>119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</row>
    <row r="1228" spans="1:14">
      <c r="A1228" s="222" t="s">
        <v>1852</v>
      </c>
      <c r="B1228" s="222" t="s">
        <v>119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</row>
    <row r="1229" spans="1:14">
      <c r="A1229" s="222" t="s">
        <v>1853</v>
      </c>
      <c r="B1229" s="222" t="s">
        <v>119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</row>
    <row r="1230" spans="1:14">
      <c r="A1230" s="222" t="s">
        <v>1854</v>
      </c>
      <c r="B1230" s="222" t="s">
        <v>119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</row>
    <row r="1231" spans="1:14">
      <c r="A1231" s="222" t="s">
        <v>1855</v>
      </c>
      <c r="B1231" s="222" t="s">
        <v>119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</row>
    <row r="1232" spans="1:14">
      <c r="A1232" s="222" t="s">
        <v>1856</v>
      </c>
      <c r="B1232" s="222" t="s">
        <v>119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</row>
    <row r="1233" spans="1:14">
      <c r="A1233" s="222" t="s">
        <v>1857</v>
      </c>
      <c r="B1233" s="222" t="s">
        <v>119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</row>
    <row r="1234" spans="1:14">
      <c r="A1234" s="222" t="s">
        <v>1858</v>
      </c>
      <c r="B1234" s="222" t="s">
        <v>119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</row>
    <row r="1235" spans="1:14">
      <c r="A1235" s="222" t="s">
        <v>1859</v>
      </c>
      <c r="B1235" s="222" t="s">
        <v>119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</row>
    <row r="1236" spans="1:14">
      <c r="A1236" s="222" t="s">
        <v>1860</v>
      </c>
      <c r="B1236" s="222" t="s">
        <v>119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</row>
    <row r="1237" spans="1:14">
      <c r="A1237" s="222" t="s">
        <v>1861</v>
      </c>
      <c r="B1237" s="222" t="s">
        <v>119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</row>
    <row r="1238" spans="1:14">
      <c r="A1238" s="222" t="s">
        <v>1862</v>
      </c>
      <c r="B1238" s="222" t="s">
        <v>119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</row>
    <row r="1239" spans="1:14">
      <c r="A1239" s="222" t="s">
        <v>1863</v>
      </c>
      <c r="B1239" s="222" t="s">
        <v>119</v>
      </c>
      <c r="C1239" s="223">
        <v>0</v>
      </c>
      <c r="D1239" s="223">
        <v>0</v>
      </c>
      <c r="E1239" s="223">
        <v>0</v>
      </c>
      <c r="F1239" s="223">
        <v>0</v>
      </c>
      <c r="G1239" s="223">
        <v>0</v>
      </c>
      <c r="H1239" s="223">
        <v>0</v>
      </c>
      <c r="I1239" s="223">
        <v>0</v>
      </c>
      <c r="J1239" s="223">
        <v>0</v>
      </c>
      <c r="K1239" s="223">
        <v>0</v>
      </c>
      <c r="L1239" s="223">
        <v>0</v>
      </c>
      <c r="M1239" s="223">
        <v>0</v>
      </c>
      <c r="N1239" s="223">
        <v>0</v>
      </c>
    </row>
    <row r="1240" spans="1:14">
      <c r="A1240" s="222" t="s">
        <v>1864</v>
      </c>
      <c r="B1240" s="222" t="s">
        <v>119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</row>
    <row r="1241" spans="1:14">
      <c r="A1241" s="222" t="s">
        <v>1865</v>
      </c>
      <c r="B1241" s="222" t="s">
        <v>119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</row>
    <row r="1242" spans="1:14">
      <c r="A1242" s="222" t="s">
        <v>1866</v>
      </c>
      <c r="B1242" s="222" t="s">
        <v>119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</row>
    <row r="1243" spans="1:14">
      <c r="A1243" s="222" t="s">
        <v>1867</v>
      </c>
      <c r="B1243" s="222" t="s">
        <v>119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</row>
    <row r="1244" spans="1:14">
      <c r="A1244" s="222" t="s">
        <v>1868</v>
      </c>
      <c r="B1244" s="222" t="s">
        <v>119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</row>
    <row r="1245" spans="1:14">
      <c r="A1245" s="222" t="s">
        <v>1869</v>
      </c>
      <c r="B1245" s="222" t="s">
        <v>119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</row>
    <row r="1246" spans="1:14">
      <c r="A1246" s="222" t="s">
        <v>1870</v>
      </c>
      <c r="B1246" s="222" t="s">
        <v>1871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</row>
    <row r="1247" spans="1:14">
      <c r="A1247" s="222" t="s">
        <v>1872</v>
      </c>
      <c r="B1247" s="222" t="s">
        <v>119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</row>
    <row r="1248" spans="1:14">
      <c r="A1248" s="222" t="s">
        <v>1873</v>
      </c>
      <c r="B1248" s="222" t="s">
        <v>119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</row>
    <row r="1249" spans="1:14">
      <c r="A1249" s="222" t="s">
        <v>1874</v>
      </c>
      <c r="B1249" s="222" t="s">
        <v>1875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</row>
    <row r="1250" spans="1:14">
      <c r="A1250" s="222" t="s">
        <v>2503</v>
      </c>
      <c r="B1250" s="222" t="s">
        <v>2504</v>
      </c>
      <c r="C1250" s="223">
        <v>-50000000</v>
      </c>
      <c r="D1250" s="223">
        <v>-33333333.329999998</v>
      </c>
      <c r="E1250" s="223">
        <v>-33333333.329999998</v>
      </c>
      <c r="F1250" s="223">
        <v>-33333333.329999998</v>
      </c>
      <c r="G1250" s="223">
        <v>-33333333.329999998</v>
      </c>
      <c r="H1250" s="223">
        <v>-33333333.329999998</v>
      </c>
      <c r="I1250" s="223">
        <v>-33333333.329999998</v>
      </c>
      <c r="J1250" s="223">
        <v>-33333333.329999998</v>
      </c>
      <c r="K1250" s="223">
        <v>-33333333.329999998</v>
      </c>
      <c r="L1250" s="223">
        <v>-33333333.329999998</v>
      </c>
      <c r="M1250" s="223">
        <v>-33333333.329999998</v>
      </c>
      <c r="N1250" s="223">
        <v>-33333333.329999998</v>
      </c>
    </row>
    <row r="1251" spans="1:14">
      <c r="A1251" s="222" t="s">
        <v>1876</v>
      </c>
      <c r="B1251" s="222" t="s">
        <v>1410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</row>
    <row r="1252" spans="1:14">
      <c r="A1252" s="222" t="s">
        <v>1877</v>
      </c>
      <c r="B1252" s="222" t="s">
        <v>119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</row>
    <row r="1253" spans="1:14">
      <c r="A1253" s="222" t="s">
        <v>1878</v>
      </c>
      <c r="B1253" s="222" t="s">
        <v>1879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</row>
    <row r="1254" spans="1:14">
      <c r="A1254" s="222" t="s">
        <v>1880</v>
      </c>
      <c r="B1254" s="222" t="s">
        <v>1881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</row>
    <row r="1255" spans="1:14">
      <c r="A1255" s="222" t="s">
        <v>1882</v>
      </c>
      <c r="B1255" s="222" t="s">
        <v>1883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</row>
    <row r="1256" spans="1:14">
      <c r="A1256" s="222" t="s">
        <v>1884</v>
      </c>
      <c r="B1256" s="222" t="s">
        <v>1885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</row>
    <row r="1257" spans="1:14">
      <c r="A1257" s="222" t="s">
        <v>1886</v>
      </c>
      <c r="B1257" s="222" t="s">
        <v>1887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</row>
    <row r="1258" spans="1:14">
      <c r="A1258" s="222" t="s">
        <v>2505</v>
      </c>
      <c r="B1258" s="222" t="s">
        <v>2506</v>
      </c>
      <c r="C1258" s="223">
        <v>0</v>
      </c>
      <c r="D1258" s="223">
        <v>0</v>
      </c>
      <c r="E1258" s="223">
        <v>0</v>
      </c>
      <c r="F1258" s="223">
        <v>0</v>
      </c>
      <c r="G1258" s="223">
        <v>0</v>
      </c>
      <c r="H1258" s="223">
        <v>0</v>
      </c>
      <c r="I1258" s="223">
        <v>0</v>
      </c>
      <c r="J1258" s="223">
        <v>0</v>
      </c>
      <c r="K1258" s="223">
        <v>0</v>
      </c>
      <c r="L1258" s="223">
        <v>0</v>
      </c>
      <c r="M1258" s="223">
        <v>0</v>
      </c>
      <c r="N1258" s="223">
        <v>0</v>
      </c>
    </row>
    <row r="1259" spans="1:14">
      <c r="A1259" s="222" t="s">
        <v>1888</v>
      </c>
      <c r="B1259" s="222" t="s">
        <v>1889</v>
      </c>
      <c r="C1259" s="223">
        <v>0</v>
      </c>
      <c r="D1259" s="223">
        <v>0</v>
      </c>
      <c r="E1259" s="223">
        <v>0</v>
      </c>
      <c r="F1259" s="223">
        <v>0</v>
      </c>
      <c r="G1259" s="223">
        <v>0</v>
      </c>
      <c r="H1259" s="223">
        <v>0</v>
      </c>
      <c r="I1259" s="223">
        <v>0</v>
      </c>
      <c r="J1259" s="223">
        <v>0</v>
      </c>
      <c r="K1259" s="223">
        <v>0</v>
      </c>
      <c r="L1259" s="223">
        <v>0</v>
      </c>
      <c r="M1259" s="223">
        <v>0</v>
      </c>
      <c r="N1259" s="223">
        <v>0</v>
      </c>
    </row>
    <row r="1260" spans="1:14">
      <c r="A1260" s="222" t="s">
        <v>1890</v>
      </c>
      <c r="B1260" s="222" t="s">
        <v>1428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</row>
    <row r="1261" spans="1:14">
      <c r="A1261" s="222" t="s">
        <v>1891</v>
      </c>
      <c r="B1261" s="222" t="s">
        <v>1892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</row>
    <row r="1262" spans="1:14">
      <c r="A1262" s="222" t="s">
        <v>1893</v>
      </c>
      <c r="B1262" s="222" t="s">
        <v>119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</row>
    <row r="1263" spans="1:14">
      <c r="A1263" s="222" t="s">
        <v>1894</v>
      </c>
      <c r="B1263" s="222" t="s">
        <v>119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</row>
    <row r="1264" spans="1:14">
      <c r="A1264" s="222" t="s">
        <v>1895</v>
      </c>
      <c r="B1264" s="222" t="s">
        <v>1793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</row>
    <row r="1265" spans="1:14">
      <c r="A1265" s="222" t="s">
        <v>1896</v>
      </c>
      <c r="B1265" s="222" t="s">
        <v>1795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</row>
    <row r="1266" spans="1:14">
      <c r="A1266" s="222" t="s">
        <v>1897</v>
      </c>
      <c r="B1266" s="222" t="s">
        <v>1799</v>
      </c>
      <c r="C1266" s="223">
        <v>-1299168.2</v>
      </c>
      <c r="D1266" s="223">
        <v>-1151064.8</v>
      </c>
      <c r="E1266" s="223">
        <v>-1059822.3999999999</v>
      </c>
      <c r="F1266" s="223">
        <v>-968580</v>
      </c>
      <c r="G1266" s="223">
        <v>-877337.59999999998</v>
      </c>
      <c r="H1266" s="223">
        <v>-786095.2</v>
      </c>
      <c r="I1266" s="223">
        <v>-786095.2</v>
      </c>
      <c r="J1266" s="223">
        <v>-786095.2</v>
      </c>
      <c r="K1266" s="223">
        <v>-786095.2</v>
      </c>
      <c r="L1266" s="223">
        <v>-786095.2</v>
      </c>
      <c r="M1266" s="223">
        <v>-786095.2</v>
      </c>
      <c r="N1266" s="223">
        <v>-786095.2</v>
      </c>
    </row>
    <row r="1267" spans="1:14">
      <c r="A1267" s="222" t="s">
        <v>1898</v>
      </c>
      <c r="B1267" s="222" t="s">
        <v>1801</v>
      </c>
      <c r="C1267" s="223">
        <v>114494.42</v>
      </c>
      <c r="D1267" s="223">
        <v>99010.22</v>
      </c>
      <c r="E1267" s="223">
        <v>85223.74</v>
      </c>
      <c r="F1267" s="223">
        <v>72449.100000000006</v>
      </c>
      <c r="G1267" s="223">
        <v>60699.519999999997</v>
      </c>
      <c r="H1267" s="223">
        <v>49988.39</v>
      </c>
      <c r="I1267" s="223">
        <v>49988.39</v>
      </c>
      <c r="J1267" s="223">
        <v>49988.39</v>
      </c>
      <c r="K1267" s="223">
        <v>49988.39</v>
      </c>
      <c r="L1267" s="223">
        <v>49988.39</v>
      </c>
      <c r="M1267" s="223">
        <v>49988.39</v>
      </c>
      <c r="N1267" s="223">
        <v>49988.39</v>
      </c>
    </row>
    <row r="1268" spans="1:14">
      <c r="A1268" s="222" t="s">
        <v>1899</v>
      </c>
      <c r="B1268" s="222" t="s">
        <v>1900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</row>
    <row r="1269" spans="1:14">
      <c r="A1269" s="222" t="s">
        <v>1901</v>
      </c>
      <c r="B1269" s="222" t="s">
        <v>1902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</row>
    <row r="1270" spans="1:14">
      <c r="A1270" s="222" t="s">
        <v>1903</v>
      </c>
      <c r="B1270" s="222" t="s">
        <v>119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</row>
    <row r="1271" spans="1:14">
      <c r="A1271" s="222" t="s">
        <v>1904</v>
      </c>
      <c r="B1271" s="222" t="s">
        <v>119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</row>
    <row r="1272" spans="1:14">
      <c r="A1272" s="222" t="s">
        <v>1905</v>
      </c>
      <c r="B1272" s="222" t="s">
        <v>119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</row>
    <row r="1273" spans="1:14">
      <c r="A1273" s="222" t="s">
        <v>1906</v>
      </c>
      <c r="B1273" s="222" t="s">
        <v>119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</row>
    <row r="1274" spans="1:14">
      <c r="A1274" s="222" t="s">
        <v>1907</v>
      </c>
      <c r="B1274" s="222" t="s">
        <v>119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</row>
    <row r="1275" spans="1:14">
      <c r="A1275" s="222" t="s">
        <v>1908</v>
      </c>
      <c r="B1275" s="222" t="s">
        <v>119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</row>
    <row r="1276" spans="1:14">
      <c r="A1276" s="222" t="s">
        <v>1909</v>
      </c>
      <c r="B1276" s="222" t="s">
        <v>119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</row>
    <row r="1277" spans="1:14">
      <c r="A1277" s="222" t="s">
        <v>1910</v>
      </c>
      <c r="B1277" s="222" t="s">
        <v>119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</row>
    <row r="1278" spans="1:14">
      <c r="A1278" s="222" t="s">
        <v>1911</v>
      </c>
      <c r="B1278" s="222" t="s">
        <v>119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</row>
    <row r="1279" spans="1:14">
      <c r="A1279" s="222" t="s">
        <v>1912</v>
      </c>
      <c r="B1279" s="222" t="s">
        <v>119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</row>
    <row r="1280" spans="1:14">
      <c r="A1280" s="222" t="s">
        <v>1913</v>
      </c>
      <c r="B1280" s="222" t="s">
        <v>119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</row>
    <row r="1281" spans="1:14">
      <c r="A1281" s="222" t="s">
        <v>1914</v>
      </c>
      <c r="B1281" s="222" t="s">
        <v>119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</row>
    <row r="1282" spans="1:14">
      <c r="A1282" s="222" t="s">
        <v>1915</v>
      </c>
      <c r="B1282" s="222" t="s">
        <v>119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</row>
    <row r="1283" spans="1:14">
      <c r="A1283" s="222" t="s">
        <v>1916</v>
      </c>
      <c r="B1283" s="222" t="s">
        <v>119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</row>
    <row r="1284" spans="1:14">
      <c r="A1284" s="222" t="s">
        <v>1917</v>
      </c>
      <c r="B1284" s="222" t="s">
        <v>119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</row>
    <row r="1285" spans="1:14">
      <c r="A1285" s="222" t="s">
        <v>1918</v>
      </c>
      <c r="B1285" s="222" t="s">
        <v>119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</row>
    <row r="1286" spans="1:14">
      <c r="A1286" s="222" t="s">
        <v>1919</v>
      </c>
      <c r="B1286" s="222" t="s">
        <v>119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</row>
    <row r="1287" spans="1:14">
      <c r="A1287" s="222" t="s">
        <v>1920</v>
      </c>
      <c r="B1287" s="222" t="s">
        <v>119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</row>
    <row r="1288" spans="1:14">
      <c r="A1288" s="222" t="s">
        <v>1921</v>
      </c>
      <c r="B1288" s="222" t="s">
        <v>119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</row>
    <row r="1289" spans="1:14">
      <c r="A1289" s="222" t="s">
        <v>1922</v>
      </c>
      <c r="B1289" s="222" t="s">
        <v>119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</row>
    <row r="1290" spans="1:14">
      <c r="A1290" s="222" t="s">
        <v>1923</v>
      </c>
      <c r="B1290" s="222" t="s">
        <v>119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</row>
    <row r="1291" spans="1:14">
      <c r="A1291" s="222" t="s">
        <v>1924</v>
      </c>
      <c r="B1291" s="222" t="s">
        <v>119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</row>
    <row r="1292" spans="1:14">
      <c r="A1292" s="222" t="s">
        <v>1925</v>
      </c>
      <c r="B1292" s="222" t="s">
        <v>1926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</row>
    <row r="1293" spans="1:14">
      <c r="A1293" s="222" t="s">
        <v>1927</v>
      </c>
      <c r="B1293" s="222" t="s">
        <v>119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</row>
    <row r="1294" spans="1:14">
      <c r="A1294" s="222" t="s">
        <v>1928</v>
      </c>
      <c r="B1294" s="222" t="s">
        <v>119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</row>
    <row r="1295" spans="1:14">
      <c r="A1295" s="222" t="s">
        <v>1929</v>
      </c>
      <c r="B1295" s="222" t="s">
        <v>119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</row>
    <row r="1296" spans="1:14">
      <c r="A1296" s="222" t="s">
        <v>1930</v>
      </c>
      <c r="B1296" s="222" t="s">
        <v>119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</row>
    <row r="1297" spans="1:14">
      <c r="A1297" s="222" t="s">
        <v>1931</v>
      </c>
      <c r="B1297" s="222" t="s">
        <v>119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</row>
    <row r="1298" spans="1:14">
      <c r="A1298" s="222" t="s">
        <v>1932</v>
      </c>
      <c r="B1298" s="222" t="s">
        <v>119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</row>
    <row r="1299" spans="1:14">
      <c r="A1299" s="222" t="s">
        <v>1933</v>
      </c>
      <c r="B1299" s="222" t="s">
        <v>119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</row>
    <row r="1300" spans="1:14">
      <c r="A1300" s="222" t="s">
        <v>1934</v>
      </c>
      <c r="B1300" s="222" t="s">
        <v>119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</row>
    <row r="1301" spans="1:14">
      <c r="A1301" s="222" t="s">
        <v>1935</v>
      </c>
      <c r="B1301" s="222" t="s">
        <v>119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</row>
    <row r="1302" spans="1:14">
      <c r="A1302" s="222" t="s">
        <v>1936</v>
      </c>
      <c r="B1302" s="222" t="s">
        <v>119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</row>
    <row r="1303" spans="1:14">
      <c r="A1303" s="222" t="s">
        <v>1937</v>
      </c>
      <c r="B1303" s="222" t="s">
        <v>119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</row>
    <row r="1304" spans="1:14">
      <c r="A1304" s="222" t="s">
        <v>1938</v>
      </c>
      <c r="B1304" s="222" t="s">
        <v>119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</row>
    <row r="1305" spans="1:14">
      <c r="A1305" s="222" t="s">
        <v>1939</v>
      </c>
      <c r="B1305" s="222" t="s">
        <v>119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</row>
    <row r="1306" spans="1:14">
      <c r="A1306" s="222" t="s">
        <v>1940</v>
      </c>
      <c r="B1306" s="222" t="s">
        <v>119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</row>
    <row r="1307" spans="1:14">
      <c r="A1307" s="222" t="s">
        <v>1941</v>
      </c>
      <c r="B1307" s="222" t="s">
        <v>119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</row>
    <row r="1308" spans="1:14">
      <c r="A1308" s="222" t="s">
        <v>1942</v>
      </c>
      <c r="B1308" s="222" t="s">
        <v>119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</row>
    <row r="1309" spans="1:14">
      <c r="A1309" s="222" t="s">
        <v>1943</v>
      </c>
      <c r="B1309" s="222" t="s">
        <v>119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</row>
    <row r="1310" spans="1:14">
      <c r="A1310" s="222" t="s">
        <v>1944</v>
      </c>
      <c r="B1310" s="222" t="s">
        <v>119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</row>
    <row r="1311" spans="1:14">
      <c r="A1311" s="222" t="s">
        <v>1945</v>
      </c>
      <c r="B1311" s="222" t="s">
        <v>119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</row>
    <row r="1312" spans="1:14">
      <c r="A1312" s="222" t="s">
        <v>1946</v>
      </c>
      <c r="B1312" s="222" t="s">
        <v>119</v>
      </c>
      <c r="C1312" s="223">
        <v>0</v>
      </c>
      <c r="D1312" s="223">
        <v>0</v>
      </c>
      <c r="E1312" s="223">
        <v>0</v>
      </c>
      <c r="F1312" s="223">
        <v>0</v>
      </c>
      <c r="G1312" s="223">
        <v>0</v>
      </c>
      <c r="H1312" s="223">
        <v>0</v>
      </c>
      <c r="I1312" s="223">
        <v>0</v>
      </c>
      <c r="J1312" s="223">
        <v>0</v>
      </c>
      <c r="K1312" s="223">
        <v>0</v>
      </c>
      <c r="L1312" s="223">
        <v>0</v>
      </c>
      <c r="M1312" s="223">
        <v>0</v>
      </c>
      <c r="N1312" s="223">
        <v>0</v>
      </c>
    </row>
    <row r="1313" spans="1:14">
      <c r="A1313" s="222" t="s">
        <v>1947</v>
      </c>
      <c r="B1313" s="222" t="s">
        <v>119</v>
      </c>
      <c r="C1313" s="223">
        <v>0</v>
      </c>
      <c r="D1313" s="223">
        <v>0</v>
      </c>
      <c r="E1313" s="223">
        <v>0</v>
      </c>
      <c r="F1313" s="223">
        <v>0</v>
      </c>
      <c r="G1313" s="223">
        <v>0</v>
      </c>
      <c r="H1313" s="223">
        <v>0</v>
      </c>
      <c r="I1313" s="223">
        <v>0</v>
      </c>
      <c r="J1313" s="223">
        <v>0</v>
      </c>
      <c r="K1313" s="223">
        <v>0</v>
      </c>
      <c r="L1313" s="223">
        <v>0</v>
      </c>
      <c r="M1313" s="223">
        <v>0</v>
      </c>
      <c r="N1313" s="223">
        <v>0</v>
      </c>
    </row>
    <row r="1314" spans="1:14">
      <c r="A1314" s="222" t="s">
        <v>1948</v>
      </c>
      <c r="B1314" s="222" t="s">
        <v>119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</row>
    <row r="1315" spans="1:14">
      <c r="A1315" s="222" t="s">
        <v>1949</v>
      </c>
      <c r="B1315" s="222" t="s">
        <v>119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</row>
    <row r="1316" spans="1:14">
      <c r="A1316" s="222" t="s">
        <v>1950</v>
      </c>
      <c r="B1316" s="222" t="s">
        <v>119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</row>
    <row r="1317" spans="1:14">
      <c r="A1317" s="222" t="s">
        <v>1951</v>
      </c>
      <c r="B1317" s="222" t="s">
        <v>119</v>
      </c>
      <c r="C1317" s="223">
        <v>0</v>
      </c>
      <c r="D1317" s="223">
        <v>0</v>
      </c>
      <c r="E1317" s="223">
        <v>0</v>
      </c>
      <c r="F1317" s="223">
        <v>0</v>
      </c>
      <c r="G1317" s="223">
        <v>0</v>
      </c>
      <c r="H1317" s="223">
        <v>0</v>
      </c>
      <c r="I1317" s="223">
        <v>0</v>
      </c>
      <c r="J1317" s="223">
        <v>0</v>
      </c>
      <c r="K1317" s="223">
        <v>0</v>
      </c>
      <c r="L1317" s="223">
        <v>0</v>
      </c>
      <c r="M1317" s="223">
        <v>0</v>
      </c>
      <c r="N1317" s="223">
        <v>0</v>
      </c>
    </row>
    <row r="1318" spans="1:14">
      <c r="A1318" s="222" t="s">
        <v>1952</v>
      </c>
      <c r="B1318" s="222" t="s">
        <v>119</v>
      </c>
      <c r="C1318" s="223">
        <v>0</v>
      </c>
      <c r="D1318" s="223">
        <v>0</v>
      </c>
      <c r="E1318" s="223">
        <v>0</v>
      </c>
      <c r="F1318" s="223">
        <v>0</v>
      </c>
      <c r="G1318" s="223">
        <v>0</v>
      </c>
      <c r="H1318" s="223">
        <v>0</v>
      </c>
      <c r="I1318" s="223">
        <v>0</v>
      </c>
      <c r="J1318" s="223">
        <v>0</v>
      </c>
      <c r="K1318" s="223">
        <v>0</v>
      </c>
      <c r="L1318" s="223">
        <v>0</v>
      </c>
      <c r="M1318" s="223">
        <v>0</v>
      </c>
      <c r="N1318" s="223">
        <v>0</v>
      </c>
    </row>
    <row r="1319" spans="1:14">
      <c r="A1319" s="222" t="s">
        <v>1953</v>
      </c>
      <c r="B1319" s="222" t="s">
        <v>119</v>
      </c>
      <c r="C1319" s="223">
        <v>0</v>
      </c>
      <c r="D1319" s="223">
        <v>0</v>
      </c>
      <c r="E1319" s="223">
        <v>0</v>
      </c>
      <c r="F1319" s="223">
        <v>0</v>
      </c>
      <c r="G1319" s="223">
        <v>0</v>
      </c>
      <c r="H1319" s="223">
        <v>0</v>
      </c>
      <c r="I1319" s="223">
        <v>0</v>
      </c>
      <c r="J1319" s="223">
        <v>0</v>
      </c>
      <c r="K1319" s="223">
        <v>0</v>
      </c>
      <c r="L1319" s="223">
        <v>0</v>
      </c>
      <c r="M1319" s="223">
        <v>0</v>
      </c>
      <c r="N1319" s="223">
        <v>0</v>
      </c>
    </row>
    <row r="1320" spans="1:14">
      <c r="A1320" s="222" t="s">
        <v>1954</v>
      </c>
      <c r="B1320" s="222" t="s">
        <v>991</v>
      </c>
      <c r="C1320" s="223">
        <v>-27442306.23</v>
      </c>
      <c r="D1320" s="223">
        <v>-27479332.079999998</v>
      </c>
      <c r="E1320" s="223">
        <v>-27516357.93</v>
      </c>
      <c r="F1320" s="223">
        <v>-27553383.780000001</v>
      </c>
      <c r="G1320" s="223">
        <v>-27590409.629999999</v>
      </c>
      <c r="H1320" s="223">
        <v>-27627435.48</v>
      </c>
      <c r="I1320" s="223">
        <v>-27627435.48</v>
      </c>
      <c r="J1320" s="223">
        <v>-27627435.48</v>
      </c>
      <c r="K1320" s="223">
        <v>-27627435.48</v>
      </c>
      <c r="L1320" s="223">
        <v>-27627435.48</v>
      </c>
      <c r="M1320" s="223">
        <v>-27627435.48</v>
      </c>
      <c r="N1320" s="223">
        <v>-27627435.48</v>
      </c>
    </row>
    <row r="1321" spans="1:14">
      <c r="A1321" s="222" t="s">
        <v>1955</v>
      </c>
      <c r="B1321" s="222" t="s">
        <v>993</v>
      </c>
      <c r="C1321" s="223">
        <v>-9879230.2799999993</v>
      </c>
      <c r="D1321" s="223">
        <v>-9892559.5899999999</v>
      </c>
      <c r="E1321" s="223">
        <v>-9905888.9000000004</v>
      </c>
      <c r="F1321" s="223">
        <v>-9919218.2100000009</v>
      </c>
      <c r="G1321" s="223">
        <v>-9932547.5199999996</v>
      </c>
      <c r="H1321" s="223">
        <v>-9945876.8300000001</v>
      </c>
      <c r="I1321" s="223">
        <v>-9945876.8300000001</v>
      </c>
      <c r="J1321" s="223">
        <v>-9945876.8300000001</v>
      </c>
      <c r="K1321" s="223">
        <v>-9945876.8300000001</v>
      </c>
      <c r="L1321" s="223">
        <v>-9945876.8300000001</v>
      </c>
      <c r="M1321" s="223">
        <v>-9945876.8300000001</v>
      </c>
      <c r="N1321" s="223">
        <v>-9945876.8300000001</v>
      </c>
    </row>
    <row r="1322" spans="1:14">
      <c r="A1322" s="222" t="s">
        <v>1956</v>
      </c>
      <c r="B1322" s="222" t="s">
        <v>995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</row>
    <row r="1323" spans="1:14">
      <c r="A1323" s="222" t="s">
        <v>1957</v>
      </c>
      <c r="B1323" s="222" t="s">
        <v>997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</row>
    <row r="1324" spans="1:14">
      <c r="A1324" s="222" t="s">
        <v>1958</v>
      </c>
      <c r="B1324" s="222" t="s">
        <v>999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</row>
    <row r="1325" spans="1:14">
      <c r="A1325" s="222" t="s">
        <v>1959</v>
      </c>
      <c r="B1325" s="222" t="s">
        <v>1960</v>
      </c>
      <c r="C1325" s="223">
        <v>-31526014.550000001</v>
      </c>
      <c r="D1325" s="223">
        <v>-14835187.83</v>
      </c>
      <c r="E1325" s="223">
        <v>-15237406.66</v>
      </c>
      <c r="F1325" s="223">
        <v>-15414014.109999999</v>
      </c>
      <c r="G1325" s="223">
        <v>-12918244.27</v>
      </c>
      <c r="H1325" s="223">
        <v>-12535751.890000001</v>
      </c>
      <c r="I1325" s="223">
        <v>-9498538.1400000006</v>
      </c>
      <c r="J1325" s="223">
        <v>-9498538.1400000006</v>
      </c>
      <c r="K1325" s="223">
        <v>-9498538.1400000006</v>
      </c>
      <c r="L1325" s="223">
        <v>-9498538.1400000006</v>
      </c>
      <c r="M1325" s="223">
        <v>-9498538.1400000006</v>
      </c>
      <c r="N1325" s="223">
        <v>-9498538.1400000006</v>
      </c>
    </row>
    <row r="1326" spans="1:14">
      <c r="A1326" s="222" t="s">
        <v>1961</v>
      </c>
      <c r="B1326" s="222" t="s">
        <v>1962</v>
      </c>
      <c r="C1326" s="223">
        <v>-15653.5</v>
      </c>
      <c r="D1326" s="223">
        <v>-15653.5</v>
      </c>
      <c r="E1326" s="223">
        <v>-15653.5</v>
      </c>
      <c r="F1326" s="223">
        <v>-15653.5</v>
      </c>
      <c r="G1326" s="223">
        <v>-15653.5</v>
      </c>
      <c r="H1326" s="223">
        <v>-15653.5</v>
      </c>
      <c r="I1326" s="223">
        <v>-15653.5</v>
      </c>
      <c r="J1326" s="223">
        <v>-15653.5</v>
      </c>
      <c r="K1326" s="223">
        <v>-15653.5</v>
      </c>
      <c r="L1326" s="223">
        <v>-15653.5</v>
      </c>
      <c r="M1326" s="223">
        <v>-15653.5</v>
      </c>
      <c r="N1326" s="223">
        <v>-15653.5</v>
      </c>
    </row>
    <row r="1327" spans="1:14">
      <c r="A1327" s="222" t="s">
        <v>1963</v>
      </c>
      <c r="B1327" s="222" t="s">
        <v>1964</v>
      </c>
      <c r="C1327" s="223">
        <v>-19840077.260000002</v>
      </c>
      <c r="D1327" s="223">
        <v>-21518768.43</v>
      </c>
      <c r="E1327" s="223">
        <v>-20575896.02</v>
      </c>
      <c r="F1327" s="223">
        <v>-19905508.870000001</v>
      </c>
      <c r="G1327" s="223">
        <v>-19180438.760000002</v>
      </c>
      <c r="H1327" s="223">
        <v>-18578715.149999999</v>
      </c>
      <c r="I1327" s="223">
        <v>-16384852.48</v>
      </c>
      <c r="J1327" s="223">
        <v>-16384852.48</v>
      </c>
      <c r="K1327" s="223">
        <v>-16384852.48</v>
      </c>
      <c r="L1327" s="223">
        <v>-16384852.48</v>
      </c>
      <c r="M1327" s="223">
        <v>-16384852.48</v>
      </c>
      <c r="N1327" s="223">
        <v>-16384852.48</v>
      </c>
    </row>
    <row r="1328" spans="1:14">
      <c r="A1328" s="222" t="s">
        <v>1965</v>
      </c>
      <c r="B1328" s="222" t="s">
        <v>1966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</row>
    <row r="1329" spans="1:14">
      <c r="A1329" s="222" t="s">
        <v>1967</v>
      </c>
      <c r="B1329" s="222" t="s">
        <v>1968</v>
      </c>
      <c r="C1329" s="223">
        <v>-260436303</v>
      </c>
      <c r="D1329" s="223">
        <v>-260436303</v>
      </c>
      <c r="E1329" s="223">
        <v>-260436303</v>
      </c>
      <c r="F1329" s="223">
        <v>-260436303</v>
      </c>
      <c r="G1329" s="223">
        <v>-260436303</v>
      </c>
      <c r="H1329" s="223">
        <v>-260436303</v>
      </c>
      <c r="I1329" s="223">
        <v>-260436303</v>
      </c>
      <c r="J1329" s="223">
        <v>-260436303</v>
      </c>
      <c r="K1329" s="223">
        <v>-260436303</v>
      </c>
      <c r="L1329" s="223">
        <v>-260436303</v>
      </c>
      <c r="M1329" s="223">
        <v>-260436303</v>
      </c>
      <c r="N1329" s="223">
        <v>-260436303</v>
      </c>
    </row>
    <row r="1330" spans="1:14">
      <c r="A1330" s="222" t="s">
        <v>1969</v>
      </c>
      <c r="B1330" s="222" t="s">
        <v>1970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</row>
    <row r="1331" spans="1:14">
      <c r="A1331" s="222" t="s">
        <v>1971</v>
      </c>
      <c r="B1331" s="222" t="s">
        <v>1972</v>
      </c>
      <c r="C1331" s="223">
        <v>0</v>
      </c>
      <c r="D1331" s="223">
        <v>0</v>
      </c>
      <c r="E1331" s="223">
        <v>0</v>
      </c>
      <c r="F1331" s="223">
        <v>0</v>
      </c>
      <c r="G1331" s="223">
        <v>0</v>
      </c>
      <c r="H1331" s="223">
        <v>0</v>
      </c>
      <c r="I1331" s="223">
        <v>0</v>
      </c>
      <c r="J1331" s="223">
        <v>0</v>
      </c>
      <c r="K1331" s="223">
        <v>0</v>
      </c>
      <c r="L1331" s="223">
        <v>0</v>
      </c>
      <c r="M1331" s="223">
        <v>0</v>
      </c>
      <c r="N1331" s="223">
        <v>0</v>
      </c>
    </row>
    <row r="1332" spans="1:14">
      <c r="A1332" s="222" t="s">
        <v>1973</v>
      </c>
      <c r="B1332" s="222" t="s">
        <v>119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</row>
    <row r="1333" spans="1:14">
      <c r="A1333" s="222" t="s">
        <v>1974</v>
      </c>
      <c r="B1333" s="222" t="s">
        <v>119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</row>
    <row r="1334" spans="1:14">
      <c r="A1334" s="222" t="s">
        <v>1975</v>
      </c>
      <c r="B1334" s="222" t="s">
        <v>119</v>
      </c>
      <c r="C1334" s="223">
        <v>0</v>
      </c>
      <c r="D1334" s="223">
        <v>0</v>
      </c>
      <c r="E1334" s="223">
        <v>0</v>
      </c>
      <c r="F1334" s="223">
        <v>0</v>
      </c>
      <c r="G1334" s="223">
        <v>0</v>
      </c>
      <c r="H1334" s="223">
        <v>0</v>
      </c>
      <c r="I1334" s="223">
        <v>0</v>
      </c>
      <c r="J1334" s="223">
        <v>0</v>
      </c>
      <c r="K1334" s="223">
        <v>0</v>
      </c>
      <c r="L1334" s="223">
        <v>0</v>
      </c>
      <c r="M1334" s="223">
        <v>0</v>
      </c>
      <c r="N1334" s="223">
        <v>0</v>
      </c>
    </row>
    <row r="1335" spans="1:14">
      <c r="A1335" s="222" t="s">
        <v>1976</v>
      </c>
      <c r="B1335" s="222" t="s">
        <v>119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</row>
    <row r="1336" spans="1:14">
      <c r="A1336" s="222" t="s">
        <v>1977</v>
      </c>
      <c r="B1336" s="222" t="s">
        <v>1978</v>
      </c>
      <c r="C1336" s="223">
        <v>0</v>
      </c>
      <c r="D1336" s="223">
        <v>0</v>
      </c>
      <c r="E1336" s="223">
        <v>0</v>
      </c>
      <c r="F1336" s="223">
        <v>0</v>
      </c>
      <c r="G1336" s="223">
        <v>0</v>
      </c>
      <c r="H1336" s="223">
        <v>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</row>
    <row r="1337" spans="1:14">
      <c r="A1337" s="222" t="s">
        <v>1979</v>
      </c>
      <c r="B1337" s="222" t="s">
        <v>1980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</row>
    <row r="1338" spans="1:14">
      <c r="A1338" s="222" t="s">
        <v>1981</v>
      </c>
      <c r="B1338" s="222" t="s">
        <v>1982</v>
      </c>
      <c r="C1338" s="223">
        <v>0</v>
      </c>
      <c r="D1338" s="223">
        <v>0</v>
      </c>
      <c r="E1338" s="223">
        <v>0</v>
      </c>
      <c r="F1338" s="223">
        <v>0</v>
      </c>
      <c r="G1338" s="223">
        <v>0</v>
      </c>
      <c r="H1338" s="223">
        <v>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</row>
    <row r="1339" spans="1:14">
      <c r="A1339" s="222" t="s">
        <v>1983</v>
      </c>
      <c r="B1339" s="222" t="s">
        <v>1984</v>
      </c>
      <c r="C1339" s="223">
        <v>-3275163.54</v>
      </c>
      <c r="D1339" s="223">
        <v>-3275163.54</v>
      </c>
      <c r="E1339" s="223">
        <v>-3275163.54</v>
      </c>
      <c r="F1339" s="223">
        <v>-3275163.54</v>
      </c>
      <c r="G1339" s="223">
        <v>-3275163.54</v>
      </c>
      <c r="H1339" s="223">
        <v>-3275163.54</v>
      </c>
      <c r="I1339" s="223">
        <v>-3275163.54</v>
      </c>
      <c r="J1339" s="223">
        <v>-3275163.54</v>
      </c>
      <c r="K1339" s="223">
        <v>-3275163.54</v>
      </c>
      <c r="L1339" s="223">
        <v>-3275163.54</v>
      </c>
      <c r="M1339" s="223">
        <v>-3275163.54</v>
      </c>
      <c r="N1339" s="223">
        <v>-3275163.54</v>
      </c>
    </row>
    <row r="1340" spans="1:14">
      <c r="A1340" s="222" t="s">
        <v>1985</v>
      </c>
      <c r="B1340" s="222" t="s">
        <v>1986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</row>
    <row r="1341" spans="1:14">
      <c r="A1341" s="222" t="s">
        <v>1987</v>
      </c>
      <c r="B1341" s="222" t="s">
        <v>1988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</row>
    <row r="1342" spans="1:14">
      <c r="A1342" s="222" t="s">
        <v>1989</v>
      </c>
      <c r="B1342" s="222" t="s">
        <v>1990</v>
      </c>
      <c r="C1342" s="223">
        <v>-60077591.259999998</v>
      </c>
      <c r="D1342" s="223">
        <v>-60077591.259999998</v>
      </c>
      <c r="E1342" s="223">
        <v>-60077591.259999998</v>
      </c>
      <c r="F1342" s="223">
        <v>-60077591.259999998</v>
      </c>
      <c r="G1342" s="223">
        <v>-60077591.259999998</v>
      </c>
      <c r="H1342" s="223">
        <v>-60077591.259999998</v>
      </c>
      <c r="I1342" s="223">
        <v>-43607819.890000001</v>
      </c>
      <c r="J1342" s="223">
        <v>-43607819.890000001</v>
      </c>
      <c r="K1342" s="223">
        <v>-43607819.890000001</v>
      </c>
      <c r="L1342" s="223">
        <v>-43607819.890000001</v>
      </c>
      <c r="M1342" s="223">
        <v>-43607819.890000001</v>
      </c>
      <c r="N1342" s="223">
        <v>-43607819.890000001</v>
      </c>
    </row>
    <row r="1343" spans="1:14">
      <c r="A1343" s="222" t="s">
        <v>1991</v>
      </c>
      <c r="B1343" s="222" t="s">
        <v>1992</v>
      </c>
      <c r="C1343" s="223">
        <v>0</v>
      </c>
      <c r="D1343" s="223">
        <v>0</v>
      </c>
      <c r="E1343" s="223">
        <v>0</v>
      </c>
      <c r="F1343" s="223">
        <v>0</v>
      </c>
      <c r="G1343" s="223">
        <v>0</v>
      </c>
      <c r="H1343" s="223">
        <v>0</v>
      </c>
      <c r="I1343" s="223">
        <v>0</v>
      </c>
      <c r="J1343" s="223">
        <v>0</v>
      </c>
      <c r="K1343" s="223">
        <v>0</v>
      </c>
      <c r="L1343" s="223">
        <v>0</v>
      </c>
      <c r="M1343" s="223">
        <v>0</v>
      </c>
      <c r="N1343" s="223">
        <v>0</v>
      </c>
    </row>
    <row r="1344" spans="1:14">
      <c r="A1344" s="222" t="s">
        <v>1993</v>
      </c>
      <c r="B1344" s="222" t="s">
        <v>1994</v>
      </c>
      <c r="C1344" s="223">
        <v>16469781.35</v>
      </c>
      <c r="D1344" s="223">
        <v>16469781.35</v>
      </c>
      <c r="E1344" s="223">
        <v>16469781.35</v>
      </c>
      <c r="F1344" s="223">
        <v>16469781.35</v>
      </c>
      <c r="G1344" s="223">
        <v>16469781.35</v>
      </c>
      <c r="H1344" s="223">
        <v>16469781.35</v>
      </c>
      <c r="I1344" s="223">
        <v>0</v>
      </c>
      <c r="J1344" s="223">
        <v>0</v>
      </c>
      <c r="K1344" s="223">
        <v>0</v>
      </c>
      <c r="L1344" s="223">
        <v>0</v>
      </c>
      <c r="M1344" s="223">
        <v>0</v>
      </c>
      <c r="N1344" s="223">
        <v>0</v>
      </c>
    </row>
    <row r="1345" spans="1:14">
      <c r="A1345" s="222" t="s">
        <v>1995</v>
      </c>
      <c r="B1345" s="222" t="s">
        <v>119</v>
      </c>
      <c r="C1345" s="223">
        <v>0</v>
      </c>
      <c r="D1345" s="223">
        <v>0</v>
      </c>
      <c r="E1345" s="223">
        <v>0</v>
      </c>
      <c r="F1345" s="223">
        <v>0</v>
      </c>
      <c r="G1345" s="223">
        <v>0</v>
      </c>
      <c r="H1345" s="223">
        <v>0</v>
      </c>
      <c r="I1345" s="223">
        <v>0</v>
      </c>
      <c r="J1345" s="223">
        <v>0</v>
      </c>
      <c r="K1345" s="223">
        <v>0</v>
      </c>
      <c r="L1345" s="223">
        <v>0</v>
      </c>
      <c r="M1345" s="223">
        <v>0</v>
      </c>
      <c r="N1345" s="223">
        <v>0</v>
      </c>
    </row>
    <row r="1346" spans="1:14">
      <c r="A1346" s="222" t="s">
        <v>2507</v>
      </c>
      <c r="B1346" s="222" t="s">
        <v>2508</v>
      </c>
      <c r="C1346" s="223">
        <v>-9.98</v>
      </c>
      <c r="D1346" s="223">
        <v>-9.98</v>
      </c>
      <c r="E1346" s="223">
        <v>-9.98</v>
      </c>
      <c r="F1346" s="223">
        <v>-9.98</v>
      </c>
      <c r="G1346" s="223">
        <v>-9.98</v>
      </c>
      <c r="H1346" s="223">
        <v>-9.98</v>
      </c>
      <c r="I1346" s="223">
        <v>0</v>
      </c>
      <c r="J1346" s="223">
        <v>0</v>
      </c>
      <c r="K1346" s="223">
        <v>0</v>
      </c>
      <c r="L1346" s="223">
        <v>0</v>
      </c>
      <c r="M1346" s="223">
        <v>0</v>
      </c>
      <c r="N1346" s="223">
        <v>0</v>
      </c>
    </row>
    <row r="1347" spans="1:14">
      <c r="A1347" s="222" t="s">
        <v>1996</v>
      </c>
      <c r="B1347" s="222" t="s">
        <v>1997</v>
      </c>
      <c r="C1347" s="223">
        <v>0</v>
      </c>
      <c r="D1347" s="223">
        <v>0</v>
      </c>
      <c r="E1347" s="223">
        <v>0</v>
      </c>
      <c r="F1347" s="223">
        <v>0</v>
      </c>
      <c r="G1347" s="223">
        <v>0</v>
      </c>
      <c r="H1347" s="223">
        <v>0</v>
      </c>
      <c r="I1347" s="223">
        <v>0</v>
      </c>
      <c r="J1347" s="223">
        <v>0</v>
      </c>
      <c r="K1347" s="223">
        <v>0</v>
      </c>
      <c r="L1347" s="223">
        <v>0</v>
      </c>
      <c r="M1347" s="223">
        <v>0</v>
      </c>
      <c r="N1347" s="223">
        <v>0</v>
      </c>
    </row>
    <row r="1348" spans="1:14">
      <c r="A1348" s="222" t="s">
        <v>1998</v>
      </c>
      <c r="B1348" s="222" t="s">
        <v>119</v>
      </c>
      <c r="C1348" s="223">
        <v>0</v>
      </c>
      <c r="D1348" s="223">
        <v>0</v>
      </c>
      <c r="E1348" s="223">
        <v>0</v>
      </c>
      <c r="F1348" s="223">
        <v>0</v>
      </c>
      <c r="G1348" s="223">
        <v>0</v>
      </c>
      <c r="H1348" s="223">
        <v>0</v>
      </c>
      <c r="I1348" s="223">
        <v>0</v>
      </c>
      <c r="J1348" s="223">
        <v>0</v>
      </c>
      <c r="K1348" s="223">
        <v>0</v>
      </c>
      <c r="L1348" s="223">
        <v>0</v>
      </c>
      <c r="M1348" s="223">
        <v>0</v>
      </c>
      <c r="N1348" s="223">
        <v>0</v>
      </c>
    </row>
  </sheetData>
  <autoFilter ref="A1:N1348" xr:uid="{429C4E7E-CBBE-4FC3-AEDA-889BFEE32054}"/>
  <pageMargins left="0.75" right="0.75" top="1" bottom="1" header="0.5" footer="0.5"/>
  <headerFooter alignWithMargins="0">
    <oddFooter>&amp;C_x000D_&amp;1#&amp;"Aptos"&amp;8&amp;KFF0000 Logicalis - Sensitive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2EB0F-368C-4E54-BC80-CC283B2EC9AE}">
  <sheetPr codeName="Hoja1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'[9]Staff Costs and Utilisation'!A1</f>
        <v>Brazil PTLS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+[9]Instructions!A3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'[9]Staff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+'[9]Vendor Maint.(US ONLY)'!B5</f>
        <v>Actual</v>
      </c>
      <c r="D5" s="192" t="str">
        <f t="shared" ref="D5:O5" si="0">+$C$5</f>
        <v>Actual</v>
      </c>
      <c r="E5" s="192" t="str">
        <f t="shared" si="0"/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2045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2444</v>
      </c>
      <c r="C7" s="196">
        <f t="shared" ref="C7:N7" si="1">SUM(C8:C8)</f>
        <v>20560664.769999996</v>
      </c>
      <c r="D7" s="197">
        <f t="shared" si="1"/>
        <v>15213314.630000001</v>
      </c>
      <c r="E7" s="197">
        <f t="shared" si="1"/>
        <v>13028535.329999994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48802514.729999989</v>
      </c>
      <c r="P7" s="194">
        <f>ROUND(+O7/O$10,4)</f>
        <v>0.64739999999999998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2047</v>
      </c>
      <c r="C8" s="140">
        <f t="shared" ref="C8:N8" si="2">+C21-C98</f>
        <v>20560664.769999996</v>
      </c>
      <c r="D8" s="140">
        <f t="shared" si="2"/>
        <v>15213314.630000001</v>
      </c>
      <c r="E8" s="140">
        <f t="shared" si="2"/>
        <v>13028535.329999994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48802514.729999989</v>
      </c>
      <c r="P8" s="199">
        <f>ROUND(+O8/O$10,4)</f>
        <v>0.64739999999999998</v>
      </c>
      <c r="Q8" s="136">
        <f>+N8+M8+L8+K8+J8+I8+H8+G8+F8+E8+D8+C8-O8</f>
        <v>0</v>
      </c>
      <c r="R8" s="54"/>
      <c r="S8" s="55"/>
    </row>
    <row r="9" spans="1:20" ht="5.1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2046</v>
      </c>
      <c r="C10" s="200">
        <f t="shared" ref="C10:N10" si="3">SUM(C11:C11)</f>
        <v>31840983.019999996</v>
      </c>
      <c r="D10" s="133">
        <f t="shared" si="3"/>
        <v>23986416.73</v>
      </c>
      <c r="E10" s="133">
        <f t="shared" si="3"/>
        <v>19551964.209999997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75379363.959999993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2047</v>
      </c>
      <c r="C11" s="140">
        <f t="shared" ref="C11:N11" si="4">C21</f>
        <v>31840983.019999996</v>
      </c>
      <c r="D11" s="140">
        <f t="shared" si="4"/>
        <v>23986416.73</v>
      </c>
      <c r="E11" s="140">
        <f t="shared" si="4"/>
        <v>19551964.209999997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75379363.959999993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2048</v>
      </c>
      <c r="C13" s="200">
        <f t="shared" ref="C13:N13" si="5">SUM(C14:C14)</f>
        <v>13169197.942218004</v>
      </c>
      <c r="D13" s="133">
        <f t="shared" si="5"/>
        <v>8571349.4896934424</v>
      </c>
      <c r="E13" s="133">
        <f t="shared" si="5"/>
        <v>7376074.8871451942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29116622.319056638</v>
      </c>
      <c r="P13" s="194">
        <f>ROUND(+O13/O$10,4)</f>
        <v>0.38629999999999998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2047</v>
      </c>
      <c r="C14" s="140">
        <f t="shared" ref="C14:N14" si="6">C95-C98</f>
        <v>13169197.942218004</v>
      </c>
      <c r="D14" s="140">
        <f t="shared" si="6"/>
        <v>8571349.4896934424</v>
      </c>
      <c r="E14" s="140">
        <f t="shared" si="6"/>
        <v>7376074.8871451942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29116622.319056638</v>
      </c>
      <c r="P14" s="199">
        <f>ROUND(+O14/O$10,4)</f>
        <v>0.38629999999999998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2049</v>
      </c>
      <c r="C16" s="72">
        <f t="shared" ref="C16:N16" si="7">SUM(C17:C17)</f>
        <v>7391466.827781992</v>
      </c>
      <c r="D16" s="73">
        <f t="shared" si="7"/>
        <v>6641965.1403065585</v>
      </c>
      <c r="E16" s="73">
        <f t="shared" si="7"/>
        <v>5652460.4428548003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19685892.410943352</v>
      </c>
      <c r="P16" s="205">
        <f>ROUND(+O16/O$10,4)</f>
        <v>0.26119999999999999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2047</v>
      </c>
      <c r="C17" s="75">
        <f t="shared" ref="C17:O17" si="8">C8-C14</f>
        <v>7391466.827781992</v>
      </c>
      <c r="D17" s="75">
        <f t="shared" si="8"/>
        <v>6641965.1403065585</v>
      </c>
      <c r="E17" s="75">
        <f t="shared" si="8"/>
        <v>5652460.4428548003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 t="shared" si="8"/>
        <v>19685892.410943352</v>
      </c>
      <c r="P17" s="199">
        <f>ROUND(+O17/O$10,4)</f>
        <v>0.26119999999999999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2046</v>
      </c>
      <c r="C21" s="82">
        <f t="shared" ref="C21:O21" si="9">C26+C31+C36+C41+C46+C51+C56+C61+C66+C71+C76+C86</f>
        <v>31840983.019999996</v>
      </c>
      <c r="D21" s="82">
        <f t="shared" si="9"/>
        <v>23986416.73</v>
      </c>
      <c r="E21" s="82">
        <f t="shared" si="9"/>
        <v>19551964.209999997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75379363.960000008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2047</v>
      </c>
      <c r="C23" s="73">
        <f t="shared" ref="C23:O23" si="10">SUM(C27:C28,C32:C33,C37:C38,C42:C43,C47:C48,C52:C53,C57:C58,C62:C63,C67:C68,C72:C73,C77:C80)</f>
        <v>19667024.549999993</v>
      </c>
      <c r="D23" s="73">
        <f t="shared" si="10"/>
        <v>14498817.430000002</v>
      </c>
      <c r="E23" s="73">
        <f t="shared" si="10"/>
        <v>12814860.77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 t="shared" si="10"/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46980702.75</v>
      </c>
      <c r="P23" s="207">
        <f>ROUND(+O23/O$10,4)</f>
        <v>0.62329999999999997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2050</v>
      </c>
      <c r="C24" s="73">
        <f t="shared" ref="C24:O24" si="11">SUM(C29,C34,C39,C44,C49,C54,C59,C64,C69,C74,C81:C84,C87:C91)</f>
        <v>12173958.470000001</v>
      </c>
      <c r="D24" s="73">
        <f t="shared" si="11"/>
        <v>9487599.3000000007</v>
      </c>
      <c r="E24" s="73">
        <f t="shared" si="11"/>
        <v>6737103.4400000004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28398661.210000005</v>
      </c>
      <c r="P24" s="207">
        <f>ROUND(+O24/O$10,4)</f>
        <v>0.37669999999999998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2051</v>
      </c>
      <c r="B26" s="88" t="s">
        <v>2052</v>
      </c>
      <c r="C26" s="89">
        <f t="shared" ref="C26:O26" si="12">SUM(C27:C29)</f>
        <v>2125358.2599999998</v>
      </c>
      <c r="D26" s="89">
        <f t="shared" si="12"/>
        <v>1488575.6199999996</v>
      </c>
      <c r="E26" s="89">
        <f t="shared" si="12"/>
        <v>2119885.1499999994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5733819.0299999993</v>
      </c>
      <c r="P26" s="207">
        <f>ROUND(+O26/O$10,4)</f>
        <v>7.6100000000000001E-2</v>
      </c>
      <c r="Q26" s="60">
        <f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2052</v>
      </c>
      <c r="C27" s="91">
        <v>2125358.2599999998</v>
      </c>
      <c r="D27" s="91">
        <v>1488575.6199999996</v>
      </c>
      <c r="E27" s="92">
        <v>2119885.1499999994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>+N27+M27+L27+K27+J27+I27+H27+G27+F27+E27+D27+C27</f>
        <v>5733819.0299999993</v>
      </c>
      <c r="P27" s="208">
        <f>ROUND(+O27/O$10,4)</f>
        <v>7.6100000000000001E-2</v>
      </c>
      <c r="Q27" s="60">
        <f>+N27+M27+L27+K27+J27+I27+H27+G27+F27+E27+D27+C27-O27</f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2053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>+N28+M28+L28+K28+J28+I28+H28+G28+F28+E28+D28+C28</f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2054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>+N29+M29+L29+K29+J29+I29+H29+G29+F29+E29+D29+C29</f>
        <v>0</v>
      </c>
      <c r="P29" s="208">
        <f>ROUND(+O29/O$10,4)</f>
        <v>0</v>
      </c>
      <c r="Q29" s="60">
        <f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2055</v>
      </c>
      <c r="B31" s="88" t="s">
        <v>2056</v>
      </c>
      <c r="C31" s="73">
        <f t="shared" ref="C31:O31" si="13">SUM(C32:C34)</f>
        <v>3869678.0900000003</v>
      </c>
      <c r="D31" s="73">
        <f t="shared" si="13"/>
        <v>1502663.8499999999</v>
      </c>
      <c r="E31" s="73">
        <f t="shared" si="13"/>
        <v>1743606.2100000002</v>
      </c>
      <c r="F31" s="73">
        <f t="shared" si="13"/>
        <v>0</v>
      </c>
      <c r="G31" s="73">
        <f t="shared" si="13"/>
        <v>0</v>
      </c>
      <c r="H31" s="73">
        <f t="shared" si="13"/>
        <v>0</v>
      </c>
      <c r="I31" s="73">
        <f t="shared" si="13"/>
        <v>0</v>
      </c>
      <c r="J31" s="73">
        <f t="shared" si="13"/>
        <v>0</v>
      </c>
      <c r="K31" s="73">
        <f t="shared" si="13"/>
        <v>0</v>
      </c>
      <c r="L31" s="73">
        <f t="shared" si="13"/>
        <v>0</v>
      </c>
      <c r="M31" s="73">
        <f t="shared" si="13"/>
        <v>0</v>
      </c>
      <c r="N31" s="73">
        <f t="shared" si="13"/>
        <v>0</v>
      </c>
      <c r="O31" s="73">
        <f t="shared" si="13"/>
        <v>7115948.1500000004</v>
      </c>
      <c r="P31" s="207">
        <f>ROUND(+O31/O$10,4)</f>
        <v>9.4399999999999998E-2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2057</v>
      </c>
      <c r="C32" s="92">
        <v>3869678.0900000003</v>
      </c>
      <c r="D32" s="92">
        <v>1502663.8499999999</v>
      </c>
      <c r="E32" s="92">
        <v>1743606.2100000002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7115948.1500000004</v>
      </c>
      <c r="P32" s="208">
        <f>ROUND(+O32/O$10,4)</f>
        <v>9.4399999999999998E-2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2053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>ROUND(+O33/O$10,4)</f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2058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>ROUND(+O34/O$10,4)</f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2059</v>
      </c>
      <c r="B36" s="88" t="s">
        <v>2060</v>
      </c>
      <c r="C36" s="73">
        <f t="shared" ref="C36:O36" si="14">SUM(C37:C39)</f>
        <v>238124.28</v>
      </c>
      <c r="D36" s="73">
        <f t="shared" si="14"/>
        <v>338276.72</v>
      </c>
      <c r="E36" s="73">
        <f t="shared" si="14"/>
        <v>1316546.95</v>
      </c>
      <c r="F36" s="73">
        <f t="shared" si="14"/>
        <v>0</v>
      </c>
      <c r="G36" s="73">
        <f t="shared" si="14"/>
        <v>0</v>
      </c>
      <c r="H36" s="73">
        <f t="shared" si="14"/>
        <v>0</v>
      </c>
      <c r="I36" s="73">
        <f t="shared" si="14"/>
        <v>0</v>
      </c>
      <c r="J36" s="73">
        <f t="shared" si="14"/>
        <v>0</v>
      </c>
      <c r="K36" s="73">
        <f t="shared" si="14"/>
        <v>0</v>
      </c>
      <c r="L36" s="73">
        <f t="shared" si="14"/>
        <v>0</v>
      </c>
      <c r="M36" s="73">
        <f t="shared" si="14"/>
        <v>0</v>
      </c>
      <c r="N36" s="73">
        <f t="shared" si="14"/>
        <v>0</v>
      </c>
      <c r="O36" s="73">
        <f t="shared" si="14"/>
        <v>1892947.95</v>
      </c>
      <c r="P36" s="207">
        <f>ROUND(+O36/O$10,4)</f>
        <v>2.5100000000000001E-2</v>
      </c>
      <c r="Q36" s="60">
        <f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2060</v>
      </c>
      <c r="C37" s="92">
        <v>238124.28</v>
      </c>
      <c r="D37" s="92">
        <v>338276.72</v>
      </c>
      <c r="E37" s="92">
        <v>1316546.95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>+N37+M37+L37+K37+J37+I37+H37+G37+F37+E37+D37+C37</f>
        <v>1892947.95</v>
      </c>
      <c r="P37" s="208">
        <f>ROUND(+O37/O$10,4)</f>
        <v>2.5100000000000001E-2</v>
      </c>
      <c r="Q37" s="60">
        <f>+N37+M37+L37+K37+J37+I37+H37+G37+F37+E37+D37+C37-O37</f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2053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>+N38+M38+L38+K38+J38+I38+H38+G38+F38+E38+D38+C38</f>
        <v>0</v>
      </c>
      <c r="P38" s="208">
        <f>ROUND(+O38/O$10,4)</f>
        <v>0</v>
      </c>
      <c r="Q38" s="60">
        <f>+N38+M38+L38+K38+J38+I38+H38+G38+F38+E38+D38+C38-O38</f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2061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>+N39+M39+L39+K39+J39+I39+H39+G39+F39+E39+D39+C39</f>
        <v>0</v>
      </c>
      <c r="P39" s="208">
        <f>ROUND(+O39/O$10,4)</f>
        <v>0</v>
      </c>
      <c r="Q39" s="60">
        <f>+N39+M39+L39+K39+J39+I39+H39+G39+F39+E39+D39+C39-O39</f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2062</v>
      </c>
      <c r="B41" s="88" t="s">
        <v>2063</v>
      </c>
      <c r="C41" s="73">
        <f t="shared" ref="C41:O41" si="15">SUM(C42:C44)</f>
        <v>5945.34</v>
      </c>
      <c r="D41" s="73">
        <f t="shared" si="15"/>
        <v>5945.34</v>
      </c>
      <c r="E41" s="73">
        <f t="shared" si="15"/>
        <v>220207.41</v>
      </c>
      <c r="F41" s="73">
        <f t="shared" si="15"/>
        <v>0</v>
      </c>
      <c r="G41" s="73">
        <f t="shared" si="15"/>
        <v>0</v>
      </c>
      <c r="H41" s="73">
        <f t="shared" si="15"/>
        <v>0</v>
      </c>
      <c r="I41" s="73">
        <f t="shared" si="15"/>
        <v>0</v>
      </c>
      <c r="J41" s="73">
        <f t="shared" si="15"/>
        <v>0</v>
      </c>
      <c r="K41" s="73">
        <f t="shared" si="15"/>
        <v>0</v>
      </c>
      <c r="L41" s="73">
        <f t="shared" si="15"/>
        <v>0</v>
      </c>
      <c r="M41" s="73">
        <f t="shared" si="15"/>
        <v>0</v>
      </c>
      <c r="N41" s="73">
        <f t="shared" si="15"/>
        <v>0</v>
      </c>
      <c r="O41" s="73">
        <f t="shared" si="15"/>
        <v>232098.09</v>
      </c>
      <c r="P41" s="207">
        <f>ROUND(+O41/O$10,4)</f>
        <v>3.0999999999999999E-3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2063</v>
      </c>
      <c r="C42" s="92">
        <v>5945.34</v>
      </c>
      <c r="D42" s="92">
        <v>5945.34</v>
      </c>
      <c r="E42" s="92">
        <v>220207.41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232098.09</v>
      </c>
      <c r="P42" s="208">
        <f>ROUND(+O42/O$10,4)</f>
        <v>3.0999999999999999E-3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2053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>+N43+M43+L43+K43+J43+I43+H43+G43+F43+E43+D43+C43</f>
        <v>0</v>
      </c>
      <c r="P43" s="208">
        <f>ROUND(+O43/O$10,4)</f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2064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>+N44+M44+L44+K44+J44+I44+H44+G44+F44+E44+D44+C44</f>
        <v>0</v>
      </c>
      <c r="P44" s="208">
        <f>ROUND(+O44/O$10,4)</f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2065</v>
      </c>
      <c r="B46" s="88" t="s">
        <v>2066</v>
      </c>
      <c r="C46" s="73">
        <f t="shared" ref="C46:O46" si="16">SUM(C47:C49)</f>
        <v>0</v>
      </c>
      <c r="D46" s="73">
        <f t="shared" si="16"/>
        <v>0</v>
      </c>
      <c r="E46" s="73">
        <f t="shared" si="16"/>
        <v>0</v>
      </c>
      <c r="F46" s="73">
        <f t="shared" si="16"/>
        <v>0</v>
      </c>
      <c r="G46" s="73">
        <f t="shared" si="16"/>
        <v>0</v>
      </c>
      <c r="H46" s="73">
        <f t="shared" si="16"/>
        <v>0</v>
      </c>
      <c r="I46" s="73">
        <f t="shared" si="16"/>
        <v>0</v>
      </c>
      <c r="J46" s="73">
        <f t="shared" si="16"/>
        <v>0</v>
      </c>
      <c r="K46" s="73">
        <f t="shared" si="16"/>
        <v>0</v>
      </c>
      <c r="L46" s="73">
        <f t="shared" si="16"/>
        <v>0</v>
      </c>
      <c r="M46" s="73">
        <f t="shared" si="16"/>
        <v>0</v>
      </c>
      <c r="N46" s="73">
        <f t="shared" si="16"/>
        <v>0</v>
      </c>
      <c r="O46" s="73">
        <f t="shared" si="16"/>
        <v>0</v>
      </c>
      <c r="P46" s="207">
        <f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2066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>ROUND(+O47/O$10,4)</f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2053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>+N48+M48+L48+K48+J48+I48+H48+G48+F48+E48+D48+C48</f>
        <v>0</v>
      </c>
      <c r="P48" s="208">
        <f>ROUND(+O48/O$10,4)</f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2067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>+N49+M49+L49+K49+J49+I49+H49+G49+F49+E49+D49+C49</f>
        <v>0</v>
      </c>
      <c r="P49" s="208">
        <f>ROUND(+O49/O$10,4)</f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2068</v>
      </c>
      <c r="B51" s="88" t="s">
        <v>2069</v>
      </c>
      <c r="C51" s="73">
        <f t="shared" ref="C51:O51" si="17">SUM(C52:C54)</f>
        <v>0</v>
      </c>
      <c r="D51" s="73">
        <f t="shared" si="17"/>
        <v>0</v>
      </c>
      <c r="E51" s="73">
        <f t="shared" si="17"/>
        <v>0</v>
      </c>
      <c r="F51" s="73">
        <f t="shared" si="17"/>
        <v>0</v>
      </c>
      <c r="G51" s="73">
        <f t="shared" si="17"/>
        <v>0</v>
      </c>
      <c r="H51" s="73">
        <f t="shared" si="17"/>
        <v>0</v>
      </c>
      <c r="I51" s="73">
        <f t="shared" si="17"/>
        <v>0</v>
      </c>
      <c r="J51" s="73">
        <f t="shared" si="17"/>
        <v>0</v>
      </c>
      <c r="K51" s="73">
        <f t="shared" si="17"/>
        <v>0</v>
      </c>
      <c r="L51" s="73">
        <f t="shared" si="17"/>
        <v>0</v>
      </c>
      <c r="M51" s="73">
        <f t="shared" si="17"/>
        <v>0</v>
      </c>
      <c r="N51" s="73">
        <f t="shared" si="17"/>
        <v>0</v>
      </c>
      <c r="O51" s="73">
        <f t="shared" si="17"/>
        <v>0</v>
      </c>
      <c r="P51" s="207">
        <f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2069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>ROUND(+O52/O$10,4)</f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2053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>ROUND(+O53/O$10,4)</f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2070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>+N54+M54+L54+K54+J54+I54+H54+G54+F54+E54+D54+C54</f>
        <v>0</v>
      </c>
      <c r="P54" s="208">
        <f>ROUND(+O54/O$10,4)</f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2071</v>
      </c>
      <c r="B56" s="88" t="s">
        <v>2072</v>
      </c>
      <c r="C56" s="73">
        <f t="shared" ref="C56:O56" si="18">SUM(C57:C59)</f>
        <v>13198698.259999998</v>
      </c>
      <c r="D56" s="73">
        <f t="shared" si="18"/>
        <v>10975404.850000001</v>
      </c>
      <c r="E56" s="73">
        <f t="shared" si="18"/>
        <v>7171223.4500000002</v>
      </c>
      <c r="F56" s="73">
        <f t="shared" si="18"/>
        <v>0</v>
      </c>
      <c r="G56" s="73">
        <f t="shared" si="18"/>
        <v>0</v>
      </c>
      <c r="H56" s="73">
        <f t="shared" si="18"/>
        <v>0</v>
      </c>
      <c r="I56" s="73">
        <f t="shared" si="18"/>
        <v>0</v>
      </c>
      <c r="J56" s="73">
        <f t="shared" si="18"/>
        <v>0</v>
      </c>
      <c r="K56" s="73">
        <f t="shared" si="18"/>
        <v>0</v>
      </c>
      <c r="L56" s="73">
        <f t="shared" si="18"/>
        <v>0</v>
      </c>
      <c r="M56" s="73">
        <f t="shared" si="18"/>
        <v>0</v>
      </c>
      <c r="N56" s="73">
        <f t="shared" si="18"/>
        <v>0</v>
      </c>
      <c r="O56" s="73">
        <f t="shared" si="18"/>
        <v>31345326.559999999</v>
      </c>
      <c r="P56" s="207">
        <f>ROUND(+O56/O$10,4)</f>
        <v>0.4158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2072</v>
      </c>
      <c r="C57" s="92">
        <v>13198698.259999998</v>
      </c>
      <c r="D57" s="92">
        <v>10975404.850000001</v>
      </c>
      <c r="E57" s="92">
        <v>7171223.4500000002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31345326.559999999</v>
      </c>
      <c r="P57" s="208">
        <f>ROUND(+O57/O$10,4)</f>
        <v>0.4158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2053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>+N58+M58+L58+K58+J58+I58+H58+G58+F58+E58+D58+C58</f>
        <v>0</v>
      </c>
      <c r="P58" s="208">
        <f>ROUND(+O58/O$10,4)</f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2073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>+N59+M59+L59+K59+J59+I59+H59+G59+F59+E59+D59+C59</f>
        <v>0</v>
      </c>
      <c r="P59" s="208">
        <f>ROUND(+O59/O$10,4)</f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2074</v>
      </c>
      <c r="B61" s="88" t="s">
        <v>2075</v>
      </c>
      <c r="C61" s="73">
        <f t="shared" ref="C61:O61" si="19">SUM(C62:C64)</f>
        <v>159032.32999999999</v>
      </c>
      <c r="D61" s="73">
        <f t="shared" si="19"/>
        <v>159032.32999999999</v>
      </c>
      <c r="E61" s="73">
        <f t="shared" si="19"/>
        <v>159032.32999999999</v>
      </c>
      <c r="F61" s="73">
        <f t="shared" si="19"/>
        <v>0</v>
      </c>
      <c r="G61" s="73">
        <f t="shared" si="19"/>
        <v>0</v>
      </c>
      <c r="H61" s="73">
        <f t="shared" si="19"/>
        <v>0</v>
      </c>
      <c r="I61" s="73">
        <f t="shared" si="19"/>
        <v>0</v>
      </c>
      <c r="J61" s="73">
        <f t="shared" si="19"/>
        <v>0</v>
      </c>
      <c r="K61" s="73">
        <f t="shared" si="19"/>
        <v>0</v>
      </c>
      <c r="L61" s="73">
        <f t="shared" si="19"/>
        <v>0</v>
      </c>
      <c r="M61" s="73">
        <f t="shared" si="19"/>
        <v>0</v>
      </c>
      <c r="N61" s="73">
        <f t="shared" si="19"/>
        <v>0</v>
      </c>
      <c r="O61" s="73">
        <f t="shared" si="19"/>
        <v>477096.99</v>
      </c>
      <c r="P61" s="207">
        <f>ROUND(+O61/O$10,4)</f>
        <v>6.3E-3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2076</v>
      </c>
      <c r="C62" s="92">
        <v>159032.32999999999</v>
      </c>
      <c r="D62" s="92">
        <v>159032.32999999999</v>
      </c>
      <c r="E62" s="92">
        <v>159032.32999999999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477096.99</v>
      </c>
      <c r="P62" s="208">
        <f>ROUND(+O62/O$10,4)</f>
        <v>6.3E-3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2053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>+N63+M63+L63+K63+J63+I63+H63+G63+F63+E63+D63+C63</f>
        <v>0</v>
      </c>
      <c r="P63" s="208">
        <f>ROUND(+O63/O$10,4)</f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2077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>+N64+M64+L64+K64+J64+I64+H64+G64+F64+E64+D64+C64</f>
        <v>0</v>
      </c>
      <c r="P64" s="208">
        <f>ROUND(+O64/O$10,4)</f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2078</v>
      </c>
      <c r="B66" s="88" t="s">
        <v>2079</v>
      </c>
      <c r="C66" s="73">
        <f t="shared" ref="C66:O66" si="20">SUM(C67:C69)</f>
        <v>0</v>
      </c>
      <c r="D66" s="73">
        <f t="shared" si="20"/>
        <v>0</v>
      </c>
      <c r="E66" s="73">
        <f t="shared" si="20"/>
        <v>0</v>
      </c>
      <c r="F66" s="73">
        <f t="shared" si="20"/>
        <v>0</v>
      </c>
      <c r="G66" s="73">
        <f t="shared" si="20"/>
        <v>0</v>
      </c>
      <c r="H66" s="73">
        <f t="shared" si="20"/>
        <v>0</v>
      </c>
      <c r="I66" s="73">
        <f t="shared" si="20"/>
        <v>0</v>
      </c>
      <c r="J66" s="73">
        <f t="shared" si="20"/>
        <v>0</v>
      </c>
      <c r="K66" s="73">
        <f t="shared" si="20"/>
        <v>0</v>
      </c>
      <c r="L66" s="73">
        <f t="shared" si="20"/>
        <v>0</v>
      </c>
      <c r="M66" s="73">
        <f t="shared" si="20"/>
        <v>0</v>
      </c>
      <c r="N66" s="73">
        <f t="shared" si="20"/>
        <v>0</v>
      </c>
      <c r="O66" s="73">
        <f t="shared" si="20"/>
        <v>0</v>
      </c>
      <c r="P66" s="207">
        <f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2079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>ROUND(+O67/O$10,4)</f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2053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>+N68+M68+L68+K68+J68+I68+H68+G68+F68+E68+D68+C68</f>
        <v>0</v>
      </c>
      <c r="P68" s="208">
        <f>ROUND(+O68/O$10,4)</f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2080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>+N69+M69+L69+K69+J69+I69+H69+G69+F69+E69+D69+C69</f>
        <v>0</v>
      </c>
      <c r="P69" s="208">
        <f>ROUND(+O69/O$10,4)</f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2081</v>
      </c>
      <c r="B71" s="88" t="s">
        <v>2082</v>
      </c>
      <c r="C71" s="73">
        <f t="shared" ref="C71:O71" si="21">SUM(C72:C74)</f>
        <v>314396.71999999997</v>
      </c>
      <c r="D71" s="73">
        <f t="shared" si="21"/>
        <v>28781.149999999998</v>
      </c>
      <c r="E71" s="73">
        <f t="shared" si="21"/>
        <v>429461.2</v>
      </c>
      <c r="F71" s="73">
        <f t="shared" si="21"/>
        <v>0</v>
      </c>
      <c r="G71" s="73">
        <f t="shared" si="21"/>
        <v>0</v>
      </c>
      <c r="H71" s="73">
        <f t="shared" si="21"/>
        <v>0</v>
      </c>
      <c r="I71" s="73">
        <f t="shared" si="21"/>
        <v>0</v>
      </c>
      <c r="J71" s="73">
        <f t="shared" si="21"/>
        <v>0</v>
      </c>
      <c r="K71" s="73">
        <f t="shared" si="21"/>
        <v>0</v>
      </c>
      <c r="L71" s="73">
        <f t="shared" si="21"/>
        <v>0</v>
      </c>
      <c r="M71" s="73">
        <f t="shared" si="21"/>
        <v>0</v>
      </c>
      <c r="N71" s="73">
        <f t="shared" si="21"/>
        <v>0</v>
      </c>
      <c r="O71" s="73">
        <f t="shared" si="21"/>
        <v>772639.07000000007</v>
      </c>
      <c r="P71" s="207">
        <f>ROUND(+O71/O$10,4)</f>
        <v>1.03E-2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2083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>ROUND(+O72/O$10,4)</f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2053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>+N73+M73+L73+K73+J73+I73+H73+G73+F73+E73+D73+C73</f>
        <v>0</v>
      </c>
      <c r="P73" s="208">
        <f>ROUND(+O73/O$10,4)</f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2084</v>
      </c>
      <c r="C74" s="97">
        <v>314396.71999999997</v>
      </c>
      <c r="D74" s="97">
        <v>28781.149999999998</v>
      </c>
      <c r="E74" s="97">
        <v>429461.2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>+N74+M74+L74+K74+J74+I74+H74+G74+F74+E74+D74+C74</f>
        <v>772639.07000000007</v>
      </c>
      <c r="P74" s="208">
        <f>ROUND(+O74/O$10,4)</f>
        <v>1.03E-2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2085</v>
      </c>
      <c r="B76" s="88" t="s">
        <v>2086</v>
      </c>
      <c r="C76" s="73">
        <f t="shared" ref="C76:O76" si="22">SUM(C77:C84)</f>
        <v>11713407.440000001</v>
      </c>
      <c r="D76" s="73">
        <f t="shared" si="22"/>
        <v>7762905.6300000008</v>
      </c>
      <c r="E76" s="73">
        <f t="shared" si="22"/>
        <v>6235383.4299999997</v>
      </c>
      <c r="F76" s="73">
        <f t="shared" si="22"/>
        <v>0</v>
      </c>
      <c r="G76" s="73">
        <f t="shared" si="22"/>
        <v>0</v>
      </c>
      <c r="H76" s="73">
        <f t="shared" si="22"/>
        <v>0</v>
      </c>
      <c r="I76" s="73">
        <f t="shared" si="22"/>
        <v>0</v>
      </c>
      <c r="J76" s="73">
        <f t="shared" si="22"/>
        <v>0</v>
      </c>
      <c r="K76" s="73">
        <f t="shared" si="22"/>
        <v>0</v>
      </c>
      <c r="L76" s="73">
        <f t="shared" si="22"/>
        <v>0</v>
      </c>
      <c r="M76" s="73">
        <f t="shared" si="22"/>
        <v>0</v>
      </c>
      <c r="N76" s="73">
        <f t="shared" si="22"/>
        <v>0</v>
      </c>
      <c r="O76" s="73">
        <f t="shared" si="22"/>
        <v>25711696.5</v>
      </c>
      <c r="P76" s="207">
        <f t="shared" ref="P76:P84" si="23">ROUND(+O76/O$10,4)</f>
        <v>0.34110000000000001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2087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 t="shared" ref="O77:O84" si="24">+N77+M77+L77+K77+J77+I77+H77+G77+F77+E77+D77+C77</f>
        <v>0</v>
      </c>
      <c r="P77" s="208">
        <f t="shared" si="23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2088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si="24"/>
        <v>0</v>
      </c>
      <c r="P78" s="208">
        <f t="shared" si="23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2089</v>
      </c>
      <c r="C79" s="93">
        <v>70187.990000000005</v>
      </c>
      <c r="D79" s="93">
        <v>28918.719999999998</v>
      </c>
      <c r="E79" s="93">
        <v>84359.26999999999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24"/>
        <v>183465.97999999998</v>
      </c>
      <c r="P79" s="208">
        <f t="shared" si="23"/>
        <v>2.3999999999999998E-3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2083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24"/>
        <v>0</v>
      </c>
      <c r="P80" s="208">
        <f t="shared" si="23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2090</v>
      </c>
      <c r="C81" s="98">
        <v>4836546.7600000007</v>
      </c>
      <c r="D81" s="98">
        <v>3974024.9299999997</v>
      </c>
      <c r="E81" s="98">
        <v>6131057.9300000006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24"/>
        <v>14941629.620000001</v>
      </c>
      <c r="P81" s="208">
        <f t="shared" si="23"/>
        <v>0.19819999999999999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2091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24"/>
        <v>0</v>
      </c>
      <c r="P82" s="208">
        <f t="shared" si="23"/>
        <v>0</v>
      </c>
      <c r="Q82" s="60">
        <f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2092</v>
      </c>
      <c r="C83" s="98">
        <v>6806672.6899999995</v>
      </c>
      <c r="D83" s="98">
        <v>3759961.9800000004</v>
      </c>
      <c r="E83" s="98">
        <v>19966.229999999945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24"/>
        <v>10586600.9</v>
      </c>
      <c r="P83" s="208">
        <f t="shared" si="23"/>
        <v>0.1404</v>
      </c>
      <c r="Q83" s="60">
        <f>+N83+M83+L83+K83+J83+I83+H83+G83+F83+E83+D83+C83-O83</f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2084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24"/>
        <v>0</v>
      </c>
      <c r="P84" s="208">
        <f t="shared" si="23"/>
        <v>0</v>
      </c>
      <c r="Q84" s="60">
        <f>+N84+M84+L84+K84+J84+I84+H84+G84+F84+E84+D84+C84-O84</f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2093</v>
      </c>
      <c r="B86" s="88" t="s">
        <v>2094</v>
      </c>
      <c r="C86" s="73">
        <f t="shared" ref="C86:O86" si="25">SUM(C87:C91)</f>
        <v>216342.30000000002</v>
      </c>
      <c r="D86" s="73">
        <f t="shared" si="25"/>
        <v>1724831.2399999995</v>
      </c>
      <c r="E86" s="73">
        <f t="shared" si="25"/>
        <v>156618.07999999999</v>
      </c>
      <c r="F86" s="73">
        <f t="shared" si="25"/>
        <v>0</v>
      </c>
      <c r="G86" s="73">
        <f t="shared" si="25"/>
        <v>0</v>
      </c>
      <c r="H86" s="73">
        <f t="shared" si="25"/>
        <v>0</v>
      </c>
      <c r="I86" s="73">
        <f t="shared" si="25"/>
        <v>0</v>
      </c>
      <c r="J86" s="73">
        <f t="shared" si="25"/>
        <v>0</v>
      </c>
      <c r="K86" s="73">
        <f t="shared" si="25"/>
        <v>0</v>
      </c>
      <c r="L86" s="73">
        <f t="shared" si="25"/>
        <v>0</v>
      </c>
      <c r="M86" s="73">
        <f t="shared" si="25"/>
        <v>0</v>
      </c>
      <c r="N86" s="73">
        <f t="shared" si="25"/>
        <v>0</v>
      </c>
      <c r="O86" s="73">
        <f t="shared" si="25"/>
        <v>2097791.6199999996</v>
      </c>
      <c r="P86" s="207">
        <f t="shared" ref="P86:P91" si="26">ROUND(+O86/O$10,4)</f>
        <v>2.7799999999999998E-2</v>
      </c>
      <c r="Q86" s="60">
        <f t="shared" ref="Q86:Q91" si="27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2095</v>
      </c>
      <c r="C87" s="99">
        <v>216342.30000000002</v>
      </c>
      <c r="D87" s="99">
        <v>1724831.2399999995</v>
      </c>
      <c r="E87" s="99">
        <v>156618.07999999999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2097791.6199999996</v>
      </c>
      <c r="P87" s="208">
        <f t="shared" si="26"/>
        <v>2.7799999999999998E-2</v>
      </c>
      <c r="Q87" s="60">
        <f t="shared" si="27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2096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26"/>
        <v>0</v>
      </c>
      <c r="Q88" s="60">
        <f t="shared" si="27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2097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26"/>
        <v>0</v>
      </c>
      <c r="Q89" s="60">
        <f t="shared" si="27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2098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26"/>
        <v>0</v>
      </c>
      <c r="Q90" s="60">
        <f t="shared" si="27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2084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26"/>
        <v>0</v>
      </c>
      <c r="Q91" s="60">
        <f t="shared" si="27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2099</v>
      </c>
      <c r="C95" s="73">
        <f t="shared" ref="C95:O95" si="28">C97</f>
        <v>24449516.192218006</v>
      </c>
      <c r="D95" s="73">
        <f t="shared" si="28"/>
        <v>17344451.589693442</v>
      </c>
      <c r="E95" s="73">
        <f t="shared" si="28"/>
        <v>13899503.767145196</v>
      </c>
      <c r="F95" s="73">
        <f t="shared" si="28"/>
        <v>0</v>
      </c>
      <c r="G95" s="73">
        <f t="shared" si="28"/>
        <v>0</v>
      </c>
      <c r="H95" s="73">
        <f t="shared" si="28"/>
        <v>0</v>
      </c>
      <c r="I95" s="73">
        <f t="shared" si="28"/>
        <v>0</v>
      </c>
      <c r="J95" s="73">
        <f t="shared" si="28"/>
        <v>0</v>
      </c>
      <c r="K95" s="73">
        <f t="shared" si="28"/>
        <v>0</v>
      </c>
      <c r="L95" s="73">
        <f t="shared" si="28"/>
        <v>0</v>
      </c>
      <c r="M95" s="73">
        <f t="shared" si="28"/>
        <v>0</v>
      </c>
      <c r="N95" s="73">
        <f t="shared" si="28"/>
        <v>0</v>
      </c>
      <c r="O95" s="73">
        <f t="shared" si="28"/>
        <v>55693471.549056649</v>
      </c>
      <c r="P95" s="207">
        <f>ROUND(+O95/O$10,4)</f>
        <v>0.73880000000000001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2047</v>
      </c>
      <c r="C97" s="73">
        <f t="shared" ref="C97:O97" si="29">C100+C110+C120+C130+C140+C150+C160+C170+C180+C191+C201+C215</f>
        <v>24449516.192218006</v>
      </c>
      <c r="D97" s="73">
        <f t="shared" si="29"/>
        <v>17344451.589693442</v>
      </c>
      <c r="E97" s="73">
        <f t="shared" si="29"/>
        <v>13899503.767145196</v>
      </c>
      <c r="F97" s="73">
        <f t="shared" si="29"/>
        <v>0</v>
      </c>
      <c r="G97" s="73">
        <f t="shared" si="29"/>
        <v>0</v>
      </c>
      <c r="H97" s="73">
        <f t="shared" si="29"/>
        <v>0</v>
      </c>
      <c r="I97" s="73">
        <f t="shared" si="29"/>
        <v>0</v>
      </c>
      <c r="J97" s="73">
        <f t="shared" si="29"/>
        <v>0</v>
      </c>
      <c r="K97" s="73">
        <f t="shared" si="29"/>
        <v>0</v>
      </c>
      <c r="L97" s="73">
        <f t="shared" si="29"/>
        <v>0</v>
      </c>
      <c r="M97" s="73">
        <f t="shared" si="29"/>
        <v>0</v>
      </c>
      <c r="N97" s="73">
        <f t="shared" si="29"/>
        <v>0</v>
      </c>
      <c r="O97" s="73">
        <f t="shared" si="29"/>
        <v>55693471.549056649</v>
      </c>
      <c r="P97" s="207">
        <f>ROUND(+O97/O$10,4)</f>
        <v>0.73880000000000001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2050</v>
      </c>
      <c r="C98" s="135">
        <f t="shared" ref="C98:N98" si="30">+SUM(C103,C113,C123,C133,C143,C153,C163,C173,C183,C194,C206:C209,C216:C220)</f>
        <v>11280318.250000002</v>
      </c>
      <c r="D98" s="135">
        <f t="shared" si="30"/>
        <v>8773102.0999999996</v>
      </c>
      <c r="E98" s="135">
        <f t="shared" si="30"/>
        <v>6523428.8800000018</v>
      </c>
      <c r="F98" s="135">
        <f t="shared" si="30"/>
        <v>0</v>
      </c>
      <c r="G98" s="135">
        <f t="shared" si="30"/>
        <v>0</v>
      </c>
      <c r="H98" s="135">
        <f t="shared" si="30"/>
        <v>0</v>
      </c>
      <c r="I98" s="135">
        <f t="shared" si="30"/>
        <v>0</v>
      </c>
      <c r="J98" s="135">
        <f t="shared" si="30"/>
        <v>0</v>
      </c>
      <c r="K98" s="135">
        <f t="shared" si="30"/>
        <v>0</v>
      </c>
      <c r="L98" s="135">
        <f t="shared" si="30"/>
        <v>0</v>
      </c>
      <c r="M98" s="135">
        <f t="shared" si="30"/>
        <v>0</v>
      </c>
      <c r="N98" s="135">
        <f t="shared" si="30"/>
        <v>0</v>
      </c>
      <c r="O98" s="135">
        <f>O101+O111+O121+O131+O141+O151+O161+O171+O181+O192+O202+O216</f>
        <v>33162484.95408887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2051</v>
      </c>
      <c r="B100" s="104" t="s">
        <v>2052</v>
      </c>
      <c r="C100" s="89">
        <f t="shared" ref="C100:N100" si="31">SUM(C101:C108)</f>
        <v>1159328.4386212095</v>
      </c>
      <c r="D100" s="89">
        <f t="shared" si="31"/>
        <v>1130061.2700550195</v>
      </c>
      <c r="E100" s="89">
        <f t="shared" si="31"/>
        <v>1359274.8233389878</v>
      </c>
      <c r="F100" s="89">
        <f t="shared" si="31"/>
        <v>0</v>
      </c>
      <c r="G100" s="89">
        <f t="shared" si="31"/>
        <v>0</v>
      </c>
      <c r="H100" s="89">
        <f t="shared" si="31"/>
        <v>0</v>
      </c>
      <c r="I100" s="89">
        <f t="shared" si="31"/>
        <v>0</v>
      </c>
      <c r="J100" s="89">
        <f t="shared" si="31"/>
        <v>0</v>
      </c>
      <c r="K100" s="89">
        <f t="shared" si="31"/>
        <v>0</v>
      </c>
      <c r="L100" s="89">
        <f t="shared" si="31"/>
        <v>0</v>
      </c>
      <c r="M100" s="89">
        <f t="shared" si="31"/>
        <v>0</v>
      </c>
      <c r="N100" s="89">
        <f t="shared" si="31"/>
        <v>0</v>
      </c>
      <c r="O100" s="89">
        <f t="shared" ref="O100:O108" si="32">+N100+M100+L100+K100+J100+I100+H100+G100+F100+E100+D100+C100</f>
        <v>3648664.532015217</v>
      </c>
      <c r="P100" s="206">
        <f t="shared" ref="P100:P108" si="33">ROUND(+O100/O$10,4)</f>
        <v>4.8399999999999999E-2</v>
      </c>
      <c r="Q100" s="60">
        <f t="shared" ref="Q100:Q108" si="34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2052</v>
      </c>
      <c r="C101" s="92">
        <v>1159328.4386212095</v>
      </c>
      <c r="D101" s="92">
        <v>1130061.2700550195</v>
      </c>
      <c r="E101" s="92">
        <v>1359274.8233389878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32"/>
        <v>3648664.532015217</v>
      </c>
      <c r="P101" s="208">
        <f t="shared" si="33"/>
        <v>4.8399999999999999E-2</v>
      </c>
      <c r="Q101" s="60">
        <f t="shared" si="34"/>
        <v>0</v>
      </c>
      <c r="R101" s="60"/>
      <c r="S101" s="62"/>
      <c r="T101" s="63"/>
    </row>
    <row r="102" spans="1:20" ht="12.75" customHeight="1">
      <c r="A102" s="87"/>
      <c r="B102" s="90" t="s">
        <v>2053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32"/>
        <v>0</v>
      </c>
      <c r="P102" s="208">
        <f t="shared" si="33"/>
        <v>0</v>
      </c>
      <c r="Q102" s="60">
        <f t="shared" si="34"/>
        <v>0</v>
      </c>
      <c r="R102" s="60"/>
      <c r="S102" s="62"/>
      <c r="T102" s="63"/>
    </row>
    <row r="103" spans="1:20" ht="12.75" customHeight="1">
      <c r="A103" s="87"/>
      <c r="B103" s="90" t="s">
        <v>2054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32"/>
        <v>0</v>
      </c>
      <c r="P103" s="208">
        <f t="shared" si="33"/>
        <v>0</v>
      </c>
      <c r="Q103" s="60">
        <f t="shared" si="34"/>
        <v>0</v>
      </c>
      <c r="R103" s="60"/>
      <c r="S103" s="62"/>
      <c r="T103" s="63"/>
    </row>
    <row r="104" spans="1:20" ht="12.75" customHeight="1">
      <c r="A104" s="87"/>
      <c r="B104" s="105" t="s">
        <v>2100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32"/>
        <v>0</v>
      </c>
      <c r="P104" s="208">
        <f t="shared" si="33"/>
        <v>0</v>
      </c>
      <c r="Q104" s="60">
        <f t="shared" si="34"/>
        <v>0</v>
      </c>
      <c r="R104" s="60"/>
      <c r="S104" s="62"/>
      <c r="T104" s="63"/>
    </row>
    <row r="105" spans="1:20" ht="12.75" customHeight="1">
      <c r="A105" s="87"/>
      <c r="B105" s="105" t="s">
        <v>2101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32"/>
        <v>0</v>
      </c>
      <c r="P105" s="208">
        <f t="shared" si="33"/>
        <v>0</v>
      </c>
      <c r="Q105" s="60">
        <f t="shared" si="34"/>
        <v>0</v>
      </c>
      <c r="R105" s="60"/>
      <c r="S105" s="62"/>
      <c r="T105" s="63"/>
    </row>
    <row r="106" spans="1:20" ht="12.75" customHeight="1">
      <c r="A106" s="87"/>
      <c r="B106" s="106" t="s">
        <v>2102</v>
      </c>
      <c r="C106" s="107">
        <f>'[9]Staff Costs and Utilisation'!E313</f>
        <v>0</v>
      </c>
      <c r="D106" s="107">
        <f>'[9]Staff Costs and Utilisation'!F313</f>
        <v>0</v>
      </c>
      <c r="E106" s="107">
        <f>'[9]Staff Costs and Utilisation'!G313</f>
        <v>0</v>
      </c>
      <c r="F106" s="107">
        <f>'[9]Staff Costs and Utilisation'!H313</f>
        <v>0</v>
      </c>
      <c r="G106" s="107">
        <f>'[9]Staff Costs and Utilisation'!I313</f>
        <v>0</v>
      </c>
      <c r="H106" s="107">
        <f>'[9]Staff Costs and Utilisation'!J313</f>
        <v>0</v>
      </c>
      <c r="I106" s="107">
        <f>'[9]Staff Costs and Utilisation'!K313</f>
        <v>0</v>
      </c>
      <c r="J106" s="107">
        <f>'[9]Staff Costs and Utilisation'!L313</f>
        <v>0</v>
      </c>
      <c r="K106" s="107">
        <f>'[9]Staff Costs and Utilisation'!M313</f>
        <v>0</v>
      </c>
      <c r="L106" s="107">
        <f>'[9]Staff Costs and Utilisation'!N313</f>
        <v>0</v>
      </c>
      <c r="M106" s="107">
        <f>'[9]Staff Costs and Utilisation'!O313</f>
        <v>0</v>
      </c>
      <c r="N106" s="107">
        <f>'[9]Staff Costs and Utilisation'!P313</f>
        <v>0</v>
      </c>
      <c r="O106" s="94">
        <f t="shared" si="32"/>
        <v>0</v>
      </c>
      <c r="P106" s="208">
        <f t="shared" si="33"/>
        <v>0</v>
      </c>
      <c r="Q106" s="60">
        <f t="shared" si="34"/>
        <v>0</v>
      </c>
      <c r="R106" s="60"/>
      <c r="S106" s="62"/>
      <c r="T106" s="63"/>
    </row>
    <row r="107" spans="1:20" ht="12.75" customHeight="1">
      <c r="A107" s="87"/>
      <c r="B107" s="106" t="s">
        <v>2103</v>
      </c>
      <c r="C107" s="107">
        <f t="shared" ref="C107:N107" si="35">-C106</f>
        <v>0</v>
      </c>
      <c r="D107" s="107">
        <f t="shared" si="35"/>
        <v>0</v>
      </c>
      <c r="E107" s="107">
        <f t="shared" si="35"/>
        <v>0</v>
      </c>
      <c r="F107" s="107">
        <f t="shared" si="35"/>
        <v>0</v>
      </c>
      <c r="G107" s="107">
        <f t="shared" si="35"/>
        <v>0</v>
      </c>
      <c r="H107" s="107">
        <f t="shared" si="35"/>
        <v>0</v>
      </c>
      <c r="I107" s="107">
        <f t="shared" si="35"/>
        <v>0</v>
      </c>
      <c r="J107" s="107">
        <f t="shared" si="35"/>
        <v>0</v>
      </c>
      <c r="K107" s="107">
        <f t="shared" si="35"/>
        <v>0</v>
      </c>
      <c r="L107" s="107">
        <f t="shared" si="35"/>
        <v>0</v>
      </c>
      <c r="M107" s="107">
        <f t="shared" si="35"/>
        <v>0</v>
      </c>
      <c r="N107" s="107">
        <f t="shared" si="35"/>
        <v>0</v>
      </c>
      <c r="O107" s="94">
        <f t="shared" si="32"/>
        <v>0</v>
      </c>
      <c r="P107" s="208">
        <f t="shared" si="33"/>
        <v>0</v>
      </c>
      <c r="Q107" s="60">
        <f t="shared" si="34"/>
        <v>0</v>
      </c>
      <c r="R107" s="60"/>
      <c r="S107" s="62"/>
      <c r="T107" s="63"/>
    </row>
    <row r="108" spans="1:20" ht="12.75" customHeight="1">
      <c r="A108" s="87"/>
      <c r="B108" s="106" t="s">
        <v>2104</v>
      </c>
      <c r="C108" s="108">
        <f>'[9]Staff Costs and Utilisation'!E315</f>
        <v>0</v>
      </c>
      <c r="D108" s="108">
        <f>'[9]Staff Costs and Utilisation'!F315</f>
        <v>0</v>
      </c>
      <c r="E108" s="108">
        <f>'[9]Staff Costs and Utilisation'!G315</f>
        <v>0</v>
      </c>
      <c r="F108" s="108">
        <f>'[9]Staff Costs and Utilisation'!H315</f>
        <v>0</v>
      </c>
      <c r="G108" s="108">
        <f>'[9]Staff Costs and Utilisation'!I315</f>
        <v>0</v>
      </c>
      <c r="H108" s="108">
        <f>'[9]Staff Costs and Utilisation'!J315</f>
        <v>0</v>
      </c>
      <c r="I108" s="108">
        <f>'[9]Staff Costs and Utilisation'!K315</f>
        <v>0</v>
      </c>
      <c r="J108" s="108">
        <f>'[9]Staff Costs and Utilisation'!L315</f>
        <v>0</v>
      </c>
      <c r="K108" s="108">
        <f>'[9]Staff Costs and Utilisation'!M315</f>
        <v>0</v>
      </c>
      <c r="L108" s="108">
        <f>'[9]Staff Costs and Utilisation'!N315</f>
        <v>0</v>
      </c>
      <c r="M108" s="108">
        <f>'[9]Staff Costs and Utilisation'!O315</f>
        <v>0</v>
      </c>
      <c r="N108" s="108">
        <f>'[9]Staff Costs and Utilisation'!P315</f>
        <v>0</v>
      </c>
      <c r="O108" s="96">
        <f t="shared" si="32"/>
        <v>0</v>
      </c>
      <c r="P108" s="208">
        <f t="shared" si="33"/>
        <v>0</v>
      </c>
      <c r="Q108" s="60">
        <f t="shared" si="34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2055</v>
      </c>
      <c r="B110" s="88" t="s">
        <v>2056</v>
      </c>
      <c r="C110" s="73">
        <f t="shared" ref="C110:N110" si="36">SUM(C111:C118)</f>
        <v>3268281.6477927351</v>
      </c>
      <c r="D110" s="73">
        <f t="shared" si="36"/>
        <v>790567.83666381903</v>
      </c>
      <c r="E110" s="73">
        <f t="shared" si="36"/>
        <v>676296.88261636742</v>
      </c>
      <c r="F110" s="73">
        <f t="shared" si="36"/>
        <v>0</v>
      </c>
      <c r="G110" s="73">
        <f t="shared" si="36"/>
        <v>0</v>
      </c>
      <c r="H110" s="73">
        <f t="shared" si="36"/>
        <v>0</v>
      </c>
      <c r="I110" s="73">
        <f t="shared" si="36"/>
        <v>0</v>
      </c>
      <c r="J110" s="73">
        <f t="shared" si="36"/>
        <v>0</v>
      </c>
      <c r="K110" s="73">
        <f t="shared" si="36"/>
        <v>0</v>
      </c>
      <c r="L110" s="73">
        <f t="shared" si="36"/>
        <v>0</v>
      </c>
      <c r="M110" s="73">
        <f t="shared" si="36"/>
        <v>0</v>
      </c>
      <c r="N110" s="73">
        <f t="shared" si="36"/>
        <v>0</v>
      </c>
      <c r="O110" s="69">
        <f t="shared" ref="O110:O118" si="37">+N110+M110+L110+K110+J110+I110+H110+G110+F110+E110+D110+C110</f>
        <v>4735146.3670729212</v>
      </c>
      <c r="P110" s="207">
        <f t="shared" ref="P110:P118" si="38">ROUND(+O110/O$10,4)</f>
        <v>6.2799999999999995E-2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2105</v>
      </c>
      <c r="C111" s="92">
        <v>3268281.6477927351</v>
      </c>
      <c r="D111" s="92">
        <v>790567.83666381903</v>
      </c>
      <c r="E111" s="92">
        <v>676296.88261636742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37"/>
        <v>4735146.3670729212</v>
      </c>
      <c r="P111" s="208">
        <f t="shared" si="38"/>
        <v>6.2799999999999995E-2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2053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37"/>
        <v>0</v>
      </c>
      <c r="P112" s="208">
        <f t="shared" si="38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2106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 t="shared" si="37"/>
        <v>0</v>
      </c>
      <c r="P113" s="208">
        <f t="shared" si="38"/>
        <v>0</v>
      </c>
      <c r="Q113" s="60">
        <f t="shared" ref="Q113:Q118" si="39"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2107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37"/>
        <v>0</v>
      </c>
      <c r="P114" s="208">
        <f t="shared" si="38"/>
        <v>0</v>
      </c>
      <c r="Q114" s="60">
        <f t="shared" si="39"/>
        <v>0</v>
      </c>
      <c r="R114" s="60"/>
      <c r="S114" s="62"/>
      <c r="T114" s="63"/>
    </row>
    <row r="115" spans="1:20" ht="12.75" customHeight="1">
      <c r="A115" s="87"/>
      <c r="B115" s="90" t="s">
        <v>2108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37"/>
        <v>0</v>
      </c>
      <c r="P115" s="208">
        <f t="shared" si="38"/>
        <v>0</v>
      </c>
      <c r="Q115" s="60">
        <f t="shared" si="39"/>
        <v>0</v>
      </c>
      <c r="R115" s="60"/>
      <c r="S115" s="62"/>
      <c r="T115" s="63"/>
    </row>
    <row r="116" spans="1:20" ht="12.75" customHeight="1">
      <c r="A116" s="87"/>
      <c r="B116" s="106" t="s">
        <v>2109</v>
      </c>
      <c r="C116" s="107">
        <f>'[9]Staff Costs and Utilisation'!E321</f>
        <v>0</v>
      </c>
      <c r="D116" s="107">
        <f>'[9]Staff Costs and Utilisation'!F321</f>
        <v>0</v>
      </c>
      <c r="E116" s="107">
        <f>'[9]Staff Costs and Utilisation'!G321</f>
        <v>0</v>
      </c>
      <c r="F116" s="107">
        <f>'[9]Staff Costs and Utilisation'!H321</f>
        <v>0</v>
      </c>
      <c r="G116" s="107">
        <f>'[9]Staff Costs and Utilisation'!I321</f>
        <v>0</v>
      </c>
      <c r="H116" s="107">
        <f>'[9]Staff Costs and Utilisation'!J321</f>
        <v>0</v>
      </c>
      <c r="I116" s="107">
        <f>'[9]Staff Costs and Utilisation'!K321</f>
        <v>0</v>
      </c>
      <c r="J116" s="107">
        <f>'[9]Staff Costs and Utilisation'!L321</f>
        <v>0</v>
      </c>
      <c r="K116" s="107">
        <f>'[9]Staff Costs and Utilisation'!M321</f>
        <v>0</v>
      </c>
      <c r="L116" s="107">
        <f>'[9]Staff Costs and Utilisation'!N321</f>
        <v>0</v>
      </c>
      <c r="M116" s="107">
        <f>'[9]Staff Costs and Utilisation'!O321</f>
        <v>0</v>
      </c>
      <c r="N116" s="107">
        <f>'[9]Staff Costs and Utilisation'!P321</f>
        <v>0</v>
      </c>
      <c r="O116" s="94">
        <f t="shared" si="37"/>
        <v>0</v>
      </c>
      <c r="P116" s="208">
        <f t="shared" si="38"/>
        <v>0</v>
      </c>
      <c r="Q116" s="60">
        <f t="shared" si="39"/>
        <v>0</v>
      </c>
      <c r="R116" s="60"/>
      <c r="S116" s="62"/>
      <c r="T116" s="63"/>
    </row>
    <row r="117" spans="1:20" ht="12.75" customHeight="1">
      <c r="A117" s="87"/>
      <c r="B117" s="106" t="s">
        <v>2110</v>
      </c>
      <c r="C117" s="107">
        <f t="shared" ref="C117:N117" si="40">-C116</f>
        <v>0</v>
      </c>
      <c r="D117" s="107">
        <f t="shared" si="40"/>
        <v>0</v>
      </c>
      <c r="E117" s="107">
        <f t="shared" si="40"/>
        <v>0</v>
      </c>
      <c r="F117" s="107">
        <f t="shared" si="40"/>
        <v>0</v>
      </c>
      <c r="G117" s="107">
        <f t="shared" si="40"/>
        <v>0</v>
      </c>
      <c r="H117" s="107">
        <f t="shared" si="40"/>
        <v>0</v>
      </c>
      <c r="I117" s="107">
        <f t="shared" si="40"/>
        <v>0</v>
      </c>
      <c r="J117" s="107">
        <f t="shared" si="40"/>
        <v>0</v>
      </c>
      <c r="K117" s="107">
        <f t="shared" si="40"/>
        <v>0</v>
      </c>
      <c r="L117" s="107">
        <f t="shared" si="40"/>
        <v>0</v>
      </c>
      <c r="M117" s="107">
        <f t="shared" si="40"/>
        <v>0</v>
      </c>
      <c r="N117" s="107">
        <f t="shared" si="40"/>
        <v>0</v>
      </c>
      <c r="O117" s="94">
        <f t="shared" si="37"/>
        <v>0</v>
      </c>
      <c r="P117" s="208">
        <f t="shared" si="38"/>
        <v>0</v>
      </c>
      <c r="Q117" s="60">
        <f t="shared" si="39"/>
        <v>0</v>
      </c>
      <c r="R117" s="60"/>
      <c r="S117" s="62"/>
      <c r="T117" s="63"/>
    </row>
    <row r="118" spans="1:20" ht="12.75" customHeight="1">
      <c r="A118" s="87"/>
      <c r="B118" s="106" t="s">
        <v>2111</v>
      </c>
      <c r="C118" s="108">
        <f>'[9]Staff Costs and Utilisation'!E323</f>
        <v>0</v>
      </c>
      <c r="D118" s="108">
        <f>'[9]Staff Costs and Utilisation'!F323</f>
        <v>0</v>
      </c>
      <c r="E118" s="108">
        <f>'[9]Staff Costs and Utilisation'!G323</f>
        <v>0</v>
      </c>
      <c r="F118" s="108">
        <f>'[9]Staff Costs and Utilisation'!H323</f>
        <v>0</v>
      </c>
      <c r="G118" s="108">
        <f>'[9]Staff Costs and Utilisation'!I323</f>
        <v>0</v>
      </c>
      <c r="H118" s="108">
        <f>'[9]Staff Costs and Utilisation'!J323</f>
        <v>0</v>
      </c>
      <c r="I118" s="108">
        <f>'[9]Staff Costs and Utilisation'!K323</f>
        <v>0</v>
      </c>
      <c r="J118" s="108">
        <f>'[9]Staff Costs and Utilisation'!L323</f>
        <v>0</v>
      </c>
      <c r="K118" s="108">
        <f>'[9]Staff Costs and Utilisation'!M323</f>
        <v>0</v>
      </c>
      <c r="L118" s="108">
        <f>'[9]Staff Costs and Utilisation'!N323</f>
        <v>0</v>
      </c>
      <c r="M118" s="108">
        <f>'[9]Staff Costs and Utilisation'!O323</f>
        <v>0</v>
      </c>
      <c r="N118" s="108">
        <f>'[9]Staff Costs and Utilisation'!P323</f>
        <v>0</v>
      </c>
      <c r="O118" s="96">
        <f t="shared" si="37"/>
        <v>0</v>
      </c>
      <c r="P118" s="208">
        <f t="shared" si="38"/>
        <v>0</v>
      </c>
      <c r="Q118" s="60">
        <f t="shared" si="39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2059</v>
      </c>
      <c r="B120" s="88" t="s">
        <v>2060</v>
      </c>
      <c r="C120" s="73">
        <f t="shared" ref="C120:N120" si="41">SUM(C121:C128)</f>
        <v>189549.69618049584</v>
      </c>
      <c r="D120" s="73">
        <f t="shared" si="41"/>
        <v>329196.72264387389</v>
      </c>
      <c r="E120" s="73">
        <f t="shared" si="41"/>
        <v>775286.52772656293</v>
      </c>
      <c r="F120" s="73">
        <f t="shared" si="41"/>
        <v>0</v>
      </c>
      <c r="G120" s="73">
        <f t="shared" si="41"/>
        <v>0</v>
      </c>
      <c r="H120" s="73">
        <f t="shared" si="41"/>
        <v>0</v>
      </c>
      <c r="I120" s="73">
        <f t="shared" si="41"/>
        <v>0</v>
      </c>
      <c r="J120" s="73">
        <f t="shared" si="41"/>
        <v>0</v>
      </c>
      <c r="K120" s="73">
        <f t="shared" si="41"/>
        <v>0</v>
      </c>
      <c r="L120" s="73">
        <f t="shared" si="41"/>
        <v>0</v>
      </c>
      <c r="M120" s="73">
        <f t="shared" si="41"/>
        <v>0</v>
      </c>
      <c r="N120" s="73">
        <f t="shared" si="41"/>
        <v>0</v>
      </c>
      <c r="O120" s="69">
        <f t="shared" ref="O120:O128" si="42">+N120+M120+L120+K120+J120+I120+H120+G120+F120+E120+D120+C120</f>
        <v>1294032.9465509327</v>
      </c>
      <c r="P120" s="207">
        <f t="shared" ref="P120:P128" si="43">ROUND(+O120/O$10,4)</f>
        <v>1.72E-2</v>
      </c>
      <c r="Q120" s="60">
        <f t="shared" ref="Q120:Q128" si="44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2112</v>
      </c>
      <c r="C121" s="92">
        <v>189549.69618049584</v>
      </c>
      <c r="D121" s="92">
        <v>329196.72264387389</v>
      </c>
      <c r="E121" s="92">
        <v>775286.52772656293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42"/>
        <v>1294032.9465509327</v>
      </c>
      <c r="P121" s="208">
        <f t="shared" si="43"/>
        <v>1.72E-2</v>
      </c>
      <c r="Q121" s="60">
        <f t="shared" si="44"/>
        <v>0</v>
      </c>
      <c r="R121" s="60"/>
      <c r="S121" s="62"/>
      <c r="T121" s="63"/>
    </row>
    <row r="122" spans="1:20" ht="12.75" customHeight="1">
      <c r="A122" s="87"/>
      <c r="B122" s="90" t="s">
        <v>2053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42"/>
        <v>0</v>
      </c>
      <c r="P122" s="208">
        <f t="shared" si="43"/>
        <v>0</v>
      </c>
      <c r="Q122" s="60">
        <f t="shared" si="44"/>
        <v>0</v>
      </c>
      <c r="R122" s="60"/>
      <c r="S122" s="62"/>
      <c r="T122" s="63"/>
    </row>
    <row r="123" spans="1:20" ht="12.75" customHeight="1">
      <c r="A123" s="87"/>
      <c r="B123" s="90" t="s">
        <v>2113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 t="shared" si="42"/>
        <v>0</v>
      </c>
      <c r="P123" s="208">
        <f t="shared" si="43"/>
        <v>0</v>
      </c>
      <c r="Q123" s="60">
        <f t="shared" si="44"/>
        <v>0</v>
      </c>
      <c r="R123" s="60"/>
      <c r="S123" s="62"/>
      <c r="T123" s="63"/>
    </row>
    <row r="124" spans="1:20" ht="12.75" customHeight="1">
      <c r="A124" s="87"/>
      <c r="B124" s="90" t="s">
        <v>2114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42"/>
        <v>0</v>
      </c>
      <c r="P124" s="208">
        <f t="shared" si="43"/>
        <v>0</v>
      </c>
      <c r="Q124" s="60">
        <f t="shared" si="44"/>
        <v>0</v>
      </c>
      <c r="R124" s="60"/>
      <c r="S124" s="62"/>
      <c r="T124" s="63"/>
    </row>
    <row r="125" spans="1:20" ht="12.75" customHeight="1">
      <c r="A125" s="87"/>
      <c r="B125" s="90" t="s">
        <v>2115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42"/>
        <v>0</v>
      </c>
      <c r="P125" s="208">
        <f t="shared" si="43"/>
        <v>0</v>
      </c>
      <c r="Q125" s="60">
        <f t="shared" si="44"/>
        <v>0</v>
      </c>
      <c r="R125" s="60"/>
      <c r="S125" s="62"/>
      <c r="T125" s="63"/>
    </row>
    <row r="126" spans="1:20" ht="12.75" customHeight="1">
      <c r="A126" s="87"/>
      <c r="B126" s="106" t="s">
        <v>2116</v>
      </c>
      <c r="C126" s="107">
        <f>'[9]Staff Costs and Utilisation'!E329</f>
        <v>0</v>
      </c>
      <c r="D126" s="107">
        <f>'[9]Staff Costs and Utilisation'!F329</f>
        <v>0</v>
      </c>
      <c r="E126" s="107">
        <f>'[9]Staff Costs and Utilisation'!G329</f>
        <v>0</v>
      </c>
      <c r="F126" s="107">
        <f>'[9]Staff Costs and Utilisation'!H329</f>
        <v>0</v>
      </c>
      <c r="G126" s="107">
        <f>'[9]Staff Costs and Utilisation'!I329</f>
        <v>0</v>
      </c>
      <c r="H126" s="107">
        <f>'[9]Staff Costs and Utilisation'!J329</f>
        <v>0</v>
      </c>
      <c r="I126" s="107">
        <f>'[9]Staff Costs and Utilisation'!K329</f>
        <v>0</v>
      </c>
      <c r="J126" s="107">
        <f>'[9]Staff Costs and Utilisation'!L329</f>
        <v>0</v>
      </c>
      <c r="K126" s="107">
        <f>'[9]Staff Costs and Utilisation'!M329</f>
        <v>0</v>
      </c>
      <c r="L126" s="107">
        <f>'[9]Staff Costs and Utilisation'!N329</f>
        <v>0</v>
      </c>
      <c r="M126" s="107">
        <f>'[9]Staff Costs and Utilisation'!O329</f>
        <v>0</v>
      </c>
      <c r="N126" s="107">
        <f>'[9]Staff Costs and Utilisation'!P329</f>
        <v>0</v>
      </c>
      <c r="O126" s="94">
        <f t="shared" si="42"/>
        <v>0</v>
      </c>
      <c r="P126" s="208">
        <f t="shared" si="43"/>
        <v>0</v>
      </c>
      <c r="Q126" s="60">
        <f t="shared" si="44"/>
        <v>0</v>
      </c>
      <c r="R126" s="60"/>
      <c r="S126" s="62"/>
      <c r="T126" s="63"/>
    </row>
    <row r="127" spans="1:20" ht="12.75" customHeight="1">
      <c r="A127" s="87"/>
      <c r="B127" s="106" t="s">
        <v>2117</v>
      </c>
      <c r="C127" s="107">
        <f t="shared" ref="C127:N127" si="45">-C126</f>
        <v>0</v>
      </c>
      <c r="D127" s="107">
        <f t="shared" si="45"/>
        <v>0</v>
      </c>
      <c r="E127" s="107">
        <f t="shared" si="45"/>
        <v>0</v>
      </c>
      <c r="F127" s="107">
        <f t="shared" si="45"/>
        <v>0</v>
      </c>
      <c r="G127" s="107">
        <f t="shared" si="45"/>
        <v>0</v>
      </c>
      <c r="H127" s="107">
        <f t="shared" si="45"/>
        <v>0</v>
      </c>
      <c r="I127" s="107">
        <f t="shared" si="45"/>
        <v>0</v>
      </c>
      <c r="J127" s="107">
        <f t="shared" si="45"/>
        <v>0</v>
      </c>
      <c r="K127" s="107">
        <f t="shared" si="45"/>
        <v>0</v>
      </c>
      <c r="L127" s="107">
        <f t="shared" si="45"/>
        <v>0</v>
      </c>
      <c r="M127" s="107">
        <f t="shared" si="45"/>
        <v>0</v>
      </c>
      <c r="N127" s="107">
        <f t="shared" si="45"/>
        <v>0</v>
      </c>
      <c r="O127" s="94">
        <f t="shared" si="42"/>
        <v>0</v>
      </c>
      <c r="P127" s="208">
        <f t="shared" si="43"/>
        <v>0</v>
      </c>
      <c r="Q127" s="60">
        <f t="shared" si="44"/>
        <v>0</v>
      </c>
      <c r="R127" s="60"/>
      <c r="S127" s="62"/>
      <c r="T127" s="63"/>
    </row>
    <row r="128" spans="1:20" ht="12.75" customHeight="1">
      <c r="A128" s="87"/>
      <c r="B128" s="106" t="s">
        <v>2118</v>
      </c>
      <c r="C128" s="108">
        <f>'[9]Staff Costs and Utilisation'!E331</f>
        <v>0</v>
      </c>
      <c r="D128" s="108">
        <f>'[9]Staff Costs and Utilisation'!F331</f>
        <v>0</v>
      </c>
      <c r="E128" s="108">
        <f>'[9]Staff Costs and Utilisation'!G331</f>
        <v>0</v>
      </c>
      <c r="F128" s="108">
        <f>'[9]Staff Costs and Utilisation'!H331</f>
        <v>0</v>
      </c>
      <c r="G128" s="108">
        <f>'[9]Staff Costs and Utilisation'!I331</f>
        <v>0</v>
      </c>
      <c r="H128" s="108">
        <f>'[9]Staff Costs and Utilisation'!J331</f>
        <v>0</v>
      </c>
      <c r="I128" s="108">
        <f>'[9]Staff Costs and Utilisation'!K331</f>
        <v>0</v>
      </c>
      <c r="J128" s="108">
        <f>'[9]Staff Costs and Utilisation'!L331</f>
        <v>0</v>
      </c>
      <c r="K128" s="108">
        <f>'[9]Staff Costs and Utilisation'!M331</f>
        <v>0</v>
      </c>
      <c r="L128" s="108">
        <f>'[9]Staff Costs and Utilisation'!N331</f>
        <v>0</v>
      </c>
      <c r="M128" s="108">
        <f>'[9]Staff Costs and Utilisation'!O331</f>
        <v>0</v>
      </c>
      <c r="N128" s="108">
        <f>'[9]Staff Costs and Utilisation'!P331</f>
        <v>0</v>
      </c>
      <c r="O128" s="96">
        <f t="shared" si="42"/>
        <v>0</v>
      </c>
      <c r="P128" s="208">
        <f t="shared" si="43"/>
        <v>0</v>
      </c>
      <c r="Q128" s="60">
        <f t="shared" si="44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2062</v>
      </c>
      <c r="B130" s="88" t="s">
        <v>2063</v>
      </c>
      <c r="C130" s="73">
        <f t="shared" ref="C130:N130" si="46">SUM(C131:C138)</f>
        <v>31446.68418341281</v>
      </c>
      <c r="D130" s="73">
        <f t="shared" si="46"/>
        <v>7307.5894916211801</v>
      </c>
      <c r="E130" s="73">
        <f t="shared" si="46"/>
        <v>-7631.9703329472395</v>
      </c>
      <c r="F130" s="73">
        <f t="shared" si="46"/>
        <v>0</v>
      </c>
      <c r="G130" s="73">
        <f t="shared" si="46"/>
        <v>0</v>
      </c>
      <c r="H130" s="73">
        <f t="shared" si="46"/>
        <v>0</v>
      </c>
      <c r="I130" s="73">
        <f t="shared" si="46"/>
        <v>0</v>
      </c>
      <c r="J130" s="73">
        <f t="shared" si="46"/>
        <v>0</v>
      </c>
      <c r="K130" s="73">
        <f t="shared" si="46"/>
        <v>0</v>
      </c>
      <c r="L130" s="73">
        <f t="shared" si="46"/>
        <v>0</v>
      </c>
      <c r="M130" s="73">
        <f t="shared" si="46"/>
        <v>0</v>
      </c>
      <c r="N130" s="73">
        <f t="shared" si="46"/>
        <v>0</v>
      </c>
      <c r="O130" s="69">
        <f t="shared" ref="O130:O138" si="47">+N130+M130+L130+K130+J130+I130+H130+G130+F130+E130+D130+C130</f>
        <v>31122.30334208675</v>
      </c>
      <c r="P130" s="207">
        <f t="shared" ref="P130:P138" si="48">ROUND(+O130/O$10,4)</f>
        <v>4.0000000000000002E-4</v>
      </c>
      <c r="Q130" s="60">
        <f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2119</v>
      </c>
      <c r="C131" s="92">
        <v>31446.68418341281</v>
      </c>
      <c r="D131" s="92">
        <v>7307.5894916211801</v>
      </c>
      <c r="E131" s="92">
        <v>-7631.9703329472395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47"/>
        <v>31122.30334208675</v>
      </c>
      <c r="P131" s="208">
        <f t="shared" si="48"/>
        <v>4.0000000000000002E-4</v>
      </c>
      <c r="Q131" s="60">
        <f>+N131+M131+L131+K131+J131+I131+H131+G131+F131+E131+D131+C131-O131</f>
        <v>0</v>
      </c>
      <c r="R131" s="60"/>
      <c r="S131" s="62"/>
      <c r="T131" s="63"/>
    </row>
    <row r="132" spans="1:20" ht="12.75" customHeight="1">
      <c r="A132" s="87"/>
      <c r="B132" s="90" t="s">
        <v>2053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47"/>
        <v>0</v>
      </c>
      <c r="P132" s="208">
        <f t="shared" si="48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2120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 t="shared" si="47"/>
        <v>0</v>
      </c>
      <c r="P133" s="208">
        <f t="shared" si="48"/>
        <v>0</v>
      </c>
      <c r="Q133" s="60">
        <f t="shared" ref="Q133:Q138" si="49"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2121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47"/>
        <v>0</v>
      </c>
      <c r="P134" s="208">
        <f t="shared" si="48"/>
        <v>0</v>
      </c>
      <c r="Q134" s="60">
        <f t="shared" si="49"/>
        <v>0</v>
      </c>
      <c r="R134" s="60"/>
      <c r="S134" s="62"/>
      <c r="T134" s="63"/>
    </row>
    <row r="135" spans="1:20" ht="12.75" customHeight="1">
      <c r="A135" s="87"/>
      <c r="B135" s="90" t="s">
        <v>2122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47"/>
        <v>0</v>
      </c>
      <c r="P135" s="208">
        <f t="shared" si="48"/>
        <v>0</v>
      </c>
      <c r="Q135" s="60">
        <f t="shared" si="49"/>
        <v>0</v>
      </c>
      <c r="R135" s="60"/>
      <c r="S135" s="62"/>
      <c r="T135" s="63"/>
    </row>
    <row r="136" spans="1:20" ht="12.75" customHeight="1">
      <c r="A136" s="87"/>
      <c r="B136" s="106" t="s">
        <v>2123</v>
      </c>
      <c r="C136" s="107">
        <f>'[9]Staff Costs and Utilisation'!E337</f>
        <v>0</v>
      </c>
      <c r="D136" s="107">
        <f>'[9]Staff Costs and Utilisation'!F337</f>
        <v>0</v>
      </c>
      <c r="E136" s="107">
        <f>'[9]Staff Costs and Utilisation'!G337</f>
        <v>0</v>
      </c>
      <c r="F136" s="107">
        <f>'[9]Staff Costs and Utilisation'!H337</f>
        <v>0</v>
      </c>
      <c r="G136" s="107">
        <f>'[9]Staff Costs and Utilisation'!I337</f>
        <v>0</v>
      </c>
      <c r="H136" s="107">
        <f>'[9]Staff Costs and Utilisation'!J337</f>
        <v>0</v>
      </c>
      <c r="I136" s="107">
        <f>'[9]Staff Costs and Utilisation'!K337</f>
        <v>0</v>
      </c>
      <c r="J136" s="107">
        <f>'[9]Staff Costs and Utilisation'!L337</f>
        <v>0</v>
      </c>
      <c r="K136" s="107">
        <f>'[9]Staff Costs and Utilisation'!M337</f>
        <v>0</v>
      </c>
      <c r="L136" s="107">
        <f>'[9]Staff Costs and Utilisation'!N337</f>
        <v>0</v>
      </c>
      <c r="M136" s="107">
        <f>'[9]Staff Costs and Utilisation'!O337</f>
        <v>0</v>
      </c>
      <c r="N136" s="107">
        <f>'[9]Staff Costs and Utilisation'!P337</f>
        <v>0</v>
      </c>
      <c r="O136" s="94">
        <f t="shared" si="47"/>
        <v>0</v>
      </c>
      <c r="P136" s="208">
        <f t="shared" si="48"/>
        <v>0</v>
      </c>
      <c r="Q136" s="60">
        <f t="shared" si="49"/>
        <v>0</v>
      </c>
      <c r="R136" s="60"/>
      <c r="S136" s="62"/>
      <c r="T136" s="63"/>
    </row>
    <row r="137" spans="1:20" ht="12.75" customHeight="1">
      <c r="A137" s="87"/>
      <c r="B137" s="106" t="s">
        <v>2124</v>
      </c>
      <c r="C137" s="107">
        <f t="shared" ref="C137:N137" si="50">-C136</f>
        <v>0</v>
      </c>
      <c r="D137" s="107">
        <f t="shared" si="50"/>
        <v>0</v>
      </c>
      <c r="E137" s="107">
        <f t="shared" si="50"/>
        <v>0</v>
      </c>
      <c r="F137" s="107">
        <f t="shared" si="50"/>
        <v>0</v>
      </c>
      <c r="G137" s="107">
        <f t="shared" si="50"/>
        <v>0</v>
      </c>
      <c r="H137" s="107">
        <f t="shared" si="50"/>
        <v>0</v>
      </c>
      <c r="I137" s="107">
        <f t="shared" si="50"/>
        <v>0</v>
      </c>
      <c r="J137" s="107">
        <f t="shared" si="50"/>
        <v>0</v>
      </c>
      <c r="K137" s="107">
        <f t="shared" si="50"/>
        <v>0</v>
      </c>
      <c r="L137" s="107">
        <f t="shared" si="50"/>
        <v>0</v>
      </c>
      <c r="M137" s="107">
        <f t="shared" si="50"/>
        <v>0</v>
      </c>
      <c r="N137" s="107">
        <f t="shared" si="50"/>
        <v>0</v>
      </c>
      <c r="O137" s="94">
        <f t="shared" si="47"/>
        <v>0</v>
      </c>
      <c r="P137" s="208">
        <f t="shared" si="48"/>
        <v>0</v>
      </c>
      <c r="Q137" s="60">
        <f t="shared" si="49"/>
        <v>0</v>
      </c>
      <c r="R137" s="60"/>
      <c r="S137" s="62"/>
      <c r="T137" s="63"/>
    </row>
    <row r="138" spans="1:20" ht="12.75" customHeight="1">
      <c r="A138" s="87"/>
      <c r="B138" s="106" t="s">
        <v>2125</v>
      </c>
      <c r="C138" s="108">
        <f>'[9]Staff Costs and Utilisation'!E339</f>
        <v>0</v>
      </c>
      <c r="D138" s="108">
        <f>'[9]Staff Costs and Utilisation'!F339</f>
        <v>0</v>
      </c>
      <c r="E138" s="108">
        <f>'[9]Staff Costs and Utilisation'!G339</f>
        <v>0</v>
      </c>
      <c r="F138" s="108">
        <f>'[9]Staff Costs and Utilisation'!H339</f>
        <v>0</v>
      </c>
      <c r="G138" s="108">
        <f>'[9]Staff Costs and Utilisation'!I339</f>
        <v>0</v>
      </c>
      <c r="H138" s="108">
        <f>'[9]Staff Costs and Utilisation'!J339</f>
        <v>0</v>
      </c>
      <c r="I138" s="108">
        <f>'[9]Staff Costs and Utilisation'!K339</f>
        <v>0</v>
      </c>
      <c r="J138" s="108">
        <f>'[9]Staff Costs and Utilisation'!L339</f>
        <v>0</v>
      </c>
      <c r="K138" s="108">
        <f>'[9]Staff Costs and Utilisation'!M339</f>
        <v>0</v>
      </c>
      <c r="L138" s="108">
        <f>'[9]Staff Costs and Utilisation'!N339</f>
        <v>0</v>
      </c>
      <c r="M138" s="108">
        <f>'[9]Staff Costs and Utilisation'!O339</f>
        <v>0</v>
      </c>
      <c r="N138" s="108">
        <f>'[9]Staff Costs and Utilisation'!P339</f>
        <v>0</v>
      </c>
      <c r="O138" s="96">
        <f t="shared" si="47"/>
        <v>0</v>
      </c>
      <c r="P138" s="208">
        <f t="shared" si="48"/>
        <v>0</v>
      </c>
      <c r="Q138" s="60">
        <f t="shared" si="49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2065</v>
      </c>
      <c r="B140" s="88" t="s">
        <v>2066</v>
      </c>
      <c r="C140" s="73">
        <f t="shared" ref="C140:N140" si="51">SUM(C141:C148)</f>
        <v>0</v>
      </c>
      <c r="D140" s="73">
        <f t="shared" si="51"/>
        <v>0</v>
      </c>
      <c r="E140" s="73">
        <f t="shared" si="51"/>
        <v>0</v>
      </c>
      <c r="F140" s="73">
        <f t="shared" si="51"/>
        <v>0</v>
      </c>
      <c r="G140" s="73">
        <f t="shared" si="51"/>
        <v>0</v>
      </c>
      <c r="H140" s="73">
        <f t="shared" si="51"/>
        <v>0</v>
      </c>
      <c r="I140" s="73">
        <f t="shared" si="51"/>
        <v>0</v>
      </c>
      <c r="J140" s="73">
        <f t="shared" si="51"/>
        <v>0</v>
      </c>
      <c r="K140" s="73">
        <f t="shared" si="51"/>
        <v>0</v>
      </c>
      <c r="L140" s="73">
        <f t="shared" si="51"/>
        <v>0</v>
      </c>
      <c r="M140" s="73">
        <f t="shared" si="51"/>
        <v>0</v>
      </c>
      <c r="N140" s="73">
        <f t="shared" si="51"/>
        <v>0</v>
      </c>
      <c r="O140" s="69">
        <f t="shared" ref="O140:O148" si="52">+N140+M140+L140+K140+J140+I140+H140+G140+F140+E140+D140+C140</f>
        <v>0</v>
      </c>
      <c r="P140" s="207">
        <f t="shared" ref="P140:P148" si="53">ROUND(+O140/O$10,4)</f>
        <v>0</v>
      </c>
      <c r="Q140" s="60">
        <f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2126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52"/>
        <v>0</v>
      </c>
      <c r="P141" s="208">
        <f t="shared" si="53"/>
        <v>0</v>
      </c>
      <c r="Q141" s="60">
        <f>+N141+M141+L141+K141+J141+I141+H141+G141+F141+E141+D141+C141-O141</f>
        <v>0</v>
      </c>
      <c r="R141" s="60"/>
      <c r="S141" s="62"/>
      <c r="T141" s="63"/>
    </row>
    <row r="142" spans="1:20" ht="12.75" customHeight="1">
      <c r="A142" s="87"/>
      <c r="B142" s="90" t="s">
        <v>2053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52"/>
        <v>0</v>
      </c>
      <c r="P142" s="208">
        <f t="shared" si="53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2127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 t="shared" si="52"/>
        <v>0</v>
      </c>
      <c r="P143" s="208">
        <f t="shared" si="53"/>
        <v>0</v>
      </c>
      <c r="Q143" s="60">
        <f t="shared" ref="Q143:Q148" si="54"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2128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si="52"/>
        <v>0</v>
      </c>
      <c r="P144" s="208">
        <f t="shared" si="53"/>
        <v>0</v>
      </c>
      <c r="Q144" s="60">
        <f t="shared" si="54"/>
        <v>0</v>
      </c>
      <c r="R144" s="60"/>
      <c r="S144" s="62"/>
      <c r="T144" s="63"/>
    </row>
    <row r="145" spans="1:20" ht="12.75" customHeight="1">
      <c r="A145" s="87"/>
      <c r="B145" s="90" t="s">
        <v>2129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52"/>
        <v>0</v>
      </c>
      <c r="P145" s="208">
        <f t="shared" si="53"/>
        <v>0</v>
      </c>
      <c r="Q145" s="60">
        <f t="shared" si="54"/>
        <v>0</v>
      </c>
      <c r="R145" s="60"/>
      <c r="S145" s="62"/>
      <c r="T145" s="63"/>
    </row>
    <row r="146" spans="1:20" ht="12.75" customHeight="1">
      <c r="A146" s="87"/>
      <c r="B146" s="106" t="s">
        <v>2130</v>
      </c>
      <c r="C146" s="107">
        <f>'[9]Staff Costs and Utilisation'!E345</f>
        <v>0</v>
      </c>
      <c r="D146" s="107">
        <f>'[9]Staff Costs and Utilisation'!F345</f>
        <v>0</v>
      </c>
      <c r="E146" s="107">
        <f>'[9]Staff Costs and Utilisation'!G345</f>
        <v>0</v>
      </c>
      <c r="F146" s="107">
        <f>'[9]Staff Costs and Utilisation'!H345</f>
        <v>0</v>
      </c>
      <c r="G146" s="107">
        <f>'[9]Staff Costs and Utilisation'!I345</f>
        <v>0</v>
      </c>
      <c r="H146" s="107">
        <f>'[9]Staff Costs and Utilisation'!J345</f>
        <v>0</v>
      </c>
      <c r="I146" s="107">
        <f>'[9]Staff Costs and Utilisation'!K345</f>
        <v>0</v>
      </c>
      <c r="J146" s="107">
        <f>'[9]Staff Costs and Utilisation'!L345</f>
        <v>0</v>
      </c>
      <c r="K146" s="107">
        <f>'[9]Staff Costs and Utilisation'!M345</f>
        <v>0</v>
      </c>
      <c r="L146" s="107">
        <f>'[9]Staff Costs and Utilisation'!N345</f>
        <v>0</v>
      </c>
      <c r="M146" s="107">
        <f>'[9]Staff Costs and Utilisation'!O345</f>
        <v>0</v>
      </c>
      <c r="N146" s="107">
        <f>'[9]Staff Costs and Utilisation'!P345</f>
        <v>0</v>
      </c>
      <c r="O146" s="94">
        <f t="shared" si="52"/>
        <v>0</v>
      </c>
      <c r="P146" s="208">
        <f t="shared" si="53"/>
        <v>0</v>
      </c>
      <c r="Q146" s="60">
        <f t="shared" si="54"/>
        <v>0</v>
      </c>
      <c r="R146" s="60"/>
      <c r="S146" s="62"/>
      <c r="T146" s="63"/>
    </row>
    <row r="147" spans="1:20" ht="12.75" customHeight="1">
      <c r="A147" s="87"/>
      <c r="B147" s="106" t="s">
        <v>2131</v>
      </c>
      <c r="C147" s="107">
        <f t="shared" ref="C147:N147" si="55">-C146</f>
        <v>0</v>
      </c>
      <c r="D147" s="107">
        <f t="shared" si="55"/>
        <v>0</v>
      </c>
      <c r="E147" s="107">
        <f t="shared" si="55"/>
        <v>0</v>
      </c>
      <c r="F147" s="107">
        <f t="shared" si="55"/>
        <v>0</v>
      </c>
      <c r="G147" s="107">
        <f t="shared" si="55"/>
        <v>0</v>
      </c>
      <c r="H147" s="107">
        <f t="shared" si="55"/>
        <v>0</v>
      </c>
      <c r="I147" s="107">
        <f t="shared" si="55"/>
        <v>0</v>
      </c>
      <c r="J147" s="107">
        <f t="shared" si="55"/>
        <v>0</v>
      </c>
      <c r="K147" s="107">
        <f t="shared" si="55"/>
        <v>0</v>
      </c>
      <c r="L147" s="107">
        <f t="shared" si="55"/>
        <v>0</v>
      </c>
      <c r="M147" s="107">
        <f t="shared" si="55"/>
        <v>0</v>
      </c>
      <c r="N147" s="107">
        <f t="shared" si="55"/>
        <v>0</v>
      </c>
      <c r="O147" s="94">
        <f t="shared" si="52"/>
        <v>0</v>
      </c>
      <c r="P147" s="208">
        <f t="shared" si="53"/>
        <v>0</v>
      </c>
      <c r="Q147" s="60">
        <f t="shared" si="54"/>
        <v>0</v>
      </c>
      <c r="R147" s="60"/>
      <c r="S147" s="62"/>
      <c r="T147" s="63"/>
    </row>
    <row r="148" spans="1:20" ht="12.75" customHeight="1">
      <c r="A148" s="87"/>
      <c r="B148" s="106" t="s">
        <v>2132</v>
      </c>
      <c r="C148" s="108">
        <f>'[9]Staff Costs and Utilisation'!E347</f>
        <v>0</v>
      </c>
      <c r="D148" s="108">
        <f>'[9]Staff Costs and Utilisation'!F347</f>
        <v>0</v>
      </c>
      <c r="E148" s="108">
        <f>'[9]Staff Costs and Utilisation'!G347</f>
        <v>0</v>
      </c>
      <c r="F148" s="108">
        <f>'[9]Staff Costs and Utilisation'!H347</f>
        <v>0</v>
      </c>
      <c r="G148" s="108">
        <f>'[9]Staff Costs and Utilisation'!I347</f>
        <v>0</v>
      </c>
      <c r="H148" s="108">
        <f>'[9]Staff Costs and Utilisation'!J347</f>
        <v>0</v>
      </c>
      <c r="I148" s="108">
        <f>'[9]Staff Costs and Utilisation'!K347</f>
        <v>0</v>
      </c>
      <c r="J148" s="108">
        <f>'[9]Staff Costs and Utilisation'!L347</f>
        <v>0</v>
      </c>
      <c r="K148" s="108">
        <f>'[9]Staff Costs and Utilisation'!M347</f>
        <v>0</v>
      </c>
      <c r="L148" s="108">
        <f>'[9]Staff Costs and Utilisation'!N347</f>
        <v>0</v>
      </c>
      <c r="M148" s="108">
        <f>'[9]Staff Costs and Utilisation'!O347</f>
        <v>0</v>
      </c>
      <c r="N148" s="108">
        <f>'[9]Staff Costs and Utilisation'!P347</f>
        <v>0</v>
      </c>
      <c r="O148" s="96">
        <f t="shared" si="52"/>
        <v>0</v>
      </c>
      <c r="P148" s="208">
        <f t="shared" si="53"/>
        <v>0</v>
      </c>
      <c r="Q148" s="60">
        <f t="shared" si="54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2068</v>
      </c>
      <c r="B150" s="88" t="s">
        <v>2069</v>
      </c>
      <c r="C150" s="73">
        <f t="shared" ref="C150:N150" si="56">SUM(C151:C158)</f>
        <v>0</v>
      </c>
      <c r="D150" s="73">
        <f t="shared" si="56"/>
        <v>0</v>
      </c>
      <c r="E150" s="73">
        <f t="shared" si="56"/>
        <v>0</v>
      </c>
      <c r="F150" s="73">
        <f t="shared" si="56"/>
        <v>0</v>
      </c>
      <c r="G150" s="73">
        <f t="shared" si="56"/>
        <v>0</v>
      </c>
      <c r="H150" s="73">
        <f t="shared" si="56"/>
        <v>0</v>
      </c>
      <c r="I150" s="73">
        <f t="shared" si="56"/>
        <v>0</v>
      </c>
      <c r="J150" s="73">
        <f t="shared" si="56"/>
        <v>0</v>
      </c>
      <c r="K150" s="73">
        <f t="shared" si="56"/>
        <v>0</v>
      </c>
      <c r="L150" s="73">
        <f t="shared" si="56"/>
        <v>0</v>
      </c>
      <c r="M150" s="73">
        <f t="shared" si="56"/>
        <v>0</v>
      </c>
      <c r="N150" s="73">
        <f t="shared" si="56"/>
        <v>0</v>
      </c>
      <c r="O150" s="69">
        <f t="shared" ref="O150:O158" si="57">+N150+M150+L150+K150+J150+I150+H150+G150+F150+E150+D150+C150</f>
        <v>0</v>
      </c>
      <c r="P150" s="207">
        <f t="shared" ref="P150:P158" si="58">ROUND(+O150/O$10,4)</f>
        <v>0</v>
      </c>
      <c r="Q150" s="60">
        <f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2133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57"/>
        <v>0</v>
      </c>
      <c r="P151" s="208">
        <f t="shared" si="58"/>
        <v>0</v>
      </c>
      <c r="Q151" s="60">
        <f>+N151+M151+L151+K151+J151+I151+H151+G151+F151+E151+D151+C151-O151</f>
        <v>0</v>
      </c>
      <c r="R151" s="60"/>
      <c r="S151" s="62"/>
      <c r="T151" s="63"/>
    </row>
    <row r="152" spans="1:20" ht="12.75" customHeight="1">
      <c r="A152" s="87"/>
      <c r="B152" s="90" t="s">
        <v>2053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57"/>
        <v>0</v>
      </c>
      <c r="P152" s="208">
        <f t="shared" si="58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2134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 t="shared" si="57"/>
        <v>0</v>
      </c>
      <c r="P153" s="208">
        <f t="shared" si="58"/>
        <v>0</v>
      </c>
      <c r="Q153" s="60">
        <f t="shared" ref="Q153:Q158" si="59"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2135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si="57"/>
        <v>0</v>
      </c>
      <c r="P154" s="208">
        <f t="shared" si="58"/>
        <v>0</v>
      </c>
      <c r="Q154" s="60">
        <f t="shared" si="59"/>
        <v>0</v>
      </c>
      <c r="R154" s="60"/>
      <c r="S154" s="62"/>
      <c r="T154" s="63"/>
    </row>
    <row r="155" spans="1:20" ht="12.75" customHeight="1">
      <c r="A155" s="87"/>
      <c r="B155" s="90" t="s">
        <v>2136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57"/>
        <v>0</v>
      </c>
      <c r="P155" s="208">
        <f t="shared" si="58"/>
        <v>0</v>
      </c>
      <c r="Q155" s="60">
        <f t="shared" si="59"/>
        <v>0</v>
      </c>
      <c r="R155" s="60"/>
      <c r="S155" s="62"/>
      <c r="T155" s="63"/>
    </row>
    <row r="156" spans="1:20" ht="12.75" customHeight="1">
      <c r="A156" s="87"/>
      <c r="B156" s="106" t="s">
        <v>2137</v>
      </c>
      <c r="C156" s="107">
        <f>'[9]Staff Costs and Utilisation'!E353</f>
        <v>0</v>
      </c>
      <c r="D156" s="107">
        <f>'[9]Staff Costs and Utilisation'!F353</f>
        <v>0</v>
      </c>
      <c r="E156" s="107">
        <f>'[9]Staff Costs and Utilisation'!G353</f>
        <v>0</v>
      </c>
      <c r="F156" s="107">
        <f>'[9]Staff Costs and Utilisation'!H353</f>
        <v>0</v>
      </c>
      <c r="G156" s="107">
        <f>'[9]Staff Costs and Utilisation'!I353</f>
        <v>0</v>
      </c>
      <c r="H156" s="107">
        <f>'[9]Staff Costs and Utilisation'!J353</f>
        <v>0</v>
      </c>
      <c r="I156" s="107">
        <f>'[9]Staff Costs and Utilisation'!K353</f>
        <v>0</v>
      </c>
      <c r="J156" s="107">
        <f>'[9]Staff Costs and Utilisation'!L353</f>
        <v>0</v>
      </c>
      <c r="K156" s="107">
        <f>'[9]Staff Costs and Utilisation'!M353</f>
        <v>0</v>
      </c>
      <c r="L156" s="107">
        <f>'[9]Staff Costs and Utilisation'!N353</f>
        <v>0</v>
      </c>
      <c r="M156" s="107">
        <f>'[9]Staff Costs and Utilisation'!O353</f>
        <v>0</v>
      </c>
      <c r="N156" s="107">
        <f>'[9]Staff Costs and Utilisation'!P353</f>
        <v>0</v>
      </c>
      <c r="O156" s="94">
        <f t="shared" si="57"/>
        <v>0</v>
      </c>
      <c r="P156" s="208">
        <f t="shared" si="58"/>
        <v>0</v>
      </c>
      <c r="Q156" s="60">
        <f t="shared" si="59"/>
        <v>0</v>
      </c>
      <c r="R156" s="60"/>
      <c r="S156" s="62"/>
      <c r="T156" s="63"/>
    </row>
    <row r="157" spans="1:20" ht="12.75" customHeight="1">
      <c r="A157" s="87"/>
      <c r="B157" s="106" t="s">
        <v>2138</v>
      </c>
      <c r="C157" s="107">
        <f t="shared" ref="C157:N157" si="60">-C156</f>
        <v>0</v>
      </c>
      <c r="D157" s="107">
        <f t="shared" si="60"/>
        <v>0</v>
      </c>
      <c r="E157" s="107">
        <f t="shared" si="60"/>
        <v>0</v>
      </c>
      <c r="F157" s="107">
        <f t="shared" si="60"/>
        <v>0</v>
      </c>
      <c r="G157" s="107">
        <f t="shared" si="60"/>
        <v>0</v>
      </c>
      <c r="H157" s="107">
        <f t="shared" si="60"/>
        <v>0</v>
      </c>
      <c r="I157" s="107">
        <f t="shared" si="60"/>
        <v>0</v>
      </c>
      <c r="J157" s="107">
        <f t="shared" si="60"/>
        <v>0</v>
      </c>
      <c r="K157" s="107">
        <f t="shared" si="60"/>
        <v>0</v>
      </c>
      <c r="L157" s="107">
        <f t="shared" si="60"/>
        <v>0</v>
      </c>
      <c r="M157" s="107">
        <f t="shared" si="60"/>
        <v>0</v>
      </c>
      <c r="N157" s="107">
        <f t="shared" si="60"/>
        <v>0</v>
      </c>
      <c r="O157" s="94">
        <f t="shared" si="57"/>
        <v>0</v>
      </c>
      <c r="P157" s="208">
        <f t="shared" si="58"/>
        <v>0</v>
      </c>
      <c r="Q157" s="60">
        <f t="shared" si="59"/>
        <v>0</v>
      </c>
      <c r="R157" s="60"/>
      <c r="S157" s="62"/>
      <c r="T157" s="63"/>
    </row>
    <row r="158" spans="1:20" ht="12.75" customHeight="1">
      <c r="A158" s="87"/>
      <c r="B158" s="106" t="s">
        <v>2139</v>
      </c>
      <c r="C158" s="108">
        <f>'[9]Staff Costs and Utilisation'!E355</f>
        <v>0</v>
      </c>
      <c r="D158" s="108">
        <f>'[9]Staff Costs and Utilisation'!F355</f>
        <v>0</v>
      </c>
      <c r="E158" s="108">
        <f>'[9]Staff Costs and Utilisation'!G355</f>
        <v>0</v>
      </c>
      <c r="F158" s="108">
        <f>'[9]Staff Costs and Utilisation'!H355</f>
        <v>0</v>
      </c>
      <c r="G158" s="108">
        <f>'[9]Staff Costs and Utilisation'!I355</f>
        <v>0</v>
      </c>
      <c r="H158" s="108">
        <f>'[9]Staff Costs and Utilisation'!J355</f>
        <v>0</v>
      </c>
      <c r="I158" s="108">
        <f>'[9]Staff Costs and Utilisation'!K355</f>
        <v>0</v>
      </c>
      <c r="J158" s="108">
        <f>'[9]Staff Costs and Utilisation'!L355</f>
        <v>0</v>
      </c>
      <c r="K158" s="108">
        <f>'[9]Staff Costs and Utilisation'!M355</f>
        <v>0</v>
      </c>
      <c r="L158" s="108">
        <f>'[9]Staff Costs and Utilisation'!N355</f>
        <v>0</v>
      </c>
      <c r="M158" s="108">
        <f>'[9]Staff Costs and Utilisation'!O355</f>
        <v>0</v>
      </c>
      <c r="N158" s="108">
        <f>'[9]Staff Costs and Utilisation'!P355</f>
        <v>0</v>
      </c>
      <c r="O158" s="96">
        <f t="shared" si="57"/>
        <v>0</v>
      </c>
      <c r="P158" s="208">
        <f t="shared" si="58"/>
        <v>0</v>
      </c>
      <c r="Q158" s="60">
        <f t="shared" si="59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2071</v>
      </c>
      <c r="B160" s="88" t="s">
        <v>2072</v>
      </c>
      <c r="C160" s="73">
        <f t="shared" ref="C160:N160" si="61">SUM(C161:C168)</f>
        <v>8733235.2567057405</v>
      </c>
      <c r="D160" s="73">
        <f t="shared" si="61"/>
        <v>8592024.3446414899</v>
      </c>
      <c r="E160" s="73">
        <f t="shared" si="61"/>
        <v>4426648.1019643079</v>
      </c>
      <c r="F160" s="73">
        <f t="shared" si="61"/>
        <v>0</v>
      </c>
      <c r="G160" s="73">
        <f t="shared" si="61"/>
        <v>0</v>
      </c>
      <c r="H160" s="73">
        <f t="shared" si="61"/>
        <v>0</v>
      </c>
      <c r="I160" s="73">
        <f t="shared" si="61"/>
        <v>0</v>
      </c>
      <c r="J160" s="73">
        <f t="shared" si="61"/>
        <v>0</v>
      </c>
      <c r="K160" s="73">
        <f t="shared" si="61"/>
        <v>0</v>
      </c>
      <c r="L160" s="73">
        <f t="shared" si="61"/>
        <v>0</v>
      </c>
      <c r="M160" s="73">
        <f t="shared" si="61"/>
        <v>0</v>
      </c>
      <c r="N160" s="73">
        <f t="shared" si="61"/>
        <v>0</v>
      </c>
      <c r="O160" s="69">
        <f t="shared" ref="O160:O168" si="62">+N160+M160+L160+K160+J160+I160+H160+G160+F160+E160+D160+C160</f>
        <v>21751907.70331154</v>
      </c>
      <c r="P160" s="207">
        <f t="shared" ref="P160:P168" si="63">ROUND(+O160/O$10,4)</f>
        <v>0.28860000000000002</v>
      </c>
      <c r="Q160" s="60">
        <f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2140</v>
      </c>
      <c r="C161" s="92">
        <f>8527410.64670574+205824.610000001</f>
        <v>8733235.2567057405</v>
      </c>
      <c r="D161" s="92">
        <f>6061410.34464149-D186</f>
        <v>8592024.3446414899</v>
      </c>
      <c r="E161" s="92">
        <v>4426648.1019643079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62"/>
        <v>21751907.70331154</v>
      </c>
      <c r="P161" s="208">
        <f t="shared" si="63"/>
        <v>0.28860000000000002</v>
      </c>
      <c r="Q161" s="60">
        <f>+N161+M161+L161+K161+J161+I161+H161+G161+F161+E161+D161+C161-O161</f>
        <v>0</v>
      </c>
      <c r="R161" s="60"/>
      <c r="S161" s="62"/>
      <c r="T161" s="63"/>
    </row>
    <row r="162" spans="1:20" ht="12.75" customHeight="1">
      <c r="A162" s="87"/>
      <c r="B162" s="90" t="s">
        <v>2053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62"/>
        <v>0</v>
      </c>
      <c r="P162" s="208">
        <f t="shared" si="63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2141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 t="shared" si="62"/>
        <v>0</v>
      </c>
      <c r="P163" s="208">
        <f t="shared" si="63"/>
        <v>0</v>
      </c>
      <c r="Q163" s="60">
        <f t="shared" ref="Q163:Q168" si="64"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2142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si="62"/>
        <v>0</v>
      </c>
      <c r="P164" s="208">
        <f t="shared" si="63"/>
        <v>0</v>
      </c>
      <c r="Q164" s="60">
        <f t="shared" si="64"/>
        <v>0</v>
      </c>
      <c r="R164" s="60"/>
      <c r="S164" s="62"/>
      <c r="T164" s="63"/>
    </row>
    <row r="165" spans="1:20" ht="12.75" customHeight="1">
      <c r="A165" s="87"/>
      <c r="B165" s="90" t="s">
        <v>2143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62"/>
        <v>0</v>
      </c>
      <c r="P165" s="208">
        <f t="shared" si="63"/>
        <v>0</v>
      </c>
      <c r="Q165" s="60">
        <f t="shared" si="64"/>
        <v>0</v>
      </c>
      <c r="R165" s="60"/>
      <c r="S165" s="62"/>
      <c r="T165" s="63"/>
    </row>
    <row r="166" spans="1:20" ht="12.75" customHeight="1">
      <c r="A166" s="87"/>
      <c r="B166" s="106" t="s">
        <v>2144</v>
      </c>
      <c r="C166" s="107">
        <f>'[9]Staff Costs and Utilisation'!E361</f>
        <v>1075269.6799620059</v>
      </c>
      <c r="D166" s="107">
        <f>'[9]Staff Costs and Utilisation'!F361</f>
        <v>1139334.6490161517</v>
      </c>
      <c r="E166" s="107">
        <f>'[9]Staff Costs and Utilisation'!G361</f>
        <v>869687.94310497539</v>
      </c>
      <c r="F166" s="107">
        <f>'[9]Staff Costs and Utilisation'!H361</f>
        <v>0</v>
      </c>
      <c r="G166" s="107">
        <f>'[9]Staff Costs and Utilisation'!I361</f>
        <v>0</v>
      </c>
      <c r="H166" s="107">
        <f>'[9]Staff Costs and Utilisation'!J361</f>
        <v>0</v>
      </c>
      <c r="I166" s="107">
        <f>'[9]Staff Costs and Utilisation'!K361</f>
        <v>0</v>
      </c>
      <c r="J166" s="107">
        <f>'[9]Staff Costs and Utilisation'!L361</f>
        <v>0</v>
      </c>
      <c r="K166" s="107">
        <f>'[9]Staff Costs and Utilisation'!M361</f>
        <v>0</v>
      </c>
      <c r="L166" s="107">
        <f>'[9]Staff Costs and Utilisation'!N361</f>
        <v>0</v>
      </c>
      <c r="M166" s="107">
        <f>'[9]Staff Costs and Utilisation'!O361</f>
        <v>0</v>
      </c>
      <c r="N166" s="107">
        <f>'[9]Staff Costs and Utilisation'!P361</f>
        <v>0</v>
      </c>
      <c r="O166" s="94">
        <f t="shared" si="62"/>
        <v>3084292.272083133</v>
      </c>
      <c r="P166" s="208">
        <f t="shared" si="63"/>
        <v>4.0899999999999999E-2</v>
      </c>
      <c r="Q166" s="60">
        <f t="shared" si="64"/>
        <v>0</v>
      </c>
      <c r="R166" s="60"/>
      <c r="S166" s="62"/>
      <c r="T166" s="63"/>
    </row>
    <row r="167" spans="1:20" ht="12.75" customHeight="1">
      <c r="A167" s="87"/>
      <c r="B167" s="106" t="s">
        <v>2145</v>
      </c>
      <c r="C167" s="107">
        <f t="shared" ref="C167:N167" si="65">-C166</f>
        <v>-1075269.6799620059</v>
      </c>
      <c r="D167" s="107">
        <f t="shared" si="65"/>
        <v>-1139334.6490161517</v>
      </c>
      <c r="E167" s="107">
        <f t="shared" si="65"/>
        <v>-869687.94310497539</v>
      </c>
      <c r="F167" s="107">
        <f t="shared" si="65"/>
        <v>0</v>
      </c>
      <c r="G167" s="107">
        <f t="shared" si="65"/>
        <v>0</v>
      </c>
      <c r="H167" s="107">
        <f t="shared" si="65"/>
        <v>0</v>
      </c>
      <c r="I167" s="107">
        <f t="shared" si="65"/>
        <v>0</v>
      </c>
      <c r="J167" s="107">
        <f t="shared" si="65"/>
        <v>0</v>
      </c>
      <c r="K167" s="107">
        <f t="shared" si="65"/>
        <v>0</v>
      </c>
      <c r="L167" s="107">
        <f t="shared" si="65"/>
        <v>0</v>
      </c>
      <c r="M167" s="107">
        <f t="shared" si="65"/>
        <v>0</v>
      </c>
      <c r="N167" s="107">
        <f t="shared" si="65"/>
        <v>0</v>
      </c>
      <c r="O167" s="94">
        <f t="shared" si="62"/>
        <v>-3084292.272083133</v>
      </c>
      <c r="P167" s="208">
        <f t="shared" si="63"/>
        <v>-4.0899999999999999E-2</v>
      </c>
      <c r="Q167" s="60">
        <f t="shared" si="64"/>
        <v>0</v>
      </c>
      <c r="R167" s="60"/>
      <c r="S167" s="62"/>
      <c r="T167" s="63"/>
    </row>
    <row r="168" spans="1:20" ht="12.75" customHeight="1">
      <c r="A168" s="87"/>
      <c r="B168" s="106" t="s">
        <v>2146</v>
      </c>
      <c r="C168" s="108">
        <f>'[9]Staff Costs and Utilisation'!E363</f>
        <v>0</v>
      </c>
      <c r="D168" s="108">
        <f>'[9]Staff Costs and Utilisation'!F363</f>
        <v>0</v>
      </c>
      <c r="E168" s="108">
        <f>'[9]Staff Costs and Utilisation'!G363</f>
        <v>0</v>
      </c>
      <c r="F168" s="108">
        <f>'[9]Staff Costs and Utilisation'!H363</f>
        <v>0</v>
      </c>
      <c r="G168" s="108">
        <f>'[9]Staff Costs and Utilisation'!I363</f>
        <v>0</v>
      </c>
      <c r="H168" s="108">
        <f>'[9]Staff Costs and Utilisation'!J363</f>
        <v>0</v>
      </c>
      <c r="I168" s="108">
        <f>'[9]Staff Costs and Utilisation'!K363</f>
        <v>0</v>
      </c>
      <c r="J168" s="108">
        <f>'[9]Staff Costs and Utilisation'!L363</f>
        <v>0</v>
      </c>
      <c r="K168" s="108">
        <f>'[9]Staff Costs and Utilisation'!M363</f>
        <v>0</v>
      </c>
      <c r="L168" s="108">
        <f>'[9]Staff Costs and Utilisation'!N363</f>
        <v>0</v>
      </c>
      <c r="M168" s="108">
        <f>'[9]Staff Costs and Utilisation'!O363</f>
        <v>0</v>
      </c>
      <c r="N168" s="108">
        <f>'[9]Staff Costs and Utilisation'!P363</f>
        <v>0</v>
      </c>
      <c r="O168" s="96">
        <f t="shared" si="62"/>
        <v>0</v>
      </c>
      <c r="P168" s="208">
        <f t="shared" si="63"/>
        <v>0</v>
      </c>
      <c r="Q168" s="60">
        <f t="shared" si="64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2074</v>
      </c>
      <c r="B170" s="88" t="s">
        <v>2147</v>
      </c>
      <c r="C170" s="73">
        <f t="shared" ref="C170:N170" si="66">SUM(C171:C178)</f>
        <v>90839.46805631365</v>
      </c>
      <c r="D170" s="73">
        <f t="shared" si="66"/>
        <v>107247.63717883428</v>
      </c>
      <c r="E170" s="73">
        <f t="shared" si="66"/>
        <v>76410.846561023704</v>
      </c>
      <c r="F170" s="73">
        <f t="shared" si="66"/>
        <v>0</v>
      </c>
      <c r="G170" s="73">
        <f t="shared" si="66"/>
        <v>0</v>
      </c>
      <c r="H170" s="73">
        <f t="shared" si="66"/>
        <v>0</v>
      </c>
      <c r="I170" s="73">
        <f t="shared" si="66"/>
        <v>0</v>
      </c>
      <c r="J170" s="73">
        <f t="shared" si="66"/>
        <v>0</v>
      </c>
      <c r="K170" s="73">
        <f t="shared" si="66"/>
        <v>0</v>
      </c>
      <c r="L170" s="73">
        <f t="shared" si="66"/>
        <v>0</v>
      </c>
      <c r="M170" s="73">
        <f t="shared" si="66"/>
        <v>0</v>
      </c>
      <c r="N170" s="73">
        <f t="shared" si="66"/>
        <v>0</v>
      </c>
      <c r="O170" s="69">
        <f t="shared" ref="O170:O178" si="67">+N170+M170+L170+K170+J170+I170+H170+G170+F170+E170+D170+C170</f>
        <v>274497.9517961716</v>
      </c>
      <c r="P170" s="207">
        <f t="shared" ref="P170:P178" si="68">ROUND(+O170/O$10,4)</f>
        <v>3.5999999999999999E-3</v>
      </c>
      <c r="Q170" s="60">
        <f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2076</v>
      </c>
      <c r="C171" s="92">
        <v>90839.46805631365</v>
      </c>
      <c r="D171" s="92">
        <v>107247.63717883428</v>
      </c>
      <c r="E171" s="92">
        <v>76410.846561023704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67"/>
        <v>274497.9517961716</v>
      </c>
      <c r="P171" s="208">
        <f t="shared" si="68"/>
        <v>3.5999999999999999E-3</v>
      </c>
      <c r="Q171" s="60">
        <f>+N171+M171+L171+K171+J171+I171+H171+G171+F171+E171+D171+C171-O171</f>
        <v>0</v>
      </c>
      <c r="R171" s="60"/>
      <c r="S171" s="62"/>
      <c r="T171" s="63"/>
    </row>
    <row r="172" spans="1:20" ht="12.75" customHeight="1">
      <c r="A172" s="87"/>
      <c r="B172" s="90" t="s">
        <v>2053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67"/>
        <v>0</v>
      </c>
      <c r="P172" s="208">
        <f t="shared" si="68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2148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 t="shared" si="67"/>
        <v>0</v>
      </c>
      <c r="P173" s="208">
        <f t="shared" si="68"/>
        <v>0</v>
      </c>
      <c r="Q173" s="60">
        <f t="shared" ref="Q173:Q178" si="69"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2149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si="67"/>
        <v>0</v>
      </c>
      <c r="P174" s="208">
        <f t="shared" si="68"/>
        <v>0</v>
      </c>
      <c r="Q174" s="60">
        <f t="shared" si="69"/>
        <v>0</v>
      </c>
      <c r="R174" s="60"/>
      <c r="S174" s="62"/>
      <c r="T174" s="63"/>
    </row>
    <row r="175" spans="1:20" ht="12.75" customHeight="1">
      <c r="A175" s="87"/>
      <c r="B175" s="90" t="s">
        <v>2150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67"/>
        <v>0</v>
      </c>
      <c r="P175" s="208">
        <f t="shared" si="68"/>
        <v>0</v>
      </c>
      <c r="Q175" s="60">
        <f t="shared" si="69"/>
        <v>0</v>
      </c>
      <c r="R175" s="60"/>
      <c r="S175" s="62"/>
      <c r="T175" s="63"/>
    </row>
    <row r="176" spans="1:20" ht="12.75" customHeight="1">
      <c r="A176" s="87"/>
      <c r="B176" s="106" t="s">
        <v>2151</v>
      </c>
      <c r="C176" s="107">
        <f>'[9]Staff Costs and Utilisation'!E369</f>
        <v>0</v>
      </c>
      <c r="D176" s="107">
        <f>'[9]Staff Costs and Utilisation'!F369</f>
        <v>0</v>
      </c>
      <c r="E176" s="107">
        <f>'[9]Staff Costs and Utilisation'!G369</f>
        <v>0</v>
      </c>
      <c r="F176" s="107">
        <f>'[9]Staff Costs and Utilisation'!H369</f>
        <v>0</v>
      </c>
      <c r="G176" s="107">
        <f>'[9]Staff Costs and Utilisation'!I369</f>
        <v>0</v>
      </c>
      <c r="H176" s="107">
        <f>'[9]Staff Costs and Utilisation'!J369</f>
        <v>0</v>
      </c>
      <c r="I176" s="107">
        <f>'[9]Staff Costs and Utilisation'!K369</f>
        <v>0</v>
      </c>
      <c r="J176" s="107">
        <f>'[9]Staff Costs and Utilisation'!L369</f>
        <v>0</v>
      </c>
      <c r="K176" s="107">
        <f>'[9]Staff Costs and Utilisation'!M369</f>
        <v>0</v>
      </c>
      <c r="L176" s="107">
        <f>'[9]Staff Costs and Utilisation'!N369</f>
        <v>0</v>
      </c>
      <c r="M176" s="107">
        <f>'[9]Staff Costs and Utilisation'!O369</f>
        <v>0</v>
      </c>
      <c r="N176" s="107">
        <f>'[9]Staff Costs and Utilisation'!P369</f>
        <v>0</v>
      </c>
      <c r="O176" s="94">
        <f t="shared" si="67"/>
        <v>0</v>
      </c>
      <c r="P176" s="208">
        <f t="shared" si="68"/>
        <v>0</v>
      </c>
      <c r="Q176" s="60">
        <f t="shared" si="69"/>
        <v>0</v>
      </c>
      <c r="R176" s="60"/>
      <c r="S176" s="62"/>
      <c r="T176" s="63"/>
    </row>
    <row r="177" spans="1:20" ht="12.75" customHeight="1">
      <c r="A177" s="87"/>
      <c r="B177" s="106" t="s">
        <v>2152</v>
      </c>
      <c r="C177" s="107">
        <f t="shared" ref="C177:N177" si="70">-C176</f>
        <v>0</v>
      </c>
      <c r="D177" s="107">
        <f t="shared" si="70"/>
        <v>0</v>
      </c>
      <c r="E177" s="107">
        <f t="shared" si="70"/>
        <v>0</v>
      </c>
      <c r="F177" s="107">
        <f t="shared" si="70"/>
        <v>0</v>
      </c>
      <c r="G177" s="107">
        <f t="shared" si="70"/>
        <v>0</v>
      </c>
      <c r="H177" s="107">
        <f t="shared" si="70"/>
        <v>0</v>
      </c>
      <c r="I177" s="107">
        <f t="shared" si="70"/>
        <v>0</v>
      </c>
      <c r="J177" s="107">
        <f t="shared" si="70"/>
        <v>0</v>
      </c>
      <c r="K177" s="107">
        <f t="shared" si="70"/>
        <v>0</v>
      </c>
      <c r="L177" s="107">
        <f t="shared" si="70"/>
        <v>0</v>
      </c>
      <c r="M177" s="107">
        <f t="shared" si="70"/>
        <v>0</v>
      </c>
      <c r="N177" s="107">
        <f t="shared" si="70"/>
        <v>0</v>
      </c>
      <c r="O177" s="94">
        <f t="shared" si="67"/>
        <v>0</v>
      </c>
      <c r="P177" s="208">
        <f t="shared" si="68"/>
        <v>0</v>
      </c>
      <c r="Q177" s="60">
        <f t="shared" si="69"/>
        <v>0</v>
      </c>
      <c r="R177" s="60"/>
      <c r="S177" s="62"/>
      <c r="T177" s="63"/>
    </row>
    <row r="178" spans="1:20" ht="12.75" customHeight="1">
      <c r="A178" s="87"/>
      <c r="B178" s="106" t="s">
        <v>2153</v>
      </c>
      <c r="C178" s="108">
        <f>'[9]Staff Costs and Utilisation'!E371</f>
        <v>0</v>
      </c>
      <c r="D178" s="108">
        <f>'[9]Staff Costs and Utilisation'!F371</f>
        <v>0</v>
      </c>
      <c r="E178" s="108">
        <f>'[9]Staff Costs and Utilisation'!G371</f>
        <v>0</v>
      </c>
      <c r="F178" s="108">
        <f>'[9]Staff Costs and Utilisation'!H371</f>
        <v>0</v>
      </c>
      <c r="G178" s="108">
        <f>'[9]Staff Costs and Utilisation'!I371</f>
        <v>0</v>
      </c>
      <c r="H178" s="108">
        <f>'[9]Staff Costs and Utilisation'!J371</f>
        <v>0</v>
      </c>
      <c r="I178" s="108">
        <f>'[9]Staff Costs and Utilisation'!K371</f>
        <v>0</v>
      </c>
      <c r="J178" s="108">
        <f>'[9]Staff Costs and Utilisation'!L371</f>
        <v>0</v>
      </c>
      <c r="K178" s="108">
        <f>'[9]Staff Costs and Utilisation'!M371</f>
        <v>0</v>
      </c>
      <c r="L178" s="108">
        <f>'[9]Staff Costs and Utilisation'!N371</f>
        <v>0</v>
      </c>
      <c r="M178" s="108">
        <f>'[9]Staff Costs and Utilisation'!O371</f>
        <v>0</v>
      </c>
      <c r="N178" s="108">
        <f>'[9]Staff Costs and Utilisation'!P371</f>
        <v>0</v>
      </c>
      <c r="O178" s="96">
        <f t="shared" si="67"/>
        <v>0</v>
      </c>
      <c r="P178" s="208">
        <f t="shared" si="68"/>
        <v>0</v>
      </c>
      <c r="Q178" s="60">
        <f t="shared" si="69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2078</v>
      </c>
      <c r="B180" s="88" t="s">
        <v>2154</v>
      </c>
      <c r="C180" s="73">
        <f t="shared" ref="C180:N180" si="71">SUM(C181:C189)</f>
        <v>-205824.61000000127</v>
      </c>
      <c r="D180" s="73">
        <f t="shared" si="71"/>
        <v>-2530614</v>
      </c>
      <c r="E180" s="73">
        <f t="shared" si="71"/>
        <v>0</v>
      </c>
      <c r="F180" s="73">
        <f t="shared" si="71"/>
        <v>0</v>
      </c>
      <c r="G180" s="73">
        <f t="shared" si="71"/>
        <v>0</v>
      </c>
      <c r="H180" s="73">
        <f t="shared" si="71"/>
        <v>0</v>
      </c>
      <c r="I180" s="73">
        <f t="shared" si="71"/>
        <v>0</v>
      </c>
      <c r="J180" s="73">
        <f t="shared" si="71"/>
        <v>0</v>
      </c>
      <c r="K180" s="73">
        <f t="shared" si="71"/>
        <v>0</v>
      </c>
      <c r="L180" s="73">
        <f t="shared" si="71"/>
        <v>0</v>
      </c>
      <c r="M180" s="73">
        <f t="shared" si="71"/>
        <v>0</v>
      </c>
      <c r="N180" s="73">
        <f t="shared" si="71"/>
        <v>0</v>
      </c>
      <c r="O180" s="69">
        <f t="shared" ref="O180:O189" si="72">+N180+M180+L180+K180+J180+I180+H180+G180+F180+E180+D180+C180</f>
        <v>-2736438.6100000013</v>
      </c>
      <c r="P180" s="207">
        <f t="shared" ref="P180:P189" si="73">ROUND(+O180/O$10,4)</f>
        <v>-3.6299999999999999E-2</v>
      </c>
      <c r="Q180" s="60">
        <f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2079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72"/>
        <v>0</v>
      </c>
      <c r="P181" s="208">
        <f t="shared" si="73"/>
        <v>0</v>
      </c>
      <c r="Q181" s="60">
        <f>+N181+M181+L181+K181+J181+I181+H181+G181+F181+E181+D181+C181-O181</f>
        <v>0</v>
      </c>
      <c r="R181" s="60"/>
      <c r="S181" s="62"/>
      <c r="T181" s="63"/>
    </row>
    <row r="182" spans="1:20" ht="12.75" customHeight="1">
      <c r="A182" s="87"/>
      <c r="B182" s="90" t="s">
        <v>2053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72"/>
        <v>0</v>
      </c>
      <c r="P182" s="208">
        <f t="shared" si="73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2080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 t="shared" si="72"/>
        <v>0</v>
      </c>
      <c r="P183" s="208">
        <f t="shared" si="73"/>
        <v>0</v>
      </c>
      <c r="Q183" s="60">
        <f t="shared" ref="Q183:Q189" si="74"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2155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si="72"/>
        <v>0</v>
      </c>
      <c r="P184" s="208">
        <f t="shared" si="73"/>
        <v>0</v>
      </c>
      <c r="Q184" s="60">
        <f t="shared" si="74"/>
        <v>0</v>
      </c>
      <c r="R184" s="60"/>
      <c r="S184" s="62"/>
      <c r="T184" s="63"/>
    </row>
    <row r="185" spans="1:20" ht="12.75" customHeight="1">
      <c r="A185" s="87"/>
      <c r="B185" s="90" t="s">
        <v>2156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72"/>
        <v>0</v>
      </c>
      <c r="P185" s="208">
        <f t="shared" si="73"/>
        <v>0</v>
      </c>
      <c r="Q185" s="60">
        <f t="shared" si="74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-205824.61000000127</v>
      </c>
      <c r="D186" s="93">
        <v>-2530614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72"/>
        <v>-2736438.6100000013</v>
      </c>
      <c r="P186" s="208">
        <f t="shared" si="73"/>
        <v>-3.6299999999999999E-2</v>
      </c>
      <c r="Q186" s="60">
        <f t="shared" si="74"/>
        <v>0</v>
      </c>
      <c r="R186" s="60"/>
      <c r="S186" s="62"/>
      <c r="T186" s="63"/>
    </row>
    <row r="187" spans="1:20" ht="12.75" customHeight="1">
      <c r="A187" s="87"/>
      <c r="B187" s="106" t="s">
        <v>2157</v>
      </c>
      <c r="C187" s="107">
        <f>'[9]Staff Costs and Utilisation'!E377</f>
        <v>0</v>
      </c>
      <c r="D187" s="107">
        <f>'[9]Staff Costs and Utilisation'!F377</f>
        <v>0</v>
      </c>
      <c r="E187" s="107">
        <f>'[9]Staff Costs and Utilisation'!G377</f>
        <v>0</v>
      </c>
      <c r="F187" s="107">
        <f>'[9]Staff Costs and Utilisation'!H377</f>
        <v>0</v>
      </c>
      <c r="G187" s="107">
        <f>'[9]Staff Costs and Utilisation'!I377</f>
        <v>0</v>
      </c>
      <c r="H187" s="107">
        <f>'[9]Staff Costs and Utilisation'!J377</f>
        <v>0</v>
      </c>
      <c r="I187" s="107">
        <f>'[9]Staff Costs and Utilisation'!K377</f>
        <v>0</v>
      </c>
      <c r="J187" s="107">
        <f>'[9]Staff Costs and Utilisation'!L377</f>
        <v>0</v>
      </c>
      <c r="K187" s="107">
        <f>'[9]Staff Costs and Utilisation'!M377</f>
        <v>0</v>
      </c>
      <c r="L187" s="107">
        <f>'[9]Staff Costs and Utilisation'!N377</f>
        <v>0</v>
      </c>
      <c r="M187" s="107">
        <f>'[9]Staff Costs and Utilisation'!O377</f>
        <v>0</v>
      </c>
      <c r="N187" s="107">
        <f>'[9]Staff Costs and Utilisation'!P377</f>
        <v>0</v>
      </c>
      <c r="O187" s="94">
        <f t="shared" si="72"/>
        <v>0</v>
      </c>
      <c r="P187" s="208">
        <f t="shared" si="73"/>
        <v>0</v>
      </c>
      <c r="Q187" s="60">
        <f t="shared" si="74"/>
        <v>0</v>
      </c>
      <c r="R187" s="60"/>
      <c r="S187" s="62"/>
      <c r="T187" s="63"/>
    </row>
    <row r="188" spans="1:20" ht="12.75" customHeight="1">
      <c r="A188" s="87"/>
      <c r="B188" s="106" t="s">
        <v>2158</v>
      </c>
      <c r="C188" s="107">
        <f t="shared" ref="C188:N188" si="75">-C187</f>
        <v>0</v>
      </c>
      <c r="D188" s="107">
        <f t="shared" si="75"/>
        <v>0</v>
      </c>
      <c r="E188" s="107">
        <f t="shared" si="75"/>
        <v>0</v>
      </c>
      <c r="F188" s="107">
        <f t="shared" si="75"/>
        <v>0</v>
      </c>
      <c r="G188" s="107">
        <f t="shared" si="75"/>
        <v>0</v>
      </c>
      <c r="H188" s="107">
        <f t="shared" si="75"/>
        <v>0</v>
      </c>
      <c r="I188" s="107">
        <f t="shared" si="75"/>
        <v>0</v>
      </c>
      <c r="J188" s="107">
        <f t="shared" si="75"/>
        <v>0</v>
      </c>
      <c r="K188" s="107">
        <f t="shared" si="75"/>
        <v>0</v>
      </c>
      <c r="L188" s="107">
        <f t="shared" si="75"/>
        <v>0</v>
      </c>
      <c r="M188" s="107">
        <f t="shared" si="75"/>
        <v>0</v>
      </c>
      <c r="N188" s="107">
        <f t="shared" si="75"/>
        <v>0</v>
      </c>
      <c r="O188" s="94">
        <f t="shared" si="72"/>
        <v>0</v>
      </c>
      <c r="P188" s="208">
        <f t="shared" si="73"/>
        <v>0</v>
      </c>
      <c r="Q188" s="60">
        <f t="shared" si="74"/>
        <v>0</v>
      </c>
      <c r="R188" s="60"/>
      <c r="S188" s="62"/>
      <c r="T188" s="63"/>
    </row>
    <row r="189" spans="1:20" ht="12.75" customHeight="1">
      <c r="A189" s="87"/>
      <c r="B189" s="106" t="s">
        <v>2159</v>
      </c>
      <c r="C189" s="108">
        <f>'[9]Staff Costs and Utilisation'!E379</f>
        <v>0</v>
      </c>
      <c r="D189" s="108">
        <f>'[9]Staff Costs and Utilisation'!F379</f>
        <v>0</v>
      </c>
      <c r="E189" s="108">
        <f>'[9]Staff Costs and Utilisation'!G379</f>
        <v>0</v>
      </c>
      <c r="F189" s="108">
        <f>'[9]Staff Costs and Utilisation'!H379</f>
        <v>0</v>
      </c>
      <c r="G189" s="108">
        <f>'[9]Staff Costs and Utilisation'!I379</f>
        <v>0</v>
      </c>
      <c r="H189" s="108">
        <f>'[9]Staff Costs and Utilisation'!J379</f>
        <v>0</v>
      </c>
      <c r="I189" s="108">
        <f>'[9]Staff Costs and Utilisation'!K379</f>
        <v>0</v>
      </c>
      <c r="J189" s="108">
        <f>'[9]Staff Costs and Utilisation'!L379</f>
        <v>0</v>
      </c>
      <c r="K189" s="108">
        <f>'[9]Staff Costs and Utilisation'!M379</f>
        <v>0</v>
      </c>
      <c r="L189" s="108">
        <f>'[9]Staff Costs and Utilisation'!N379</f>
        <v>0</v>
      </c>
      <c r="M189" s="108">
        <f>'[9]Staff Costs and Utilisation'!O379</f>
        <v>0</v>
      </c>
      <c r="N189" s="108">
        <f>'[9]Staff Costs and Utilisation'!P379</f>
        <v>0</v>
      </c>
      <c r="O189" s="96">
        <f t="shared" si="72"/>
        <v>0</v>
      </c>
      <c r="P189" s="208">
        <f t="shared" si="73"/>
        <v>0</v>
      </c>
      <c r="Q189" s="60">
        <f t="shared" si="74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2081</v>
      </c>
      <c r="B191" s="88" t="s">
        <v>2082</v>
      </c>
      <c r="C191" s="73">
        <f t="shared" ref="C191:N191" si="76">SUM(C192:C199)</f>
        <v>120691.99000000022</v>
      </c>
      <c r="D191" s="73">
        <f t="shared" si="76"/>
        <v>447522.95999999961</v>
      </c>
      <c r="E191" s="73">
        <f t="shared" si="76"/>
        <v>735533.87000000081</v>
      </c>
      <c r="F191" s="73">
        <f t="shared" si="76"/>
        <v>0</v>
      </c>
      <c r="G191" s="73">
        <f t="shared" si="76"/>
        <v>0</v>
      </c>
      <c r="H191" s="73">
        <f t="shared" si="76"/>
        <v>0</v>
      </c>
      <c r="I191" s="73">
        <f t="shared" si="76"/>
        <v>0</v>
      </c>
      <c r="J191" s="73">
        <f t="shared" si="76"/>
        <v>0</v>
      </c>
      <c r="K191" s="73">
        <f t="shared" si="76"/>
        <v>0</v>
      </c>
      <c r="L191" s="73">
        <f t="shared" si="76"/>
        <v>0</v>
      </c>
      <c r="M191" s="73">
        <f t="shared" si="76"/>
        <v>0</v>
      </c>
      <c r="N191" s="73">
        <f t="shared" si="76"/>
        <v>0</v>
      </c>
      <c r="O191" s="69">
        <f t="shared" ref="O191:O199" si="77">+N191+M191+L191+K191+J191+I191+H191+G191+F191+E191+D191+C191</f>
        <v>1303748.8200000008</v>
      </c>
      <c r="P191" s="207">
        <f t="shared" ref="P191:P199" si="78">ROUND(+O191/O$10,4)</f>
        <v>1.7299999999999999E-2</v>
      </c>
      <c r="Q191" s="60">
        <f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2083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77"/>
        <v>0</v>
      </c>
      <c r="P192" s="208">
        <f t="shared" si="78"/>
        <v>0</v>
      </c>
      <c r="Q192" s="60">
        <f>+N192+M192+L192+K192+J192+I192+H192+G192+F192+E192+D192+C192-O192</f>
        <v>0</v>
      </c>
      <c r="R192" s="60"/>
      <c r="S192" s="62"/>
      <c r="T192" s="63"/>
    </row>
    <row r="193" spans="1:20" ht="12.75" customHeight="1">
      <c r="A193" s="87"/>
      <c r="B193" s="90" t="s">
        <v>2053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77"/>
        <v>0</v>
      </c>
      <c r="P193" s="208">
        <f t="shared" si="78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2084</v>
      </c>
      <c r="C194" s="98">
        <v>120691.98999999999</v>
      </c>
      <c r="D194" s="98">
        <v>447522.96000000008</v>
      </c>
      <c r="E194" s="98">
        <v>735533.87000000081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 t="shared" si="77"/>
        <v>1303748.820000001</v>
      </c>
      <c r="P194" s="208">
        <f t="shared" si="78"/>
        <v>1.7299999999999999E-2</v>
      </c>
      <c r="Q194" s="60">
        <f t="shared" ref="Q194:Q199" si="79"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2160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si="77"/>
        <v>0</v>
      </c>
      <c r="P195" s="208">
        <f t="shared" si="78"/>
        <v>0</v>
      </c>
      <c r="Q195" s="60">
        <f t="shared" si="79"/>
        <v>0</v>
      </c>
      <c r="R195" s="60"/>
      <c r="S195" s="62"/>
      <c r="T195" s="63"/>
    </row>
    <row r="196" spans="1:20" ht="12.75" customHeight="1">
      <c r="A196" s="87"/>
      <c r="B196" s="90" t="s">
        <v>2161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77"/>
        <v>0</v>
      </c>
      <c r="P196" s="208">
        <f t="shared" si="78"/>
        <v>0</v>
      </c>
      <c r="Q196" s="60">
        <f t="shared" si="79"/>
        <v>0</v>
      </c>
      <c r="R196" s="60"/>
      <c r="S196" s="62"/>
      <c r="T196" s="63"/>
    </row>
    <row r="197" spans="1:20" ht="12.75" customHeight="1">
      <c r="A197" s="87"/>
      <c r="B197" s="106" t="s">
        <v>2162</v>
      </c>
      <c r="C197" s="107">
        <f>'[9]Staff Costs and Utilisation'!E385</f>
        <v>-31555.810537716272</v>
      </c>
      <c r="D197" s="107">
        <f>'[9]Staff Costs and Utilisation'!F385</f>
        <v>-73516.267860781809</v>
      </c>
      <c r="E197" s="107">
        <f>'[9]Staff Costs and Utilisation'!G385</f>
        <v>47471.620921059963</v>
      </c>
      <c r="F197" s="107">
        <f>'[9]Staff Costs and Utilisation'!H385</f>
        <v>0</v>
      </c>
      <c r="G197" s="107">
        <f>'[9]Staff Costs and Utilisation'!I385</f>
        <v>0</v>
      </c>
      <c r="H197" s="107">
        <f>'[9]Staff Costs and Utilisation'!J385</f>
        <v>0</v>
      </c>
      <c r="I197" s="107">
        <f>'[9]Staff Costs and Utilisation'!K385</f>
        <v>0</v>
      </c>
      <c r="J197" s="107">
        <f>'[9]Staff Costs and Utilisation'!L385</f>
        <v>0</v>
      </c>
      <c r="K197" s="107">
        <f>'[9]Staff Costs and Utilisation'!M385</f>
        <v>0</v>
      </c>
      <c r="L197" s="107">
        <f>'[9]Staff Costs and Utilisation'!N385</f>
        <v>0</v>
      </c>
      <c r="M197" s="107">
        <f>'[9]Staff Costs and Utilisation'!O385</f>
        <v>0</v>
      </c>
      <c r="N197" s="107">
        <f>'[9]Staff Costs and Utilisation'!P385</f>
        <v>0</v>
      </c>
      <c r="O197" s="94">
        <f t="shared" si="77"/>
        <v>-57600.457477438118</v>
      </c>
      <c r="P197" s="208">
        <f t="shared" si="78"/>
        <v>-8.0000000000000004E-4</v>
      </c>
      <c r="Q197" s="60">
        <f t="shared" si="79"/>
        <v>0</v>
      </c>
      <c r="R197" s="60"/>
      <c r="S197" s="62"/>
      <c r="T197" s="63"/>
    </row>
    <row r="198" spans="1:20" ht="12.75" customHeight="1">
      <c r="A198" s="87"/>
      <c r="B198" s="106" t="s">
        <v>2163</v>
      </c>
      <c r="C198" s="107">
        <f t="shared" ref="C198:N198" si="80">-C197</f>
        <v>31555.810537716272</v>
      </c>
      <c r="D198" s="107">
        <f t="shared" si="80"/>
        <v>73516.267860781809</v>
      </c>
      <c r="E198" s="107">
        <f t="shared" si="80"/>
        <v>-47471.620921059963</v>
      </c>
      <c r="F198" s="107">
        <f t="shared" si="80"/>
        <v>0</v>
      </c>
      <c r="G198" s="107">
        <f t="shared" si="80"/>
        <v>0</v>
      </c>
      <c r="H198" s="107">
        <f t="shared" si="80"/>
        <v>0</v>
      </c>
      <c r="I198" s="107">
        <f t="shared" si="80"/>
        <v>0</v>
      </c>
      <c r="J198" s="107">
        <f t="shared" si="80"/>
        <v>0</v>
      </c>
      <c r="K198" s="107">
        <f t="shared" si="80"/>
        <v>0</v>
      </c>
      <c r="L198" s="107">
        <f t="shared" si="80"/>
        <v>0</v>
      </c>
      <c r="M198" s="107">
        <f t="shared" si="80"/>
        <v>0</v>
      </c>
      <c r="N198" s="107">
        <f t="shared" si="80"/>
        <v>0</v>
      </c>
      <c r="O198" s="94">
        <f t="shared" si="77"/>
        <v>57600.457477438118</v>
      </c>
      <c r="P198" s="208">
        <f t="shared" si="78"/>
        <v>8.0000000000000004E-4</v>
      </c>
      <c r="Q198" s="60">
        <f t="shared" si="79"/>
        <v>0</v>
      </c>
      <c r="R198" s="60"/>
      <c r="S198" s="62"/>
      <c r="T198" s="63"/>
    </row>
    <row r="199" spans="1:20" ht="12.75" customHeight="1">
      <c r="A199" s="87"/>
      <c r="B199" s="106" t="s">
        <v>2164</v>
      </c>
      <c r="C199" s="108">
        <f>'[9]Staff Costs and Utilisation'!E387</f>
        <v>2.3283064365386963E-10</v>
      </c>
      <c r="D199" s="108">
        <f>'[9]Staff Costs and Utilisation'!F387</f>
        <v>-4.3655745685100555E-10</v>
      </c>
      <c r="E199" s="108">
        <f>'[9]Staff Costs and Utilisation'!G387</f>
        <v>0</v>
      </c>
      <c r="F199" s="108">
        <f>'[9]Staff Costs and Utilisation'!H387</f>
        <v>0</v>
      </c>
      <c r="G199" s="108">
        <f>'[9]Staff Costs and Utilisation'!I387</f>
        <v>0</v>
      </c>
      <c r="H199" s="108">
        <f>'[9]Staff Costs and Utilisation'!J387</f>
        <v>0</v>
      </c>
      <c r="I199" s="108">
        <f>'[9]Staff Costs and Utilisation'!K387</f>
        <v>0</v>
      </c>
      <c r="J199" s="108">
        <f>'[9]Staff Costs and Utilisation'!L387</f>
        <v>0</v>
      </c>
      <c r="K199" s="108">
        <f>'[9]Staff Costs and Utilisation'!M387</f>
        <v>0</v>
      </c>
      <c r="L199" s="108">
        <f>'[9]Staff Costs and Utilisation'!N387</f>
        <v>0</v>
      </c>
      <c r="M199" s="108">
        <f>'[9]Staff Costs and Utilisation'!O387</f>
        <v>0</v>
      </c>
      <c r="N199" s="108">
        <f>'[9]Staff Costs and Utilisation'!P387</f>
        <v>0</v>
      </c>
      <c r="O199" s="96">
        <f t="shared" si="77"/>
        <v>-2.0372681319713593E-10</v>
      </c>
      <c r="P199" s="208">
        <f t="shared" si="78"/>
        <v>0</v>
      </c>
      <c r="Q199" s="60">
        <f t="shared" si="79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2085</v>
      </c>
      <c r="B201" s="88" t="s">
        <v>2086</v>
      </c>
      <c r="C201" s="73">
        <f t="shared" ref="C201:N201" si="81">SUM(C202:C213)</f>
        <v>10814260.630678102</v>
      </c>
      <c r="D201" s="73">
        <f t="shared" si="81"/>
        <v>7189516.3490187861</v>
      </c>
      <c r="E201" s="73">
        <f t="shared" si="81"/>
        <v>5959899.4052708922</v>
      </c>
      <c r="F201" s="73">
        <f t="shared" si="81"/>
        <v>0</v>
      </c>
      <c r="G201" s="73">
        <f t="shared" si="81"/>
        <v>0</v>
      </c>
      <c r="H201" s="73">
        <f t="shared" si="81"/>
        <v>0</v>
      </c>
      <c r="I201" s="73">
        <f t="shared" si="81"/>
        <v>0</v>
      </c>
      <c r="J201" s="73">
        <f t="shared" si="81"/>
        <v>0</v>
      </c>
      <c r="K201" s="73">
        <f t="shared" si="81"/>
        <v>0</v>
      </c>
      <c r="L201" s="73">
        <f t="shared" si="81"/>
        <v>0</v>
      </c>
      <c r="M201" s="73">
        <f t="shared" si="81"/>
        <v>0</v>
      </c>
      <c r="N201" s="73">
        <f t="shared" si="81"/>
        <v>0</v>
      </c>
      <c r="O201" s="69">
        <f t="shared" ref="O201:O213" si="82">+N201+M201+L201+K201+J201+I201+H201+G201+F201+E201+D201+C201</f>
        <v>23963676.384967782</v>
      </c>
      <c r="P201" s="207">
        <f t="shared" ref="P201:P213" si="83">ROUND(+O201/O$10,4)</f>
        <v>0.31790000000000002</v>
      </c>
      <c r="Q201" s="60">
        <f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2087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82"/>
        <v>0</v>
      </c>
      <c r="P202" s="208">
        <f t="shared" si="83"/>
        <v>0</v>
      </c>
      <c r="Q202" s="60">
        <f>+N202+M202+L202+K202+J202+I202+H202+G202+F202+E202+D202+C202-O202</f>
        <v>0</v>
      </c>
      <c r="R202" s="60"/>
      <c r="S202" s="62"/>
      <c r="T202" s="63"/>
    </row>
    <row r="203" spans="1:20" ht="12.75" customHeight="1">
      <c r="A203" s="87"/>
      <c r="B203" s="90" t="s">
        <v>2088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82"/>
        <v>0</v>
      </c>
      <c r="P203" s="208">
        <f t="shared" si="83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2089</v>
      </c>
      <c r="C204" s="93">
        <v>-97658.639321899114</v>
      </c>
      <c r="D204" s="93">
        <v>145558.0890187863</v>
      </c>
      <c r="E204" s="93">
        <v>69789.675270892214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82"/>
        <v>117689.1249677794</v>
      </c>
      <c r="P204" s="208">
        <f t="shared" si="83"/>
        <v>1.6000000000000001E-3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2083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82"/>
        <v>0</v>
      </c>
      <c r="P205" s="208">
        <f t="shared" si="83"/>
        <v>0</v>
      </c>
      <c r="Q205" s="60">
        <f t="shared" ref="Q205:Q211" si="84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2090</v>
      </c>
      <c r="C206" s="98">
        <v>4659727.1800000006</v>
      </c>
      <c r="D206" s="98">
        <v>3592374.61</v>
      </c>
      <c r="E206" s="98">
        <v>5913478.1000000006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82"/>
        <v>14165579.890000001</v>
      </c>
      <c r="P206" s="208">
        <f t="shared" si="83"/>
        <v>0.18790000000000001</v>
      </c>
      <c r="Q206" s="60">
        <f t="shared" si="84"/>
        <v>0</v>
      </c>
      <c r="R206" s="60"/>
      <c r="S206" s="62"/>
      <c r="T206" s="63"/>
    </row>
    <row r="207" spans="1:20" ht="12.75" customHeight="1">
      <c r="A207" s="87"/>
      <c r="B207" s="90" t="s">
        <v>2091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82"/>
        <v>0</v>
      </c>
      <c r="P207" s="208">
        <f t="shared" si="83"/>
        <v>0</v>
      </c>
      <c r="Q207" s="60">
        <f t="shared" si="84"/>
        <v>0</v>
      </c>
      <c r="R207" s="60"/>
      <c r="S207" s="62"/>
      <c r="T207" s="63"/>
    </row>
    <row r="208" spans="1:20" ht="12.75" customHeight="1">
      <c r="A208" s="87"/>
      <c r="B208" s="90" t="s">
        <v>2092</v>
      </c>
      <c r="C208" s="98">
        <v>6252192.0899999999</v>
      </c>
      <c r="D208" s="98">
        <v>3451583.65</v>
      </c>
      <c r="E208" s="98">
        <v>-23368.369999999952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82"/>
        <v>9680407.3699999992</v>
      </c>
      <c r="P208" s="208">
        <f t="shared" si="83"/>
        <v>0.12839999999999999</v>
      </c>
      <c r="Q208" s="60">
        <f t="shared" si="84"/>
        <v>0</v>
      </c>
      <c r="R208" s="60"/>
      <c r="S208" s="62"/>
      <c r="T208" s="63"/>
    </row>
    <row r="209" spans="1:20" ht="12.75" customHeight="1">
      <c r="A209" s="87"/>
      <c r="B209" s="90" t="s">
        <v>2084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82"/>
        <v>0</v>
      </c>
      <c r="P209" s="209">
        <f t="shared" si="83"/>
        <v>0</v>
      </c>
      <c r="Q209" s="60">
        <f t="shared" si="84"/>
        <v>0</v>
      </c>
      <c r="R209" s="60"/>
      <c r="S209" s="62"/>
      <c r="T209" s="63"/>
    </row>
    <row r="210" spans="1:20" ht="12.75" customHeight="1">
      <c r="A210" s="87"/>
      <c r="B210" s="90" t="s">
        <v>2165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82"/>
        <v>0</v>
      </c>
      <c r="P210" s="209">
        <f t="shared" si="83"/>
        <v>0</v>
      </c>
      <c r="Q210" s="60">
        <f t="shared" si="84"/>
        <v>0</v>
      </c>
      <c r="R210" s="60"/>
      <c r="S210" s="62"/>
      <c r="T210" s="63"/>
    </row>
    <row r="211" spans="1:20" ht="12.75" customHeight="1">
      <c r="A211" s="87"/>
      <c r="B211" s="90" t="s">
        <v>2166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82"/>
        <v>0</v>
      </c>
      <c r="P211" s="209">
        <f t="shared" si="83"/>
        <v>0</v>
      </c>
      <c r="Q211" s="60">
        <f t="shared" si="84"/>
        <v>0</v>
      </c>
      <c r="R211" s="60"/>
      <c r="S211" s="62"/>
      <c r="T211" s="63"/>
    </row>
    <row r="212" spans="1:20" ht="12.75" customHeight="1">
      <c r="A212" s="87"/>
      <c r="B212" s="90" t="s">
        <v>2167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82"/>
        <v>0</v>
      </c>
      <c r="P212" s="208">
        <f t="shared" si="83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2168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82"/>
        <v>0</v>
      </c>
      <c r="P213" s="208">
        <f t="shared" si="83"/>
        <v>0</v>
      </c>
      <c r="Q213" s="60">
        <f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2093</v>
      </c>
      <c r="B215" s="88" t="s">
        <v>2094</v>
      </c>
      <c r="C215" s="73">
        <f t="shared" ref="C215:O215" si="85">SUM(C216:C225)</f>
        <v>247706.99000000002</v>
      </c>
      <c r="D215" s="73">
        <f t="shared" si="85"/>
        <v>1281620.8799999997</v>
      </c>
      <c r="E215" s="73">
        <f t="shared" si="85"/>
        <v>-102214.72000000003</v>
      </c>
      <c r="F215" s="73">
        <f t="shared" si="85"/>
        <v>0</v>
      </c>
      <c r="G215" s="73">
        <f t="shared" si="85"/>
        <v>0</v>
      </c>
      <c r="H215" s="73">
        <f t="shared" si="85"/>
        <v>0</v>
      </c>
      <c r="I215" s="73">
        <f t="shared" si="85"/>
        <v>0</v>
      </c>
      <c r="J215" s="73">
        <f t="shared" si="85"/>
        <v>0</v>
      </c>
      <c r="K215" s="73">
        <f t="shared" si="85"/>
        <v>0</v>
      </c>
      <c r="L215" s="73">
        <f t="shared" si="85"/>
        <v>0</v>
      </c>
      <c r="M215" s="73">
        <f t="shared" si="85"/>
        <v>0</v>
      </c>
      <c r="N215" s="73">
        <f t="shared" si="85"/>
        <v>0</v>
      </c>
      <c r="O215" s="73">
        <f t="shared" si="85"/>
        <v>1427113.1499999997</v>
      </c>
      <c r="P215" s="207">
        <f t="shared" ref="P215:P225" si="86">ROUND(+O215/O$10,4)</f>
        <v>1.89E-2</v>
      </c>
      <c r="Q215" s="60">
        <f t="shared" ref="Q215:Q225" si="87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2095</v>
      </c>
      <c r="C216" s="99">
        <v>247706.99000000002</v>
      </c>
      <c r="D216" s="99">
        <v>1281620.8799999997</v>
      </c>
      <c r="E216" s="99">
        <v>-102214.72000000003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88">+N216+M216+L216+K216+J216+I216+H216+G216+F216+E216+D216+C216</f>
        <v>1427113.1499999997</v>
      </c>
      <c r="P216" s="208">
        <f t="shared" si="86"/>
        <v>1.89E-2</v>
      </c>
      <c r="Q216" s="60">
        <f t="shared" si="87"/>
        <v>0</v>
      </c>
      <c r="R216" s="60"/>
      <c r="S216" s="62"/>
      <c r="T216" s="63"/>
    </row>
    <row r="217" spans="1:20" ht="12.75" customHeight="1">
      <c r="A217" s="87"/>
      <c r="B217" s="90" t="s">
        <v>2096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88"/>
        <v>0</v>
      </c>
      <c r="P217" s="208">
        <f t="shared" si="86"/>
        <v>0</v>
      </c>
      <c r="Q217" s="60">
        <f t="shared" si="87"/>
        <v>0</v>
      </c>
      <c r="R217" s="60"/>
      <c r="S217" s="62"/>
      <c r="T217" s="63"/>
    </row>
    <row r="218" spans="1:20" ht="12.75" customHeight="1">
      <c r="A218" s="87"/>
      <c r="B218" s="90" t="s">
        <v>2097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88"/>
        <v>0</v>
      </c>
      <c r="P218" s="208">
        <f t="shared" si="86"/>
        <v>0</v>
      </c>
      <c r="Q218" s="60">
        <f t="shared" si="87"/>
        <v>0</v>
      </c>
      <c r="R218" s="60"/>
      <c r="S218" s="62"/>
      <c r="T218" s="63"/>
    </row>
    <row r="219" spans="1:20" ht="12.75" customHeight="1">
      <c r="A219" s="87"/>
      <c r="B219" s="90" t="s">
        <v>2098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88"/>
        <v>0</v>
      </c>
      <c r="P219" s="208">
        <f t="shared" si="86"/>
        <v>0</v>
      </c>
      <c r="Q219" s="60">
        <f t="shared" si="87"/>
        <v>0</v>
      </c>
      <c r="R219" s="60"/>
      <c r="S219" s="62"/>
      <c r="T219" s="63"/>
    </row>
    <row r="220" spans="1:20" ht="12.75" customHeight="1">
      <c r="A220" s="87"/>
      <c r="B220" s="90" t="s">
        <v>2084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88"/>
        <v>0</v>
      </c>
      <c r="P220" s="208">
        <f t="shared" si="86"/>
        <v>0</v>
      </c>
      <c r="Q220" s="60">
        <f t="shared" si="87"/>
        <v>0</v>
      </c>
      <c r="R220" s="60"/>
      <c r="S220" s="62"/>
      <c r="T220" s="63"/>
    </row>
    <row r="221" spans="1:20" ht="12.75" customHeight="1">
      <c r="A221" s="87"/>
      <c r="B221" s="90" t="s">
        <v>2169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88"/>
        <v>0</v>
      </c>
      <c r="P221" s="208">
        <f t="shared" si="86"/>
        <v>0</v>
      </c>
      <c r="Q221" s="60">
        <f t="shared" si="87"/>
        <v>0</v>
      </c>
      <c r="R221" s="60"/>
      <c r="S221" s="62"/>
      <c r="T221" s="63"/>
    </row>
    <row r="222" spans="1:20" ht="12.75" customHeight="1">
      <c r="A222" s="87"/>
      <c r="B222" s="90" t="s">
        <v>2170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88"/>
        <v>0</v>
      </c>
      <c r="P222" s="208">
        <f t="shared" si="86"/>
        <v>0</v>
      </c>
      <c r="Q222" s="60">
        <f t="shared" si="87"/>
        <v>0</v>
      </c>
      <c r="R222" s="60"/>
      <c r="S222" s="62"/>
      <c r="T222" s="63"/>
    </row>
    <row r="223" spans="1:20" ht="12.75" customHeight="1">
      <c r="A223" s="87"/>
      <c r="B223" s="90" t="s">
        <v>2171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88"/>
        <v>0</v>
      </c>
      <c r="P223" s="208">
        <f t="shared" si="86"/>
        <v>0</v>
      </c>
      <c r="Q223" s="60">
        <f t="shared" si="87"/>
        <v>0</v>
      </c>
      <c r="R223" s="60"/>
      <c r="S223" s="62"/>
      <c r="T223" s="63"/>
    </row>
    <row r="224" spans="1:20" ht="12.75" customHeight="1">
      <c r="A224" s="87"/>
      <c r="B224" s="90" t="s">
        <v>2172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88"/>
        <v>0</v>
      </c>
      <c r="P224" s="208">
        <f t="shared" si="86"/>
        <v>0</v>
      </c>
      <c r="Q224" s="60">
        <f t="shared" si="87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2173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88"/>
        <v>0</v>
      </c>
      <c r="P225" s="208">
        <f t="shared" si="86"/>
        <v>0</v>
      </c>
      <c r="Q225" s="60">
        <f t="shared" si="87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2174</v>
      </c>
      <c r="C229" s="73">
        <f t="shared" ref="C229:O229" si="89">C231</f>
        <v>7391466.8277819902</v>
      </c>
      <c r="D229" s="73">
        <f t="shared" si="89"/>
        <v>6641965.1403065566</v>
      </c>
      <c r="E229" s="73">
        <f t="shared" si="89"/>
        <v>5652460.442854804</v>
      </c>
      <c r="F229" s="73">
        <f t="shared" si="89"/>
        <v>0</v>
      </c>
      <c r="G229" s="73">
        <f t="shared" si="89"/>
        <v>0</v>
      </c>
      <c r="H229" s="73">
        <f t="shared" si="89"/>
        <v>0</v>
      </c>
      <c r="I229" s="73">
        <f t="shared" si="89"/>
        <v>0</v>
      </c>
      <c r="J229" s="73">
        <f t="shared" si="89"/>
        <v>0</v>
      </c>
      <c r="K229" s="73">
        <f t="shared" si="89"/>
        <v>0</v>
      </c>
      <c r="L229" s="73">
        <f t="shared" si="89"/>
        <v>0</v>
      </c>
      <c r="M229" s="73">
        <f t="shared" si="89"/>
        <v>0</v>
      </c>
      <c r="N229" s="73">
        <f t="shared" si="89"/>
        <v>0</v>
      </c>
      <c r="O229" s="73">
        <f t="shared" si="89"/>
        <v>19685892.410943348</v>
      </c>
      <c r="P229" s="207">
        <f>ROUND(+O229/O$10,4)</f>
        <v>0.26119999999999999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2047</v>
      </c>
      <c r="C231" s="73">
        <f t="shared" ref="C231:O231" si="90">C233+C240+C247+C254+C261+C268+C275+C282+C289+C297+C304+C310</f>
        <v>7391466.8277819902</v>
      </c>
      <c r="D231" s="73">
        <f t="shared" si="90"/>
        <v>6641965.1403065566</v>
      </c>
      <c r="E231" s="73">
        <f t="shared" si="90"/>
        <v>5652460.442854804</v>
      </c>
      <c r="F231" s="73">
        <f t="shared" si="90"/>
        <v>0</v>
      </c>
      <c r="G231" s="73">
        <f t="shared" si="90"/>
        <v>0</v>
      </c>
      <c r="H231" s="73">
        <f t="shared" si="90"/>
        <v>0</v>
      </c>
      <c r="I231" s="73">
        <f t="shared" si="90"/>
        <v>0</v>
      </c>
      <c r="J231" s="73">
        <f t="shared" si="90"/>
        <v>0</v>
      </c>
      <c r="K231" s="73">
        <f t="shared" si="90"/>
        <v>0</v>
      </c>
      <c r="L231" s="73">
        <f t="shared" si="90"/>
        <v>0</v>
      </c>
      <c r="M231" s="73">
        <f t="shared" si="90"/>
        <v>0</v>
      </c>
      <c r="N231" s="73">
        <f t="shared" si="90"/>
        <v>0</v>
      </c>
      <c r="O231" s="73">
        <f t="shared" si="90"/>
        <v>19685892.410943348</v>
      </c>
      <c r="P231" s="207">
        <f>ROUND(+O231/O$10,4)</f>
        <v>0.26119999999999999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2051</v>
      </c>
      <c r="B233" s="88" t="s">
        <v>2052</v>
      </c>
      <c r="C233" s="135">
        <f t="shared" ref="C233:O233" si="91">SUM(C234:C238)</f>
        <v>966029.82137879031</v>
      </c>
      <c r="D233" s="135">
        <f t="shared" si="91"/>
        <v>358514.34994498012</v>
      </c>
      <c r="E233" s="135">
        <f t="shared" si="91"/>
        <v>760610.32666101167</v>
      </c>
      <c r="F233" s="135">
        <f t="shared" si="91"/>
        <v>0</v>
      </c>
      <c r="G233" s="135">
        <f t="shared" si="91"/>
        <v>0</v>
      </c>
      <c r="H233" s="135">
        <f t="shared" si="91"/>
        <v>0</v>
      </c>
      <c r="I233" s="135">
        <f t="shared" si="91"/>
        <v>0</v>
      </c>
      <c r="J233" s="135">
        <f t="shared" si="91"/>
        <v>0</v>
      </c>
      <c r="K233" s="135">
        <f t="shared" si="91"/>
        <v>0</v>
      </c>
      <c r="L233" s="135">
        <f t="shared" si="91"/>
        <v>0</v>
      </c>
      <c r="M233" s="135">
        <f t="shared" si="91"/>
        <v>0</v>
      </c>
      <c r="N233" s="135">
        <f t="shared" si="91"/>
        <v>0</v>
      </c>
      <c r="O233" s="135">
        <f t="shared" si="91"/>
        <v>2085154.4979847823</v>
      </c>
      <c r="P233" s="207">
        <f t="shared" ref="P233:P238" si="92">ROUND(+O233/O$10,4)</f>
        <v>2.7699999999999999E-2</v>
      </c>
      <c r="Q233" s="136">
        <f t="shared" ref="Q233:Q238" si="93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2052</v>
      </c>
      <c r="C234" s="139">
        <f t="shared" ref="C234:O234" si="94">C27+C29-C101-C103</f>
        <v>966029.82137879031</v>
      </c>
      <c r="D234" s="139">
        <f t="shared" si="94"/>
        <v>358514.34994498012</v>
      </c>
      <c r="E234" s="139">
        <f t="shared" si="94"/>
        <v>760610.32666101167</v>
      </c>
      <c r="F234" s="139">
        <f t="shared" si="94"/>
        <v>0</v>
      </c>
      <c r="G234" s="139">
        <f t="shared" si="94"/>
        <v>0</v>
      </c>
      <c r="H234" s="139">
        <f t="shared" si="94"/>
        <v>0</v>
      </c>
      <c r="I234" s="139">
        <f t="shared" si="94"/>
        <v>0</v>
      </c>
      <c r="J234" s="139">
        <f t="shared" si="94"/>
        <v>0</v>
      </c>
      <c r="K234" s="139">
        <f t="shared" si="94"/>
        <v>0</v>
      </c>
      <c r="L234" s="139">
        <f t="shared" si="94"/>
        <v>0</v>
      </c>
      <c r="M234" s="139">
        <f t="shared" si="94"/>
        <v>0</v>
      </c>
      <c r="N234" s="139">
        <f t="shared" si="94"/>
        <v>0</v>
      </c>
      <c r="O234" s="139">
        <f t="shared" si="94"/>
        <v>2085154.4979847823</v>
      </c>
      <c r="P234" s="208">
        <f t="shared" si="92"/>
        <v>2.7699999999999999E-2</v>
      </c>
      <c r="Q234" s="136">
        <f t="shared" si="93"/>
        <v>0</v>
      </c>
      <c r="R234" s="114"/>
      <c r="S234" s="114"/>
      <c r="T234" s="63"/>
    </row>
    <row r="235" spans="1:20" ht="13.5" customHeight="1">
      <c r="A235" s="87"/>
      <c r="B235" s="90" t="s">
        <v>2053</v>
      </c>
      <c r="C235" s="141">
        <f t="shared" ref="C235:O235" si="95">C28-C102</f>
        <v>0</v>
      </c>
      <c r="D235" s="141">
        <f t="shared" si="95"/>
        <v>0</v>
      </c>
      <c r="E235" s="141">
        <f t="shared" si="95"/>
        <v>0</v>
      </c>
      <c r="F235" s="141">
        <f t="shared" si="95"/>
        <v>0</v>
      </c>
      <c r="G235" s="141">
        <f t="shared" si="95"/>
        <v>0</v>
      </c>
      <c r="H235" s="141">
        <f t="shared" si="95"/>
        <v>0</v>
      </c>
      <c r="I235" s="141">
        <f t="shared" si="95"/>
        <v>0</v>
      </c>
      <c r="J235" s="141">
        <f t="shared" si="95"/>
        <v>0</v>
      </c>
      <c r="K235" s="141">
        <f t="shared" si="95"/>
        <v>0</v>
      </c>
      <c r="L235" s="141">
        <f t="shared" si="95"/>
        <v>0</v>
      </c>
      <c r="M235" s="141">
        <f t="shared" si="95"/>
        <v>0</v>
      </c>
      <c r="N235" s="141">
        <f t="shared" si="95"/>
        <v>0</v>
      </c>
      <c r="O235" s="141">
        <f t="shared" si="95"/>
        <v>0</v>
      </c>
      <c r="P235" s="208">
        <f t="shared" si="92"/>
        <v>0</v>
      </c>
      <c r="Q235" s="136">
        <f t="shared" si="93"/>
        <v>0</v>
      </c>
      <c r="R235" s="114"/>
      <c r="S235" s="114"/>
      <c r="T235" s="63"/>
    </row>
    <row r="236" spans="1:20" ht="12.75" customHeight="1">
      <c r="A236" s="87"/>
      <c r="B236" s="105" t="s">
        <v>2175</v>
      </c>
      <c r="C236" s="141">
        <f t="shared" ref="C236:O236" si="96">-C104</f>
        <v>0</v>
      </c>
      <c r="D236" s="141">
        <f t="shared" si="96"/>
        <v>0</v>
      </c>
      <c r="E236" s="141">
        <f t="shared" si="96"/>
        <v>0</v>
      </c>
      <c r="F236" s="141">
        <f t="shared" si="96"/>
        <v>0</v>
      </c>
      <c r="G236" s="141">
        <f t="shared" si="96"/>
        <v>0</v>
      </c>
      <c r="H236" s="141">
        <f t="shared" si="96"/>
        <v>0</v>
      </c>
      <c r="I236" s="141">
        <f t="shared" si="96"/>
        <v>0</v>
      </c>
      <c r="J236" s="141">
        <f t="shared" si="96"/>
        <v>0</v>
      </c>
      <c r="K236" s="141">
        <f t="shared" si="96"/>
        <v>0</v>
      </c>
      <c r="L236" s="141">
        <f t="shared" si="96"/>
        <v>0</v>
      </c>
      <c r="M236" s="141">
        <f t="shared" si="96"/>
        <v>0</v>
      </c>
      <c r="N236" s="141">
        <f t="shared" si="96"/>
        <v>0</v>
      </c>
      <c r="O236" s="141">
        <f t="shared" si="96"/>
        <v>0</v>
      </c>
      <c r="P236" s="208">
        <f t="shared" si="92"/>
        <v>0</v>
      </c>
      <c r="Q236" s="136">
        <f t="shared" si="93"/>
        <v>0</v>
      </c>
      <c r="R236" s="114"/>
      <c r="S236" s="114"/>
      <c r="T236" s="63"/>
    </row>
    <row r="237" spans="1:20" ht="12.75" customHeight="1">
      <c r="A237" s="87"/>
      <c r="B237" s="105" t="s">
        <v>2176</v>
      </c>
      <c r="C237" s="141">
        <f t="shared" ref="C237:O237" si="97">-C105</f>
        <v>0</v>
      </c>
      <c r="D237" s="141">
        <f t="shared" si="97"/>
        <v>0</v>
      </c>
      <c r="E237" s="141">
        <f t="shared" si="97"/>
        <v>0</v>
      </c>
      <c r="F237" s="141">
        <f t="shared" si="97"/>
        <v>0</v>
      </c>
      <c r="G237" s="141">
        <f t="shared" si="97"/>
        <v>0</v>
      </c>
      <c r="H237" s="141">
        <f t="shared" si="97"/>
        <v>0</v>
      </c>
      <c r="I237" s="141">
        <f t="shared" si="97"/>
        <v>0</v>
      </c>
      <c r="J237" s="141">
        <f t="shared" si="97"/>
        <v>0</v>
      </c>
      <c r="K237" s="141">
        <f t="shared" si="97"/>
        <v>0</v>
      </c>
      <c r="L237" s="141">
        <f t="shared" si="97"/>
        <v>0</v>
      </c>
      <c r="M237" s="141">
        <f t="shared" si="97"/>
        <v>0</v>
      </c>
      <c r="N237" s="141">
        <f t="shared" si="97"/>
        <v>0</v>
      </c>
      <c r="O237" s="141">
        <f t="shared" si="97"/>
        <v>0</v>
      </c>
      <c r="P237" s="208">
        <f t="shared" si="92"/>
        <v>0</v>
      </c>
      <c r="Q237" s="136">
        <f t="shared" si="93"/>
        <v>0</v>
      </c>
      <c r="R237" s="114"/>
      <c r="S237" s="114"/>
      <c r="T237" s="63"/>
    </row>
    <row r="238" spans="1:20" ht="12.75" customHeight="1">
      <c r="A238" s="87"/>
      <c r="B238" s="90" t="s">
        <v>2104</v>
      </c>
      <c r="C238" s="143">
        <f t="shared" ref="C238:O238" si="98">-C108</f>
        <v>0</v>
      </c>
      <c r="D238" s="143">
        <f t="shared" si="98"/>
        <v>0</v>
      </c>
      <c r="E238" s="143">
        <f t="shared" si="98"/>
        <v>0</v>
      </c>
      <c r="F238" s="143">
        <f t="shared" si="98"/>
        <v>0</v>
      </c>
      <c r="G238" s="143">
        <f t="shared" si="98"/>
        <v>0</v>
      </c>
      <c r="H238" s="143">
        <f t="shared" si="98"/>
        <v>0</v>
      </c>
      <c r="I238" s="143">
        <f t="shared" si="98"/>
        <v>0</v>
      </c>
      <c r="J238" s="143">
        <f t="shared" si="98"/>
        <v>0</v>
      </c>
      <c r="K238" s="143">
        <f t="shared" si="98"/>
        <v>0</v>
      </c>
      <c r="L238" s="143">
        <f t="shared" si="98"/>
        <v>0</v>
      </c>
      <c r="M238" s="143">
        <f t="shared" si="98"/>
        <v>0</v>
      </c>
      <c r="N238" s="143">
        <f t="shared" si="98"/>
        <v>0</v>
      </c>
      <c r="O238" s="143">
        <f t="shared" si="98"/>
        <v>0</v>
      </c>
      <c r="P238" s="208">
        <f t="shared" si="92"/>
        <v>0</v>
      </c>
      <c r="Q238" s="136">
        <f t="shared" si="93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2055</v>
      </c>
      <c r="B240" s="88" t="s">
        <v>2177</v>
      </c>
      <c r="C240" s="135">
        <f t="shared" ref="C240:O240" si="99">SUM(C241:C245)</f>
        <v>601396.44220726518</v>
      </c>
      <c r="D240" s="135">
        <f t="shared" si="99"/>
        <v>712096.01333618083</v>
      </c>
      <c r="E240" s="135">
        <f t="shared" si="99"/>
        <v>1067309.3273836328</v>
      </c>
      <c r="F240" s="135">
        <f t="shared" si="99"/>
        <v>0</v>
      </c>
      <c r="G240" s="135">
        <f t="shared" si="99"/>
        <v>0</v>
      </c>
      <c r="H240" s="135">
        <f t="shared" si="99"/>
        <v>0</v>
      </c>
      <c r="I240" s="135">
        <f t="shared" si="99"/>
        <v>0</v>
      </c>
      <c r="J240" s="135">
        <f t="shared" si="99"/>
        <v>0</v>
      </c>
      <c r="K240" s="135">
        <f t="shared" si="99"/>
        <v>0</v>
      </c>
      <c r="L240" s="135">
        <f t="shared" si="99"/>
        <v>0</v>
      </c>
      <c r="M240" s="135">
        <f t="shared" si="99"/>
        <v>0</v>
      </c>
      <c r="N240" s="135">
        <f t="shared" si="99"/>
        <v>0</v>
      </c>
      <c r="O240" s="135">
        <f t="shared" si="99"/>
        <v>2380801.7829270791</v>
      </c>
      <c r="P240" s="207">
        <f t="shared" ref="P240:P245" si="100">ROUND(+O240/O$10,4)</f>
        <v>3.1600000000000003E-2</v>
      </c>
      <c r="Q240" s="136">
        <f t="shared" ref="Q240:Q245" si="101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2178</v>
      </c>
      <c r="C241" s="139">
        <f t="shared" ref="C241:O241" si="102">C32+C34-C111-C113</f>
        <v>601396.44220726518</v>
      </c>
      <c r="D241" s="139">
        <f t="shared" si="102"/>
        <v>712096.01333618083</v>
      </c>
      <c r="E241" s="139">
        <f t="shared" si="102"/>
        <v>1067309.3273836328</v>
      </c>
      <c r="F241" s="139">
        <f t="shared" si="102"/>
        <v>0</v>
      </c>
      <c r="G241" s="139">
        <f t="shared" si="102"/>
        <v>0</v>
      </c>
      <c r="H241" s="139">
        <f t="shared" si="102"/>
        <v>0</v>
      </c>
      <c r="I241" s="139">
        <f t="shared" si="102"/>
        <v>0</v>
      </c>
      <c r="J241" s="139">
        <f t="shared" si="102"/>
        <v>0</v>
      </c>
      <c r="K241" s="139">
        <f t="shared" si="102"/>
        <v>0</v>
      </c>
      <c r="L241" s="139">
        <f t="shared" si="102"/>
        <v>0</v>
      </c>
      <c r="M241" s="139">
        <f t="shared" si="102"/>
        <v>0</v>
      </c>
      <c r="N241" s="139">
        <f t="shared" si="102"/>
        <v>0</v>
      </c>
      <c r="O241" s="139">
        <f t="shared" si="102"/>
        <v>2380801.7829270791</v>
      </c>
      <c r="P241" s="208">
        <f t="shared" si="100"/>
        <v>3.1600000000000003E-2</v>
      </c>
      <c r="Q241" s="136">
        <f t="shared" si="101"/>
        <v>0</v>
      </c>
      <c r="R241" s="114"/>
      <c r="S241" s="114"/>
      <c r="T241" s="63"/>
    </row>
    <row r="242" spans="1:20" ht="12.75" customHeight="1">
      <c r="A242" s="87"/>
      <c r="B242" s="90" t="s">
        <v>2053</v>
      </c>
      <c r="C242" s="141">
        <f t="shared" ref="C242:O242" si="103">C33-C112</f>
        <v>0</v>
      </c>
      <c r="D242" s="141">
        <f t="shared" si="103"/>
        <v>0</v>
      </c>
      <c r="E242" s="141">
        <f t="shared" si="103"/>
        <v>0</v>
      </c>
      <c r="F242" s="141">
        <f t="shared" si="103"/>
        <v>0</v>
      </c>
      <c r="G242" s="141">
        <f t="shared" si="103"/>
        <v>0</v>
      </c>
      <c r="H242" s="141">
        <f t="shared" si="103"/>
        <v>0</v>
      </c>
      <c r="I242" s="141">
        <f t="shared" si="103"/>
        <v>0</v>
      </c>
      <c r="J242" s="141">
        <f t="shared" si="103"/>
        <v>0</v>
      </c>
      <c r="K242" s="141">
        <f t="shared" si="103"/>
        <v>0</v>
      </c>
      <c r="L242" s="141">
        <f t="shared" si="103"/>
        <v>0</v>
      </c>
      <c r="M242" s="141">
        <f t="shared" si="103"/>
        <v>0</v>
      </c>
      <c r="N242" s="141">
        <f t="shared" si="103"/>
        <v>0</v>
      </c>
      <c r="O242" s="141">
        <f t="shared" si="103"/>
        <v>0</v>
      </c>
      <c r="P242" s="208">
        <f t="shared" si="100"/>
        <v>0</v>
      </c>
      <c r="Q242" s="136">
        <f t="shared" si="101"/>
        <v>0</v>
      </c>
      <c r="R242" s="114"/>
      <c r="S242" s="114"/>
      <c r="T242" s="63"/>
    </row>
    <row r="243" spans="1:20" ht="12.75" customHeight="1">
      <c r="A243" s="87"/>
      <c r="B243" s="90" t="s">
        <v>2179</v>
      </c>
      <c r="C243" s="141">
        <f t="shared" ref="C243:O243" si="104">-C114</f>
        <v>0</v>
      </c>
      <c r="D243" s="141">
        <f t="shared" si="104"/>
        <v>0</v>
      </c>
      <c r="E243" s="141">
        <f t="shared" si="104"/>
        <v>0</v>
      </c>
      <c r="F243" s="141">
        <f t="shared" si="104"/>
        <v>0</v>
      </c>
      <c r="G243" s="141">
        <f t="shared" si="104"/>
        <v>0</v>
      </c>
      <c r="H243" s="141">
        <f t="shared" si="104"/>
        <v>0</v>
      </c>
      <c r="I243" s="141">
        <f t="shared" si="104"/>
        <v>0</v>
      </c>
      <c r="J243" s="141">
        <f t="shared" si="104"/>
        <v>0</v>
      </c>
      <c r="K243" s="141">
        <f t="shared" si="104"/>
        <v>0</v>
      </c>
      <c r="L243" s="141">
        <f t="shared" si="104"/>
        <v>0</v>
      </c>
      <c r="M243" s="141">
        <f t="shared" si="104"/>
        <v>0</v>
      </c>
      <c r="N243" s="141">
        <f t="shared" si="104"/>
        <v>0</v>
      </c>
      <c r="O243" s="141">
        <f t="shared" si="104"/>
        <v>0</v>
      </c>
      <c r="P243" s="208">
        <f t="shared" si="100"/>
        <v>0</v>
      </c>
      <c r="Q243" s="136">
        <f t="shared" si="101"/>
        <v>0</v>
      </c>
      <c r="R243" s="114"/>
      <c r="S243" s="114"/>
      <c r="T243" s="63"/>
    </row>
    <row r="244" spans="1:20" ht="12.75" customHeight="1">
      <c r="A244" s="87"/>
      <c r="B244" s="90" t="s">
        <v>2180</v>
      </c>
      <c r="C244" s="141">
        <f t="shared" ref="C244:O244" si="105">-C115</f>
        <v>0</v>
      </c>
      <c r="D244" s="141">
        <f t="shared" si="105"/>
        <v>0</v>
      </c>
      <c r="E244" s="141">
        <f t="shared" si="105"/>
        <v>0</v>
      </c>
      <c r="F244" s="141">
        <f t="shared" si="105"/>
        <v>0</v>
      </c>
      <c r="G244" s="141">
        <f t="shared" si="105"/>
        <v>0</v>
      </c>
      <c r="H244" s="141">
        <f t="shared" si="105"/>
        <v>0</v>
      </c>
      <c r="I244" s="141">
        <f t="shared" si="105"/>
        <v>0</v>
      </c>
      <c r="J244" s="141">
        <f t="shared" si="105"/>
        <v>0</v>
      </c>
      <c r="K244" s="141">
        <f t="shared" si="105"/>
        <v>0</v>
      </c>
      <c r="L244" s="141">
        <f t="shared" si="105"/>
        <v>0</v>
      </c>
      <c r="M244" s="141">
        <f t="shared" si="105"/>
        <v>0</v>
      </c>
      <c r="N244" s="141">
        <f t="shared" si="105"/>
        <v>0</v>
      </c>
      <c r="O244" s="141">
        <f t="shared" si="105"/>
        <v>0</v>
      </c>
      <c r="P244" s="208">
        <f t="shared" si="100"/>
        <v>0</v>
      </c>
      <c r="Q244" s="136">
        <f t="shared" si="101"/>
        <v>0</v>
      </c>
      <c r="R244" s="114"/>
      <c r="S244" s="114"/>
      <c r="T244" s="63"/>
    </row>
    <row r="245" spans="1:20" ht="12.75" customHeight="1">
      <c r="A245" s="87"/>
      <c r="B245" s="90" t="s">
        <v>2181</v>
      </c>
      <c r="C245" s="143">
        <f t="shared" ref="C245:O245" si="106">-C118</f>
        <v>0</v>
      </c>
      <c r="D245" s="143">
        <f t="shared" si="106"/>
        <v>0</v>
      </c>
      <c r="E245" s="143">
        <f t="shared" si="106"/>
        <v>0</v>
      </c>
      <c r="F245" s="143">
        <f t="shared" si="106"/>
        <v>0</v>
      </c>
      <c r="G245" s="143">
        <f t="shared" si="106"/>
        <v>0</v>
      </c>
      <c r="H245" s="143">
        <f t="shared" si="106"/>
        <v>0</v>
      </c>
      <c r="I245" s="143">
        <f t="shared" si="106"/>
        <v>0</v>
      </c>
      <c r="J245" s="143">
        <f t="shared" si="106"/>
        <v>0</v>
      </c>
      <c r="K245" s="143">
        <f t="shared" si="106"/>
        <v>0</v>
      </c>
      <c r="L245" s="143">
        <f t="shared" si="106"/>
        <v>0</v>
      </c>
      <c r="M245" s="143">
        <f t="shared" si="106"/>
        <v>0</v>
      </c>
      <c r="N245" s="143">
        <f t="shared" si="106"/>
        <v>0</v>
      </c>
      <c r="O245" s="143">
        <f t="shared" si="106"/>
        <v>0</v>
      </c>
      <c r="P245" s="208">
        <f t="shared" si="100"/>
        <v>0</v>
      </c>
      <c r="Q245" s="136">
        <f t="shared" si="101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2059</v>
      </c>
      <c r="B247" s="88" t="s">
        <v>2060</v>
      </c>
      <c r="C247" s="135">
        <f t="shared" ref="C247:O247" si="107">SUM(C248:C252)</f>
        <v>48574.583819504158</v>
      </c>
      <c r="D247" s="135">
        <f t="shared" si="107"/>
        <v>9079.9973561260849</v>
      </c>
      <c r="E247" s="135">
        <f t="shared" si="107"/>
        <v>541260.42227343703</v>
      </c>
      <c r="F247" s="135">
        <f t="shared" si="107"/>
        <v>0</v>
      </c>
      <c r="G247" s="135">
        <f t="shared" si="107"/>
        <v>0</v>
      </c>
      <c r="H247" s="135">
        <f t="shared" si="107"/>
        <v>0</v>
      </c>
      <c r="I247" s="135">
        <f t="shared" si="107"/>
        <v>0</v>
      </c>
      <c r="J247" s="135">
        <f t="shared" si="107"/>
        <v>0</v>
      </c>
      <c r="K247" s="135">
        <f t="shared" si="107"/>
        <v>0</v>
      </c>
      <c r="L247" s="135">
        <f t="shared" si="107"/>
        <v>0</v>
      </c>
      <c r="M247" s="135">
        <f t="shared" si="107"/>
        <v>0</v>
      </c>
      <c r="N247" s="135">
        <f t="shared" si="107"/>
        <v>0</v>
      </c>
      <c r="O247" s="135">
        <f t="shared" si="107"/>
        <v>598915.00344906724</v>
      </c>
      <c r="P247" s="207">
        <f t="shared" ref="P247:P252" si="108">ROUND(+O247/O$10,4)</f>
        <v>7.9000000000000008E-3</v>
      </c>
      <c r="Q247" s="136">
        <f t="shared" ref="Q247:Q252" si="109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2112</v>
      </c>
      <c r="C248" s="139">
        <f t="shared" ref="C248:O248" si="110">C37+C39-C121-C123</f>
        <v>48574.583819504158</v>
      </c>
      <c r="D248" s="139">
        <f t="shared" si="110"/>
        <v>9079.9973561260849</v>
      </c>
      <c r="E248" s="139">
        <f t="shared" si="110"/>
        <v>541260.42227343703</v>
      </c>
      <c r="F248" s="139">
        <f t="shared" si="110"/>
        <v>0</v>
      </c>
      <c r="G248" s="139">
        <f t="shared" si="110"/>
        <v>0</v>
      </c>
      <c r="H248" s="139">
        <f t="shared" si="110"/>
        <v>0</v>
      </c>
      <c r="I248" s="139">
        <f t="shared" si="110"/>
        <v>0</v>
      </c>
      <c r="J248" s="139">
        <f t="shared" si="110"/>
        <v>0</v>
      </c>
      <c r="K248" s="139">
        <f t="shared" si="110"/>
        <v>0</v>
      </c>
      <c r="L248" s="139">
        <f t="shared" si="110"/>
        <v>0</v>
      </c>
      <c r="M248" s="139">
        <f t="shared" si="110"/>
        <v>0</v>
      </c>
      <c r="N248" s="139">
        <f t="shared" si="110"/>
        <v>0</v>
      </c>
      <c r="O248" s="139">
        <f t="shared" si="110"/>
        <v>598915.00344906724</v>
      </c>
      <c r="P248" s="208">
        <f t="shared" si="108"/>
        <v>7.9000000000000008E-3</v>
      </c>
      <c r="Q248" s="136">
        <f t="shared" si="109"/>
        <v>0</v>
      </c>
      <c r="R248" s="114"/>
      <c r="S248" s="114"/>
      <c r="T248" s="63"/>
    </row>
    <row r="249" spans="1:20" ht="12.75" customHeight="1">
      <c r="A249" s="87"/>
      <c r="B249" s="90" t="s">
        <v>2053</v>
      </c>
      <c r="C249" s="141">
        <f t="shared" ref="C249:O249" si="111">C38-C122</f>
        <v>0</v>
      </c>
      <c r="D249" s="141">
        <f t="shared" si="111"/>
        <v>0</v>
      </c>
      <c r="E249" s="141">
        <f t="shared" si="111"/>
        <v>0</v>
      </c>
      <c r="F249" s="141">
        <f t="shared" si="111"/>
        <v>0</v>
      </c>
      <c r="G249" s="141">
        <f t="shared" si="111"/>
        <v>0</v>
      </c>
      <c r="H249" s="141">
        <f t="shared" si="111"/>
        <v>0</v>
      </c>
      <c r="I249" s="141">
        <f t="shared" si="111"/>
        <v>0</v>
      </c>
      <c r="J249" s="141">
        <f t="shared" si="111"/>
        <v>0</v>
      </c>
      <c r="K249" s="141">
        <f t="shared" si="111"/>
        <v>0</v>
      </c>
      <c r="L249" s="141">
        <f t="shared" si="111"/>
        <v>0</v>
      </c>
      <c r="M249" s="141">
        <f t="shared" si="111"/>
        <v>0</v>
      </c>
      <c r="N249" s="141">
        <f t="shared" si="111"/>
        <v>0</v>
      </c>
      <c r="O249" s="141">
        <f t="shared" si="111"/>
        <v>0</v>
      </c>
      <c r="P249" s="208">
        <f t="shared" si="108"/>
        <v>0</v>
      </c>
      <c r="Q249" s="136">
        <f t="shared" si="109"/>
        <v>0</v>
      </c>
      <c r="R249" s="114"/>
      <c r="S249" s="114"/>
      <c r="T249" s="63"/>
    </row>
    <row r="250" spans="1:20" ht="12.75" customHeight="1">
      <c r="A250" s="87"/>
      <c r="B250" s="90" t="s">
        <v>2114</v>
      </c>
      <c r="C250" s="141">
        <f t="shared" ref="C250:O250" si="112">-C124</f>
        <v>0</v>
      </c>
      <c r="D250" s="141">
        <f t="shared" si="112"/>
        <v>0</v>
      </c>
      <c r="E250" s="141">
        <f t="shared" si="112"/>
        <v>0</v>
      </c>
      <c r="F250" s="141">
        <f t="shared" si="112"/>
        <v>0</v>
      </c>
      <c r="G250" s="141">
        <f t="shared" si="112"/>
        <v>0</v>
      </c>
      <c r="H250" s="141">
        <f t="shared" si="112"/>
        <v>0</v>
      </c>
      <c r="I250" s="141">
        <f t="shared" si="112"/>
        <v>0</v>
      </c>
      <c r="J250" s="141">
        <f t="shared" si="112"/>
        <v>0</v>
      </c>
      <c r="K250" s="141">
        <f t="shared" si="112"/>
        <v>0</v>
      </c>
      <c r="L250" s="141">
        <f t="shared" si="112"/>
        <v>0</v>
      </c>
      <c r="M250" s="141">
        <f t="shared" si="112"/>
        <v>0</v>
      </c>
      <c r="N250" s="141">
        <f t="shared" si="112"/>
        <v>0</v>
      </c>
      <c r="O250" s="141">
        <f t="shared" si="112"/>
        <v>0</v>
      </c>
      <c r="P250" s="208">
        <f t="shared" si="108"/>
        <v>0</v>
      </c>
      <c r="Q250" s="136">
        <f t="shared" si="109"/>
        <v>0</v>
      </c>
      <c r="R250" s="114"/>
      <c r="S250" s="114"/>
      <c r="T250" s="63"/>
    </row>
    <row r="251" spans="1:20" ht="12.75" customHeight="1">
      <c r="A251" s="87"/>
      <c r="B251" s="90" t="s">
        <v>2115</v>
      </c>
      <c r="C251" s="141">
        <f t="shared" ref="C251:O251" si="113">-C125</f>
        <v>0</v>
      </c>
      <c r="D251" s="141">
        <f t="shared" si="113"/>
        <v>0</v>
      </c>
      <c r="E251" s="141">
        <f t="shared" si="113"/>
        <v>0</v>
      </c>
      <c r="F251" s="141">
        <f t="shared" si="113"/>
        <v>0</v>
      </c>
      <c r="G251" s="141">
        <f t="shared" si="113"/>
        <v>0</v>
      </c>
      <c r="H251" s="141">
        <f t="shared" si="113"/>
        <v>0</v>
      </c>
      <c r="I251" s="141">
        <f t="shared" si="113"/>
        <v>0</v>
      </c>
      <c r="J251" s="141">
        <f t="shared" si="113"/>
        <v>0</v>
      </c>
      <c r="K251" s="141">
        <f t="shared" si="113"/>
        <v>0</v>
      </c>
      <c r="L251" s="141">
        <f t="shared" si="113"/>
        <v>0</v>
      </c>
      <c r="M251" s="141">
        <f t="shared" si="113"/>
        <v>0</v>
      </c>
      <c r="N251" s="141">
        <f t="shared" si="113"/>
        <v>0</v>
      </c>
      <c r="O251" s="141">
        <f t="shared" si="113"/>
        <v>0</v>
      </c>
      <c r="P251" s="208">
        <f t="shared" si="108"/>
        <v>0</v>
      </c>
      <c r="Q251" s="136">
        <f t="shared" si="109"/>
        <v>0</v>
      </c>
      <c r="R251" s="114"/>
      <c r="S251" s="114"/>
      <c r="T251" s="63"/>
    </row>
    <row r="252" spans="1:20" ht="12.75" customHeight="1">
      <c r="A252" s="87"/>
      <c r="B252" s="90" t="s">
        <v>2118</v>
      </c>
      <c r="C252" s="143">
        <f t="shared" ref="C252:O252" si="114">-C128</f>
        <v>0</v>
      </c>
      <c r="D252" s="143">
        <f t="shared" si="114"/>
        <v>0</v>
      </c>
      <c r="E252" s="143">
        <f t="shared" si="114"/>
        <v>0</v>
      </c>
      <c r="F252" s="143">
        <f t="shared" si="114"/>
        <v>0</v>
      </c>
      <c r="G252" s="143">
        <f t="shared" si="114"/>
        <v>0</v>
      </c>
      <c r="H252" s="143">
        <f t="shared" si="114"/>
        <v>0</v>
      </c>
      <c r="I252" s="143">
        <f t="shared" si="114"/>
        <v>0</v>
      </c>
      <c r="J252" s="143">
        <f t="shared" si="114"/>
        <v>0</v>
      </c>
      <c r="K252" s="143">
        <f t="shared" si="114"/>
        <v>0</v>
      </c>
      <c r="L252" s="143">
        <f t="shared" si="114"/>
        <v>0</v>
      </c>
      <c r="M252" s="143">
        <f t="shared" si="114"/>
        <v>0</v>
      </c>
      <c r="N252" s="143">
        <f t="shared" si="114"/>
        <v>0</v>
      </c>
      <c r="O252" s="143">
        <f t="shared" si="114"/>
        <v>0</v>
      </c>
      <c r="P252" s="208">
        <f t="shared" si="108"/>
        <v>0</v>
      </c>
      <c r="Q252" s="136">
        <f t="shared" si="109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2062</v>
      </c>
      <c r="B254" s="88" t="s">
        <v>2063</v>
      </c>
      <c r="C254" s="135">
        <f t="shared" ref="C254:O254" si="115">SUM(C255:C259)</f>
        <v>-25501.34418341281</v>
      </c>
      <c r="D254" s="135">
        <f t="shared" si="115"/>
        <v>-1362.2494916211799</v>
      </c>
      <c r="E254" s="135">
        <f t="shared" si="115"/>
        <v>227839.38033294724</v>
      </c>
      <c r="F254" s="135">
        <f t="shared" si="115"/>
        <v>0</v>
      </c>
      <c r="G254" s="135">
        <f t="shared" si="115"/>
        <v>0</v>
      </c>
      <c r="H254" s="135">
        <f t="shared" si="115"/>
        <v>0</v>
      </c>
      <c r="I254" s="135">
        <f t="shared" si="115"/>
        <v>0</v>
      </c>
      <c r="J254" s="135">
        <f t="shared" si="115"/>
        <v>0</v>
      </c>
      <c r="K254" s="135">
        <f t="shared" si="115"/>
        <v>0</v>
      </c>
      <c r="L254" s="135">
        <f t="shared" si="115"/>
        <v>0</v>
      </c>
      <c r="M254" s="135">
        <f t="shared" si="115"/>
        <v>0</v>
      </c>
      <c r="N254" s="135">
        <f t="shared" si="115"/>
        <v>0</v>
      </c>
      <c r="O254" s="135">
        <f t="shared" si="115"/>
        <v>200975.78665791324</v>
      </c>
      <c r="P254" s="207">
        <f t="shared" ref="P254:P259" si="116">ROUND(+O254/O$10,4)</f>
        <v>2.7000000000000001E-3</v>
      </c>
      <c r="Q254" s="136">
        <f t="shared" ref="Q254:Q259" si="11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2119</v>
      </c>
      <c r="C255" s="139">
        <f t="shared" ref="C255:O255" si="118">C42+C44-C131-C133</f>
        <v>-25501.34418341281</v>
      </c>
      <c r="D255" s="139">
        <f t="shared" si="118"/>
        <v>-1362.2494916211799</v>
      </c>
      <c r="E255" s="139">
        <f t="shared" si="118"/>
        <v>227839.38033294724</v>
      </c>
      <c r="F255" s="139">
        <f t="shared" si="118"/>
        <v>0</v>
      </c>
      <c r="G255" s="139">
        <f t="shared" si="118"/>
        <v>0</v>
      </c>
      <c r="H255" s="139">
        <f t="shared" si="118"/>
        <v>0</v>
      </c>
      <c r="I255" s="139">
        <f t="shared" si="118"/>
        <v>0</v>
      </c>
      <c r="J255" s="139">
        <f t="shared" si="118"/>
        <v>0</v>
      </c>
      <c r="K255" s="139">
        <f t="shared" si="118"/>
        <v>0</v>
      </c>
      <c r="L255" s="139">
        <f t="shared" si="118"/>
        <v>0</v>
      </c>
      <c r="M255" s="139">
        <f t="shared" si="118"/>
        <v>0</v>
      </c>
      <c r="N255" s="139">
        <f t="shared" si="118"/>
        <v>0</v>
      </c>
      <c r="O255" s="139">
        <f t="shared" si="118"/>
        <v>200975.78665791324</v>
      </c>
      <c r="P255" s="208">
        <f t="shared" si="116"/>
        <v>2.7000000000000001E-3</v>
      </c>
      <c r="Q255" s="136">
        <f t="shared" si="117"/>
        <v>0</v>
      </c>
      <c r="R255" s="114"/>
      <c r="S255" s="114"/>
      <c r="T255" s="63"/>
    </row>
    <row r="256" spans="1:20" ht="12.75" customHeight="1">
      <c r="A256" s="87"/>
      <c r="B256" s="90" t="s">
        <v>2053</v>
      </c>
      <c r="C256" s="141">
        <f t="shared" ref="C256:O256" si="119">C43-C132</f>
        <v>0</v>
      </c>
      <c r="D256" s="141">
        <f t="shared" si="119"/>
        <v>0</v>
      </c>
      <c r="E256" s="141">
        <f t="shared" si="119"/>
        <v>0</v>
      </c>
      <c r="F256" s="141">
        <f t="shared" si="119"/>
        <v>0</v>
      </c>
      <c r="G256" s="141">
        <f t="shared" si="119"/>
        <v>0</v>
      </c>
      <c r="H256" s="141">
        <f t="shared" si="119"/>
        <v>0</v>
      </c>
      <c r="I256" s="141">
        <f t="shared" si="119"/>
        <v>0</v>
      </c>
      <c r="J256" s="141">
        <f t="shared" si="119"/>
        <v>0</v>
      </c>
      <c r="K256" s="141">
        <f t="shared" si="119"/>
        <v>0</v>
      </c>
      <c r="L256" s="141">
        <f t="shared" si="119"/>
        <v>0</v>
      </c>
      <c r="M256" s="141">
        <f t="shared" si="119"/>
        <v>0</v>
      </c>
      <c r="N256" s="141">
        <f t="shared" si="119"/>
        <v>0</v>
      </c>
      <c r="O256" s="141">
        <f t="shared" si="119"/>
        <v>0</v>
      </c>
      <c r="P256" s="208">
        <f t="shared" si="116"/>
        <v>0</v>
      </c>
      <c r="Q256" s="136">
        <f t="shared" si="117"/>
        <v>0</v>
      </c>
      <c r="R256" s="114"/>
      <c r="S256" s="114"/>
      <c r="T256" s="63"/>
    </row>
    <row r="257" spans="1:20" ht="12.75" customHeight="1">
      <c r="A257" s="87"/>
      <c r="B257" s="90" t="s">
        <v>2121</v>
      </c>
      <c r="C257" s="141">
        <f t="shared" ref="C257:O257" si="120">-C134</f>
        <v>0</v>
      </c>
      <c r="D257" s="141">
        <f t="shared" si="120"/>
        <v>0</v>
      </c>
      <c r="E257" s="141">
        <f t="shared" si="120"/>
        <v>0</v>
      </c>
      <c r="F257" s="141">
        <f t="shared" si="120"/>
        <v>0</v>
      </c>
      <c r="G257" s="141">
        <f t="shared" si="120"/>
        <v>0</v>
      </c>
      <c r="H257" s="141">
        <f t="shared" si="120"/>
        <v>0</v>
      </c>
      <c r="I257" s="141">
        <f t="shared" si="120"/>
        <v>0</v>
      </c>
      <c r="J257" s="141">
        <f t="shared" si="120"/>
        <v>0</v>
      </c>
      <c r="K257" s="141">
        <f t="shared" si="120"/>
        <v>0</v>
      </c>
      <c r="L257" s="141">
        <f t="shared" si="120"/>
        <v>0</v>
      </c>
      <c r="M257" s="141">
        <f t="shared" si="120"/>
        <v>0</v>
      </c>
      <c r="N257" s="141">
        <f t="shared" si="120"/>
        <v>0</v>
      </c>
      <c r="O257" s="141">
        <f t="shared" si="120"/>
        <v>0</v>
      </c>
      <c r="P257" s="208">
        <f t="shared" si="116"/>
        <v>0</v>
      </c>
      <c r="Q257" s="136">
        <f t="shared" si="117"/>
        <v>0</v>
      </c>
      <c r="R257" s="114"/>
      <c r="S257" s="114"/>
      <c r="T257" s="63"/>
    </row>
    <row r="258" spans="1:20" ht="12.75" customHeight="1">
      <c r="A258" s="87"/>
      <c r="B258" s="90" t="s">
        <v>2122</v>
      </c>
      <c r="C258" s="141">
        <f t="shared" ref="C258:O258" si="121">-C135</f>
        <v>0</v>
      </c>
      <c r="D258" s="141">
        <f t="shared" si="121"/>
        <v>0</v>
      </c>
      <c r="E258" s="141">
        <f t="shared" si="121"/>
        <v>0</v>
      </c>
      <c r="F258" s="141">
        <f t="shared" si="121"/>
        <v>0</v>
      </c>
      <c r="G258" s="141">
        <f t="shared" si="121"/>
        <v>0</v>
      </c>
      <c r="H258" s="141">
        <f t="shared" si="121"/>
        <v>0</v>
      </c>
      <c r="I258" s="141">
        <f t="shared" si="121"/>
        <v>0</v>
      </c>
      <c r="J258" s="141">
        <f t="shared" si="121"/>
        <v>0</v>
      </c>
      <c r="K258" s="141">
        <f t="shared" si="121"/>
        <v>0</v>
      </c>
      <c r="L258" s="141">
        <f t="shared" si="121"/>
        <v>0</v>
      </c>
      <c r="M258" s="141">
        <f t="shared" si="121"/>
        <v>0</v>
      </c>
      <c r="N258" s="141">
        <f t="shared" si="121"/>
        <v>0</v>
      </c>
      <c r="O258" s="141">
        <f t="shared" si="121"/>
        <v>0</v>
      </c>
      <c r="P258" s="208">
        <f t="shared" si="116"/>
        <v>0</v>
      </c>
      <c r="Q258" s="136">
        <f t="shared" si="117"/>
        <v>0</v>
      </c>
      <c r="R258" s="114"/>
      <c r="S258" s="114"/>
      <c r="T258" s="63"/>
    </row>
    <row r="259" spans="1:20" ht="12.75" customHeight="1">
      <c r="A259" s="87"/>
      <c r="B259" s="90" t="s">
        <v>2125</v>
      </c>
      <c r="C259" s="143">
        <f t="shared" ref="C259:O259" si="122">-C138</f>
        <v>0</v>
      </c>
      <c r="D259" s="143">
        <f t="shared" si="122"/>
        <v>0</v>
      </c>
      <c r="E259" s="143">
        <f t="shared" si="122"/>
        <v>0</v>
      </c>
      <c r="F259" s="143">
        <f t="shared" si="122"/>
        <v>0</v>
      </c>
      <c r="G259" s="143">
        <f t="shared" si="122"/>
        <v>0</v>
      </c>
      <c r="H259" s="143">
        <f t="shared" si="122"/>
        <v>0</v>
      </c>
      <c r="I259" s="143">
        <f t="shared" si="122"/>
        <v>0</v>
      </c>
      <c r="J259" s="143">
        <f t="shared" si="122"/>
        <v>0</v>
      </c>
      <c r="K259" s="143">
        <f t="shared" si="122"/>
        <v>0</v>
      </c>
      <c r="L259" s="143">
        <f t="shared" si="122"/>
        <v>0</v>
      </c>
      <c r="M259" s="143">
        <f t="shared" si="122"/>
        <v>0</v>
      </c>
      <c r="N259" s="143">
        <f t="shared" si="122"/>
        <v>0</v>
      </c>
      <c r="O259" s="143">
        <f t="shared" si="122"/>
        <v>0</v>
      </c>
      <c r="P259" s="208">
        <f t="shared" si="116"/>
        <v>0</v>
      </c>
      <c r="Q259" s="136">
        <f t="shared" si="11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2065</v>
      </c>
      <c r="B261" s="88" t="s">
        <v>2066</v>
      </c>
      <c r="C261" s="135">
        <f t="shared" ref="C261:O261" si="123">SUM(C262:C266)</f>
        <v>0</v>
      </c>
      <c r="D261" s="135">
        <f t="shared" si="123"/>
        <v>0</v>
      </c>
      <c r="E261" s="135">
        <f t="shared" si="123"/>
        <v>0</v>
      </c>
      <c r="F261" s="135">
        <f t="shared" si="123"/>
        <v>0</v>
      </c>
      <c r="G261" s="135">
        <f t="shared" si="123"/>
        <v>0</v>
      </c>
      <c r="H261" s="135">
        <f t="shared" si="123"/>
        <v>0</v>
      </c>
      <c r="I261" s="135">
        <f t="shared" si="123"/>
        <v>0</v>
      </c>
      <c r="J261" s="135">
        <f t="shared" si="123"/>
        <v>0</v>
      </c>
      <c r="K261" s="135">
        <f t="shared" si="123"/>
        <v>0</v>
      </c>
      <c r="L261" s="135">
        <f t="shared" si="123"/>
        <v>0</v>
      </c>
      <c r="M261" s="135">
        <f t="shared" si="123"/>
        <v>0</v>
      </c>
      <c r="N261" s="135">
        <f t="shared" si="123"/>
        <v>0</v>
      </c>
      <c r="O261" s="135">
        <f t="shared" si="123"/>
        <v>0</v>
      </c>
      <c r="P261" s="207">
        <f t="shared" ref="P261:P266" si="124">ROUND(+O261/O$10,4)</f>
        <v>0</v>
      </c>
      <c r="Q261" s="136">
        <f t="shared" ref="Q261:Q266" si="125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2126</v>
      </c>
      <c r="C262" s="139">
        <f t="shared" ref="C262:O262" si="126">C47+C49-C141-C143</f>
        <v>0</v>
      </c>
      <c r="D262" s="139">
        <f t="shared" si="126"/>
        <v>0</v>
      </c>
      <c r="E262" s="139">
        <f t="shared" si="126"/>
        <v>0</v>
      </c>
      <c r="F262" s="139">
        <f t="shared" si="126"/>
        <v>0</v>
      </c>
      <c r="G262" s="139">
        <f t="shared" si="126"/>
        <v>0</v>
      </c>
      <c r="H262" s="139">
        <f t="shared" si="126"/>
        <v>0</v>
      </c>
      <c r="I262" s="139">
        <f t="shared" si="126"/>
        <v>0</v>
      </c>
      <c r="J262" s="139">
        <f t="shared" si="126"/>
        <v>0</v>
      </c>
      <c r="K262" s="139">
        <f t="shared" si="126"/>
        <v>0</v>
      </c>
      <c r="L262" s="139">
        <f t="shared" si="126"/>
        <v>0</v>
      </c>
      <c r="M262" s="139">
        <f t="shared" si="126"/>
        <v>0</v>
      </c>
      <c r="N262" s="139">
        <f t="shared" si="126"/>
        <v>0</v>
      </c>
      <c r="O262" s="139">
        <f t="shared" si="126"/>
        <v>0</v>
      </c>
      <c r="P262" s="208">
        <f t="shared" si="124"/>
        <v>0</v>
      </c>
      <c r="Q262" s="136">
        <f t="shared" si="125"/>
        <v>0</v>
      </c>
      <c r="R262" s="114"/>
      <c r="S262" s="114"/>
      <c r="T262" s="63"/>
    </row>
    <row r="263" spans="1:20" ht="12.75" customHeight="1">
      <c r="A263" s="87"/>
      <c r="B263" s="90" t="s">
        <v>2053</v>
      </c>
      <c r="C263" s="141">
        <f t="shared" ref="C263:O263" si="127">C48-C142</f>
        <v>0</v>
      </c>
      <c r="D263" s="141">
        <f t="shared" si="127"/>
        <v>0</v>
      </c>
      <c r="E263" s="141">
        <f t="shared" si="127"/>
        <v>0</v>
      </c>
      <c r="F263" s="141">
        <f t="shared" si="127"/>
        <v>0</v>
      </c>
      <c r="G263" s="141">
        <f t="shared" si="127"/>
        <v>0</v>
      </c>
      <c r="H263" s="141">
        <f t="shared" si="127"/>
        <v>0</v>
      </c>
      <c r="I263" s="141">
        <f t="shared" si="127"/>
        <v>0</v>
      </c>
      <c r="J263" s="141">
        <f t="shared" si="127"/>
        <v>0</v>
      </c>
      <c r="K263" s="141">
        <f t="shared" si="127"/>
        <v>0</v>
      </c>
      <c r="L263" s="141">
        <f t="shared" si="127"/>
        <v>0</v>
      </c>
      <c r="M263" s="141">
        <f t="shared" si="127"/>
        <v>0</v>
      </c>
      <c r="N263" s="141">
        <f t="shared" si="127"/>
        <v>0</v>
      </c>
      <c r="O263" s="141">
        <f t="shared" si="127"/>
        <v>0</v>
      </c>
      <c r="P263" s="208">
        <f t="shared" si="124"/>
        <v>0</v>
      </c>
      <c r="Q263" s="136">
        <f t="shared" si="125"/>
        <v>0</v>
      </c>
      <c r="R263" s="114"/>
      <c r="S263" s="114"/>
      <c r="T263" s="63"/>
    </row>
    <row r="264" spans="1:20" ht="12.75" customHeight="1">
      <c r="A264" s="87"/>
      <c r="B264" s="90" t="s">
        <v>2128</v>
      </c>
      <c r="C264" s="141">
        <f t="shared" ref="C264:O264" si="128">-C144</f>
        <v>0</v>
      </c>
      <c r="D264" s="141">
        <f t="shared" si="128"/>
        <v>0</v>
      </c>
      <c r="E264" s="141">
        <f t="shared" si="128"/>
        <v>0</v>
      </c>
      <c r="F264" s="141">
        <f t="shared" si="128"/>
        <v>0</v>
      </c>
      <c r="G264" s="141">
        <f t="shared" si="128"/>
        <v>0</v>
      </c>
      <c r="H264" s="141">
        <f t="shared" si="128"/>
        <v>0</v>
      </c>
      <c r="I264" s="141">
        <f t="shared" si="128"/>
        <v>0</v>
      </c>
      <c r="J264" s="141">
        <f t="shared" si="128"/>
        <v>0</v>
      </c>
      <c r="K264" s="141">
        <f t="shared" si="128"/>
        <v>0</v>
      </c>
      <c r="L264" s="141">
        <f t="shared" si="128"/>
        <v>0</v>
      </c>
      <c r="M264" s="141">
        <f t="shared" si="128"/>
        <v>0</v>
      </c>
      <c r="N264" s="141">
        <f t="shared" si="128"/>
        <v>0</v>
      </c>
      <c r="O264" s="141">
        <f t="shared" si="128"/>
        <v>0</v>
      </c>
      <c r="P264" s="208">
        <f t="shared" si="124"/>
        <v>0</v>
      </c>
      <c r="Q264" s="136">
        <f t="shared" si="125"/>
        <v>0</v>
      </c>
      <c r="R264" s="114"/>
      <c r="S264" s="114"/>
      <c r="T264" s="63"/>
    </row>
    <row r="265" spans="1:20" ht="12.75" customHeight="1">
      <c r="A265" s="87"/>
      <c r="B265" s="90" t="s">
        <v>2129</v>
      </c>
      <c r="C265" s="141">
        <f t="shared" ref="C265:O265" si="129">-C145</f>
        <v>0</v>
      </c>
      <c r="D265" s="141">
        <f t="shared" si="129"/>
        <v>0</v>
      </c>
      <c r="E265" s="141">
        <f t="shared" si="129"/>
        <v>0</v>
      </c>
      <c r="F265" s="141">
        <f t="shared" si="129"/>
        <v>0</v>
      </c>
      <c r="G265" s="141">
        <f t="shared" si="129"/>
        <v>0</v>
      </c>
      <c r="H265" s="141">
        <f t="shared" si="129"/>
        <v>0</v>
      </c>
      <c r="I265" s="141">
        <f t="shared" si="129"/>
        <v>0</v>
      </c>
      <c r="J265" s="141">
        <f t="shared" si="129"/>
        <v>0</v>
      </c>
      <c r="K265" s="141">
        <f t="shared" si="129"/>
        <v>0</v>
      </c>
      <c r="L265" s="141">
        <f t="shared" si="129"/>
        <v>0</v>
      </c>
      <c r="M265" s="141">
        <f t="shared" si="129"/>
        <v>0</v>
      </c>
      <c r="N265" s="141">
        <f t="shared" si="129"/>
        <v>0</v>
      </c>
      <c r="O265" s="141">
        <f t="shared" si="129"/>
        <v>0</v>
      </c>
      <c r="P265" s="208">
        <f t="shared" si="124"/>
        <v>0</v>
      </c>
      <c r="Q265" s="136">
        <f t="shared" si="125"/>
        <v>0</v>
      </c>
      <c r="R265" s="114"/>
      <c r="S265" s="114"/>
      <c r="T265" s="63"/>
    </row>
    <row r="266" spans="1:20" ht="12.75" customHeight="1">
      <c r="A266" s="87"/>
      <c r="B266" s="90" t="s">
        <v>2132</v>
      </c>
      <c r="C266" s="143">
        <f t="shared" ref="C266:O266" si="130">-C148</f>
        <v>0</v>
      </c>
      <c r="D266" s="143">
        <f t="shared" si="130"/>
        <v>0</v>
      </c>
      <c r="E266" s="143">
        <f t="shared" si="130"/>
        <v>0</v>
      </c>
      <c r="F266" s="143">
        <f t="shared" si="130"/>
        <v>0</v>
      </c>
      <c r="G266" s="143">
        <f t="shared" si="130"/>
        <v>0</v>
      </c>
      <c r="H266" s="143">
        <f t="shared" si="130"/>
        <v>0</v>
      </c>
      <c r="I266" s="143">
        <f t="shared" si="130"/>
        <v>0</v>
      </c>
      <c r="J266" s="143">
        <f t="shared" si="130"/>
        <v>0</v>
      </c>
      <c r="K266" s="143">
        <f t="shared" si="130"/>
        <v>0</v>
      </c>
      <c r="L266" s="143">
        <f t="shared" si="130"/>
        <v>0</v>
      </c>
      <c r="M266" s="143">
        <f t="shared" si="130"/>
        <v>0</v>
      </c>
      <c r="N266" s="143">
        <f t="shared" si="130"/>
        <v>0</v>
      </c>
      <c r="O266" s="143">
        <f t="shared" si="130"/>
        <v>0</v>
      </c>
      <c r="P266" s="208">
        <f t="shared" si="124"/>
        <v>0</v>
      </c>
      <c r="Q266" s="136">
        <f t="shared" si="125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2068</v>
      </c>
      <c r="B268" s="88" t="s">
        <v>2069</v>
      </c>
      <c r="C268" s="135">
        <f t="shared" ref="C268:O268" si="131">SUM(C269:C273)</f>
        <v>0</v>
      </c>
      <c r="D268" s="135">
        <f t="shared" si="131"/>
        <v>0</v>
      </c>
      <c r="E268" s="135">
        <f t="shared" si="131"/>
        <v>0</v>
      </c>
      <c r="F268" s="135">
        <f t="shared" si="131"/>
        <v>0</v>
      </c>
      <c r="G268" s="135">
        <f t="shared" si="131"/>
        <v>0</v>
      </c>
      <c r="H268" s="135">
        <f t="shared" si="131"/>
        <v>0</v>
      </c>
      <c r="I268" s="135">
        <f t="shared" si="131"/>
        <v>0</v>
      </c>
      <c r="J268" s="135">
        <f t="shared" si="131"/>
        <v>0</v>
      </c>
      <c r="K268" s="135">
        <f t="shared" si="131"/>
        <v>0</v>
      </c>
      <c r="L268" s="135">
        <f t="shared" si="131"/>
        <v>0</v>
      </c>
      <c r="M268" s="135">
        <f t="shared" si="131"/>
        <v>0</v>
      </c>
      <c r="N268" s="135">
        <f t="shared" si="131"/>
        <v>0</v>
      </c>
      <c r="O268" s="135">
        <f t="shared" si="131"/>
        <v>0</v>
      </c>
      <c r="P268" s="207">
        <f t="shared" ref="P268:P273" si="132">ROUND(+O268/O$10,4)</f>
        <v>0</v>
      </c>
      <c r="Q268" s="136">
        <f t="shared" ref="Q268:Q273" si="133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2133</v>
      </c>
      <c r="C269" s="139">
        <f t="shared" ref="C269:O269" si="134">C52+C54-C151-C153</f>
        <v>0</v>
      </c>
      <c r="D269" s="139">
        <f t="shared" si="134"/>
        <v>0</v>
      </c>
      <c r="E269" s="139">
        <f t="shared" si="134"/>
        <v>0</v>
      </c>
      <c r="F269" s="139">
        <f t="shared" si="134"/>
        <v>0</v>
      </c>
      <c r="G269" s="139">
        <f t="shared" si="134"/>
        <v>0</v>
      </c>
      <c r="H269" s="139">
        <f t="shared" si="134"/>
        <v>0</v>
      </c>
      <c r="I269" s="139">
        <f t="shared" si="134"/>
        <v>0</v>
      </c>
      <c r="J269" s="139">
        <f t="shared" si="134"/>
        <v>0</v>
      </c>
      <c r="K269" s="139">
        <f t="shared" si="134"/>
        <v>0</v>
      </c>
      <c r="L269" s="139">
        <f t="shared" si="134"/>
        <v>0</v>
      </c>
      <c r="M269" s="139">
        <f t="shared" si="134"/>
        <v>0</v>
      </c>
      <c r="N269" s="139">
        <f t="shared" si="134"/>
        <v>0</v>
      </c>
      <c r="O269" s="139">
        <f t="shared" si="134"/>
        <v>0</v>
      </c>
      <c r="P269" s="208">
        <f t="shared" si="132"/>
        <v>0</v>
      </c>
      <c r="Q269" s="136">
        <f t="shared" si="133"/>
        <v>0</v>
      </c>
      <c r="R269" s="114"/>
      <c r="S269" s="114"/>
      <c r="T269" s="63"/>
    </row>
    <row r="270" spans="1:20" ht="12.75" customHeight="1">
      <c r="A270" s="87"/>
      <c r="B270" s="90" t="s">
        <v>2053</v>
      </c>
      <c r="C270" s="141">
        <f t="shared" ref="C270:O270" si="135">C53-C152</f>
        <v>0</v>
      </c>
      <c r="D270" s="141">
        <f t="shared" si="135"/>
        <v>0</v>
      </c>
      <c r="E270" s="141">
        <f t="shared" si="135"/>
        <v>0</v>
      </c>
      <c r="F270" s="141">
        <f t="shared" si="135"/>
        <v>0</v>
      </c>
      <c r="G270" s="141">
        <f t="shared" si="135"/>
        <v>0</v>
      </c>
      <c r="H270" s="141">
        <f t="shared" si="135"/>
        <v>0</v>
      </c>
      <c r="I270" s="141">
        <f t="shared" si="135"/>
        <v>0</v>
      </c>
      <c r="J270" s="141">
        <f t="shared" si="135"/>
        <v>0</v>
      </c>
      <c r="K270" s="141">
        <f t="shared" si="135"/>
        <v>0</v>
      </c>
      <c r="L270" s="141">
        <f t="shared" si="135"/>
        <v>0</v>
      </c>
      <c r="M270" s="141">
        <f t="shared" si="135"/>
        <v>0</v>
      </c>
      <c r="N270" s="141">
        <f t="shared" si="135"/>
        <v>0</v>
      </c>
      <c r="O270" s="141">
        <f t="shared" si="135"/>
        <v>0</v>
      </c>
      <c r="P270" s="208">
        <f t="shared" si="132"/>
        <v>0</v>
      </c>
      <c r="Q270" s="136">
        <f t="shared" si="133"/>
        <v>0</v>
      </c>
      <c r="R270" s="114"/>
      <c r="S270" s="114"/>
      <c r="T270" s="63"/>
    </row>
    <row r="271" spans="1:20" ht="12.75" customHeight="1">
      <c r="A271" s="87"/>
      <c r="B271" s="90" t="s">
        <v>2135</v>
      </c>
      <c r="C271" s="141">
        <f t="shared" ref="C271:O271" si="136">-C154</f>
        <v>0</v>
      </c>
      <c r="D271" s="141">
        <f t="shared" si="136"/>
        <v>0</v>
      </c>
      <c r="E271" s="141">
        <f t="shared" si="136"/>
        <v>0</v>
      </c>
      <c r="F271" s="141">
        <f t="shared" si="136"/>
        <v>0</v>
      </c>
      <c r="G271" s="141">
        <f t="shared" si="136"/>
        <v>0</v>
      </c>
      <c r="H271" s="141">
        <f t="shared" si="136"/>
        <v>0</v>
      </c>
      <c r="I271" s="141">
        <f t="shared" si="136"/>
        <v>0</v>
      </c>
      <c r="J271" s="141">
        <f t="shared" si="136"/>
        <v>0</v>
      </c>
      <c r="K271" s="141">
        <f t="shared" si="136"/>
        <v>0</v>
      </c>
      <c r="L271" s="141">
        <f t="shared" si="136"/>
        <v>0</v>
      </c>
      <c r="M271" s="141">
        <f t="shared" si="136"/>
        <v>0</v>
      </c>
      <c r="N271" s="141">
        <f t="shared" si="136"/>
        <v>0</v>
      </c>
      <c r="O271" s="141">
        <f t="shared" si="136"/>
        <v>0</v>
      </c>
      <c r="P271" s="208">
        <f t="shared" si="132"/>
        <v>0</v>
      </c>
      <c r="Q271" s="136">
        <f t="shared" si="133"/>
        <v>0</v>
      </c>
      <c r="R271" s="114"/>
      <c r="S271" s="114"/>
      <c r="T271" s="63"/>
    </row>
    <row r="272" spans="1:20" ht="12.75" customHeight="1">
      <c r="A272" s="87"/>
      <c r="B272" s="90" t="s">
        <v>2136</v>
      </c>
      <c r="C272" s="141">
        <f t="shared" ref="C272:O272" si="137">-C155</f>
        <v>0</v>
      </c>
      <c r="D272" s="141">
        <f t="shared" si="137"/>
        <v>0</v>
      </c>
      <c r="E272" s="141">
        <f t="shared" si="137"/>
        <v>0</v>
      </c>
      <c r="F272" s="141">
        <f t="shared" si="137"/>
        <v>0</v>
      </c>
      <c r="G272" s="141">
        <f t="shared" si="137"/>
        <v>0</v>
      </c>
      <c r="H272" s="141">
        <f t="shared" si="137"/>
        <v>0</v>
      </c>
      <c r="I272" s="141">
        <f t="shared" si="137"/>
        <v>0</v>
      </c>
      <c r="J272" s="141">
        <f t="shared" si="137"/>
        <v>0</v>
      </c>
      <c r="K272" s="141">
        <f t="shared" si="137"/>
        <v>0</v>
      </c>
      <c r="L272" s="141">
        <f t="shared" si="137"/>
        <v>0</v>
      </c>
      <c r="M272" s="141">
        <f t="shared" si="137"/>
        <v>0</v>
      </c>
      <c r="N272" s="141">
        <f t="shared" si="137"/>
        <v>0</v>
      </c>
      <c r="O272" s="141">
        <f t="shared" si="137"/>
        <v>0</v>
      </c>
      <c r="P272" s="208">
        <f t="shared" si="132"/>
        <v>0</v>
      </c>
      <c r="Q272" s="136">
        <f t="shared" si="133"/>
        <v>0</v>
      </c>
      <c r="R272" s="114"/>
      <c r="S272" s="114"/>
      <c r="T272" s="63"/>
    </row>
    <row r="273" spans="1:20" ht="12.75" customHeight="1">
      <c r="A273" s="87"/>
      <c r="B273" s="90" t="s">
        <v>2139</v>
      </c>
      <c r="C273" s="143">
        <f t="shared" ref="C273:O273" si="138">-C158</f>
        <v>0</v>
      </c>
      <c r="D273" s="143">
        <f t="shared" si="138"/>
        <v>0</v>
      </c>
      <c r="E273" s="143">
        <f t="shared" si="138"/>
        <v>0</v>
      </c>
      <c r="F273" s="143">
        <f t="shared" si="138"/>
        <v>0</v>
      </c>
      <c r="G273" s="143">
        <f t="shared" si="138"/>
        <v>0</v>
      </c>
      <c r="H273" s="143">
        <f t="shared" si="138"/>
        <v>0</v>
      </c>
      <c r="I273" s="143">
        <f t="shared" si="138"/>
        <v>0</v>
      </c>
      <c r="J273" s="143">
        <f t="shared" si="138"/>
        <v>0</v>
      </c>
      <c r="K273" s="143">
        <f t="shared" si="138"/>
        <v>0</v>
      </c>
      <c r="L273" s="143">
        <f t="shared" si="138"/>
        <v>0</v>
      </c>
      <c r="M273" s="143">
        <f t="shared" si="138"/>
        <v>0</v>
      </c>
      <c r="N273" s="143">
        <f t="shared" si="138"/>
        <v>0</v>
      </c>
      <c r="O273" s="143">
        <f t="shared" si="138"/>
        <v>0</v>
      </c>
      <c r="P273" s="208">
        <f t="shared" si="132"/>
        <v>0</v>
      </c>
      <c r="Q273" s="136">
        <f t="shared" si="133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2071</v>
      </c>
      <c r="B275" s="88" t="s">
        <v>2072</v>
      </c>
      <c r="C275" s="135">
        <f t="shared" ref="C275:O275" si="139">SUM(C276:C280)</f>
        <v>4465463.0032942574</v>
      </c>
      <c r="D275" s="135">
        <f t="shared" si="139"/>
        <v>2383380.5053585116</v>
      </c>
      <c r="E275" s="135">
        <f t="shared" si="139"/>
        <v>2744575.3480356922</v>
      </c>
      <c r="F275" s="135">
        <f t="shared" si="139"/>
        <v>0</v>
      </c>
      <c r="G275" s="135">
        <f t="shared" si="139"/>
        <v>0</v>
      </c>
      <c r="H275" s="135">
        <f t="shared" si="139"/>
        <v>0</v>
      </c>
      <c r="I275" s="135">
        <f t="shared" si="139"/>
        <v>0</v>
      </c>
      <c r="J275" s="135">
        <f t="shared" si="139"/>
        <v>0</v>
      </c>
      <c r="K275" s="135">
        <f t="shared" si="139"/>
        <v>0</v>
      </c>
      <c r="L275" s="135">
        <f t="shared" si="139"/>
        <v>0</v>
      </c>
      <c r="M275" s="135">
        <f t="shared" si="139"/>
        <v>0</v>
      </c>
      <c r="N275" s="135">
        <f t="shared" si="139"/>
        <v>0</v>
      </c>
      <c r="O275" s="135">
        <f t="shared" si="139"/>
        <v>9593418.8566884585</v>
      </c>
      <c r="P275" s="207">
        <f t="shared" ref="P275:P280" si="140">ROUND(+O275/O$10,4)</f>
        <v>0.1273</v>
      </c>
      <c r="Q275" s="136">
        <f t="shared" ref="Q275:Q280" si="141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2140</v>
      </c>
      <c r="C276" s="139">
        <f t="shared" ref="C276:O276" si="142">C57+C59-C161-C163</f>
        <v>4465463.0032942574</v>
      </c>
      <c r="D276" s="139">
        <f t="shared" si="142"/>
        <v>2383380.5053585116</v>
      </c>
      <c r="E276" s="139">
        <f t="shared" si="142"/>
        <v>2744575.3480356922</v>
      </c>
      <c r="F276" s="139">
        <f t="shared" si="142"/>
        <v>0</v>
      </c>
      <c r="G276" s="139">
        <f t="shared" si="142"/>
        <v>0</v>
      </c>
      <c r="H276" s="139">
        <f t="shared" si="142"/>
        <v>0</v>
      </c>
      <c r="I276" s="139">
        <f t="shared" si="142"/>
        <v>0</v>
      </c>
      <c r="J276" s="139">
        <f t="shared" si="142"/>
        <v>0</v>
      </c>
      <c r="K276" s="139">
        <f t="shared" si="142"/>
        <v>0</v>
      </c>
      <c r="L276" s="139">
        <f t="shared" si="142"/>
        <v>0</v>
      </c>
      <c r="M276" s="139">
        <f t="shared" si="142"/>
        <v>0</v>
      </c>
      <c r="N276" s="139">
        <f t="shared" si="142"/>
        <v>0</v>
      </c>
      <c r="O276" s="139">
        <f t="shared" si="142"/>
        <v>9593418.8566884585</v>
      </c>
      <c r="P276" s="208">
        <f t="shared" si="140"/>
        <v>0.1273</v>
      </c>
      <c r="Q276" s="136">
        <f t="shared" si="141"/>
        <v>0</v>
      </c>
      <c r="R276" s="114"/>
      <c r="S276" s="114"/>
      <c r="T276" s="63"/>
    </row>
    <row r="277" spans="1:20" ht="12.75" customHeight="1">
      <c r="A277" s="87"/>
      <c r="B277" s="90" t="s">
        <v>2053</v>
      </c>
      <c r="C277" s="141">
        <f t="shared" ref="C277:O277" si="143">C58-C162</f>
        <v>0</v>
      </c>
      <c r="D277" s="141">
        <f t="shared" si="143"/>
        <v>0</v>
      </c>
      <c r="E277" s="141">
        <f t="shared" si="143"/>
        <v>0</v>
      </c>
      <c r="F277" s="141">
        <f t="shared" si="143"/>
        <v>0</v>
      </c>
      <c r="G277" s="141">
        <f t="shared" si="143"/>
        <v>0</v>
      </c>
      <c r="H277" s="141">
        <f t="shared" si="143"/>
        <v>0</v>
      </c>
      <c r="I277" s="141">
        <f t="shared" si="143"/>
        <v>0</v>
      </c>
      <c r="J277" s="141">
        <f t="shared" si="143"/>
        <v>0</v>
      </c>
      <c r="K277" s="141">
        <f t="shared" si="143"/>
        <v>0</v>
      </c>
      <c r="L277" s="141">
        <f t="shared" si="143"/>
        <v>0</v>
      </c>
      <c r="M277" s="141">
        <f t="shared" si="143"/>
        <v>0</v>
      </c>
      <c r="N277" s="141">
        <f t="shared" si="143"/>
        <v>0</v>
      </c>
      <c r="O277" s="141">
        <f t="shared" si="143"/>
        <v>0</v>
      </c>
      <c r="P277" s="208">
        <f t="shared" si="140"/>
        <v>0</v>
      </c>
      <c r="Q277" s="136">
        <f t="shared" si="141"/>
        <v>0</v>
      </c>
      <c r="R277" s="114"/>
      <c r="S277" s="114"/>
      <c r="T277" s="63"/>
    </row>
    <row r="278" spans="1:20" ht="12.75" customHeight="1">
      <c r="A278" s="87"/>
      <c r="B278" s="90" t="s">
        <v>2142</v>
      </c>
      <c r="C278" s="141">
        <f t="shared" ref="C278:O278" si="144">-C164</f>
        <v>0</v>
      </c>
      <c r="D278" s="141">
        <f t="shared" si="144"/>
        <v>0</v>
      </c>
      <c r="E278" s="141">
        <f t="shared" si="144"/>
        <v>0</v>
      </c>
      <c r="F278" s="141">
        <f t="shared" si="144"/>
        <v>0</v>
      </c>
      <c r="G278" s="141">
        <f t="shared" si="144"/>
        <v>0</v>
      </c>
      <c r="H278" s="141">
        <f t="shared" si="144"/>
        <v>0</v>
      </c>
      <c r="I278" s="141">
        <f t="shared" si="144"/>
        <v>0</v>
      </c>
      <c r="J278" s="141">
        <f t="shared" si="144"/>
        <v>0</v>
      </c>
      <c r="K278" s="141">
        <f t="shared" si="144"/>
        <v>0</v>
      </c>
      <c r="L278" s="141">
        <f t="shared" si="144"/>
        <v>0</v>
      </c>
      <c r="M278" s="141">
        <f t="shared" si="144"/>
        <v>0</v>
      </c>
      <c r="N278" s="141">
        <f t="shared" si="144"/>
        <v>0</v>
      </c>
      <c r="O278" s="141">
        <f t="shared" si="144"/>
        <v>0</v>
      </c>
      <c r="P278" s="208">
        <f t="shared" si="140"/>
        <v>0</v>
      </c>
      <c r="Q278" s="136">
        <f t="shared" si="141"/>
        <v>0</v>
      </c>
      <c r="R278" s="114"/>
      <c r="S278" s="114"/>
      <c r="T278" s="63"/>
    </row>
    <row r="279" spans="1:20" ht="12.75" customHeight="1">
      <c r="A279" s="87"/>
      <c r="B279" s="90" t="s">
        <v>2143</v>
      </c>
      <c r="C279" s="141">
        <f t="shared" ref="C279:O279" si="145">-C165</f>
        <v>0</v>
      </c>
      <c r="D279" s="141">
        <f t="shared" si="145"/>
        <v>0</v>
      </c>
      <c r="E279" s="141">
        <f t="shared" si="145"/>
        <v>0</v>
      </c>
      <c r="F279" s="141">
        <f t="shared" si="145"/>
        <v>0</v>
      </c>
      <c r="G279" s="141">
        <f t="shared" si="145"/>
        <v>0</v>
      </c>
      <c r="H279" s="141">
        <f t="shared" si="145"/>
        <v>0</v>
      </c>
      <c r="I279" s="141">
        <f t="shared" si="145"/>
        <v>0</v>
      </c>
      <c r="J279" s="141">
        <f t="shared" si="145"/>
        <v>0</v>
      </c>
      <c r="K279" s="141">
        <f t="shared" si="145"/>
        <v>0</v>
      </c>
      <c r="L279" s="141">
        <f t="shared" si="145"/>
        <v>0</v>
      </c>
      <c r="M279" s="141">
        <f t="shared" si="145"/>
        <v>0</v>
      </c>
      <c r="N279" s="141">
        <f t="shared" si="145"/>
        <v>0</v>
      </c>
      <c r="O279" s="141">
        <f t="shared" si="145"/>
        <v>0</v>
      </c>
      <c r="P279" s="208">
        <f t="shared" si="140"/>
        <v>0</v>
      </c>
      <c r="Q279" s="136">
        <f t="shared" si="141"/>
        <v>0</v>
      </c>
      <c r="R279" s="114"/>
      <c r="S279" s="114"/>
      <c r="T279" s="63"/>
    </row>
    <row r="280" spans="1:20" ht="12.75" customHeight="1">
      <c r="A280" s="87"/>
      <c r="B280" s="90" t="s">
        <v>2146</v>
      </c>
      <c r="C280" s="143">
        <f t="shared" ref="C280:O280" si="146">-C168</f>
        <v>0</v>
      </c>
      <c r="D280" s="143">
        <f t="shared" si="146"/>
        <v>0</v>
      </c>
      <c r="E280" s="143">
        <f t="shared" si="146"/>
        <v>0</v>
      </c>
      <c r="F280" s="143">
        <f t="shared" si="146"/>
        <v>0</v>
      </c>
      <c r="G280" s="143">
        <f t="shared" si="146"/>
        <v>0</v>
      </c>
      <c r="H280" s="143">
        <f t="shared" si="146"/>
        <v>0</v>
      </c>
      <c r="I280" s="143">
        <f t="shared" si="146"/>
        <v>0</v>
      </c>
      <c r="J280" s="143">
        <f t="shared" si="146"/>
        <v>0</v>
      </c>
      <c r="K280" s="143">
        <f t="shared" si="146"/>
        <v>0</v>
      </c>
      <c r="L280" s="143">
        <f t="shared" si="146"/>
        <v>0</v>
      </c>
      <c r="M280" s="143">
        <f t="shared" si="146"/>
        <v>0</v>
      </c>
      <c r="N280" s="143">
        <f t="shared" si="146"/>
        <v>0</v>
      </c>
      <c r="O280" s="143">
        <f t="shared" si="146"/>
        <v>0</v>
      </c>
      <c r="P280" s="208">
        <f t="shared" si="140"/>
        <v>0</v>
      </c>
      <c r="Q280" s="136">
        <f t="shared" si="141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2074</v>
      </c>
      <c r="B282" s="88" t="s">
        <v>2147</v>
      </c>
      <c r="C282" s="135">
        <f t="shared" ref="C282:O282" si="147">SUM(C283:C287)</f>
        <v>68192.861943686337</v>
      </c>
      <c r="D282" s="135">
        <f t="shared" si="147"/>
        <v>51784.692821165707</v>
      </c>
      <c r="E282" s="135">
        <f t="shared" si="147"/>
        <v>82621.483438976284</v>
      </c>
      <c r="F282" s="135">
        <f t="shared" si="147"/>
        <v>0</v>
      </c>
      <c r="G282" s="135">
        <f t="shared" si="147"/>
        <v>0</v>
      </c>
      <c r="H282" s="135">
        <f t="shared" si="147"/>
        <v>0</v>
      </c>
      <c r="I282" s="135">
        <f t="shared" si="147"/>
        <v>0</v>
      </c>
      <c r="J282" s="135">
        <f t="shared" si="147"/>
        <v>0</v>
      </c>
      <c r="K282" s="135">
        <f t="shared" si="147"/>
        <v>0</v>
      </c>
      <c r="L282" s="135">
        <f t="shared" si="147"/>
        <v>0</v>
      </c>
      <c r="M282" s="135">
        <f t="shared" si="147"/>
        <v>0</v>
      </c>
      <c r="N282" s="135">
        <f t="shared" si="147"/>
        <v>0</v>
      </c>
      <c r="O282" s="135">
        <f t="shared" si="147"/>
        <v>202599.03820382839</v>
      </c>
      <c r="P282" s="207">
        <f t="shared" ref="P282:P287" si="148">ROUND(+O282/O$10,4)</f>
        <v>2.7000000000000001E-3</v>
      </c>
      <c r="Q282" s="136">
        <f t="shared" ref="Q282:Q287" si="149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2076</v>
      </c>
      <c r="C283" s="139">
        <f t="shared" ref="C283:O283" si="150">C62+C64-C171-C173</f>
        <v>68192.861943686337</v>
      </c>
      <c r="D283" s="139">
        <f t="shared" si="150"/>
        <v>51784.692821165707</v>
      </c>
      <c r="E283" s="139">
        <f t="shared" si="150"/>
        <v>82621.483438976284</v>
      </c>
      <c r="F283" s="139">
        <f t="shared" si="150"/>
        <v>0</v>
      </c>
      <c r="G283" s="139">
        <f t="shared" si="150"/>
        <v>0</v>
      </c>
      <c r="H283" s="139">
        <f t="shared" si="150"/>
        <v>0</v>
      </c>
      <c r="I283" s="139">
        <f t="shared" si="150"/>
        <v>0</v>
      </c>
      <c r="J283" s="139">
        <f t="shared" si="150"/>
        <v>0</v>
      </c>
      <c r="K283" s="139">
        <f t="shared" si="150"/>
        <v>0</v>
      </c>
      <c r="L283" s="139">
        <f t="shared" si="150"/>
        <v>0</v>
      </c>
      <c r="M283" s="139">
        <f t="shared" si="150"/>
        <v>0</v>
      </c>
      <c r="N283" s="139">
        <f t="shared" si="150"/>
        <v>0</v>
      </c>
      <c r="O283" s="139">
        <f t="shared" si="150"/>
        <v>202599.03820382839</v>
      </c>
      <c r="P283" s="208">
        <f t="shared" si="148"/>
        <v>2.7000000000000001E-3</v>
      </c>
      <c r="Q283" s="136">
        <f t="shared" si="149"/>
        <v>0</v>
      </c>
      <c r="R283" s="114"/>
      <c r="S283" s="114"/>
      <c r="T283" s="63"/>
    </row>
    <row r="284" spans="1:20" ht="12.75" customHeight="1">
      <c r="A284" s="87"/>
      <c r="B284" s="90" t="s">
        <v>2053</v>
      </c>
      <c r="C284" s="141">
        <f t="shared" ref="C284:O284" si="151">C63-C172</f>
        <v>0</v>
      </c>
      <c r="D284" s="141">
        <f t="shared" si="151"/>
        <v>0</v>
      </c>
      <c r="E284" s="141">
        <f t="shared" si="151"/>
        <v>0</v>
      </c>
      <c r="F284" s="141">
        <f t="shared" si="151"/>
        <v>0</v>
      </c>
      <c r="G284" s="141">
        <f t="shared" si="151"/>
        <v>0</v>
      </c>
      <c r="H284" s="141">
        <f t="shared" si="151"/>
        <v>0</v>
      </c>
      <c r="I284" s="141">
        <f t="shared" si="151"/>
        <v>0</v>
      </c>
      <c r="J284" s="141">
        <f t="shared" si="151"/>
        <v>0</v>
      </c>
      <c r="K284" s="141">
        <f t="shared" si="151"/>
        <v>0</v>
      </c>
      <c r="L284" s="141">
        <f t="shared" si="151"/>
        <v>0</v>
      </c>
      <c r="M284" s="141">
        <f t="shared" si="151"/>
        <v>0</v>
      </c>
      <c r="N284" s="141">
        <f t="shared" si="151"/>
        <v>0</v>
      </c>
      <c r="O284" s="141">
        <f t="shared" si="151"/>
        <v>0</v>
      </c>
      <c r="P284" s="208">
        <f t="shared" si="148"/>
        <v>0</v>
      </c>
      <c r="Q284" s="136">
        <f t="shared" si="149"/>
        <v>0</v>
      </c>
      <c r="R284" s="114"/>
      <c r="S284" s="114"/>
      <c r="T284" s="63"/>
    </row>
    <row r="285" spans="1:20" ht="12.75" customHeight="1">
      <c r="A285" s="87"/>
      <c r="B285" s="90" t="s">
        <v>2160</v>
      </c>
      <c r="C285" s="141">
        <f t="shared" ref="C285:O285" si="152">-C174</f>
        <v>0</v>
      </c>
      <c r="D285" s="141">
        <f t="shared" si="152"/>
        <v>0</v>
      </c>
      <c r="E285" s="141">
        <f t="shared" si="152"/>
        <v>0</v>
      </c>
      <c r="F285" s="141">
        <f t="shared" si="152"/>
        <v>0</v>
      </c>
      <c r="G285" s="141">
        <f t="shared" si="152"/>
        <v>0</v>
      </c>
      <c r="H285" s="141">
        <f t="shared" si="152"/>
        <v>0</v>
      </c>
      <c r="I285" s="141">
        <f t="shared" si="152"/>
        <v>0</v>
      </c>
      <c r="J285" s="141">
        <f t="shared" si="152"/>
        <v>0</v>
      </c>
      <c r="K285" s="141">
        <f t="shared" si="152"/>
        <v>0</v>
      </c>
      <c r="L285" s="141">
        <f t="shared" si="152"/>
        <v>0</v>
      </c>
      <c r="M285" s="141">
        <f t="shared" si="152"/>
        <v>0</v>
      </c>
      <c r="N285" s="141">
        <f t="shared" si="152"/>
        <v>0</v>
      </c>
      <c r="O285" s="141">
        <f t="shared" si="152"/>
        <v>0</v>
      </c>
      <c r="P285" s="208">
        <f t="shared" si="148"/>
        <v>0</v>
      </c>
      <c r="Q285" s="136">
        <f t="shared" si="149"/>
        <v>0</v>
      </c>
      <c r="R285" s="114"/>
      <c r="S285" s="114"/>
      <c r="T285" s="63"/>
    </row>
    <row r="286" spans="1:20" ht="12.75" customHeight="1">
      <c r="A286" s="87"/>
      <c r="B286" s="90" t="s">
        <v>2161</v>
      </c>
      <c r="C286" s="141">
        <f t="shared" ref="C286:O286" si="153">-C175</f>
        <v>0</v>
      </c>
      <c r="D286" s="141">
        <f t="shared" si="153"/>
        <v>0</v>
      </c>
      <c r="E286" s="141">
        <f t="shared" si="153"/>
        <v>0</v>
      </c>
      <c r="F286" s="141">
        <f t="shared" si="153"/>
        <v>0</v>
      </c>
      <c r="G286" s="141">
        <f t="shared" si="153"/>
        <v>0</v>
      </c>
      <c r="H286" s="141">
        <f t="shared" si="153"/>
        <v>0</v>
      </c>
      <c r="I286" s="141">
        <f t="shared" si="153"/>
        <v>0</v>
      </c>
      <c r="J286" s="141">
        <f t="shared" si="153"/>
        <v>0</v>
      </c>
      <c r="K286" s="141">
        <f t="shared" si="153"/>
        <v>0</v>
      </c>
      <c r="L286" s="141">
        <f t="shared" si="153"/>
        <v>0</v>
      </c>
      <c r="M286" s="141">
        <f t="shared" si="153"/>
        <v>0</v>
      </c>
      <c r="N286" s="141">
        <f t="shared" si="153"/>
        <v>0</v>
      </c>
      <c r="O286" s="141">
        <f t="shared" si="153"/>
        <v>0</v>
      </c>
      <c r="P286" s="208">
        <f t="shared" si="148"/>
        <v>0</v>
      </c>
      <c r="Q286" s="136">
        <f t="shared" si="149"/>
        <v>0</v>
      </c>
      <c r="R286" s="114"/>
      <c r="S286" s="114"/>
      <c r="T286" s="63"/>
    </row>
    <row r="287" spans="1:20" ht="12.75" customHeight="1">
      <c r="A287" s="87"/>
      <c r="B287" s="90" t="s">
        <v>2164</v>
      </c>
      <c r="C287" s="143">
        <f t="shared" ref="C287:O287" si="154">-C178</f>
        <v>0</v>
      </c>
      <c r="D287" s="143">
        <f t="shared" si="154"/>
        <v>0</v>
      </c>
      <c r="E287" s="143">
        <f t="shared" si="154"/>
        <v>0</v>
      </c>
      <c r="F287" s="143">
        <f t="shared" si="154"/>
        <v>0</v>
      </c>
      <c r="G287" s="143">
        <f t="shared" si="154"/>
        <v>0</v>
      </c>
      <c r="H287" s="143">
        <f t="shared" si="154"/>
        <v>0</v>
      </c>
      <c r="I287" s="143">
        <f t="shared" si="154"/>
        <v>0</v>
      </c>
      <c r="J287" s="143">
        <f t="shared" si="154"/>
        <v>0</v>
      </c>
      <c r="K287" s="143">
        <f t="shared" si="154"/>
        <v>0</v>
      </c>
      <c r="L287" s="143">
        <f t="shared" si="154"/>
        <v>0</v>
      </c>
      <c r="M287" s="143">
        <f t="shared" si="154"/>
        <v>0</v>
      </c>
      <c r="N287" s="143">
        <f t="shared" si="154"/>
        <v>0</v>
      </c>
      <c r="O287" s="143">
        <f t="shared" si="154"/>
        <v>0</v>
      </c>
      <c r="P287" s="208">
        <f t="shared" si="148"/>
        <v>0</v>
      </c>
      <c r="Q287" s="136">
        <f t="shared" si="149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2078</v>
      </c>
      <c r="B289" s="88" t="s">
        <v>2154</v>
      </c>
      <c r="C289" s="135">
        <f t="shared" ref="C289:O289" si="155">SUM(C290:C295)</f>
        <v>205824.61000000127</v>
      </c>
      <c r="D289" s="135">
        <f t="shared" si="155"/>
        <v>2530614</v>
      </c>
      <c r="E289" s="135">
        <f t="shared" si="155"/>
        <v>0</v>
      </c>
      <c r="F289" s="135">
        <f t="shared" si="155"/>
        <v>0</v>
      </c>
      <c r="G289" s="135">
        <f t="shared" si="155"/>
        <v>0</v>
      </c>
      <c r="H289" s="135">
        <f t="shared" si="155"/>
        <v>0</v>
      </c>
      <c r="I289" s="135">
        <f t="shared" si="155"/>
        <v>0</v>
      </c>
      <c r="J289" s="135">
        <f t="shared" si="155"/>
        <v>0</v>
      </c>
      <c r="K289" s="135">
        <f t="shared" si="155"/>
        <v>0</v>
      </c>
      <c r="L289" s="135">
        <f t="shared" si="155"/>
        <v>0</v>
      </c>
      <c r="M289" s="135">
        <f t="shared" si="155"/>
        <v>0</v>
      </c>
      <c r="N289" s="135">
        <f t="shared" si="155"/>
        <v>0</v>
      </c>
      <c r="O289" s="135">
        <f t="shared" si="155"/>
        <v>2736438.6100000013</v>
      </c>
      <c r="P289" s="207">
        <f t="shared" ref="P289:P295" si="156">ROUND(+O289/O$10,4)</f>
        <v>3.6299999999999999E-2</v>
      </c>
      <c r="Q289" s="136">
        <f t="shared" ref="Q289:Q295" si="157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2079</v>
      </c>
      <c r="C290" s="139">
        <f t="shared" ref="C290:O290" si="158">C67+C69-C181-C183</f>
        <v>0</v>
      </c>
      <c r="D290" s="139">
        <f t="shared" si="158"/>
        <v>0</v>
      </c>
      <c r="E290" s="139">
        <f t="shared" si="158"/>
        <v>0</v>
      </c>
      <c r="F290" s="139">
        <f t="shared" si="158"/>
        <v>0</v>
      </c>
      <c r="G290" s="139">
        <f t="shared" si="158"/>
        <v>0</v>
      </c>
      <c r="H290" s="139">
        <f t="shared" si="158"/>
        <v>0</v>
      </c>
      <c r="I290" s="139">
        <f t="shared" si="158"/>
        <v>0</v>
      </c>
      <c r="J290" s="139">
        <f t="shared" si="158"/>
        <v>0</v>
      </c>
      <c r="K290" s="139">
        <f t="shared" si="158"/>
        <v>0</v>
      </c>
      <c r="L290" s="139">
        <f t="shared" si="158"/>
        <v>0</v>
      </c>
      <c r="M290" s="139">
        <f t="shared" si="158"/>
        <v>0</v>
      </c>
      <c r="N290" s="139">
        <f t="shared" si="158"/>
        <v>0</v>
      </c>
      <c r="O290" s="139">
        <f t="shared" si="158"/>
        <v>0</v>
      </c>
      <c r="P290" s="208">
        <f t="shared" si="156"/>
        <v>0</v>
      </c>
      <c r="Q290" s="136">
        <f t="shared" si="157"/>
        <v>0</v>
      </c>
      <c r="R290" s="114"/>
      <c r="S290" s="114"/>
      <c r="T290" s="63"/>
    </row>
    <row r="291" spans="1:20" ht="12.75" customHeight="1">
      <c r="A291" s="87"/>
      <c r="B291" s="90" t="s">
        <v>2053</v>
      </c>
      <c r="C291" s="141">
        <f t="shared" ref="C291:O291" si="159">C68-C182</f>
        <v>0</v>
      </c>
      <c r="D291" s="141">
        <f t="shared" si="159"/>
        <v>0</v>
      </c>
      <c r="E291" s="141">
        <f t="shared" si="159"/>
        <v>0</v>
      </c>
      <c r="F291" s="141">
        <f t="shared" si="159"/>
        <v>0</v>
      </c>
      <c r="G291" s="141">
        <f t="shared" si="159"/>
        <v>0</v>
      </c>
      <c r="H291" s="141">
        <f t="shared" si="159"/>
        <v>0</v>
      </c>
      <c r="I291" s="141">
        <f t="shared" si="159"/>
        <v>0</v>
      </c>
      <c r="J291" s="141">
        <f t="shared" si="159"/>
        <v>0</v>
      </c>
      <c r="K291" s="141">
        <f t="shared" si="159"/>
        <v>0</v>
      </c>
      <c r="L291" s="141">
        <f t="shared" si="159"/>
        <v>0</v>
      </c>
      <c r="M291" s="141">
        <f t="shared" si="159"/>
        <v>0</v>
      </c>
      <c r="N291" s="141">
        <f t="shared" si="159"/>
        <v>0</v>
      </c>
      <c r="O291" s="141">
        <f t="shared" si="159"/>
        <v>0</v>
      </c>
      <c r="P291" s="208">
        <f t="shared" si="156"/>
        <v>0</v>
      </c>
      <c r="Q291" s="136">
        <f t="shared" si="157"/>
        <v>0</v>
      </c>
      <c r="R291" s="114"/>
      <c r="S291" s="114"/>
      <c r="T291" s="63"/>
    </row>
    <row r="292" spans="1:20" ht="12.75" customHeight="1">
      <c r="A292" s="87"/>
      <c r="B292" s="90" t="s">
        <v>2155</v>
      </c>
      <c r="C292" s="141">
        <f t="shared" ref="C292:O292" si="160">-C184</f>
        <v>0</v>
      </c>
      <c r="D292" s="141">
        <f t="shared" si="160"/>
        <v>0</v>
      </c>
      <c r="E292" s="141">
        <f t="shared" si="160"/>
        <v>0</v>
      </c>
      <c r="F292" s="141">
        <f t="shared" si="160"/>
        <v>0</v>
      </c>
      <c r="G292" s="141">
        <f t="shared" si="160"/>
        <v>0</v>
      </c>
      <c r="H292" s="141">
        <f t="shared" si="160"/>
        <v>0</v>
      </c>
      <c r="I292" s="141">
        <f t="shared" si="160"/>
        <v>0</v>
      </c>
      <c r="J292" s="141">
        <f t="shared" si="160"/>
        <v>0</v>
      </c>
      <c r="K292" s="141">
        <f t="shared" si="160"/>
        <v>0</v>
      </c>
      <c r="L292" s="141">
        <f t="shared" si="160"/>
        <v>0</v>
      </c>
      <c r="M292" s="141">
        <f t="shared" si="160"/>
        <v>0</v>
      </c>
      <c r="N292" s="141">
        <f t="shared" si="160"/>
        <v>0</v>
      </c>
      <c r="O292" s="141">
        <f t="shared" si="160"/>
        <v>0</v>
      </c>
      <c r="P292" s="208">
        <f t="shared" si="156"/>
        <v>0</v>
      </c>
      <c r="Q292" s="136">
        <f t="shared" si="157"/>
        <v>0</v>
      </c>
      <c r="R292" s="114"/>
      <c r="S292" s="114"/>
      <c r="T292" s="63"/>
    </row>
    <row r="293" spans="1:20" ht="12.75" customHeight="1">
      <c r="A293" s="87"/>
      <c r="B293" s="90" t="s">
        <v>2156</v>
      </c>
      <c r="C293" s="141">
        <f t="shared" ref="C293:O293" si="161">-C185</f>
        <v>0</v>
      </c>
      <c r="D293" s="141">
        <f t="shared" si="161"/>
        <v>0</v>
      </c>
      <c r="E293" s="141">
        <f t="shared" si="161"/>
        <v>0</v>
      </c>
      <c r="F293" s="141">
        <f t="shared" si="161"/>
        <v>0</v>
      </c>
      <c r="G293" s="141">
        <f t="shared" si="161"/>
        <v>0</v>
      </c>
      <c r="H293" s="141">
        <f t="shared" si="161"/>
        <v>0</v>
      </c>
      <c r="I293" s="141">
        <f t="shared" si="161"/>
        <v>0</v>
      </c>
      <c r="J293" s="141">
        <f t="shared" si="161"/>
        <v>0</v>
      </c>
      <c r="K293" s="141">
        <f t="shared" si="161"/>
        <v>0</v>
      </c>
      <c r="L293" s="141">
        <f t="shared" si="161"/>
        <v>0</v>
      </c>
      <c r="M293" s="141">
        <f t="shared" si="161"/>
        <v>0</v>
      </c>
      <c r="N293" s="141">
        <f t="shared" si="161"/>
        <v>0</v>
      </c>
      <c r="O293" s="141">
        <f t="shared" si="161"/>
        <v>0</v>
      </c>
      <c r="P293" s="208">
        <f t="shared" si="156"/>
        <v>0</v>
      </c>
      <c r="Q293" s="136">
        <f t="shared" si="157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 t="shared" ref="C294:O294" si="162">-C186</f>
        <v>205824.61000000127</v>
      </c>
      <c r="D294" s="141">
        <f t="shared" si="162"/>
        <v>2530614</v>
      </c>
      <c r="E294" s="141">
        <f t="shared" si="162"/>
        <v>0</v>
      </c>
      <c r="F294" s="141">
        <f t="shared" si="162"/>
        <v>0</v>
      </c>
      <c r="G294" s="141">
        <f t="shared" si="162"/>
        <v>0</v>
      </c>
      <c r="H294" s="141">
        <f t="shared" si="162"/>
        <v>0</v>
      </c>
      <c r="I294" s="141">
        <f t="shared" si="162"/>
        <v>0</v>
      </c>
      <c r="J294" s="141">
        <f t="shared" si="162"/>
        <v>0</v>
      </c>
      <c r="K294" s="141">
        <f t="shared" si="162"/>
        <v>0</v>
      </c>
      <c r="L294" s="141">
        <f t="shared" si="162"/>
        <v>0</v>
      </c>
      <c r="M294" s="141">
        <f t="shared" si="162"/>
        <v>0</v>
      </c>
      <c r="N294" s="141">
        <f t="shared" si="162"/>
        <v>0</v>
      </c>
      <c r="O294" s="141">
        <f t="shared" si="162"/>
        <v>2736438.6100000013</v>
      </c>
      <c r="P294" s="208">
        <f t="shared" si="156"/>
        <v>3.6299999999999999E-2</v>
      </c>
      <c r="Q294" s="136">
        <f t="shared" si="157"/>
        <v>0</v>
      </c>
      <c r="R294" s="114"/>
      <c r="S294" s="114"/>
      <c r="T294" s="63"/>
    </row>
    <row r="295" spans="1:20" ht="12.75" customHeight="1">
      <c r="A295" s="87"/>
      <c r="B295" s="90" t="s">
        <v>2182</v>
      </c>
      <c r="C295" s="143">
        <f t="shared" ref="C295:O295" si="163">-C189</f>
        <v>0</v>
      </c>
      <c r="D295" s="143">
        <f t="shared" si="163"/>
        <v>0</v>
      </c>
      <c r="E295" s="143">
        <f t="shared" si="163"/>
        <v>0</v>
      </c>
      <c r="F295" s="143">
        <f t="shared" si="163"/>
        <v>0</v>
      </c>
      <c r="G295" s="143">
        <f t="shared" si="163"/>
        <v>0</v>
      </c>
      <c r="H295" s="143">
        <f t="shared" si="163"/>
        <v>0</v>
      </c>
      <c r="I295" s="143">
        <f t="shared" si="163"/>
        <v>0</v>
      </c>
      <c r="J295" s="143">
        <f t="shared" si="163"/>
        <v>0</v>
      </c>
      <c r="K295" s="143">
        <f t="shared" si="163"/>
        <v>0</v>
      </c>
      <c r="L295" s="143">
        <f t="shared" si="163"/>
        <v>0</v>
      </c>
      <c r="M295" s="143">
        <f t="shared" si="163"/>
        <v>0</v>
      </c>
      <c r="N295" s="143">
        <f t="shared" si="163"/>
        <v>0</v>
      </c>
      <c r="O295" s="143">
        <f t="shared" si="163"/>
        <v>0</v>
      </c>
      <c r="P295" s="208">
        <f t="shared" si="156"/>
        <v>0</v>
      </c>
      <c r="Q295" s="136">
        <f t="shared" si="157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2081</v>
      </c>
      <c r="B297" s="88" t="s">
        <v>2082</v>
      </c>
      <c r="C297" s="135">
        <f t="shared" ref="C297:O297" si="164">SUM(C298:C302)</f>
        <v>193704.72999999975</v>
      </c>
      <c r="D297" s="135">
        <f t="shared" si="164"/>
        <v>-418741.80999999959</v>
      </c>
      <c r="E297" s="135">
        <f t="shared" si="164"/>
        <v>-306072.6700000008</v>
      </c>
      <c r="F297" s="135">
        <f t="shared" si="164"/>
        <v>0</v>
      </c>
      <c r="G297" s="135">
        <f t="shared" si="164"/>
        <v>0</v>
      </c>
      <c r="H297" s="135">
        <f t="shared" si="164"/>
        <v>0</v>
      </c>
      <c r="I297" s="135">
        <f t="shared" si="164"/>
        <v>0</v>
      </c>
      <c r="J297" s="135">
        <f t="shared" si="164"/>
        <v>0</v>
      </c>
      <c r="K297" s="135">
        <f t="shared" si="164"/>
        <v>0</v>
      </c>
      <c r="L297" s="135">
        <f t="shared" si="164"/>
        <v>0</v>
      </c>
      <c r="M297" s="135">
        <f t="shared" si="164"/>
        <v>0</v>
      </c>
      <c r="N297" s="135">
        <f t="shared" si="164"/>
        <v>0</v>
      </c>
      <c r="O297" s="135">
        <f t="shared" si="164"/>
        <v>-531109.7500000007</v>
      </c>
      <c r="P297" s="207">
        <f t="shared" ref="P297:P302" si="165">ROUND(+O297/O$10,4)</f>
        <v>-7.0000000000000001E-3</v>
      </c>
      <c r="Q297" s="136">
        <f t="shared" ref="Q297:Q302" si="166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2083</v>
      </c>
      <c r="C298" s="139">
        <f t="shared" ref="C298:O298" si="167">C72+C74-C192-C194</f>
        <v>193704.72999999998</v>
      </c>
      <c r="D298" s="139">
        <f t="shared" si="167"/>
        <v>-418741.81000000006</v>
      </c>
      <c r="E298" s="139">
        <f t="shared" si="167"/>
        <v>-306072.6700000008</v>
      </c>
      <c r="F298" s="139">
        <f t="shared" si="167"/>
        <v>0</v>
      </c>
      <c r="G298" s="139">
        <f t="shared" si="167"/>
        <v>0</v>
      </c>
      <c r="H298" s="139">
        <f t="shared" si="167"/>
        <v>0</v>
      </c>
      <c r="I298" s="139">
        <f t="shared" si="167"/>
        <v>0</v>
      </c>
      <c r="J298" s="139">
        <f t="shared" si="167"/>
        <v>0</v>
      </c>
      <c r="K298" s="139">
        <f t="shared" si="167"/>
        <v>0</v>
      </c>
      <c r="L298" s="139">
        <f t="shared" si="167"/>
        <v>0</v>
      </c>
      <c r="M298" s="139">
        <f t="shared" si="167"/>
        <v>0</v>
      </c>
      <c r="N298" s="139">
        <f t="shared" si="167"/>
        <v>0</v>
      </c>
      <c r="O298" s="139">
        <f t="shared" si="167"/>
        <v>-531109.75000000093</v>
      </c>
      <c r="P298" s="208">
        <f t="shared" si="165"/>
        <v>-7.0000000000000001E-3</v>
      </c>
      <c r="Q298" s="136">
        <f t="shared" si="166"/>
        <v>0</v>
      </c>
      <c r="R298" s="114"/>
      <c r="S298" s="114"/>
      <c r="T298" s="63"/>
    </row>
    <row r="299" spans="1:20" ht="12.75" customHeight="1">
      <c r="A299" s="87"/>
      <c r="B299" s="90" t="s">
        <v>2053</v>
      </c>
      <c r="C299" s="141">
        <f t="shared" ref="C299:O299" si="168">C73-C193</f>
        <v>0</v>
      </c>
      <c r="D299" s="141">
        <f t="shared" si="168"/>
        <v>0</v>
      </c>
      <c r="E299" s="141">
        <f t="shared" si="168"/>
        <v>0</v>
      </c>
      <c r="F299" s="141">
        <f t="shared" si="168"/>
        <v>0</v>
      </c>
      <c r="G299" s="141">
        <f t="shared" si="168"/>
        <v>0</v>
      </c>
      <c r="H299" s="141">
        <f t="shared" si="168"/>
        <v>0</v>
      </c>
      <c r="I299" s="141">
        <f t="shared" si="168"/>
        <v>0</v>
      </c>
      <c r="J299" s="141">
        <f t="shared" si="168"/>
        <v>0</v>
      </c>
      <c r="K299" s="141">
        <f t="shared" si="168"/>
        <v>0</v>
      </c>
      <c r="L299" s="141">
        <f t="shared" si="168"/>
        <v>0</v>
      </c>
      <c r="M299" s="141">
        <f t="shared" si="168"/>
        <v>0</v>
      </c>
      <c r="N299" s="141">
        <f t="shared" si="168"/>
        <v>0</v>
      </c>
      <c r="O299" s="141">
        <f t="shared" si="168"/>
        <v>0</v>
      </c>
      <c r="P299" s="208">
        <f t="shared" si="165"/>
        <v>0</v>
      </c>
      <c r="Q299" s="136">
        <f t="shared" si="166"/>
        <v>0</v>
      </c>
      <c r="R299" s="114"/>
      <c r="S299" s="114"/>
      <c r="T299" s="63"/>
    </row>
    <row r="300" spans="1:20" ht="12.75" customHeight="1">
      <c r="A300" s="87"/>
      <c r="B300" s="90" t="s">
        <v>2160</v>
      </c>
      <c r="C300" s="141">
        <f t="shared" ref="C300:O300" si="169">-C195</f>
        <v>0</v>
      </c>
      <c r="D300" s="141">
        <f t="shared" si="169"/>
        <v>0</v>
      </c>
      <c r="E300" s="141">
        <f t="shared" si="169"/>
        <v>0</v>
      </c>
      <c r="F300" s="141">
        <f t="shared" si="169"/>
        <v>0</v>
      </c>
      <c r="G300" s="141">
        <f t="shared" si="169"/>
        <v>0</v>
      </c>
      <c r="H300" s="141">
        <f t="shared" si="169"/>
        <v>0</v>
      </c>
      <c r="I300" s="141">
        <f t="shared" si="169"/>
        <v>0</v>
      </c>
      <c r="J300" s="141">
        <f t="shared" si="169"/>
        <v>0</v>
      </c>
      <c r="K300" s="141">
        <f t="shared" si="169"/>
        <v>0</v>
      </c>
      <c r="L300" s="141">
        <f t="shared" si="169"/>
        <v>0</v>
      </c>
      <c r="M300" s="141">
        <f t="shared" si="169"/>
        <v>0</v>
      </c>
      <c r="N300" s="141">
        <f t="shared" si="169"/>
        <v>0</v>
      </c>
      <c r="O300" s="141">
        <f t="shared" si="169"/>
        <v>0</v>
      </c>
      <c r="P300" s="208">
        <f t="shared" si="165"/>
        <v>0</v>
      </c>
      <c r="Q300" s="136">
        <f t="shared" si="166"/>
        <v>0</v>
      </c>
      <c r="R300" s="114"/>
      <c r="S300" s="114"/>
      <c r="T300" s="63"/>
    </row>
    <row r="301" spans="1:20" ht="12.75" customHeight="1">
      <c r="A301" s="87"/>
      <c r="B301" s="90" t="s">
        <v>2161</v>
      </c>
      <c r="C301" s="141">
        <f t="shared" ref="C301:O301" si="170">-C196</f>
        <v>0</v>
      </c>
      <c r="D301" s="141">
        <f t="shared" si="170"/>
        <v>0</v>
      </c>
      <c r="E301" s="141">
        <f t="shared" si="170"/>
        <v>0</v>
      </c>
      <c r="F301" s="141">
        <f t="shared" si="170"/>
        <v>0</v>
      </c>
      <c r="G301" s="141">
        <f t="shared" si="170"/>
        <v>0</v>
      </c>
      <c r="H301" s="141">
        <f t="shared" si="170"/>
        <v>0</v>
      </c>
      <c r="I301" s="141">
        <f t="shared" si="170"/>
        <v>0</v>
      </c>
      <c r="J301" s="141">
        <f t="shared" si="170"/>
        <v>0</v>
      </c>
      <c r="K301" s="141">
        <f t="shared" si="170"/>
        <v>0</v>
      </c>
      <c r="L301" s="141">
        <f t="shared" si="170"/>
        <v>0</v>
      </c>
      <c r="M301" s="141">
        <f t="shared" si="170"/>
        <v>0</v>
      </c>
      <c r="N301" s="141">
        <f t="shared" si="170"/>
        <v>0</v>
      </c>
      <c r="O301" s="141">
        <f t="shared" si="170"/>
        <v>0</v>
      </c>
      <c r="P301" s="208">
        <f t="shared" si="165"/>
        <v>0</v>
      </c>
      <c r="Q301" s="136">
        <f t="shared" si="166"/>
        <v>0</v>
      </c>
      <c r="R301" s="114"/>
      <c r="S301" s="114"/>
      <c r="T301" s="63"/>
    </row>
    <row r="302" spans="1:20" ht="12.75" customHeight="1">
      <c r="A302" s="87"/>
      <c r="B302" s="90" t="s">
        <v>2164</v>
      </c>
      <c r="C302" s="143">
        <f t="shared" ref="C302:O302" si="171">-C199</f>
        <v>-2.3283064365386963E-10</v>
      </c>
      <c r="D302" s="143">
        <f t="shared" si="171"/>
        <v>4.3655745685100555E-10</v>
      </c>
      <c r="E302" s="143">
        <f t="shared" si="171"/>
        <v>0</v>
      </c>
      <c r="F302" s="143">
        <f t="shared" si="171"/>
        <v>0</v>
      </c>
      <c r="G302" s="143">
        <f t="shared" si="171"/>
        <v>0</v>
      </c>
      <c r="H302" s="143">
        <f t="shared" si="171"/>
        <v>0</v>
      </c>
      <c r="I302" s="143">
        <f t="shared" si="171"/>
        <v>0</v>
      </c>
      <c r="J302" s="143">
        <f t="shared" si="171"/>
        <v>0</v>
      </c>
      <c r="K302" s="143">
        <f t="shared" si="171"/>
        <v>0</v>
      </c>
      <c r="L302" s="143">
        <f t="shared" si="171"/>
        <v>0</v>
      </c>
      <c r="M302" s="143">
        <f t="shared" si="171"/>
        <v>0</v>
      </c>
      <c r="N302" s="143">
        <f t="shared" si="171"/>
        <v>0</v>
      </c>
      <c r="O302" s="143">
        <f t="shared" si="171"/>
        <v>2.0372681319713593E-10</v>
      </c>
      <c r="P302" s="208">
        <f t="shared" si="165"/>
        <v>0</v>
      </c>
      <c r="Q302" s="136">
        <f t="shared" si="166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2085</v>
      </c>
      <c r="B304" s="88" t="s">
        <v>2086</v>
      </c>
      <c r="C304" s="135">
        <f t="shared" ref="C304:O304" si="172">SUM(C305:C308)</f>
        <v>899146.80932189897</v>
      </c>
      <c r="D304" s="135">
        <f t="shared" si="172"/>
        <v>573389.28098121425</v>
      </c>
      <c r="E304" s="135">
        <f t="shared" si="172"/>
        <v>275484.02472910774</v>
      </c>
      <c r="F304" s="135">
        <f t="shared" si="172"/>
        <v>0</v>
      </c>
      <c r="G304" s="135">
        <f t="shared" si="172"/>
        <v>0</v>
      </c>
      <c r="H304" s="135">
        <f t="shared" si="172"/>
        <v>0</v>
      </c>
      <c r="I304" s="135">
        <f t="shared" si="172"/>
        <v>0</v>
      </c>
      <c r="J304" s="135">
        <f t="shared" si="172"/>
        <v>0</v>
      </c>
      <c r="K304" s="135">
        <f t="shared" si="172"/>
        <v>0</v>
      </c>
      <c r="L304" s="135">
        <f t="shared" si="172"/>
        <v>0</v>
      </c>
      <c r="M304" s="135">
        <f t="shared" si="172"/>
        <v>0</v>
      </c>
      <c r="N304" s="135">
        <f t="shared" si="172"/>
        <v>0</v>
      </c>
      <c r="O304" s="135">
        <f t="shared" si="172"/>
        <v>1748020.1150322221</v>
      </c>
      <c r="P304" s="207">
        <f>ROUND(+O304/O$10,4)</f>
        <v>2.3199999999999998E-2</v>
      </c>
      <c r="Q304" s="136">
        <f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2087</v>
      </c>
      <c r="C305" s="139">
        <f t="shared" ref="C305:O305" si="173">C77+C81-C202-C210-C206</f>
        <v>176819.58000000007</v>
      </c>
      <c r="D305" s="139">
        <f t="shared" si="173"/>
        <v>381650.31999999983</v>
      </c>
      <c r="E305" s="139">
        <f t="shared" si="173"/>
        <v>217579.83000000007</v>
      </c>
      <c r="F305" s="139">
        <f t="shared" si="173"/>
        <v>0</v>
      </c>
      <c r="G305" s="139">
        <f t="shared" si="173"/>
        <v>0</v>
      </c>
      <c r="H305" s="139">
        <f t="shared" si="173"/>
        <v>0</v>
      </c>
      <c r="I305" s="139">
        <f t="shared" si="173"/>
        <v>0</v>
      </c>
      <c r="J305" s="139">
        <f t="shared" si="173"/>
        <v>0</v>
      </c>
      <c r="K305" s="139">
        <f t="shared" si="173"/>
        <v>0</v>
      </c>
      <c r="L305" s="139">
        <f t="shared" si="173"/>
        <v>0</v>
      </c>
      <c r="M305" s="139">
        <f t="shared" si="173"/>
        <v>0</v>
      </c>
      <c r="N305" s="139">
        <f t="shared" si="173"/>
        <v>0</v>
      </c>
      <c r="O305" s="139">
        <f t="shared" si="173"/>
        <v>776049.73000000045</v>
      </c>
      <c r="P305" s="208">
        <f>ROUND(+O305/O$10,4)</f>
        <v>1.03E-2</v>
      </c>
      <c r="Q305" s="136">
        <f>+N305+M305+L305+K305+J305+I305+H305+G305+F305+E305+D305+C305-O305</f>
        <v>0</v>
      </c>
      <c r="R305" s="114"/>
      <c r="S305" s="114"/>
      <c r="T305" s="63"/>
    </row>
    <row r="306" spans="1:20" ht="12.75" customHeight="1">
      <c r="A306" s="87"/>
      <c r="B306" s="90" t="s">
        <v>2088</v>
      </c>
      <c r="C306" s="141">
        <f t="shared" ref="C306:O306" si="174">C78+C82-C203-C211-C207</f>
        <v>0</v>
      </c>
      <c r="D306" s="141">
        <f t="shared" si="174"/>
        <v>0</v>
      </c>
      <c r="E306" s="141">
        <f t="shared" si="174"/>
        <v>0</v>
      </c>
      <c r="F306" s="141">
        <f t="shared" si="174"/>
        <v>0</v>
      </c>
      <c r="G306" s="141">
        <f t="shared" si="174"/>
        <v>0</v>
      </c>
      <c r="H306" s="141">
        <f t="shared" si="174"/>
        <v>0</v>
      </c>
      <c r="I306" s="141">
        <f t="shared" si="174"/>
        <v>0</v>
      </c>
      <c r="J306" s="141">
        <f t="shared" si="174"/>
        <v>0</v>
      </c>
      <c r="K306" s="141">
        <f t="shared" si="174"/>
        <v>0</v>
      </c>
      <c r="L306" s="141">
        <f t="shared" si="174"/>
        <v>0</v>
      </c>
      <c r="M306" s="141">
        <f t="shared" si="174"/>
        <v>0</v>
      </c>
      <c r="N306" s="141">
        <f t="shared" si="174"/>
        <v>0</v>
      </c>
      <c r="O306" s="141">
        <f t="shared" si="174"/>
        <v>0</v>
      </c>
      <c r="P306" s="208">
        <f>ROUND(+O306/O$10,4)</f>
        <v>0</v>
      </c>
      <c r="Q306" s="136">
        <f>+N306+M306+L306+K306+J306+I306+H306+G306+F306+E306+D306+C306-O306</f>
        <v>0</v>
      </c>
      <c r="R306" s="114"/>
      <c r="S306" s="114"/>
      <c r="T306" s="63"/>
    </row>
    <row r="307" spans="1:20" ht="12.75" customHeight="1">
      <c r="A307" s="87"/>
      <c r="B307" s="90" t="s">
        <v>2089</v>
      </c>
      <c r="C307" s="141">
        <f t="shared" ref="C307:O307" si="175">C79+C83-C204-C212-C208</f>
        <v>722327.22932189889</v>
      </c>
      <c r="D307" s="141">
        <f t="shared" si="175"/>
        <v>191738.96098121442</v>
      </c>
      <c r="E307" s="141">
        <f t="shared" si="175"/>
        <v>57904.194729107679</v>
      </c>
      <c r="F307" s="141">
        <f t="shared" si="175"/>
        <v>0</v>
      </c>
      <c r="G307" s="141">
        <f t="shared" si="175"/>
        <v>0</v>
      </c>
      <c r="H307" s="141">
        <f t="shared" si="175"/>
        <v>0</v>
      </c>
      <c r="I307" s="141">
        <f t="shared" si="175"/>
        <v>0</v>
      </c>
      <c r="J307" s="141">
        <f t="shared" si="175"/>
        <v>0</v>
      </c>
      <c r="K307" s="141">
        <f t="shared" si="175"/>
        <v>0</v>
      </c>
      <c r="L307" s="141">
        <f t="shared" si="175"/>
        <v>0</v>
      </c>
      <c r="M307" s="141">
        <f t="shared" si="175"/>
        <v>0</v>
      </c>
      <c r="N307" s="141">
        <f t="shared" si="175"/>
        <v>0</v>
      </c>
      <c r="O307" s="141">
        <f t="shared" si="175"/>
        <v>971970.38503222167</v>
      </c>
      <c r="P307" s="208">
        <f>ROUND(+O307/O$10,4)</f>
        <v>1.29E-2</v>
      </c>
      <c r="Q307" s="136">
        <f>+N307+M307+L307+K307+J307+I307+H307+G307+F307+E307+D307+C307-O307</f>
        <v>0</v>
      </c>
      <c r="R307" s="114"/>
      <c r="S307" s="114"/>
      <c r="T307" s="63"/>
    </row>
    <row r="308" spans="1:20" ht="12.75" customHeight="1">
      <c r="A308" s="87"/>
      <c r="B308" s="90" t="s">
        <v>2083</v>
      </c>
      <c r="C308" s="143">
        <f t="shared" ref="C308:O308" si="176">C80+C84-C205-C213-C209</f>
        <v>0</v>
      </c>
      <c r="D308" s="143">
        <f t="shared" si="176"/>
        <v>0</v>
      </c>
      <c r="E308" s="143">
        <f t="shared" si="176"/>
        <v>0</v>
      </c>
      <c r="F308" s="143">
        <f t="shared" si="176"/>
        <v>0</v>
      </c>
      <c r="G308" s="143">
        <f t="shared" si="176"/>
        <v>0</v>
      </c>
      <c r="H308" s="143">
        <f t="shared" si="176"/>
        <v>0</v>
      </c>
      <c r="I308" s="143">
        <f t="shared" si="176"/>
        <v>0</v>
      </c>
      <c r="J308" s="143">
        <f t="shared" si="176"/>
        <v>0</v>
      </c>
      <c r="K308" s="143">
        <f t="shared" si="176"/>
        <v>0</v>
      </c>
      <c r="L308" s="143">
        <f t="shared" si="176"/>
        <v>0</v>
      </c>
      <c r="M308" s="143">
        <f t="shared" si="176"/>
        <v>0</v>
      </c>
      <c r="N308" s="143">
        <f t="shared" si="176"/>
        <v>0</v>
      </c>
      <c r="O308" s="143">
        <f t="shared" si="176"/>
        <v>0</v>
      </c>
      <c r="P308" s="208">
        <f>ROUND(+O308/O$10,4)</f>
        <v>0</v>
      </c>
      <c r="Q308" s="136">
        <f>+N308+M308+L308+K308+J308+I308+H308+G308+F308+E308+D308+C308-O308</f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2093</v>
      </c>
      <c r="B310" s="88" t="s">
        <v>2094</v>
      </c>
      <c r="C310" s="135">
        <f t="shared" ref="C310:O310" si="177">SUM(C311:C315)</f>
        <v>-31364.690000000002</v>
      </c>
      <c r="D310" s="135">
        <f t="shared" si="177"/>
        <v>443210.35999999987</v>
      </c>
      <c r="E310" s="135">
        <f t="shared" si="177"/>
        <v>258832.80000000002</v>
      </c>
      <c r="F310" s="135">
        <f t="shared" si="177"/>
        <v>0</v>
      </c>
      <c r="G310" s="135">
        <f t="shared" si="177"/>
        <v>0</v>
      </c>
      <c r="H310" s="135">
        <f t="shared" si="177"/>
        <v>0</v>
      </c>
      <c r="I310" s="135">
        <f t="shared" si="177"/>
        <v>0</v>
      </c>
      <c r="J310" s="135">
        <f t="shared" si="177"/>
        <v>0</v>
      </c>
      <c r="K310" s="135">
        <f t="shared" si="177"/>
        <v>0</v>
      </c>
      <c r="L310" s="135">
        <f t="shared" si="177"/>
        <v>0</v>
      </c>
      <c r="M310" s="135">
        <f t="shared" si="177"/>
        <v>0</v>
      </c>
      <c r="N310" s="135">
        <f t="shared" si="177"/>
        <v>0</v>
      </c>
      <c r="O310" s="135">
        <f t="shared" si="177"/>
        <v>670678.47</v>
      </c>
      <c r="P310" s="207">
        <f t="shared" ref="P310:P315" si="178">ROUND(+O310/O$10,4)</f>
        <v>8.8999999999999999E-3</v>
      </c>
      <c r="Q310" s="136">
        <f t="shared" ref="Q310:Q315" si="17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2183</v>
      </c>
      <c r="C311" s="139">
        <f t="shared" ref="C311:O311" si="180">C87-C221-C216</f>
        <v>-31364.690000000002</v>
      </c>
      <c r="D311" s="139">
        <f t="shared" si="180"/>
        <v>443210.35999999987</v>
      </c>
      <c r="E311" s="139">
        <f t="shared" si="180"/>
        <v>258832.80000000002</v>
      </c>
      <c r="F311" s="139">
        <f t="shared" si="180"/>
        <v>0</v>
      </c>
      <c r="G311" s="139">
        <f t="shared" si="180"/>
        <v>0</v>
      </c>
      <c r="H311" s="139">
        <f t="shared" si="180"/>
        <v>0</v>
      </c>
      <c r="I311" s="139">
        <f t="shared" si="180"/>
        <v>0</v>
      </c>
      <c r="J311" s="139">
        <f t="shared" si="180"/>
        <v>0</v>
      </c>
      <c r="K311" s="139">
        <f t="shared" si="180"/>
        <v>0</v>
      </c>
      <c r="L311" s="139">
        <f t="shared" si="180"/>
        <v>0</v>
      </c>
      <c r="M311" s="139">
        <f t="shared" si="180"/>
        <v>0</v>
      </c>
      <c r="N311" s="139">
        <f t="shared" si="180"/>
        <v>0</v>
      </c>
      <c r="O311" s="139">
        <f t="shared" si="180"/>
        <v>670678.47</v>
      </c>
      <c r="P311" s="208">
        <f t="shared" si="178"/>
        <v>8.8999999999999999E-3</v>
      </c>
      <c r="Q311" s="136">
        <f t="shared" si="179"/>
        <v>0</v>
      </c>
      <c r="R311" s="114"/>
      <c r="S311" s="114"/>
      <c r="T311" s="63"/>
    </row>
    <row r="312" spans="1:20" ht="12.75" customHeight="1">
      <c r="A312" s="87"/>
      <c r="B312" s="90" t="s">
        <v>2184</v>
      </c>
      <c r="C312" s="141">
        <f t="shared" ref="C312:O312" si="181">C88-C222-C217</f>
        <v>0</v>
      </c>
      <c r="D312" s="141">
        <f t="shared" si="181"/>
        <v>0</v>
      </c>
      <c r="E312" s="141">
        <f t="shared" si="181"/>
        <v>0</v>
      </c>
      <c r="F312" s="141">
        <f t="shared" si="181"/>
        <v>0</v>
      </c>
      <c r="G312" s="141">
        <f t="shared" si="181"/>
        <v>0</v>
      </c>
      <c r="H312" s="141">
        <f t="shared" si="181"/>
        <v>0</v>
      </c>
      <c r="I312" s="141">
        <f t="shared" si="181"/>
        <v>0</v>
      </c>
      <c r="J312" s="141">
        <f t="shared" si="181"/>
        <v>0</v>
      </c>
      <c r="K312" s="141">
        <f t="shared" si="181"/>
        <v>0</v>
      </c>
      <c r="L312" s="141">
        <f t="shared" si="181"/>
        <v>0</v>
      </c>
      <c r="M312" s="141">
        <f t="shared" si="181"/>
        <v>0</v>
      </c>
      <c r="N312" s="141">
        <f t="shared" si="181"/>
        <v>0</v>
      </c>
      <c r="O312" s="141">
        <f t="shared" si="181"/>
        <v>0</v>
      </c>
      <c r="P312" s="208">
        <f t="shared" si="178"/>
        <v>0</v>
      </c>
      <c r="Q312" s="136">
        <f t="shared" si="179"/>
        <v>0</v>
      </c>
      <c r="R312" s="114"/>
      <c r="S312" s="114"/>
      <c r="T312" s="63"/>
    </row>
    <row r="313" spans="1:20" ht="12.75" customHeight="1">
      <c r="A313" s="87"/>
      <c r="B313" s="90" t="s">
        <v>2185</v>
      </c>
      <c r="C313" s="141">
        <f t="shared" ref="C313:O313" si="182">C89-C223-C218</f>
        <v>0</v>
      </c>
      <c r="D313" s="141">
        <f t="shared" si="182"/>
        <v>0</v>
      </c>
      <c r="E313" s="141">
        <f t="shared" si="182"/>
        <v>0</v>
      </c>
      <c r="F313" s="141">
        <f t="shared" si="182"/>
        <v>0</v>
      </c>
      <c r="G313" s="141">
        <f t="shared" si="182"/>
        <v>0</v>
      </c>
      <c r="H313" s="141">
        <f t="shared" si="182"/>
        <v>0</v>
      </c>
      <c r="I313" s="141">
        <f t="shared" si="182"/>
        <v>0</v>
      </c>
      <c r="J313" s="141">
        <f t="shared" si="182"/>
        <v>0</v>
      </c>
      <c r="K313" s="141">
        <f t="shared" si="182"/>
        <v>0</v>
      </c>
      <c r="L313" s="141">
        <f t="shared" si="182"/>
        <v>0</v>
      </c>
      <c r="M313" s="141">
        <f t="shared" si="182"/>
        <v>0</v>
      </c>
      <c r="N313" s="141">
        <f t="shared" si="182"/>
        <v>0</v>
      </c>
      <c r="O313" s="141">
        <f t="shared" si="182"/>
        <v>0</v>
      </c>
      <c r="P313" s="208">
        <f t="shared" si="178"/>
        <v>0</v>
      </c>
      <c r="Q313" s="136">
        <f t="shared" si="179"/>
        <v>0</v>
      </c>
      <c r="R313" s="114"/>
      <c r="S313" s="114"/>
      <c r="T313" s="63"/>
    </row>
    <row r="314" spans="1:20" ht="12.75" customHeight="1">
      <c r="A314" s="87"/>
      <c r="B314" s="90" t="s">
        <v>2186</v>
      </c>
      <c r="C314" s="141">
        <f t="shared" ref="C314:O314" si="183">C90-C224-C219</f>
        <v>0</v>
      </c>
      <c r="D314" s="141">
        <f t="shared" si="183"/>
        <v>0</v>
      </c>
      <c r="E314" s="141">
        <f t="shared" si="183"/>
        <v>0</v>
      </c>
      <c r="F314" s="141">
        <f t="shared" si="183"/>
        <v>0</v>
      </c>
      <c r="G314" s="141">
        <f t="shared" si="183"/>
        <v>0</v>
      </c>
      <c r="H314" s="141">
        <f t="shared" si="183"/>
        <v>0</v>
      </c>
      <c r="I314" s="141">
        <f t="shared" si="183"/>
        <v>0</v>
      </c>
      <c r="J314" s="141">
        <f t="shared" si="183"/>
        <v>0</v>
      </c>
      <c r="K314" s="141">
        <f t="shared" si="183"/>
        <v>0</v>
      </c>
      <c r="L314" s="141">
        <f t="shared" si="183"/>
        <v>0</v>
      </c>
      <c r="M314" s="141">
        <f t="shared" si="183"/>
        <v>0</v>
      </c>
      <c r="N314" s="141">
        <f t="shared" si="183"/>
        <v>0</v>
      </c>
      <c r="O314" s="141">
        <f t="shared" si="183"/>
        <v>0</v>
      </c>
      <c r="P314" s="208">
        <f t="shared" si="178"/>
        <v>0</v>
      </c>
      <c r="Q314" s="136">
        <f t="shared" si="179"/>
        <v>0</v>
      </c>
      <c r="R314" s="114"/>
      <c r="S314" s="114"/>
      <c r="T314" s="63"/>
    </row>
    <row r="315" spans="1:20" ht="12.75" customHeight="1">
      <c r="A315" s="87"/>
      <c r="B315" s="90" t="s">
        <v>2083</v>
      </c>
      <c r="C315" s="143">
        <f t="shared" ref="C315:O315" si="184">C91-C225-C220</f>
        <v>0</v>
      </c>
      <c r="D315" s="143">
        <f t="shared" si="184"/>
        <v>0</v>
      </c>
      <c r="E315" s="143">
        <f t="shared" si="184"/>
        <v>0</v>
      </c>
      <c r="F315" s="143">
        <f t="shared" si="184"/>
        <v>0</v>
      </c>
      <c r="G315" s="143">
        <f t="shared" si="184"/>
        <v>0</v>
      </c>
      <c r="H315" s="143">
        <f t="shared" si="184"/>
        <v>0</v>
      </c>
      <c r="I315" s="143">
        <f t="shared" si="184"/>
        <v>0</v>
      </c>
      <c r="J315" s="143">
        <f t="shared" si="184"/>
        <v>0</v>
      </c>
      <c r="K315" s="143">
        <f t="shared" si="184"/>
        <v>0</v>
      </c>
      <c r="L315" s="143">
        <f t="shared" si="184"/>
        <v>0</v>
      </c>
      <c r="M315" s="143">
        <f t="shared" si="184"/>
        <v>0</v>
      </c>
      <c r="N315" s="143">
        <f t="shared" si="184"/>
        <v>0</v>
      </c>
      <c r="O315" s="143">
        <f t="shared" si="184"/>
        <v>0</v>
      </c>
      <c r="P315" s="208">
        <f t="shared" si="178"/>
        <v>0</v>
      </c>
      <c r="Q315" s="136">
        <f t="shared" si="17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2187</v>
      </c>
      <c r="C319" s="117" t="str">
        <f t="shared" ref="C319:O319" si="185">IF(ROUND(C229,0)=ROUND(C21-C95,0),"OK","GM does not agree")</f>
        <v>OK</v>
      </c>
      <c r="D319" s="117" t="str">
        <f t="shared" si="185"/>
        <v>OK</v>
      </c>
      <c r="E319" s="117" t="str">
        <f t="shared" si="185"/>
        <v>OK</v>
      </c>
      <c r="F319" s="117" t="str">
        <f t="shared" si="185"/>
        <v>OK</v>
      </c>
      <c r="G319" s="117" t="str">
        <f t="shared" si="185"/>
        <v>OK</v>
      </c>
      <c r="H319" s="117" t="str">
        <f t="shared" si="185"/>
        <v>OK</v>
      </c>
      <c r="I319" s="117" t="str">
        <f t="shared" si="185"/>
        <v>OK</v>
      </c>
      <c r="J319" s="117" t="str">
        <f t="shared" si="185"/>
        <v>OK</v>
      </c>
      <c r="K319" s="117" t="str">
        <f t="shared" si="185"/>
        <v>OK</v>
      </c>
      <c r="L319" s="117" t="str">
        <f t="shared" si="185"/>
        <v>OK</v>
      </c>
      <c r="M319" s="117" t="str">
        <f t="shared" si="185"/>
        <v>OK</v>
      </c>
      <c r="N319" s="117" t="str">
        <f t="shared" si="185"/>
        <v>OK</v>
      </c>
      <c r="O319" s="117" t="str">
        <f t="shared" si="185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2188</v>
      </c>
      <c r="C321" s="118" t="s">
        <v>2189</v>
      </c>
      <c r="D321" s="118" t="s">
        <v>2189</v>
      </c>
      <c r="E321" s="118" t="s">
        <v>2189</v>
      </c>
      <c r="F321" s="118" t="s">
        <v>2189</v>
      </c>
      <c r="G321" s="118" t="s">
        <v>2189</v>
      </c>
      <c r="H321" s="118" t="s">
        <v>2189</v>
      </c>
      <c r="I321" s="118" t="s">
        <v>2189</v>
      </c>
      <c r="J321" s="118" t="s">
        <v>2189</v>
      </c>
      <c r="K321" s="118" t="s">
        <v>2189</v>
      </c>
      <c r="L321" s="118" t="s">
        <v>2189</v>
      </c>
      <c r="M321" s="118" t="s">
        <v>2189</v>
      </c>
      <c r="N321" s="118" t="s">
        <v>2189</v>
      </c>
      <c r="O321" s="118" t="s">
        <v>2189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2190</v>
      </c>
      <c r="C322" s="80">
        <f t="shared" ref="C322:O322" si="186">IF(C21=0, "N/A",C229/ C21)</f>
        <v>0.23213689172659191</v>
      </c>
      <c r="D322" s="80">
        <f t="shared" si="186"/>
        <v>0.27690526747162691</v>
      </c>
      <c r="E322" s="80">
        <f t="shared" si="186"/>
        <v>0.28909936526805891</v>
      </c>
      <c r="F322" s="80" t="str">
        <f t="shared" si="186"/>
        <v>N/A</v>
      </c>
      <c r="G322" s="80" t="str">
        <f t="shared" si="186"/>
        <v>N/A</v>
      </c>
      <c r="H322" s="80" t="str">
        <f t="shared" si="186"/>
        <v>N/A</v>
      </c>
      <c r="I322" s="80" t="str">
        <f t="shared" si="186"/>
        <v>N/A</v>
      </c>
      <c r="J322" s="80" t="str">
        <f t="shared" si="186"/>
        <v>N/A</v>
      </c>
      <c r="K322" s="80" t="str">
        <f t="shared" si="186"/>
        <v>N/A</v>
      </c>
      <c r="L322" s="80" t="str">
        <f t="shared" si="186"/>
        <v>N/A</v>
      </c>
      <c r="M322" s="80" t="str">
        <f t="shared" si="186"/>
        <v>N/A</v>
      </c>
      <c r="N322" s="80" t="str">
        <f t="shared" si="186"/>
        <v>N/A</v>
      </c>
      <c r="O322" s="80">
        <f t="shared" si="186"/>
        <v>0.26115758182026649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M2TZcJ+n+kPZQQ9HfKN4TVOJN9E61AmwQjXM+TdnjRsXQd1TbqB4iNtCyYcFICAcyTn+Td3VbyQKshdDuNv5qg==" saltValue="NKcVtGPQqg62cj+8D9OVVw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FC10F-9D64-4238-85CB-8CAA841AEEA3}">
  <sheetPr codeName="Hoja2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D311" sqref="D311:O315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'[9]Staff Costs and Utilisation'!A1</f>
        <v>Brazil PTLS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+[9]Instructions!A3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'[9]Staff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+'[9]Vendor Maint.(US ONLY)'!B5</f>
        <v>Actual</v>
      </c>
      <c r="D5" s="192" t="str">
        <f t="shared" ref="D5:O5" si="0">+$C$5</f>
        <v>Actual</v>
      </c>
      <c r="E5" s="192" t="str">
        <f t="shared" si="0"/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2191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2048</v>
      </c>
      <c r="C7" s="68">
        <f t="shared" ref="C7:N7" si="1">SUM(C8:C8)</f>
        <v>-389260.50000000017</v>
      </c>
      <c r="D7" s="69">
        <f t="shared" si="1"/>
        <v>6210.7300000000178</v>
      </c>
      <c r="E7" s="69">
        <f t="shared" si="1"/>
        <v>1277874.69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894824.91999999969</v>
      </c>
      <c r="P7" s="194">
        <f>ROUND(+O7/[9]IS!$O$12,4)</f>
        <v>5.5999999999999999E-3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 t="shared" ref="C8:N8" si="2">C15</f>
        <v>-389260.50000000017</v>
      </c>
      <c r="D8" s="64">
        <f t="shared" si="2"/>
        <v>6210.7300000000178</v>
      </c>
      <c r="E8" s="64">
        <f t="shared" si="2"/>
        <v>1277874.69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894824.91999999969</v>
      </c>
      <c r="P8" s="199">
        <f>ROUND(+O8/[9]IS!$O$12,4)</f>
        <v>5.5999999999999999E-3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2049</v>
      </c>
      <c r="C10" s="72">
        <f t="shared" ref="C10:N10" si="3">SUM(C11:C11)</f>
        <v>389260.50000000017</v>
      </c>
      <c r="D10" s="73">
        <f t="shared" si="3"/>
        <v>-6210.7300000000178</v>
      </c>
      <c r="E10" s="73">
        <f t="shared" si="3"/>
        <v>-1277874.69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-894824.91999999969</v>
      </c>
      <c r="P10" s="205">
        <f>ROUND(+O10/[9]IS!$O$12,4)</f>
        <v>-5.5999999999999999E-3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 t="shared" ref="C11:N11" si="4">C30</f>
        <v>389260.50000000017</v>
      </c>
      <c r="D11" s="75">
        <f t="shared" si="4"/>
        <v>-6210.7300000000178</v>
      </c>
      <c r="E11" s="75">
        <f t="shared" si="4"/>
        <v>-1277874.69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-894824.91999999969</v>
      </c>
      <c r="P11" s="199">
        <f>ROUND(+O11/[9]IS!$O$12,4)</f>
        <v>-5.5999999999999999E-3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 t="shared" ref="C15:N15" si="5">C18</f>
        <v>-389260.50000000017</v>
      </c>
      <c r="D15" s="73">
        <f t="shared" si="5"/>
        <v>6210.7300000000178</v>
      </c>
      <c r="E15" s="73">
        <f t="shared" si="5"/>
        <v>1277874.69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ROUND(+O15/[9]IS!$O$12,4)</f>
        <v>0</v>
      </c>
      <c r="Q15" s="60">
        <f>+N15+M15+L15+K15+J15+I15+H15+G15+F15+E15+D15+C15-O15</f>
        <v>894824.91999999969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-389260.50000000017</v>
      </c>
      <c r="D18" s="73">
        <f t="shared" si="6"/>
        <v>6210.7300000000178</v>
      </c>
      <c r="E18" s="73">
        <f t="shared" si="6"/>
        <v>1277874.69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894824.91999999969</v>
      </c>
      <c r="P18" s="207">
        <f>ROUND(+O18/[9]IS!$O$12,4)</f>
        <v>5.5999999999999999E-3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2192</v>
      </c>
      <c r="C19" s="92">
        <v>-389260.50000000017</v>
      </c>
      <c r="D19" s="92">
        <v>6210.7300000000178</v>
      </c>
      <c r="E19" s="92">
        <v>1277874.69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894824.91999999969</v>
      </c>
      <c r="P19" s="209">
        <f>ROUND(+O19/[9]IS!$O$12,4)</f>
        <v>5.5999999999999999E-3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2184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ROUND(+O20/[9]IS!$O$12,4)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2185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ROUND(+O21/[9]IS!$O$12,4)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2186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ROUND(+O22/[9]IS!$O$12,4)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2193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ROUND(+O23/[9]IS!$O$12,4)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2194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 t="shared" si="7"/>
        <v>0</v>
      </c>
      <c r="P24" s="209">
        <f>ROUND(+O24/[9]IS!$O$12,4)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2195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 t="shared" si="7"/>
        <v>0</v>
      </c>
      <c r="P25" s="209">
        <f>ROUND(+O25/[9]IS!$O$12,4)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2196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 t="shared" si="7"/>
        <v>0</v>
      </c>
      <c r="P26" s="209">
        <f>ROUND(+O26/[9]IS!$O$12,4)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2083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ROUND(+O27/[9]IS!$O$12,4)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2174</v>
      </c>
      <c r="C30" s="135">
        <f t="shared" ref="C30:N30" si="9">C32</f>
        <v>389260.50000000017</v>
      </c>
      <c r="D30" s="135">
        <f t="shared" si="9"/>
        <v>-6210.7300000000178</v>
      </c>
      <c r="E30" s="135">
        <f t="shared" si="9"/>
        <v>-1277874.69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-894824.91999999969</v>
      </c>
      <c r="P30" s="207">
        <f>ROUND(+O30/[9]IS!$O$12,4)</f>
        <v>-5.5999999999999999E-3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389260.50000000017</v>
      </c>
      <c r="D32" s="135">
        <f t="shared" si="10"/>
        <v>-6210.7300000000178</v>
      </c>
      <c r="E32" s="135">
        <f t="shared" si="10"/>
        <v>-1277874.69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-894824.91999999969</v>
      </c>
      <c r="P32" s="207">
        <f>ROUND(+O32/[9]IS!$O$12,4)</f>
        <v>-5.5999999999999999E-3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2192</v>
      </c>
      <c r="C33" s="139">
        <f t="shared" ref="C33:N33" si="13">-C19</f>
        <v>389260.50000000017</v>
      </c>
      <c r="D33" s="139">
        <f t="shared" si="13"/>
        <v>-6210.7300000000178</v>
      </c>
      <c r="E33" s="139">
        <f t="shared" si="13"/>
        <v>-1277874.69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-894824.91999999969</v>
      </c>
      <c r="P33" s="208">
        <f>ROUND(+O33/[9]IS!$O$12,4)</f>
        <v>-5.5999999999999999E-3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2184</v>
      </c>
      <c r="C34" s="141">
        <f t="shared" ref="C34:N34" si="14">-C20</f>
        <v>0</v>
      </c>
      <c r="D34" s="141">
        <f t="shared" si="14"/>
        <v>0</v>
      </c>
      <c r="E34" s="141">
        <f t="shared" si="14"/>
        <v>0</v>
      </c>
      <c r="F34" s="141">
        <f t="shared" si="14"/>
        <v>0</v>
      </c>
      <c r="G34" s="141">
        <f t="shared" si="14"/>
        <v>0</v>
      </c>
      <c r="H34" s="141">
        <f t="shared" si="14"/>
        <v>0</v>
      </c>
      <c r="I34" s="141">
        <f t="shared" si="14"/>
        <v>0</v>
      </c>
      <c r="J34" s="141">
        <f t="shared" si="14"/>
        <v>0</v>
      </c>
      <c r="K34" s="141">
        <f t="shared" si="14"/>
        <v>0</v>
      </c>
      <c r="L34" s="141">
        <f t="shared" si="14"/>
        <v>0</v>
      </c>
      <c r="M34" s="141">
        <f t="shared" si="14"/>
        <v>0</v>
      </c>
      <c r="N34" s="141">
        <f t="shared" si="14"/>
        <v>0</v>
      </c>
      <c r="O34" s="142">
        <f t="shared" si="11"/>
        <v>0</v>
      </c>
      <c r="P34" s="208">
        <f>ROUND(+O34/[9]IS!$O$12,4)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2185</v>
      </c>
      <c r="C35" s="141">
        <f t="shared" ref="C35:N35" si="15">-C21</f>
        <v>0</v>
      </c>
      <c r="D35" s="141">
        <f t="shared" si="15"/>
        <v>0</v>
      </c>
      <c r="E35" s="141">
        <f t="shared" si="15"/>
        <v>0</v>
      </c>
      <c r="F35" s="141">
        <f t="shared" si="15"/>
        <v>0</v>
      </c>
      <c r="G35" s="141">
        <f t="shared" si="15"/>
        <v>0</v>
      </c>
      <c r="H35" s="141">
        <f t="shared" si="15"/>
        <v>0</v>
      </c>
      <c r="I35" s="141">
        <f t="shared" si="15"/>
        <v>0</v>
      </c>
      <c r="J35" s="141">
        <f t="shared" si="15"/>
        <v>0</v>
      </c>
      <c r="K35" s="141">
        <f t="shared" si="15"/>
        <v>0</v>
      </c>
      <c r="L35" s="141">
        <f t="shared" si="15"/>
        <v>0</v>
      </c>
      <c r="M35" s="141">
        <f t="shared" si="15"/>
        <v>0</v>
      </c>
      <c r="N35" s="141">
        <f t="shared" si="15"/>
        <v>0</v>
      </c>
      <c r="O35" s="142">
        <f t="shared" si="11"/>
        <v>0</v>
      </c>
      <c r="P35" s="208">
        <f>ROUND(+O35/[9]IS!$O$12,4)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2186</v>
      </c>
      <c r="C36" s="141">
        <f t="shared" ref="C36:N36" si="16">-C22</f>
        <v>0</v>
      </c>
      <c r="D36" s="141">
        <f t="shared" si="16"/>
        <v>0</v>
      </c>
      <c r="E36" s="141">
        <f t="shared" si="16"/>
        <v>0</v>
      </c>
      <c r="F36" s="141">
        <f t="shared" si="16"/>
        <v>0</v>
      </c>
      <c r="G36" s="141">
        <f t="shared" si="16"/>
        <v>0</v>
      </c>
      <c r="H36" s="141">
        <f t="shared" si="16"/>
        <v>0</v>
      </c>
      <c r="I36" s="141">
        <f t="shared" si="16"/>
        <v>0</v>
      </c>
      <c r="J36" s="141">
        <f t="shared" si="16"/>
        <v>0</v>
      </c>
      <c r="K36" s="141">
        <f t="shared" si="16"/>
        <v>0</v>
      </c>
      <c r="L36" s="141">
        <f t="shared" si="16"/>
        <v>0</v>
      </c>
      <c r="M36" s="141">
        <f t="shared" si="16"/>
        <v>0</v>
      </c>
      <c r="N36" s="141">
        <f t="shared" si="16"/>
        <v>0</v>
      </c>
      <c r="O36" s="142">
        <f t="shared" si="11"/>
        <v>0</v>
      </c>
      <c r="P36" s="208">
        <f>ROUND(+O36/[9]IS!$O$12,4)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2193</v>
      </c>
      <c r="C37" s="141">
        <f t="shared" ref="C37:N37" si="17">-C23</f>
        <v>0</v>
      </c>
      <c r="D37" s="141">
        <f t="shared" si="17"/>
        <v>0</v>
      </c>
      <c r="E37" s="141">
        <f t="shared" si="17"/>
        <v>0</v>
      </c>
      <c r="F37" s="141">
        <f t="shared" si="17"/>
        <v>0</v>
      </c>
      <c r="G37" s="141">
        <f t="shared" si="17"/>
        <v>0</v>
      </c>
      <c r="H37" s="141">
        <f t="shared" si="17"/>
        <v>0</v>
      </c>
      <c r="I37" s="141">
        <f t="shared" si="17"/>
        <v>0</v>
      </c>
      <c r="J37" s="141">
        <f t="shared" si="17"/>
        <v>0</v>
      </c>
      <c r="K37" s="141">
        <f t="shared" si="17"/>
        <v>0</v>
      </c>
      <c r="L37" s="141">
        <f t="shared" si="17"/>
        <v>0</v>
      </c>
      <c r="M37" s="141">
        <f t="shared" si="17"/>
        <v>0</v>
      </c>
      <c r="N37" s="141">
        <f t="shared" si="17"/>
        <v>0</v>
      </c>
      <c r="O37" s="142">
        <f t="shared" si="11"/>
        <v>0</v>
      </c>
      <c r="P37" s="208">
        <f>ROUND(+O37/[9]IS!$O$12,4)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2194</v>
      </c>
      <c r="C38" s="141">
        <f t="shared" ref="C38:N38" si="18">-C24</f>
        <v>0</v>
      </c>
      <c r="D38" s="141">
        <f t="shared" si="18"/>
        <v>0</v>
      </c>
      <c r="E38" s="141">
        <f t="shared" si="18"/>
        <v>0</v>
      </c>
      <c r="F38" s="141">
        <f t="shared" si="18"/>
        <v>0</v>
      </c>
      <c r="G38" s="141">
        <f t="shared" si="18"/>
        <v>0</v>
      </c>
      <c r="H38" s="141">
        <f t="shared" si="18"/>
        <v>0</v>
      </c>
      <c r="I38" s="141">
        <f t="shared" si="18"/>
        <v>0</v>
      </c>
      <c r="J38" s="141">
        <f t="shared" si="18"/>
        <v>0</v>
      </c>
      <c r="K38" s="141">
        <f t="shared" si="18"/>
        <v>0</v>
      </c>
      <c r="L38" s="141">
        <f t="shared" si="18"/>
        <v>0</v>
      </c>
      <c r="M38" s="141">
        <f t="shared" si="18"/>
        <v>0</v>
      </c>
      <c r="N38" s="141">
        <f t="shared" si="18"/>
        <v>0</v>
      </c>
      <c r="O38" s="142">
        <f t="shared" si="11"/>
        <v>0</v>
      </c>
      <c r="P38" s="208">
        <f>ROUND(+O38/[9]IS!$O$12,4)</f>
        <v>0</v>
      </c>
      <c r="Q38" s="136">
        <f t="shared" si="12"/>
        <v>0</v>
      </c>
      <c r="R38" s="136"/>
      <c r="S38" s="62"/>
      <c r="T38" s="134"/>
    </row>
    <row r="39" spans="1:20" s="138" customFormat="1" ht="12.75" customHeight="1">
      <c r="A39" s="87"/>
      <c r="B39" s="90" t="s">
        <v>2195</v>
      </c>
      <c r="C39" s="141">
        <f t="shared" ref="C39:N39" si="19">-C25</f>
        <v>0</v>
      </c>
      <c r="D39" s="141">
        <f t="shared" si="19"/>
        <v>0</v>
      </c>
      <c r="E39" s="141">
        <f t="shared" si="19"/>
        <v>0</v>
      </c>
      <c r="F39" s="141">
        <f t="shared" si="19"/>
        <v>0</v>
      </c>
      <c r="G39" s="141">
        <f t="shared" si="19"/>
        <v>0</v>
      </c>
      <c r="H39" s="141">
        <f t="shared" si="19"/>
        <v>0</v>
      </c>
      <c r="I39" s="141">
        <f t="shared" si="19"/>
        <v>0</v>
      </c>
      <c r="J39" s="141">
        <f t="shared" si="19"/>
        <v>0</v>
      </c>
      <c r="K39" s="141">
        <f t="shared" si="19"/>
        <v>0</v>
      </c>
      <c r="L39" s="141">
        <f t="shared" si="19"/>
        <v>0</v>
      </c>
      <c r="M39" s="141">
        <f t="shared" si="19"/>
        <v>0</v>
      </c>
      <c r="N39" s="141">
        <f t="shared" si="19"/>
        <v>0</v>
      </c>
      <c r="O39" s="142">
        <f t="shared" si="11"/>
        <v>0</v>
      </c>
      <c r="P39" s="208">
        <f>ROUND(+O39/[9]IS!$O$12,4)</f>
        <v>0</v>
      </c>
      <c r="Q39" s="136">
        <f t="shared" si="12"/>
        <v>0</v>
      </c>
      <c r="R39" s="136"/>
      <c r="S39" s="62"/>
      <c r="T39" s="134"/>
    </row>
    <row r="40" spans="1:20" s="138" customFormat="1" ht="12.75" customHeight="1">
      <c r="A40" s="87"/>
      <c r="B40" s="90" t="s">
        <v>2197</v>
      </c>
      <c r="C40" s="141">
        <f t="shared" ref="C40:N40" si="20">-C26</f>
        <v>0</v>
      </c>
      <c r="D40" s="141">
        <f t="shared" si="20"/>
        <v>0</v>
      </c>
      <c r="E40" s="141">
        <f t="shared" si="20"/>
        <v>0</v>
      </c>
      <c r="F40" s="141">
        <f t="shared" si="20"/>
        <v>0</v>
      </c>
      <c r="G40" s="141">
        <f t="shared" si="20"/>
        <v>0</v>
      </c>
      <c r="H40" s="141">
        <f t="shared" si="20"/>
        <v>0</v>
      </c>
      <c r="I40" s="141">
        <f t="shared" si="20"/>
        <v>0</v>
      </c>
      <c r="J40" s="141">
        <f t="shared" si="20"/>
        <v>0</v>
      </c>
      <c r="K40" s="141">
        <f t="shared" si="20"/>
        <v>0</v>
      </c>
      <c r="L40" s="141">
        <f t="shared" si="20"/>
        <v>0</v>
      </c>
      <c r="M40" s="141">
        <f t="shared" si="20"/>
        <v>0</v>
      </c>
      <c r="N40" s="141">
        <f t="shared" si="20"/>
        <v>0</v>
      </c>
      <c r="O40" s="142">
        <f t="shared" si="11"/>
        <v>0</v>
      </c>
      <c r="P40" s="208">
        <f>ROUND(+O40/[9]IS!$O$12,4)</f>
        <v>0</v>
      </c>
      <c r="Q40" s="136">
        <f t="shared" si="12"/>
        <v>0</v>
      </c>
      <c r="R40" s="136"/>
      <c r="S40" s="62"/>
      <c r="T40" s="134"/>
    </row>
    <row r="41" spans="1:20" s="138" customFormat="1" ht="12.75" customHeight="1">
      <c r="A41" s="87"/>
      <c r="B41" s="90" t="s">
        <v>2083</v>
      </c>
      <c r="C41" s="143">
        <f t="shared" ref="C41:N41" si="21">-C27</f>
        <v>0</v>
      </c>
      <c r="D41" s="143">
        <f t="shared" si="21"/>
        <v>0</v>
      </c>
      <c r="E41" s="143">
        <f t="shared" si="21"/>
        <v>0</v>
      </c>
      <c r="F41" s="143">
        <f t="shared" si="21"/>
        <v>0</v>
      </c>
      <c r="G41" s="143">
        <f t="shared" si="21"/>
        <v>0</v>
      </c>
      <c r="H41" s="143">
        <f t="shared" si="21"/>
        <v>0</v>
      </c>
      <c r="I41" s="143">
        <f t="shared" si="21"/>
        <v>0</v>
      </c>
      <c r="J41" s="143">
        <f t="shared" si="21"/>
        <v>0</v>
      </c>
      <c r="K41" s="143">
        <f t="shared" si="21"/>
        <v>0</v>
      </c>
      <c r="L41" s="143">
        <f t="shared" si="21"/>
        <v>0</v>
      </c>
      <c r="M41" s="143">
        <f t="shared" si="21"/>
        <v>0</v>
      </c>
      <c r="N41" s="143">
        <f t="shared" si="21"/>
        <v>0</v>
      </c>
      <c r="O41" s="144">
        <f t="shared" si="11"/>
        <v>0</v>
      </c>
      <c r="P41" s="208">
        <f>ROUND(+O41/[9]IS!$O$12,4)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2198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2199</v>
      </c>
      <c r="C49" s="73">
        <f t="shared" ref="C49:N49" si="22">SUM(C50:C50)</f>
        <v>0</v>
      </c>
      <c r="D49" s="73">
        <f t="shared" si="22"/>
        <v>0</v>
      </c>
      <c r="E49" s="73">
        <f t="shared" si="22"/>
        <v>0</v>
      </c>
      <c r="F49" s="73">
        <f t="shared" si="22"/>
        <v>0</v>
      </c>
      <c r="G49" s="73">
        <f t="shared" si="22"/>
        <v>0</v>
      </c>
      <c r="H49" s="73">
        <f t="shared" si="22"/>
        <v>0</v>
      </c>
      <c r="I49" s="73">
        <f t="shared" si="22"/>
        <v>0</v>
      </c>
      <c r="J49" s="73">
        <f t="shared" si="22"/>
        <v>0</v>
      </c>
      <c r="K49" s="73">
        <f t="shared" si="22"/>
        <v>0</v>
      </c>
      <c r="L49" s="73">
        <f t="shared" si="22"/>
        <v>0</v>
      </c>
      <c r="M49" s="73">
        <f t="shared" si="22"/>
        <v>0</v>
      </c>
      <c r="N49" s="73">
        <f t="shared" si="22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2200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5D87A-5971-4C86-BCE8-E7D4CB0299B5}">
  <sheetPr codeName="Hoja4"/>
  <dimension ref="A1:T597"/>
  <sheetViews>
    <sheetView zoomScale="70" zoomScaleNormal="70" zoomScaleSheetLayoutView="75" workbookViewId="0">
      <pane xSplit="2" ySplit="5" topLeftCell="C6" activePane="bottomRight" state="frozen"/>
      <selection activeCell="D311" sqref="D311:O315"/>
      <selection pane="topRight" activeCell="D311" sqref="D311:O315"/>
      <selection pane="bottomLeft" activeCell="D311" sqref="D311:O315"/>
      <selection pane="bottomRight" activeCell="G32" sqref="G32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'[9]Staff Costs and Utilisation'!A1</f>
        <v>Brazil PTLS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2201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[9]IS!B3</f>
        <v>FY27 Actual</v>
      </c>
      <c r="B3" s="149"/>
      <c r="C3" s="54"/>
      <c r="D3" s="151">
        <f>[9]Fixed_Assets!D5</f>
        <v>46112</v>
      </c>
      <c r="E3" s="151">
        <f>D3+30</f>
        <v>46142</v>
      </c>
      <c r="F3" s="151">
        <f>E3+31</f>
        <v>46173</v>
      </c>
      <c r="G3" s="151">
        <f>F3+30</f>
        <v>46203</v>
      </c>
      <c r="H3" s="151">
        <f>G3+31</f>
        <v>46234</v>
      </c>
      <c r="I3" s="151">
        <f>H3+31</f>
        <v>46265</v>
      </c>
      <c r="J3" s="151">
        <f>I3+30</f>
        <v>46295</v>
      </c>
      <c r="K3" s="151">
        <f>J3+31</f>
        <v>46326</v>
      </c>
      <c r="L3" s="151">
        <f>K3+30</f>
        <v>46356</v>
      </c>
      <c r="M3" s="151">
        <f>L3+31</f>
        <v>46387</v>
      </c>
      <c r="N3" s="151">
        <f>M3+31</f>
        <v>46418</v>
      </c>
      <c r="O3" s="151">
        <f>N3+28</f>
        <v>46446</v>
      </c>
      <c r="P3" s="54"/>
      <c r="Q3" s="150"/>
    </row>
    <row r="4" spans="1:20">
      <c r="A4" s="152" t="s">
        <v>2202</v>
      </c>
      <c r="B4" s="152"/>
      <c r="C4" s="54"/>
      <c r="D4" s="192" t="str">
        <f>+[9]Fixed_Assets!D6</f>
        <v>Actual</v>
      </c>
      <c r="E4" s="192" t="str">
        <f>+[9]Fixed_Assets!E6</f>
        <v>Actual</v>
      </c>
      <c r="F4" s="192" t="str">
        <f>+[9]Fixed_Assets!F6</f>
        <v>Actual</v>
      </c>
      <c r="G4" s="192" t="str">
        <f>+[9]Fixed_Assets!G6</f>
        <v>Actual</v>
      </c>
      <c r="H4" s="192" t="str">
        <f>+[9]Fixed_Assets!H6</f>
        <v>Actual</v>
      </c>
      <c r="I4" s="192" t="str">
        <f>+[9]Fixed_Assets!I6</f>
        <v>Actual</v>
      </c>
      <c r="J4" s="192" t="str">
        <f>+[9]Fixed_Assets!J6</f>
        <v>Actual</v>
      </c>
      <c r="K4" s="192" t="str">
        <f>+[9]Fixed_Assets!K6</f>
        <v>Actual</v>
      </c>
      <c r="L4" s="192" t="str">
        <f>+[9]Fixed_Assets!L6</f>
        <v>Actual</v>
      </c>
      <c r="M4" s="192" t="str">
        <f>+[9]Fixed_Assets!M6</f>
        <v>Actual</v>
      </c>
      <c r="N4" s="192" t="str">
        <f>+[9]Fixed_Assets!N6</f>
        <v>Actual</v>
      </c>
      <c r="O4" s="192" t="str">
        <f>+[9]Fixed_Assets!O6</f>
        <v>Actual</v>
      </c>
      <c r="P4" s="153"/>
      <c r="Q4" s="150" t="s">
        <v>2191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2203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2204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2205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2206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2207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2208</v>
      </c>
      <c r="C12" s="54"/>
      <c r="D12" s="160">
        <v>3279439.9</v>
      </c>
      <c r="E12" s="160">
        <v>3282171.22</v>
      </c>
      <c r="F12" s="160">
        <v>3286141.9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2209</v>
      </c>
      <c r="C13" s="54"/>
      <c r="D13" s="160">
        <f>20462553.92-D12</f>
        <v>17183114.020000003</v>
      </c>
      <c r="E13" s="160">
        <f>25464719.96-E12</f>
        <v>22182548.740000002</v>
      </c>
      <c r="F13" s="160">
        <f>22693951.27-F12</f>
        <v>19407809.370000001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2210</v>
      </c>
      <c r="C14" s="54"/>
      <c r="D14" s="160">
        <v>2449347.35</v>
      </c>
      <c r="E14" s="160">
        <v>910831.83</v>
      </c>
      <c r="F14" s="160">
        <v>1449034.99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2211</v>
      </c>
      <c r="C15" s="54"/>
      <c r="D15" s="161">
        <f t="shared" ref="D15:O15" si="0">SUM(D9:D14)</f>
        <v>22911901.270000003</v>
      </c>
      <c r="E15" s="161">
        <f t="shared" si="0"/>
        <v>26375551.789999999</v>
      </c>
      <c r="F15" s="161">
        <f t="shared" si="0"/>
        <v>24142986.259999998</v>
      </c>
      <c r="G15" s="161">
        <f t="shared" si="0"/>
        <v>0</v>
      </c>
      <c r="H15" s="161">
        <f t="shared" si="0"/>
        <v>0</v>
      </c>
      <c r="I15" s="161">
        <f t="shared" si="0"/>
        <v>0</v>
      </c>
      <c r="J15" s="161">
        <f t="shared" si="0"/>
        <v>0</v>
      </c>
      <c r="K15" s="161">
        <f t="shared" si="0"/>
        <v>0</v>
      </c>
      <c r="L15" s="161">
        <f t="shared" si="0"/>
        <v>0</v>
      </c>
      <c r="M15" s="161">
        <f t="shared" si="0"/>
        <v>0</v>
      </c>
      <c r="N15" s="161">
        <f t="shared" si="0"/>
        <v>0</v>
      </c>
      <c r="O15" s="161">
        <f t="shared" si="0"/>
        <v>0</v>
      </c>
      <c r="P15" s="159"/>
      <c r="Q15" s="62"/>
    </row>
    <row r="16" spans="1:20">
      <c r="A16" s="157"/>
      <c r="B16" s="157" t="s">
        <v>2212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2213</v>
      </c>
      <c r="C17" s="54"/>
      <c r="D17" s="160">
        <v>2487505.89</v>
      </c>
      <c r="E17" s="160">
        <v>2493960.7000000002</v>
      </c>
      <c r="F17" s="160">
        <v>2519509.36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2214</v>
      </c>
      <c r="C18" s="54"/>
      <c r="D18" s="160">
        <v>3850529.44</v>
      </c>
      <c r="E18" s="160">
        <v>3733503.59</v>
      </c>
      <c r="F18" s="160">
        <v>3576129.65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2215</v>
      </c>
      <c r="C19" s="54"/>
      <c r="D19" s="159">
        <f t="shared" ref="D19:O19" si="1">D15-D11-D18-D17</f>
        <v>16573865.940000001</v>
      </c>
      <c r="E19" s="159">
        <f t="shared" si="1"/>
        <v>20148087.5</v>
      </c>
      <c r="F19" s="159">
        <f t="shared" si="1"/>
        <v>18047347.25</v>
      </c>
      <c r="G19" s="159">
        <f t="shared" si="1"/>
        <v>0</v>
      </c>
      <c r="H19" s="159">
        <f t="shared" si="1"/>
        <v>0</v>
      </c>
      <c r="I19" s="159">
        <f t="shared" si="1"/>
        <v>0</v>
      </c>
      <c r="J19" s="159">
        <f t="shared" si="1"/>
        <v>0</v>
      </c>
      <c r="K19" s="159">
        <f t="shared" si="1"/>
        <v>0</v>
      </c>
      <c r="L19" s="159">
        <f t="shared" si="1"/>
        <v>0</v>
      </c>
      <c r="M19" s="159">
        <f t="shared" si="1"/>
        <v>0</v>
      </c>
      <c r="N19" s="159">
        <f t="shared" si="1"/>
        <v>0</v>
      </c>
      <c r="O19" s="159">
        <f t="shared" si="1"/>
        <v>0</v>
      </c>
      <c r="P19" s="159"/>
      <c r="Q19" s="62"/>
    </row>
    <row r="20" spans="1:20">
      <c r="A20" s="157"/>
      <c r="B20" s="157" t="s">
        <v>2216</v>
      </c>
      <c r="C20" s="54"/>
      <c r="D20" s="159">
        <f t="shared" ref="D20:O20" si="2">D11-D16</f>
        <v>0</v>
      </c>
      <c r="E20" s="159">
        <f t="shared" si="2"/>
        <v>0</v>
      </c>
      <c r="F20" s="159">
        <f t="shared" si="2"/>
        <v>0</v>
      </c>
      <c r="G20" s="159">
        <f t="shared" si="2"/>
        <v>0</v>
      </c>
      <c r="H20" s="159">
        <f t="shared" si="2"/>
        <v>0</v>
      </c>
      <c r="I20" s="159">
        <f t="shared" si="2"/>
        <v>0</v>
      </c>
      <c r="J20" s="159">
        <f t="shared" si="2"/>
        <v>0</v>
      </c>
      <c r="K20" s="159">
        <f t="shared" si="2"/>
        <v>0</v>
      </c>
      <c r="L20" s="159">
        <f t="shared" si="2"/>
        <v>0</v>
      </c>
      <c r="M20" s="159">
        <f t="shared" si="2"/>
        <v>0</v>
      </c>
      <c r="N20" s="159">
        <f t="shared" si="2"/>
        <v>0</v>
      </c>
      <c r="O20" s="159">
        <f t="shared" si="2"/>
        <v>0</v>
      </c>
      <c r="P20" s="159"/>
      <c r="Q20" s="62"/>
    </row>
    <row r="21" spans="1:20" ht="12" thickBot="1">
      <c r="A21" s="157"/>
      <c r="B21" s="158" t="s">
        <v>2217</v>
      </c>
      <c r="C21" s="54"/>
      <c r="D21" s="162">
        <f t="shared" ref="D21:O21" si="3">SUM(D19:D20)</f>
        <v>16573865.940000001</v>
      </c>
      <c r="E21" s="162">
        <f t="shared" si="3"/>
        <v>20148087.5</v>
      </c>
      <c r="F21" s="162">
        <f t="shared" si="3"/>
        <v>18047347.25</v>
      </c>
      <c r="G21" s="162">
        <f t="shared" si="3"/>
        <v>0</v>
      </c>
      <c r="H21" s="162">
        <f t="shared" si="3"/>
        <v>0</v>
      </c>
      <c r="I21" s="162">
        <f t="shared" si="3"/>
        <v>0</v>
      </c>
      <c r="J21" s="162">
        <f t="shared" si="3"/>
        <v>0</v>
      </c>
      <c r="K21" s="162">
        <f t="shared" si="3"/>
        <v>0</v>
      </c>
      <c r="L21" s="162">
        <f t="shared" si="3"/>
        <v>0</v>
      </c>
      <c r="M21" s="162">
        <f t="shared" si="3"/>
        <v>0</v>
      </c>
      <c r="N21" s="162">
        <f t="shared" si="3"/>
        <v>0</v>
      </c>
      <c r="O21" s="162">
        <f t="shared" si="3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2218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2219</v>
      </c>
      <c r="C24" s="54"/>
      <c r="D24" s="160">
        <v>8770314.5999999903</v>
      </c>
      <c r="E24" s="160">
        <v>9899945.9199999999</v>
      </c>
      <c r="F24" s="160">
        <v>5432262.4299999997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2220</v>
      </c>
      <c r="C25" s="54"/>
      <c r="D25" s="160">
        <v>1367505.2200000004</v>
      </c>
      <c r="E25" s="160">
        <v>4073748.52</v>
      </c>
      <c r="F25" s="160">
        <v>5378735.9799999977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2221</v>
      </c>
      <c r="C26" s="54"/>
      <c r="D26" s="160">
        <v>3021359.8800000008</v>
      </c>
      <c r="E26" s="160">
        <v>908114.43</v>
      </c>
      <c r="F26" s="160">
        <v>2537301.3199999998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2222</v>
      </c>
      <c r="C27" s="54"/>
      <c r="D27" s="160">
        <v>648302.84000000008</v>
      </c>
      <c r="E27" s="160">
        <v>3046850.18</v>
      </c>
      <c r="F27" s="160">
        <v>307870.39999999979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2223</v>
      </c>
      <c r="C28" s="54"/>
      <c r="D28" s="160">
        <v>9104418.7300000023</v>
      </c>
      <c r="E28" s="160">
        <v>8446892.7400000002</v>
      </c>
      <c r="F28" s="160">
        <v>10486815.920000002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4">SUM(D24:D28)</f>
        <v>22911901.269999996</v>
      </c>
      <c r="E29" s="162">
        <f t="shared" si="4"/>
        <v>26375551.789999999</v>
      </c>
      <c r="F29" s="162">
        <f t="shared" si="4"/>
        <v>24142986.049999997</v>
      </c>
      <c r="G29" s="162">
        <f t="shared" si="4"/>
        <v>0</v>
      </c>
      <c r="H29" s="162">
        <f t="shared" si="4"/>
        <v>0</v>
      </c>
      <c r="I29" s="162">
        <f t="shared" si="4"/>
        <v>0</v>
      </c>
      <c r="J29" s="162">
        <f t="shared" si="4"/>
        <v>0</v>
      </c>
      <c r="K29" s="162">
        <f t="shared" si="4"/>
        <v>0</v>
      </c>
      <c r="L29" s="162">
        <f t="shared" si="4"/>
        <v>0</v>
      </c>
      <c r="M29" s="162">
        <f t="shared" si="4"/>
        <v>0</v>
      </c>
      <c r="N29" s="162">
        <f t="shared" si="4"/>
        <v>0</v>
      </c>
      <c r="O29" s="162">
        <f t="shared" si="4"/>
        <v>0</v>
      </c>
      <c r="P29" s="159"/>
      <c r="Q29" s="62"/>
    </row>
    <row r="30" spans="1:20" ht="12" thickTop="1">
      <c r="A30" s="54"/>
      <c r="B30" s="54"/>
      <c r="C30" s="54"/>
      <c r="D30" s="164" t="str">
        <f t="shared" ref="D30:O30" si="5">IF(ROUND(D15,0)=ROUND(D29,0),"","Does not agree")</f>
        <v/>
      </c>
      <c r="E30" s="164" t="str">
        <f t="shared" si="5"/>
        <v/>
      </c>
      <c r="F30" s="164" t="str">
        <f t="shared" si="5"/>
        <v/>
      </c>
      <c r="G30" s="164" t="str">
        <f t="shared" si="5"/>
        <v/>
      </c>
      <c r="H30" s="164" t="str">
        <f t="shared" si="5"/>
        <v/>
      </c>
      <c r="I30" s="164" t="str">
        <f t="shared" si="5"/>
        <v/>
      </c>
      <c r="J30" s="164" t="str">
        <f t="shared" si="5"/>
        <v/>
      </c>
      <c r="K30" s="164" t="str">
        <f t="shared" si="5"/>
        <v/>
      </c>
      <c r="L30" s="164" t="str">
        <f t="shared" si="5"/>
        <v/>
      </c>
      <c r="M30" s="164" t="str">
        <f t="shared" si="5"/>
        <v/>
      </c>
      <c r="N30" s="164" t="str">
        <f t="shared" si="5"/>
        <v/>
      </c>
      <c r="O30" s="164" t="str">
        <f t="shared" si="5"/>
        <v/>
      </c>
      <c r="P30" s="159"/>
      <c r="Q30" s="62"/>
    </row>
    <row r="31" spans="1:20">
      <c r="A31" s="165" t="s">
        <v>2224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2225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2226</v>
      </c>
      <c r="C34" s="54"/>
      <c r="D34" s="160">
        <v>117920400.34</v>
      </c>
      <c r="E34" s="160">
        <v>109951332.76000001</v>
      </c>
      <c r="F34" s="160">
        <v>138411972.86000001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2227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2228</v>
      </c>
      <c r="C36" s="54"/>
      <c r="D36" s="159">
        <f t="shared" ref="D36:O36" si="6">D373</f>
        <v>17559726.670000002</v>
      </c>
      <c r="E36" s="159">
        <f t="shared" si="6"/>
        <v>16335412.876666702</v>
      </c>
      <c r="F36" s="159">
        <f t="shared" si="6"/>
        <v>3907181.9998319997</v>
      </c>
      <c r="G36" s="159">
        <f t="shared" si="6"/>
        <v>0</v>
      </c>
      <c r="H36" s="159">
        <f t="shared" si="6"/>
        <v>0</v>
      </c>
      <c r="I36" s="159">
        <f t="shared" si="6"/>
        <v>0</v>
      </c>
      <c r="J36" s="159">
        <f t="shared" si="6"/>
        <v>0</v>
      </c>
      <c r="K36" s="159">
        <f t="shared" si="6"/>
        <v>0</v>
      </c>
      <c r="L36" s="159">
        <f t="shared" si="6"/>
        <v>0</v>
      </c>
      <c r="M36" s="159">
        <f t="shared" si="6"/>
        <v>0</v>
      </c>
      <c r="N36" s="159">
        <f t="shared" si="6"/>
        <v>0</v>
      </c>
      <c r="O36" s="159">
        <f t="shared" si="6"/>
        <v>0</v>
      </c>
      <c r="P36" s="54"/>
      <c r="Q36" s="62"/>
    </row>
    <row r="37" spans="1:17">
      <c r="A37" s="167"/>
      <c r="B37" s="167" t="s">
        <v>2229</v>
      </c>
      <c r="C37" s="54"/>
      <c r="D37" s="159">
        <f t="shared" ref="D37:O37" si="7">D596</f>
        <v>0</v>
      </c>
      <c r="E37" s="159">
        <f t="shared" si="7"/>
        <v>0</v>
      </c>
      <c r="F37" s="159">
        <f t="shared" si="7"/>
        <v>0</v>
      </c>
      <c r="G37" s="159">
        <f t="shared" si="7"/>
        <v>0</v>
      </c>
      <c r="H37" s="159">
        <f t="shared" si="7"/>
        <v>0</v>
      </c>
      <c r="I37" s="159">
        <f t="shared" si="7"/>
        <v>0</v>
      </c>
      <c r="J37" s="159">
        <f t="shared" si="7"/>
        <v>0</v>
      </c>
      <c r="K37" s="159">
        <f t="shared" si="7"/>
        <v>0</v>
      </c>
      <c r="L37" s="159">
        <f t="shared" si="7"/>
        <v>0</v>
      </c>
      <c r="M37" s="159">
        <f t="shared" si="7"/>
        <v>0</v>
      </c>
      <c r="N37" s="159">
        <f t="shared" si="7"/>
        <v>0</v>
      </c>
      <c r="O37" s="159">
        <f t="shared" si="7"/>
        <v>0</v>
      </c>
      <c r="P37" s="54"/>
      <c r="Q37" s="62"/>
    </row>
    <row r="38" spans="1:17">
      <c r="A38" s="167"/>
      <c r="B38" s="168" t="s">
        <v>2230</v>
      </c>
      <c r="C38" s="54"/>
      <c r="D38" s="159">
        <f t="shared" ref="D38:O38" si="8">D34+D35-D36-D37</f>
        <v>100360673.67</v>
      </c>
      <c r="E38" s="159">
        <f t="shared" si="8"/>
        <v>93615919.883333296</v>
      </c>
      <c r="F38" s="159">
        <f t="shared" si="8"/>
        <v>134504790.86016801</v>
      </c>
      <c r="G38" s="159">
        <f t="shared" si="8"/>
        <v>0</v>
      </c>
      <c r="H38" s="159">
        <f t="shared" si="8"/>
        <v>0</v>
      </c>
      <c r="I38" s="159">
        <f t="shared" si="8"/>
        <v>0</v>
      </c>
      <c r="J38" s="159">
        <f t="shared" si="8"/>
        <v>0</v>
      </c>
      <c r="K38" s="159">
        <f t="shared" si="8"/>
        <v>0</v>
      </c>
      <c r="L38" s="159">
        <f t="shared" si="8"/>
        <v>0</v>
      </c>
      <c r="M38" s="159">
        <f t="shared" si="8"/>
        <v>0</v>
      </c>
      <c r="N38" s="159">
        <f t="shared" si="8"/>
        <v>0</v>
      </c>
      <c r="O38" s="159">
        <f t="shared" si="8"/>
        <v>0</v>
      </c>
      <c r="P38" s="54"/>
      <c r="Q38" s="62"/>
    </row>
    <row r="39" spans="1:17">
      <c r="A39" s="167"/>
      <c r="B39" s="167" t="s">
        <v>2231</v>
      </c>
      <c r="C39" s="54"/>
      <c r="D39" s="160">
        <v>196310</v>
      </c>
      <c r="E39" s="160">
        <v>196310</v>
      </c>
      <c r="F39" s="160">
        <v>196309.62446421935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2232</v>
      </c>
      <c r="C40" s="54"/>
      <c r="D40" s="160">
        <v>9214681</v>
      </c>
      <c r="E40" s="160">
        <v>9659405</v>
      </c>
      <c r="F40" s="160">
        <v>10017321.790000003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2233</v>
      </c>
      <c r="C41" s="54"/>
      <c r="D41" s="162">
        <f t="shared" ref="D41:O41" si="9">D38-D39-D40</f>
        <v>90949682.670000002</v>
      </c>
      <c r="E41" s="162">
        <f t="shared" si="9"/>
        <v>83760204.883333296</v>
      </c>
      <c r="F41" s="162">
        <f t="shared" si="9"/>
        <v>124291159.44570379</v>
      </c>
      <c r="G41" s="162">
        <f t="shared" si="9"/>
        <v>0</v>
      </c>
      <c r="H41" s="162">
        <f t="shared" si="9"/>
        <v>0</v>
      </c>
      <c r="I41" s="162">
        <f t="shared" si="9"/>
        <v>0</v>
      </c>
      <c r="J41" s="162">
        <f t="shared" si="9"/>
        <v>0</v>
      </c>
      <c r="K41" s="162">
        <f t="shared" si="9"/>
        <v>0</v>
      </c>
      <c r="L41" s="162">
        <f t="shared" si="9"/>
        <v>0</v>
      </c>
      <c r="M41" s="162">
        <f t="shared" si="9"/>
        <v>0</v>
      </c>
      <c r="N41" s="162">
        <f t="shared" si="9"/>
        <v>0</v>
      </c>
      <c r="O41" s="162">
        <f t="shared" si="9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2234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2235</v>
      </c>
      <c r="C44" s="54"/>
      <c r="D44" s="159">
        <f>'[9]AC OB Rollover'!F135</f>
        <v>9442348.8599999994</v>
      </c>
      <c r="E44" s="159">
        <f t="shared" ref="E44:O44" si="10">+D49</f>
        <v>9410990.8599999994</v>
      </c>
      <c r="F44" s="159">
        <f t="shared" si="10"/>
        <v>9855714.8599999994</v>
      </c>
      <c r="G44" s="159">
        <f t="shared" si="10"/>
        <v>10213630.69979652</v>
      </c>
      <c r="H44" s="159">
        <f t="shared" si="10"/>
        <v>10213630.69979652</v>
      </c>
      <c r="I44" s="159">
        <f t="shared" si="10"/>
        <v>10213630.69979652</v>
      </c>
      <c r="J44" s="159">
        <f t="shared" si="10"/>
        <v>10213630.69979652</v>
      </c>
      <c r="K44" s="159">
        <f t="shared" si="10"/>
        <v>10213630.69979652</v>
      </c>
      <c r="L44" s="159">
        <f t="shared" si="10"/>
        <v>10213630.69979652</v>
      </c>
      <c r="M44" s="159">
        <f t="shared" si="10"/>
        <v>10213630.69979652</v>
      </c>
      <c r="N44" s="159">
        <f t="shared" si="10"/>
        <v>10213630.69979652</v>
      </c>
      <c r="O44" s="159">
        <f t="shared" si="10"/>
        <v>10213630.69979652</v>
      </c>
      <c r="P44" s="54"/>
      <c r="Q44" s="62"/>
    </row>
    <row r="45" spans="1:17">
      <c r="A45" s="167"/>
      <c r="B45" s="167" t="s">
        <v>2236</v>
      </c>
      <c r="C45" s="54"/>
      <c r="D45" s="160">
        <v>0</v>
      </c>
      <c r="E45" s="160">
        <v>444724</v>
      </c>
      <c r="F45" s="160">
        <f>357916.839796521-1</f>
        <v>357915.839796521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2237</v>
      </c>
      <c r="C46" s="54"/>
      <c r="D46" s="160">
        <f>-31359+1</f>
        <v>-31358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2238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2239</v>
      </c>
      <c r="C49" s="54"/>
      <c r="D49" s="162">
        <f t="shared" ref="D49:O49" si="11">SUM(D44:D48)</f>
        <v>9410990.8599999994</v>
      </c>
      <c r="E49" s="162">
        <f t="shared" si="11"/>
        <v>9855714.8599999994</v>
      </c>
      <c r="F49" s="162">
        <f t="shared" si="11"/>
        <v>10213630.69979652</v>
      </c>
      <c r="G49" s="162">
        <f t="shared" si="11"/>
        <v>10213630.69979652</v>
      </c>
      <c r="H49" s="162">
        <f t="shared" si="11"/>
        <v>10213630.69979652</v>
      </c>
      <c r="I49" s="162">
        <f t="shared" si="11"/>
        <v>10213630.69979652</v>
      </c>
      <c r="J49" s="162">
        <f t="shared" si="11"/>
        <v>10213630.69979652</v>
      </c>
      <c r="K49" s="162">
        <f t="shared" si="11"/>
        <v>10213630.69979652</v>
      </c>
      <c r="L49" s="162">
        <f t="shared" si="11"/>
        <v>10213630.69979652</v>
      </c>
      <c r="M49" s="162">
        <f t="shared" si="11"/>
        <v>10213630.69979652</v>
      </c>
      <c r="N49" s="162">
        <f t="shared" si="11"/>
        <v>10213630.69979652</v>
      </c>
      <c r="O49" s="162">
        <f t="shared" si="11"/>
        <v>10213630.69979652</v>
      </c>
      <c r="P49" s="54"/>
      <c r="Q49" s="62"/>
    </row>
    <row r="50" spans="1:18" ht="12" thickTop="1">
      <c r="A50" s="167"/>
      <c r="B50" s="167"/>
      <c r="C50" s="54"/>
      <c r="D50" s="159" t="str">
        <f t="shared" ref="D50:O50" si="12">IF(ROUND(SUM(D39:D40),0)=ROUND(D49,0),"","Does not agree")</f>
        <v/>
      </c>
      <c r="E50" s="159" t="str">
        <f t="shared" si="12"/>
        <v/>
      </c>
      <c r="F50" s="159" t="str">
        <f t="shared" si="12"/>
        <v/>
      </c>
      <c r="G50" s="159" t="str">
        <f t="shared" si="12"/>
        <v>Does not agree</v>
      </c>
      <c r="H50" s="159" t="str">
        <f t="shared" si="12"/>
        <v>Does not agree</v>
      </c>
      <c r="I50" s="159" t="str">
        <f t="shared" si="12"/>
        <v>Does not agree</v>
      </c>
      <c r="J50" s="159" t="str">
        <f t="shared" si="12"/>
        <v>Does not agree</v>
      </c>
      <c r="K50" s="159" t="str">
        <f t="shared" si="12"/>
        <v>Does not agree</v>
      </c>
      <c r="L50" s="159" t="str">
        <f t="shared" si="12"/>
        <v>Does not agree</v>
      </c>
      <c r="M50" s="159" t="str">
        <f t="shared" si="12"/>
        <v>Does not agree</v>
      </c>
      <c r="N50" s="159" t="str">
        <f t="shared" si="12"/>
        <v>Does not agree</v>
      </c>
      <c r="O50" s="159" t="str">
        <f t="shared" si="12"/>
        <v>Does not agree</v>
      </c>
      <c r="P50" s="54"/>
      <c r="Q50" s="62"/>
    </row>
    <row r="51" spans="1:18">
      <c r="A51" s="167"/>
      <c r="B51" s="168" t="s">
        <v>2240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2241</v>
      </c>
      <c r="C52" s="54"/>
      <c r="D52" s="160">
        <f>79229564+2</f>
        <v>79229566</v>
      </c>
      <c r="E52" s="160">
        <f>80325379+1</f>
        <v>80325380</v>
      </c>
      <c r="F52" s="160">
        <v>108472246.70351049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2242</v>
      </c>
      <c r="C53" s="54"/>
      <c r="D53" s="160">
        <v>7953885</v>
      </c>
      <c r="E53" s="160">
        <v>1106003</v>
      </c>
      <c r="F53" s="160">
        <v>13725889.512400005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2243</v>
      </c>
      <c r="C54" s="54"/>
      <c r="D54" s="160">
        <v>3534529</v>
      </c>
      <c r="E54" s="160">
        <v>779124</v>
      </c>
      <c r="F54" s="160">
        <v>604793.47969283583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2244</v>
      </c>
      <c r="C55" s="54"/>
      <c r="D55" s="160">
        <v>1293600</v>
      </c>
      <c r="E55" s="160">
        <v>3248127</v>
      </c>
      <c r="F55" s="160">
        <v>453930.67000000004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2245</v>
      </c>
      <c r="C56" s="54"/>
      <c r="D56" s="160">
        <v>118739</v>
      </c>
      <c r="E56" s="160">
        <v>1243297</v>
      </c>
      <c r="F56" s="160">
        <v>3207493.8500000006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2246</v>
      </c>
      <c r="C57" s="54"/>
      <c r="D57" s="160">
        <v>2545367</v>
      </c>
      <c r="E57" s="160">
        <v>1312636</v>
      </c>
      <c r="F57" s="160">
        <v>2580325.0261461288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2247</v>
      </c>
      <c r="C58" s="54"/>
      <c r="D58" s="160">
        <v>5684988</v>
      </c>
      <c r="E58" s="160">
        <v>5601353</v>
      </c>
      <c r="F58" s="160">
        <v>5460111.6079691043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3">SUM(D52:D58)</f>
        <v>100360674</v>
      </c>
      <c r="E59" s="162">
        <f t="shared" si="13"/>
        <v>93615920</v>
      </c>
      <c r="F59" s="162">
        <f t="shared" si="13"/>
        <v>134504790.84971854</v>
      </c>
      <c r="G59" s="162">
        <f t="shared" si="13"/>
        <v>0</v>
      </c>
      <c r="H59" s="162">
        <f t="shared" si="13"/>
        <v>0</v>
      </c>
      <c r="I59" s="162">
        <f t="shared" si="13"/>
        <v>0</v>
      </c>
      <c r="J59" s="162">
        <f t="shared" si="13"/>
        <v>0</v>
      </c>
      <c r="K59" s="162">
        <f t="shared" si="13"/>
        <v>0</v>
      </c>
      <c r="L59" s="162">
        <f t="shared" si="13"/>
        <v>0</v>
      </c>
      <c r="M59" s="162">
        <f t="shared" si="13"/>
        <v>0</v>
      </c>
      <c r="N59" s="162">
        <f t="shared" si="13"/>
        <v>0</v>
      </c>
      <c r="O59" s="162">
        <f t="shared" si="13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 t="shared" ref="D60:O60" si="14">IF(ROUND(D38-D59,0)=0,"","Does not agree")</f>
        <v/>
      </c>
      <c r="E60" s="159" t="str">
        <f t="shared" si="14"/>
        <v/>
      </c>
      <c r="F60" s="159" t="str">
        <f t="shared" si="14"/>
        <v/>
      </c>
      <c r="G60" s="159" t="str">
        <f t="shared" si="14"/>
        <v/>
      </c>
      <c r="H60" s="159" t="str">
        <f t="shared" si="14"/>
        <v/>
      </c>
      <c r="I60" s="159" t="str">
        <f t="shared" si="14"/>
        <v/>
      </c>
      <c r="J60" s="159" t="str">
        <f t="shared" si="14"/>
        <v/>
      </c>
      <c r="K60" s="159" t="str">
        <f t="shared" si="14"/>
        <v/>
      </c>
      <c r="L60" s="159" t="str">
        <f t="shared" si="14"/>
        <v/>
      </c>
      <c r="M60" s="159" t="str">
        <f t="shared" si="14"/>
        <v/>
      </c>
      <c r="N60" s="159" t="str">
        <f t="shared" si="14"/>
        <v/>
      </c>
      <c r="O60" s="159" t="str">
        <f t="shared" si="14"/>
        <v/>
      </c>
      <c r="P60" s="54"/>
      <c r="Q60" s="62"/>
    </row>
    <row r="61" spans="1:18">
      <c r="A61" s="167"/>
      <c r="B61" s="168" t="s">
        <v>2248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2249</v>
      </c>
      <c r="C62" s="54"/>
      <c r="D62" s="160">
        <f>38280477+1</f>
        <v>38280478</v>
      </c>
      <c r="E62" s="160">
        <f>42217029+1</f>
        <v>42217030</v>
      </c>
      <c r="F62" s="160">
        <v>85859746.683510721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2250</v>
      </c>
      <c r="C63" s="54"/>
      <c r="D63" s="160">
        <v>25500143</v>
      </c>
      <c r="E63" s="160">
        <v>21433156</v>
      </c>
      <c r="F63" s="160">
        <v>16439035.472092787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2251</v>
      </c>
      <c r="C64" s="54"/>
      <c r="D64" s="160">
        <v>9527812</v>
      </c>
      <c r="E64" s="160">
        <v>10821983</v>
      </c>
      <c r="F64" s="160">
        <v>8234971.7300000004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9">
      <c r="A65" s="167"/>
      <c r="B65" s="167" t="s">
        <v>2252</v>
      </c>
      <c r="C65" s="54"/>
      <c r="D65" s="160">
        <v>11952272</v>
      </c>
      <c r="E65" s="160">
        <v>2541637</v>
      </c>
      <c r="F65" s="160">
        <v>7297958.6800000006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9">
      <c r="A66" s="167"/>
      <c r="B66" s="167" t="s">
        <v>2253</v>
      </c>
      <c r="C66" s="54"/>
      <c r="D66" s="160">
        <v>1739963</v>
      </c>
      <c r="E66" s="160">
        <v>2832387</v>
      </c>
      <c r="F66" s="160">
        <v>500420.04000000004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9">
      <c r="A67" s="167"/>
      <c r="B67" s="167" t="s">
        <v>2254</v>
      </c>
      <c r="C67" s="54"/>
      <c r="D67" s="160">
        <v>7379849</v>
      </c>
      <c r="E67" s="160">
        <v>7727451</v>
      </c>
      <c r="F67" s="160">
        <v>10269475.636146123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9">
      <c r="A68" s="167"/>
      <c r="B68" s="167" t="s">
        <v>2255</v>
      </c>
      <c r="C68" s="54"/>
      <c r="D68" s="160">
        <v>5980157</v>
      </c>
      <c r="E68" s="160">
        <v>6042276</v>
      </c>
      <c r="F68" s="160">
        <v>5903182.6079691034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9" ht="12" thickBot="1">
      <c r="A69" s="167"/>
      <c r="B69" s="167"/>
      <c r="C69" s="54"/>
      <c r="D69" s="162">
        <f t="shared" ref="D69:O69" si="15">SUM(D62:D68)</f>
        <v>100360674</v>
      </c>
      <c r="E69" s="162">
        <f t="shared" si="15"/>
        <v>93615920</v>
      </c>
      <c r="F69" s="162">
        <f t="shared" si="15"/>
        <v>134504790.84971875</v>
      </c>
      <c r="G69" s="162">
        <f t="shared" si="15"/>
        <v>0</v>
      </c>
      <c r="H69" s="162">
        <f t="shared" si="15"/>
        <v>0</v>
      </c>
      <c r="I69" s="162">
        <f t="shared" si="15"/>
        <v>0</v>
      </c>
      <c r="J69" s="162">
        <f t="shared" si="15"/>
        <v>0</v>
      </c>
      <c r="K69" s="162">
        <f t="shared" si="15"/>
        <v>0</v>
      </c>
      <c r="L69" s="162">
        <f t="shared" si="15"/>
        <v>0</v>
      </c>
      <c r="M69" s="162">
        <f t="shared" si="15"/>
        <v>0</v>
      </c>
      <c r="N69" s="162">
        <f t="shared" si="15"/>
        <v>0</v>
      </c>
      <c r="O69" s="162">
        <f t="shared" si="15"/>
        <v>0</v>
      </c>
      <c r="P69" s="54"/>
      <c r="Q69" s="62"/>
    </row>
    <row r="70" spans="1:19" ht="12" thickTop="1">
      <c r="A70" s="167"/>
      <c r="B70" s="167"/>
      <c r="C70" s="54"/>
      <c r="D70" s="159" t="str">
        <f t="shared" ref="D70:O70" si="16">IF(ROUND(D38-D69,0)=0,"","Does not agree")</f>
        <v/>
      </c>
      <c r="E70" s="159" t="str">
        <f t="shared" si="16"/>
        <v/>
      </c>
      <c r="F70" s="159" t="str">
        <f t="shared" si="16"/>
        <v/>
      </c>
      <c r="G70" s="159" t="str">
        <f t="shared" si="16"/>
        <v/>
      </c>
      <c r="H70" s="159" t="str">
        <f t="shared" si="16"/>
        <v/>
      </c>
      <c r="I70" s="159" t="str">
        <f t="shared" si="16"/>
        <v/>
      </c>
      <c r="J70" s="159" t="str">
        <f t="shared" si="16"/>
        <v/>
      </c>
      <c r="K70" s="159" t="str">
        <f t="shared" si="16"/>
        <v/>
      </c>
      <c r="L70" s="159" t="str">
        <f t="shared" si="16"/>
        <v/>
      </c>
      <c r="M70" s="159" t="str">
        <f t="shared" si="16"/>
        <v/>
      </c>
      <c r="N70" s="159" t="str">
        <f t="shared" si="16"/>
        <v/>
      </c>
      <c r="O70" s="159" t="str">
        <f t="shared" si="16"/>
        <v/>
      </c>
      <c r="P70" s="54"/>
      <c r="Q70" s="62"/>
    </row>
    <row r="71" spans="1:19">
      <c r="A71" s="167"/>
      <c r="B71" s="168" t="s">
        <v>2256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9">
      <c r="A72" s="167"/>
      <c r="B72" s="167" t="s">
        <v>2235</v>
      </c>
      <c r="C72" s="54"/>
      <c r="D72" s="170">
        <f>'[9]AC OB Rollover'!F134</f>
        <v>163362667.31</v>
      </c>
      <c r="E72" s="170">
        <f t="shared" ref="E72:O72" si="17">D77</f>
        <v>100360673</v>
      </c>
      <c r="F72" s="170">
        <f t="shared" si="17"/>
        <v>93615919</v>
      </c>
      <c r="G72" s="170">
        <f t="shared" si="17"/>
        <v>134504790.84971899</v>
      </c>
      <c r="H72" s="170">
        <f t="shared" si="17"/>
        <v>134504790.84971899</v>
      </c>
      <c r="I72" s="170">
        <f t="shared" si="17"/>
        <v>134504790.84971899</v>
      </c>
      <c r="J72" s="170">
        <f t="shared" si="17"/>
        <v>134504790.84971899</v>
      </c>
      <c r="K72" s="170">
        <f t="shared" si="17"/>
        <v>134504790.84971899</v>
      </c>
      <c r="L72" s="170">
        <f t="shared" si="17"/>
        <v>134504790.84971899</v>
      </c>
      <c r="M72" s="170">
        <f t="shared" si="17"/>
        <v>134504790.84971899</v>
      </c>
      <c r="N72" s="170">
        <f t="shared" si="17"/>
        <v>134504790.84971899</v>
      </c>
      <c r="O72" s="170">
        <f t="shared" si="17"/>
        <v>134504790.84971899</v>
      </c>
      <c r="P72" s="54"/>
      <c r="Q72" s="62"/>
    </row>
    <row r="73" spans="1:19">
      <c r="A73" s="167"/>
      <c r="B73" s="167" t="s">
        <v>2257</v>
      </c>
      <c r="C73" s="54"/>
      <c r="D73" s="219">
        <f t="shared" ref="D73:O73" si="18">D87</f>
        <v>55569665.07</v>
      </c>
      <c r="E73" s="219">
        <f t="shared" si="18"/>
        <v>52696666.979999997</v>
      </c>
      <c r="F73" s="219">
        <f t="shared" si="18"/>
        <v>91337743.829999998</v>
      </c>
      <c r="G73" s="219">
        <f t="shared" si="18"/>
        <v>0</v>
      </c>
      <c r="H73" s="219">
        <f t="shared" si="18"/>
        <v>0</v>
      </c>
      <c r="I73" s="219">
        <f t="shared" si="18"/>
        <v>0</v>
      </c>
      <c r="J73" s="219">
        <f t="shared" si="18"/>
        <v>0</v>
      </c>
      <c r="K73" s="219">
        <f t="shared" si="18"/>
        <v>0</v>
      </c>
      <c r="L73" s="163">
        <f t="shared" si="18"/>
        <v>0</v>
      </c>
      <c r="M73" s="163">
        <f t="shared" si="18"/>
        <v>0</v>
      </c>
      <c r="N73" s="163">
        <f t="shared" si="18"/>
        <v>0</v>
      </c>
      <c r="O73" s="163">
        <f t="shared" si="18"/>
        <v>0</v>
      </c>
      <c r="P73" s="54"/>
      <c r="Q73" s="62"/>
    </row>
    <row r="74" spans="1:19">
      <c r="A74" s="167"/>
      <c r="B74" s="167" t="s">
        <v>2258</v>
      </c>
      <c r="C74" s="54"/>
      <c r="D74" s="169">
        <v>-111950916.29000001</v>
      </c>
      <c r="E74" s="169">
        <v>-55400057.460000001</v>
      </c>
      <c r="F74" s="169">
        <v>-48531276.460000001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9">
      <c r="A75" s="167"/>
      <c r="B75" s="167" t="s">
        <v>2259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9">
      <c r="A76" s="167"/>
      <c r="B76" s="167" t="s">
        <v>2260</v>
      </c>
      <c r="C76" s="54"/>
      <c r="D76" s="160">
        <v>-6620743.0899999896</v>
      </c>
      <c r="E76" s="160">
        <v>-4041363.51999998</v>
      </c>
      <c r="F76" s="160">
        <v>-1917595.5202809901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  <c r="S76" s="219"/>
    </row>
    <row r="77" spans="1:19" ht="12" thickBot="1">
      <c r="A77" s="167"/>
      <c r="B77" s="168" t="s">
        <v>2261</v>
      </c>
      <c r="C77" s="54"/>
      <c r="D77" s="162">
        <f t="shared" ref="D77:O77" si="19">SUM(D72:D76)</f>
        <v>100360673</v>
      </c>
      <c r="E77" s="162">
        <f t="shared" si="19"/>
        <v>93615919</v>
      </c>
      <c r="F77" s="162">
        <f t="shared" si="19"/>
        <v>134504790.84971899</v>
      </c>
      <c r="G77" s="162">
        <f t="shared" si="19"/>
        <v>134504790.84971899</v>
      </c>
      <c r="H77" s="162">
        <f t="shared" si="19"/>
        <v>134504790.84971899</v>
      </c>
      <c r="I77" s="162">
        <f t="shared" si="19"/>
        <v>134504790.84971899</v>
      </c>
      <c r="J77" s="162">
        <f t="shared" si="19"/>
        <v>134504790.84971899</v>
      </c>
      <c r="K77" s="162">
        <f t="shared" si="19"/>
        <v>134504790.84971899</v>
      </c>
      <c r="L77" s="162">
        <f t="shared" si="19"/>
        <v>134504790.84971899</v>
      </c>
      <c r="M77" s="162">
        <f t="shared" si="19"/>
        <v>134504790.84971899</v>
      </c>
      <c r="N77" s="162">
        <f t="shared" si="19"/>
        <v>134504790.84971899</v>
      </c>
      <c r="O77" s="162">
        <f t="shared" si="19"/>
        <v>134504790.84971899</v>
      </c>
      <c r="P77" s="54"/>
      <c r="Q77" s="62"/>
      <c r="R77" s="163"/>
    </row>
    <row r="78" spans="1:19" ht="12" thickTop="1">
      <c r="A78" s="54"/>
      <c r="B78" s="84"/>
      <c r="C78" s="54"/>
      <c r="D78" s="171" t="str">
        <f t="shared" ref="D78:O78" si="20">IF(ABS(D$77-D$38)&lt;10,"","Error")</f>
        <v/>
      </c>
      <c r="E78" s="171" t="str">
        <f t="shared" si="20"/>
        <v/>
      </c>
      <c r="F78" s="171" t="str">
        <f t="shared" si="20"/>
        <v/>
      </c>
      <c r="G78" s="171" t="str">
        <f t="shared" si="20"/>
        <v>Error</v>
      </c>
      <c r="H78" s="171" t="str">
        <f t="shared" si="20"/>
        <v>Error</v>
      </c>
      <c r="I78" s="171" t="str">
        <f t="shared" si="20"/>
        <v>Error</v>
      </c>
      <c r="J78" s="171" t="str">
        <f t="shared" si="20"/>
        <v>Error</v>
      </c>
      <c r="K78" s="171" t="str">
        <f t="shared" si="20"/>
        <v>Error</v>
      </c>
      <c r="L78" s="171" t="str">
        <f t="shared" si="20"/>
        <v>Error</v>
      </c>
      <c r="M78" s="171" t="str">
        <f t="shared" si="20"/>
        <v>Error</v>
      </c>
      <c r="N78" s="171" t="str">
        <f t="shared" si="20"/>
        <v>Error</v>
      </c>
      <c r="O78" s="171" t="str">
        <f t="shared" si="20"/>
        <v>Error</v>
      </c>
      <c r="P78" s="54"/>
      <c r="Q78" s="62"/>
    </row>
    <row r="79" spans="1:19">
      <c r="A79" s="167"/>
      <c r="B79" s="168" t="s">
        <v>2262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  <c r="S79" s="219">
        <f>E77-E69</f>
        <v>-1</v>
      </c>
    </row>
    <row r="80" spans="1:19">
      <c r="A80" s="167"/>
      <c r="B80" s="167" t="s">
        <v>2263</v>
      </c>
      <c r="C80" s="54"/>
      <c r="D80" s="169">
        <f>D68</f>
        <v>5980157</v>
      </c>
      <c r="E80" s="169">
        <f>E68</f>
        <v>6042276</v>
      </c>
      <c r="F80" s="160">
        <f>F68</f>
        <v>5903182.6079691034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2264</v>
      </c>
      <c r="C81" s="54"/>
      <c r="D81" s="170">
        <f t="shared" ref="D81:O81" si="21">D59-D80</f>
        <v>94380517</v>
      </c>
      <c r="E81" s="170">
        <f t="shared" si="21"/>
        <v>87573644</v>
      </c>
      <c r="F81" s="170">
        <f t="shared" si="21"/>
        <v>128601608.24174944</v>
      </c>
      <c r="G81" s="170">
        <f t="shared" si="21"/>
        <v>0</v>
      </c>
      <c r="H81" s="170">
        <f t="shared" si="21"/>
        <v>0</v>
      </c>
      <c r="I81" s="170">
        <f t="shared" si="21"/>
        <v>0</v>
      </c>
      <c r="J81" s="170">
        <f t="shared" si="21"/>
        <v>0</v>
      </c>
      <c r="K81" s="170">
        <f t="shared" si="21"/>
        <v>0</v>
      </c>
      <c r="L81" s="170">
        <f t="shared" si="21"/>
        <v>0</v>
      </c>
      <c r="M81" s="170">
        <f t="shared" si="21"/>
        <v>0</v>
      </c>
      <c r="N81" s="170">
        <f t="shared" si="21"/>
        <v>0</v>
      </c>
      <c r="O81" s="170">
        <f t="shared" si="21"/>
        <v>0</v>
      </c>
      <c r="P81" s="54"/>
      <c r="Q81" s="62"/>
    </row>
    <row r="82" spans="1:17" ht="12" thickBot="1">
      <c r="A82" s="54"/>
      <c r="B82" s="54"/>
      <c r="C82" s="54"/>
      <c r="D82" s="162">
        <f t="shared" ref="D82:O82" si="22">SUM(D80:D81)</f>
        <v>100360674</v>
      </c>
      <c r="E82" s="162">
        <f t="shared" si="22"/>
        <v>93615920</v>
      </c>
      <c r="F82" s="162">
        <f t="shared" si="22"/>
        <v>134504790.84971854</v>
      </c>
      <c r="G82" s="162">
        <f t="shared" si="22"/>
        <v>0</v>
      </c>
      <c r="H82" s="162">
        <f t="shared" si="22"/>
        <v>0</v>
      </c>
      <c r="I82" s="162">
        <f t="shared" si="22"/>
        <v>0</v>
      </c>
      <c r="J82" s="162">
        <f t="shared" si="22"/>
        <v>0</v>
      </c>
      <c r="K82" s="162">
        <f t="shared" si="22"/>
        <v>0</v>
      </c>
      <c r="L82" s="162">
        <f t="shared" si="22"/>
        <v>0</v>
      </c>
      <c r="M82" s="162">
        <f t="shared" si="22"/>
        <v>0</v>
      </c>
      <c r="N82" s="162">
        <f t="shared" si="22"/>
        <v>0</v>
      </c>
      <c r="O82" s="162">
        <f t="shared" si="22"/>
        <v>0</v>
      </c>
      <c r="P82" s="54"/>
      <c r="Q82" s="62"/>
    </row>
    <row r="83" spans="1:17" ht="12" thickTop="1">
      <c r="A83" s="54"/>
      <c r="B83" s="54"/>
      <c r="C83" s="54"/>
      <c r="D83" s="159" t="str">
        <f t="shared" ref="D83:O83" si="23">IF(ROUND(D59,0)=ROUND(D82,0),"","Does not agree")</f>
        <v/>
      </c>
      <c r="E83" s="159" t="str">
        <f t="shared" si="23"/>
        <v/>
      </c>
      <c r="F83" s="159" t="str">
        <f t="shared" si="23"/>
        <v/>
      </c>
      <c r="G83" s="159" t="str">
        <f t="shared" si="23"/>
        <v/>
      </c>
      <c r="H83" s="159" t="str">
        <f t="shared" si="23"/>
        <v/>
      </c>
      <c r="I83" s="159" t="str">
        <f t="shared" si="23"/>
        <v/>
      </c>
      <c r="J83" s="159" t="str">
        <f t="shared" si="23"/>
        <v/>
      </c>
      <c r="K83" s="159" t="str">
        <f t="shared" si="23"/>
        <v/>
      </c>
      <c r="L83" s="159" t="str">
        <f t="shared" si="23"/>
        <v/>
      </c>
      <c r="M83" s="159" t="str">
        <f t="shared" si="23"/>
        <v/>
      </c>
      <c r="N83" s="159" t="str">
        <f t="shared" si="23"/>
        <v/>
      </c>
      <c r="O83" s="159" t="str">
        <f t="shared" si="23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2265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2266</v>
      </c>
      <c r="C86" s="54"/>
      <c r="D86" s="160">
        <v>784</v>
      </c>
      <c r="E86" s="160">
        <v>886</v>
      </c>
      <c r="F86" s="160">
        <v>685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2267</v>
      </c>
      <c r="C87" s="54"/>
      <c r="D87" s="160">
        <v>55569665.07</v>
      </c>
      <c r="E87" s="160">
        <v>52696666.979999997</v>
      </c>
      <c r="F87" s="160">
        <v>91337743.829999998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2268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2269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2270</v>
      </c>
      <c r="C90" s="54"/>
      <c r="D90" s="162">
        <f t="shared" ref="D90:O90" si="24">+D87+D89</f>
        <v>55569665.07</v>
      </c>
      <c r="E90" s="162">
        <f t="shared" si="24"/>
        <v>52696666.979999997</v>
      </c>
      <c r="F90" s="162">
        <f t="shared" si="24"/>
        <v>91337743.829999998</v>
      </c>
      <c r="G90" s="162">
        <f t="shared" si="24"/>
        <v>0</v>
      </c>
      <c r="H90" s="162">
        <f t="shared" si="24"/>
        <v>0</v>
      </c>
      <c r="I90" s="162">
        <f t="shared" si="24"/>
        <v>0</v>
      </c>
      <c r="J90" s="162">
        <f t="shared" si="24"/>
        <v>0</v>
      </c>
      <c r="K90" s="162">
        <f t="shared" si="24"/>
        <v>0</v>
      </c>
      <c r="L90" s="162">
        <f t="shared" si="24"/>
        <v>0</v>
      </c>
      <c r="M90" s="162">
        <f t="shared" si="24"/>
        <v>0</v>
      </c>
      <c r="N90" s="162">
        <f t="shared" si="24"/>
        <v>0</v>
      </c>
      <c r="O90" s="162">
        <f t="shared" si="24"/>
        <v>0</v>
      </c>
      <c r="P90" s="54"/>
      <c r="Q90" s="62"/>
    </row>
    <row r="91" spans="1:17" ht="12" thickTop="1">
      <c r="A91" s="54"/>
      <c r="B91" s="54" t="s">
        <v>2271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2272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2273</v>
      </c>
      <c r="C95" s="54"/>
      <c r="D95" s="160">
        <v>108927523.81999999</v>
      </c>
      <c r="E95" s="160">
        <v>108317757.93000001</v>
      </c>
      <c r="F95" s="160">
        <v>101229462.55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2274</v>
      </c>
      <c r="C96" s="54"/>
      <c r="D96" s="160">
        <v>960211.21</v>
      </c>
      <c r="E96" s="160">
        <v>578665.84</v>
      </c>
      <c r="F96" s="160">
        <v>240954.94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2275</v>
      </c>
      <c r="C97" s="170"/>
      <c r="D97" s="160">
        <v>1002370.33</v>
      </c>
      <c r="E97" s="160">
        <v>850808.52</v>
      </c>
      <c r="F97" s="160">
        <v>699246.71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2276</v>
      </c>
      <c r="C98" s="170"/>
      <c r="D98" s="160">
        <v>1408401.14</v>
      </c>
      <c r="E98" s="160">
        <v>1562924.6</v>
      </c>
      <c r="F98" s="160">
        <v>1873881.58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2277</v>
      </c>
      <c r="C99" s="170"/>
      <c r="D99" s="160">
        <v>3623041.68</v>
      </c>
      <c r="E99" s="160">
        <v>4561709.75</v>
      </c>
      <c r="F99" s="160">
        <v>3440530.67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2278</v>
      </c>
      <c r="C100" s="170"/>
      <c r="D100" s="160">
        <v>106996359.95</v>
      </c>
      <c r="E100" s="160">
        <v>108818274.47</v>
      </c>
      <c r="F100" s="160">
        <v>94474014.870000005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8309415.0599999996</v>
      </c>
      <c r="E101" s="160">
        <v>7521199.2999999998</v>
      </c>
      <c r="F101" s="160">
        <v>8200415.5499999998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2279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2280</v>
      </c>
      <c r="C103" s="54"/>
      <c r="D103" s="160">
        <v>60220710.969999999</v>
      </c>
      <c r="E103" s="160">
        <v>59084798.149999999</v>
      </c>
      <c r="F103" s="160">
        <v>57827445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2272</v>
      </c>
      <c r="B104" s="157"/>
      <c r="C104" s="54"/>
      <c r="D104" s="162">
        <f t="shared" ref="D104:O104" si="25">SUM(D95:D103)</f>
        <v>291448034.15999997</v>
      </c>
      <c r="E104" s="162">
        <f t="shared" si="25"/>
        <v>291296138.56</v>
      </c>
      <c r="F104" s="162">
        <f t="shared" si="25"/>
        <v>267985951.87</v>
      </c>
      <c r="G104" s="162">
        <f t="shared" si="25"/>
        <v>0</v>
      </c>
      <c r="H104" s="162">
        <f t="shared" si="25"/>
        <v>0</v>
      </c>
      <c r="I104" s="162">
        <f t="shared" si="25"/>
        <v>0</v>
      </c>
      <c r="J104" s="162">
        <f t="shared" si="25"/>
        <v>0</v>
      </c>
      <c r="K104" s="162">
        <f t="shared" si="25"/>
        <v>0</v>
      </c>
      <c r="L104" s="162">
        <f t="shared" si="25"/>
        <v>0</v>
      </c>
      <c r="M104" s="162">
        <f t="shared" si="25"/>
        <v>0</v>
      </c>
      <c r="N104" s="162">
        <f t="shared" si="25"/>
        <v>0</v>
      </c>
      <c r="O104" s="162">
        <f t="shared" si="25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2281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2282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2283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2284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2285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2286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2287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2288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2289</v>
      </c>
      <c r="C115" s="54"/>
      <c r="D115" s="160">
        <v>130659608.87</v>
      </c>
      <c r="E115" s="160">
        <v>120840139.93000001</v>
      </c>
      <c r="F115" s="160">
        <v>126883879.14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2290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2291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2292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2293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2294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2295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2296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2297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2298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2299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2300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2301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2302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2303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2304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2305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2306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2307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2308</v>
      </c>
      <c r="B134" s="167"/>
      <c r="C134" s="54"/>
      <c r="D134" s="162">
        <f t="shared" ref="D134:O134" si="26">SUM(D109:D133)</f>
        <v>130659608.87</v>
      </c>
      <c r="E134" s="162">
        <f t="shared" si="26"/>
        <v>120840139.93000001</v>
      </c>
      <c r="F134" s="162">
        <f t="shared" si="26"/>
        <v>126883879.14</v>
      </c>
      <c r="G134" s="162">
        <f t="shared" si="26"/>
        <v>0</v>
      </c>
      <c r="H134" s="162">
        <f t="shared" si="26"/>
        <v>0</v>
      </c>
      <c r="I134" s="162">
        <f t="shared" si="26"/>
        <v>0</v>
      </c>
      <c r="J134" s="162">
        <f t="shared" si="26"/>
        <v>0</v>
      </c>
      <c r="K134" s="162">
        <f t="shared" si="26"/>
        <v>0</v>
      </c>
      <c r="L134" s="162">
        <f t="shared" si="26"/>
        <v>0</v>
      </c>
      <c r="M134" s="162">
        <f t="shared" si="26"/>
        <v>0</v>
      </c>
      <c r="N134" s="162">
        <f t="shared" si="26"/>
        <v>0</v>
      </c>
      <c r="O134" s="162">
        <f t="shared" si="26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2309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2310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2283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2284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2285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2286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2287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2288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2289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2290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2291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2292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2293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2294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2295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2296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2297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2298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2299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2300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2301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2302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2303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2304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2305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2306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2307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2311</v>
      </c>
      <c r="B164" s="167"/>
      <c r="C164" s="54"/>
      <c r="D164" s="162">
        <f t="shared" ref="D164:O164" si="27">SUM(D139:D163)</f>
        <v>0</v>
      </c>
      <c r="E164" s="162">
        <f t="shared" si="27"/>
        <v>0</v>
      </c>
      <c r="F164" s="162">
        <f t="shared" si="27"/>
        <v>0</v>
      </c>
      <c r="G164" s="162">
        <f t="shared" si="27"/>
        <v>0</v>
      </c>
      <c r="H164" s="162">
        <f t="shared" si="27"/>
        <v>0</v>
      </c>
      <c r="I164" s="162">
        <f t="shared" si="27"/>
        <v>0</v>
      </c>
      <c r="J164" s="162">
        <f t="shared" si="27"/>
        <v>0</v>
      </c>
      <c r="K164" s="162">
        <f t="shared" si="27"/>
        <v>0</v>
      </c>
      <c r="L164" s="162">
        <f t="shared" si="27"/>
        <v>0</v>
      </c>
      <c r="M164" s="162">
        <f t="shared" si="27"/>
        <v>0</v>
      </c>
      <c r="N164" s="162">
        <f t="shared" si="27"/>
        <v>0</v>
      </c>
      <c r="O164" s="162">
        <f t="shared" si="27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6" t="s">
        <v>2312</v>
      </c>
      <c r="B167" s="246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2313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2313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2314</v>
      </c>
      <c r="B170" s="167"/>
      <c r="C170" s="54"/>
      <c r="D170" s="162">
        <f t="shared" ref="D170:O170" si="28">SUM(D169)</f>
        <v>0</v>
      </c>
      <c r="E170" s="162">
        <f t="shared" si="28"/>
        <v>0</v>
      </c>
      <c r="F170" s="162">
        <f t="shared" si="28"/>
        <v>0</v>
      </c>
      <c r="G170" s="162">
        <f t="shared" si="28"/>
        <v>0</v>
      </c>
      <c r="H170" s="162">
        <f t="shared" si="28"/>
        <v>0</v>
      </c>
      <c r="I170" s="162">
        <f t="shared" si="28"/>
        <v>0</v>
      </c>
      <c r="J170" s="162">
        <f t="shared" si="28"/>
        <v>0</v>
      </c>
      <c r="K170" s="162">
        <f t="shared" si="28"/>
        <v>0</v>
      </c>
      <c r="L170" s="162">
        <f t="shared" si="28"/>
        <v>0</v>
      </c>
      <c r="M170" s="162">
        <f t="shared" si="28"/>
        <v>0</v>
      </c>
      <c r="N170" s="162">
        <f t="shared" si="28"/>
        <v>0</v>
      </c>
      <c r="O170" s="162">
        <f t="shared" si="28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2315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29">D3</f>
        <v>46112</v>
      </c>
      <c r="E174" s="153">
        <f t="shared" si="29"/>
        <v>46142</v>
      </c>
      <c r="F174" s="153">
        <f t="shared" si="29"/>
        <v>46173</v>
      </c>
      <c r="G174" s="153">
        <f t="shared" si="29"/>
        <v>46203</v>
      </c>
      <c r="H174" s="153">
        <f t="shared" si="29"/>
        <v>46234</v>
      </c>
      <c r="I174" s="153">
        <f t="shared" si="29"/>
        <v>46265</v>
      </c>
      <c r="J174" s="153">
        <f t="shared" si="29"/>
        <v>46295</v>
      </c>
      <c r="K174" s="153">
        <f t="shared" si="29"/>
        <v>46326</v>
      </c>
      <c r="L174" s="153">
        <f t="shared" si="29"/>
        <v>46356</v>
      </c>
      <c r="M174" s="153">
        <f t="shared" si="29"/>
        <v>46387</v>
      </c>
      <c r="N174" s="153">
        <f t="shared" si="29"/>
        <v>46418</v>
      </c>
      <c r="O174" s="153">
        <f t="shared" si="29"/>
        <v>46446</v>
      </c>
      <c r="P174" s="54"/>
      <c r="Q174" s="62"/>
    </row>
    <row r="175" spans="1:17" ht="11.25" customHeight="1">
      <c r="A175" s="158" t="s">
        <v>2316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2317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7" t="s">
        <v>2318</v>
      </c>
      <c r="B177" s="157" t="s">
        <v>2319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8"/>
      <c r="B178" s="157" t="s">
        <v>2320</v>
      </c>
      <c r="C178" s="54"/>
      <c r="D178" s="160">
        <v>413123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9"/>
      <c r="B179" s="157" t="s">
        <v>2321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7" t="s">
        <v>2322</v>
      </c>
      <c r="B180" s="157" t="s">
        <v>2323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8"/>
      <c r="B181" s="157" t="s">
        <v>2324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8"/>
      <c r="B182" s="157" t="s">
        <v>2325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8"/>
      <c r="B183" s="157" t="s">
        <v>2326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8"/>
      <c r="B184" s="157" t="s">
        <v>2327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8"/>
      <c r="B185" s="157" t="s">
        <v>2328</v>
      </c>
      <c r="C185" s="54"/>
      <c r="D185" s="160">
        <v>8144</v>
      </c>
      <c r="E185" s="160">
        <v>7788.4454879000004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8"/>
      <c r="B186" s="157" t="s">
        <v>2329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8"/>
      <c r="B187" s="157" t="s">
        <v>2330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8"/>
      <c r="B188" s="157" t="s">
        <v>2445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8"/>
      <c r="B189" s="157" t="s">
        <v>2331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8"/>
      <c r="B190" s="157" t="s">
        <v>2332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8"/>
      <c r="B191" s="157" t="s">
        <v>2333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8"/>
      <c r="B192" s="157" t="s">
        <v>2334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8"/>
      <c r="B193" s="157" t="s">
        <v>2335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8"/>
      <c r="B194" s="157" t="s">
        <v>2336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9"/>
      <c r="B195" s="157" t="s">
        <v>2337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7" t="s">
        <v>2338</v>
      </c>
      <c r="B196" s="157" t="s">
        <v>2339</v>
      </c>
      <c r="C196" s="54"/>
      <c r="D196" s="160">
        <v>0</v>
      </c>
      <c r="E196" s="160">
        <v>71837.154739899997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9"/>
      <c r="B197" s="157" t="s">
        <v>2340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7" t="s">
        <v>2341</v>
      </c>
      <c r="B198" s="157" t="s">
        <v>2342</v>
      </c>
      <c r="C198" s="54"/>
      <c r="D198" s="160">
        <v>4190</v>
      </c>
      <c r="E198" s="160">
        <v>7124.61</v>
      </c>
      <c r="F198" s="160">
        <v>7751.5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8"/>
      <c r="B199" s="157" t="s">
        <v>18</v>
      </c>
      <c r="C199" s="54"/>
      <c r="D199" s="160">
        <v>0</v>
      </c>
      <c r="E199" s="160">
        <v>0</v>
      </c>
      <c r="F199" s="160">
        <v>0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8"/>
      <c r="B200" s="157" t="s">
        <v>19</v>
      </c>
      <c r="C200" s="54"/>
      <c r="D200" s="160">
        <v>2963</v>
      </c>
      <c r="E200" s="160">
        <v>440883.67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8"/>
      <c r="B201" s="157" t="s">
        <v>2343</v>
      </c>
      <c r="C201" s="54"/>
      <c r="D201" s="160">
        <v>11631518</v>
      </c>
      <c r="E201" s="160">
        <v>11123361.793558301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8"/>
      <c r="B202" s="157" t="s">
        <v>2344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8"/>
      <c r="B203" s="157" t="s">
        <v>2345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8"/>
      <c r="B204" s="157" t="s">
        <v>2346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8"/>
      <c r="B205" s="157" t="s">
        <v>2347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8"/>
      <c r="B206" s="157" t="s">
        <v>2348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8"/>
      <c r="B207" s="157" t="s">
        <v>2349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8"/>
      <c r="B208" s="157" t="s">
        <v>117</v>
      </c>
      <c r="C208" s="54"/>
      <c r="D208" s="160">
        <v>382428</v>
      </c>
      <c r="E208" s="160">
        <v>191316.96375</v>
      </c>
      <c r="F208" s="160">
        <v>200233.39642800001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8"/>
      <c r="B209" s="157" t="s">
        <v>2350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8"/>
      <c r="B210" s="157" t="s">
        <v>2351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8"/>
      <c r="B211" s="157" t="s">
        <v>2352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8"/>
      <c r="B212" s="157" t="s">
        <v>2353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8"/>
      <c r="B213" s="157" t="s">
        <v>2354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8"/>
      <c r="B214" s="157" t="s">
        <v>2355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8"/>
      <c r="B215" s="157" t="s">
        <v>2356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8"/>
      <c r="B216" s="174" t="s">
        <v>2357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8"/>
      <c r="B217" s="174" t="s">
        <v>2358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8"/>
      <c r="B218" s="174" t="s">
        <v>2359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8"/>
      <c r="B219" s="157" t="s">
        <v>2360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8"/>
      <c r="B220" s="157" t="s">
        <v>2361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8"/>
      <c r="B221" s="157" t="s">
        <v>2362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8"/>
      <c r="B222" s="157" t="s">
        <v>2363</v>
      </c>
      <c r="C222" s="54"/>
      <c r="D222" s="160">
        <v>526392</v>
      </c>
      <c r="E222" s="160">
        <v>503394.92863550002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9"/>
      <c r="B223" s="157" t="s">
        <v>2364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7" t="s">
        <v>2365</v>
      </c>
      <c r="B224" s="157" t="s">
        <v>2366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8"/>
      <c r="B225" s="157" t="s">
        <v>2367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8"/>
      <c r="B226" s="175" t="s">
        <v>2368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8"/>
      <c r="B227" s="175" t="s">
        <v>2369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8"/>
      <c r="B228" s="175" t="s">
        <v>2370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8"/>
      <c r="B229" s="157" t="s">
        <v>2371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8"/>
      <c r="B230" s="157" t="s">
        <v>2372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8"/>
      <c r="B231" s="157" t="s">
        <v>2373</v>
      </c>
      <c r="C231" s="54"/>
      <c r="D231" s="160">
        <v>2193699</v>
      </c>
      <c r="E231" s="160">
        <v>1562995.4004951003</v>
      </c>
      <c r="F231" s="160">
        <v>1242063.3434039999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8"/>
      <c r="B232" s="157" t="s">
        <v>2374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8"/>
      <c r="B233" s="157" t="s">
        <v>2375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8"/>
      <c r="B234" s="157" t="s">
        <v>2376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8"/>
      <c r="B235" s="157" t="s">
        <v>2377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8"/>
      <c r="B236" s="157" t="s">
        <v>2378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8"/>
      <c r="B237" s="157" t="s">
        <v>2379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8"/>
      <c r="B238" s="157" t="s">
        <v>2380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9"/>
      <c r="B239" s="157" t="s">
        <v>2381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7" t="s">
        <v>2382</v>
      </c>
      <c r="B240" s="157" t="s">
        <v>2383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9"/>
      <c r="B241" s="157" t="s">
        <v>2384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7" t="s">
        <v>2385</v>
      </c>
      <c r="B242" s="157" t="s">
        <v>2386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8"/>
      <c r="B243" s="157" t="s">
        <v>2387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8"/>
      <c r="B244" s="157" t="s">
        <v>2388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8"/>
      <c r="B245" s="157" t="s">
        <v>2389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8"/>
      <c r="B246" s="157" t="s">
        <v>2390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8"/>
      <c r="B247" s="157" t="s">
        <v>2391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8"/>
      <c r="B248" s="157" t="s">
        <v>2392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8"/>
      <c r="B249" s="157" t="s">
        <v>2393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8"/>
      <c r="B250" s="157" t="s">
        <v>2394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8"/>
      <c r="B251" s="157" t="s">
        <v>2395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9"/>
      <c r="B252" s="157" t="s">
        <v>2396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50" t="s">
        <v>2397</v>
      </c>
      <c r="B253" s="175" t="s">
        <v>2398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51"/>
      <c r="B254" s="175" t="s">
        <v>2399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2"/>
      <c r="B255" s="175" t="s">
        <v>2400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50" t="s">
        <v>2401</v>
      </c>
      <c r="B256" s="175" t="s">
        <v>2402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51"/>
      <c r="B257" s="175" t="s">
        <v>2403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51"/>
      <c r="B258" s="175" t="s">
        <v>2446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2"/>
      <c r="B259" s="175" t="s">
        <v>2404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2405</v>
      </c>
      <c r="C260" s="54"/>
      <c r="D260" s="179">
        <f t="shared" ref="D260:O260" si="30">SUM(D177:D259)</f>
        <v>15162457</v>
      </c>
      <c r="E260" s="179">
        <f t="shared" si="30"/>
        <v>13908702.966666702</v>
      </c>
      <c r="F260" s="179">
        <f t="shared" si="30"/>
        <v>1450048.2398319999</v>
      </c>
      <c r="G260" s="179">
        <f t="shared" si="30"/>
        <v>0</v>
      </c>
      <c r="H260" s="179">
        <f t="shared" si="30"/>
        <v>0</v>
      </c>
      <c r="I260" s="179">
        <f t="shared" si="30"/>
        <v>0</v>
      </c>
      <c r="J260" s="179">
        <f t="shared" si="30"/>
        <v>0</v>
      </c>
      <c r="K260" s="179">
        <f t="shared" si="30"/>
        <v>0</v>
      </c>
      <c r="L260" s="179">
        <f t="shared" si="30"/>
        <v>0</v>
      </c>
      <c r="M260" s="179">
        <f t="shared" si="30"/>
        <v>0</v>
      </c>
      <c r="N260" s="179">
        <f t="shared" si="30"/>
        <v>0</v>
      </c>
      <c r="O260" s="179">
        <f t="shared" si="30"/>
        <v>0</v>
      </c>
      <c r="P260" s="159"/>
      <c r="Q260" s="62"/>
    </row>
    <row r="261" spans="1:17">
      <c r="A261" s="158" t="s">
        <v>2406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2317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7" t="s">
        <v>2318</v>
      </c>
      <c r="B263" s="157" t="s">
        <v>2319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8"/>
      <c r="B264" s="157" t="s">
        <v>2320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9"/>
      <c r="B265" s="157" t="s">
        <v>2321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7" t="s">
        <v>2322</v>
      </c>
      <c r="B266" s="157" t="s">
        <v>2323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8"/>
      <c r="B267" s="157" t="s">
        <v>2324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8"/>
      <c r="B268" s="157" t="s">
        <v>2325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8"/>
      <c r="B269" s="157" t="s">
        <v>2326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8"/>
      <c r="B270" s="157" t="s">
        <v>2327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8"/>
      <c r="B271" s="157" t="s">
        <v>2328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8"/>
      <c r="B272" s="157" t="s">
        <v>2329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8"/>
      <c r="B273" s="157" t="s">
        <v>2330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8"/>
      <c r="B274" s="157" t="s">
        <v>2445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8"/>
      <c r="B275" s="157" t="s">
        <v>2331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8"/>
      <c r="B276" s="157" t="s">
        <v>2332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8"/>
      <c r="B277" s="157" t="s">
        <v>2333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8"/>
      <c r="B278" s="157" t="s">
        <v>2334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8"/>
      <c r="B279" s="157" t="s">
        <v>2335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8"/>
      <c r="B280" s="157" t="s">
        <v>2336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9"/>
      <c r="B281" s="157" t="s">
        <v>2337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7" t="s">
        <v>2338</v>
      </c>
      <c r="B282" s="157" t="s">
        <v>2339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9"/>
      <c r="B283" s="157" t="s">
        <v>2340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7" t="s">
        <v>2341</v>
      </c>
      <c r="B284" s="157" t="s">
        <v>2342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8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8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8"/>
      <c r="B287" s="157" t="s">
        <v>2343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8"/>
      <c r="B288" s="157" t="s">
        <v>2344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8"/>
      <c r="B289" s="157" t="s">
        <v>2345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8"/>
      <c r="B290" s="157" t="s">
        <v>2346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8"/>
      <c r="B291" s="157" t="s">
        <v>2347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8"/>
      <c r="B292" s="157" t="s">
        <v>2348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8"/>
      <c r="B293" s="157" t="s">
        <v>2349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8"/>
      <c r="B294" s="157" t="s">
        <v>117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8"/>
      <c r="B295" s="157" t="s">
        <v>2350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8"/>
      <c r="B296" s="157" t="s">
        <v>2351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8"/>
      <c r="B297" s="157" t="s">
        <v>2352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8"/>
      <c r="B298" s="157" t="s">
        <v>2353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8"/>
      <c r="B299" s="157" t="s">
        <v>2354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8"/>
      <c r="B300" s="157" t="s">
        <v>2355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8"/>
      <c r="B301" s="157" t="s">
        <v>2356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8"/>
      <c r="B302" s="174" t="s">
        <v>2357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8"/>
      <c r="B303" s="174" t="s">
        <v>2358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8"/>
      <c r="B304" s="174" t="s">
        <v>2359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8"/>
      <c r="B305" s="157" t="s">
        <v>2360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8"/>
      <c r="B306" s="157" t="s">
        <v>2361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8"/>
      <c r="B307" s="157" t="s">
        <v>2362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8"/>
      <c r="B308" s="157" t="s">
        <v>2363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8"/>
      <c r="B309" s="157" t="s">
        <v>2364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2366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2367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7" t="s">
        <v>2365</v>
      </c>
      <c r="B312" s="175" t="s">
        <v>2368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8"/>
      <c r="B313" s="175" t="s">
        <v>2369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8"/>
      <c r="B314" s="175" t="s">
        <v>2370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8"/>
      <c r="B315" s="157" t="s">
        <v>2371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8"/>
      <c r="B316" s="157" t="s">
        <v>2372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8"/>
      <c r="B317" s="157" t="s">
        <v>2373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8"/>
      <c r="B318" s="157" t="s">
        <v>2374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8"/>
      <c r="B319" s="157" t="s">
        <v>2375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8"/>
      <c r="B320" s="157" t="s">
        <v>2376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8"/>
      <c r="B321" s="157" t="s">
        <v>2377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8"/>
      <c r="B322" s="157" t="s">
        <v>2378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8"/>
      <c r="B323" s="157" t="s">
        <v>2379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8"/>
      <c r="B324" s="157" t="s">
        <v>2380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9"/>
      <c r="B325" s="157" t="s">
        <v>2381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7" t="s">
        <v>2382</v>
      </c>
      <c r="B326" s="157" t="s">
        <v>2383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9"/>
      <c r="B327" s="157" t="s">
        <v>2384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7" t="s">
        <v>2385</v>
      </c>
      <c r="B328" s="157" t="s">
        <v>2386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8"/>
      <c r="B329" s="157" t="s">
        <v>2387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8"/>
      <c r="B330" s="157" t="s">
        <v>2388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8"/>
      <c r="B331" s="157" t="s">
        <v>2389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8"/>
      <c r="B332" s="157" t="s">
        <v>2390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8"/>
      <c r="B333" s="157" t="s">
        <v>2391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8"/>
      <c r="B334" s="157" t="s">
        <v>2392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8"/>
      <c r="B335" s="157" t="s">
        <v>2393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8"/>
      <c r="B336" s="157" t="s">
        <v>2394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8"/>
      <c r="B337" s="157" t="s">
        <v>2395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9"/>
      <c r="B338" s="157" t="s">
        <v>2396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50" t="s">
        <v>2397</v>
      </c>
      <c r="B339" s="175" t="s">
        <v>2398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51"/>
      <c r="B340" s="175" t="s">
        <v>2399</v>
      </c>
      <c r="C340" s="176"/>
      <c r="D340" s="160">
        <v>2397269.67</v>
      </c>
      <c r="E340" s="160">
        <v>2426709.91</v>
      </c>
      <c r="F340" s="160">
        <v>2457133.7599999998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2"/>
      <c r="B341" s="175" t="s">
        <v>2400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50" t="s">
        <v>2401</v>
      </c>
      <c r="B342" s="175" t="s">
        <v>2402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51"/>
      <c r="B343" s="175" t="s">
        <v>2403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51"/>
      <c r="B344" s="175" t="s">
        <v>2446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2"/>
      <c r="B345" s="175" t="s">
        <v>2404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2407</v>
      </c>
      <c r="C346" s="54"/>
      <c r="D346" s="179">
        <f t="shared" ref="D346:O346" si="31">SUM(D263:D345)</f>
        <v>2397269.67</v>
      </c>
      <c r="E346" s="179">
        <f t="shared" si="31"/>
        <v>2426709.91</v>
      </c>
      <c r="F346" s="179">
        <f t="shared" si="31"/>
        <v>2457133.7599999998</v>
      </c>
      <c r="G346" s="179">
        <f t="shared" si="31"/>
        <v>0</v>
      </c>
      <c r="H346" s="179">
        <f t="shared" si="31"/>
        <v>0</v>
      </c>
      <c r="I346" s="179">
        <f t="shared" si="31"/>
        <v>0</v>
      </c>
      <c r="J346" s="179">
        <f t="shared" si="31"/>
        <v>0</v>
      </c>
      <c r="K346" s="179">
        <f t="shared" si="31"/>
        <v>0</v>
      </c>
      <c r="L346" s="179">
        <f t="shared" si="31"/>
        <v>0</v>
      </c>
      <c r="M346" s="179">
        <f t="shared" si="31"/>
        <v>0</v>
      </c>
      <c r="N346" s="179">
        <f t="shared" si="31"/>
        <v>0</v>
      </c>
      <c r="O346" s="179">
        <f t="shared" si="31"/>
        <v>0</v>
      </c>
      <c r="P346" s="159"/>
      <c r="Q346" s="62"/>
    </row>
    <row r="347" spans="1:17">
      <c r="A347" s="158" t="s">
        <v>2408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2409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2410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2411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2412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2413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2414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2415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2416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2417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2418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2419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2420</v>
      </c>
      <c r="C359" s="54"/>
      <c r="D359" s="179">
        <f t="shared" ref="D359:O359" si="32">SUM(D348:D358)</f>
        <v>0</v>
      </c>
      <c r="E359" s="179">
        <f t="shared" si="32"/>
        <v>0</v>
      </c>
      <c r="F359" s="179">
        <f t="shared" si="32"/>
        <v>0</v>
      </c>
      <c r="G359" s="179">
        <f t="shared" si="32"/>
        <v>0</v>
      </c>
      <c r="H359" s="179">
        <f t="shared" si="32"/>
        <v>0</v>
      </c>
      <c r="I359" s="179">
        <f t="shared" si="32"/>
        <v>0</v>
      </c>
      <c r="J359" s="179">
        <f t="shared" si="32"/>
        <v>0</v>
      </c>
      <c r="K359" s="179">
        <f t="shared" si="32"/>
        <v>0</v>
      </c>
      <c r="L359" s="179">
        <f t="shared" si="32"/>
        <v>0</v>
      </c>
      <c r="M359" s="179">
        <f t="shared" si="32"/>
        <v>0</v>
      </c>
      <c r="N359" s="179">
        <f t="shared" si="32"/>
        <v>0</v>
      </c>
      <c r="O359" s="179">
        <f t="shared" si="32"/>
        <v>0</v>
      </c>
      <c r="P359" s="159"/>
      <c r="Q359" s="62"/>
    </row>
    <row r="360" spans="1:17">
      <c r="A360" s="158" t="s">
        <v>2421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2409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2410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2411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2412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2413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2414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2415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2416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2417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2418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2419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2420</v>
      </c>
      <c r="C372" s="54"/>
      <c r="D372" s="179">
        <f t="shared" ref="D372:O372" si="33">SUM(D361:D371)</f>
        <v>0</v>
      </c>
      <c r="E372" s="179">
        <f t="shared" si="33"/>
        <v>0</v>
      </c>
      <c r="F372" s="179">
        <f t="shared" si="33"/>
        <v>0</v>
      </c>
      <c r="G372" s="179">
        <f t="shared" si="33"/>
        <v>0</v>
      </c>
      <c r="H372" s="179">
        <f t="shared" si="33"/>
        <v>0</v>
      </c>
      <c r="I372" s="179">
        <f t="shared" si="33"/>
        <v>0</v>
      </c>
      <c r="J372" s="179">
        <f t="shared" si="33"/>
        <v>0</v>
      </c>
      <c r="K372" s="179">
        <f t="shared" si="33"/>
        <v>0</v>
      </c>
      <c r="L372" s="179">
        <f t="shared" si="33"/>
        <v>0</v>
      </c>
      <c r="M372" s="179">
        <f t="shared" si="33"/>
        <v>0</v>
      </c>
      <c r="N372" s="179">
        <f t="shared" si="33"/>
        <v>0</v>
      </c>
      <c r="O372" s="179">
        <f t="shared" si="33"/>
        <v>0</v>
      </c>
      <c r="P372" s="159"/>
      <c r="Q372" s="62"/>
    </row>
    <row r="373" spans="1:20" s="74" customFormat="1" ht="12" thickBot="1">
      <c r="A373" s="158" t="s">
        <v>2422</v>
      </c>
      <c r="B373" s="158"/>
      <c r="C373" s="84"/>
      <c r="D373" s="182">
        <f t="shared" ref="D373:O373" si="34">D260+D346+D359+D372</f>
        <v>17559726.670000002</v>
      </c>
      <c r="E373" s="182">
        <f t="shared" si="34"/>
        <v>16335412.876666702</v>
      </c>
      <c r="F373" s="182">
        <f t="shared" si="34"/>
        <v>3907181.9998319997</v>
      </c>
      <c r="G373" s="182">
        <f t="shared" si="34"/>
        <v>0</v>
      </c>
      <c r="H373" s="182">
        <f t="shared" si="34"/>
        <v>0</v>
      </c>
      <c r="I373" s="182">
        <f t="shared" si="34"/>
        <v>0</v>
      </c>
      <c r="J373" s="182">
        <f t="shared" si="34"/>
        <v>0</v>
      </c>
      <c r="K373" s="182">
        <f t="shared" si="34"/>
        <v>0</v>
      </c>
      <c r="L373" s="182">
        <f t="shared" si="34"/>
        <v>0</v>
      </c>
      <c r="M373" s="182">
        <f t="shared" si="34"/>
        <v>0</v>
      </c>
      <c r="N373" s="182">
        <f t="shared" si="34"/>
        <v>0</v>
      </c>
      <c r="O373" s="182">
        <f t="shared" si="34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2423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5">D174</f>
        <v>46112</v>
      </c>
      <c r="E376" s="153">
        <f t="shared" si="35"/>
        <v>46142</v>
      </c>
      <c r="F376" s="153">
        <f t="shared" si="35"/>
        <v>46173</v>
      </c>
      <c r="G376" s="153">
        <f t="shared" si="35"/>
        <v>46203</v>
      </c>
      <c r="H376" s="153">
        <f t="shared" si="35"/>
        <v>46234</v>
      </c>
      <c r="I376" s="153">
        <f t="shared" si="35"/>
        <v>46265</v>
      </c>
      <c r="J376" s="153">
        <f t="shared" si="35"/>
        <v>46295</v>
      </c>
      <c r="K376" s="153">
        <f t="shared" si="35"/>
        <v>46326</v>
      </c>
      <c r="L376" s="153">
        <f t="shared" si="35"/>
        <v>46356</v>
      </c>
      <c r="M376" s="153">
        <f t="shared" si="35"/>
        <v>46387</v>
      </c>
      <c r="N376" s="153">
        <f t="shared" si="35"/>
        <v>46418</v>
      </c>
      <c r="O376" s="153">
        <f t="shared" si="35"/>
        <v>46446</v>
      </c>
      <c r="P376" s="54"/>
      <c r="Q376" s="62"/>
    </row>
    <row r="377" spans="1:20">
      <c r="A377" s="167"/>
      <c r="B377" s="167" t="s">
        <v>2424</v>
      </c>
      <c r="C377" s="54"/>
      <c r="D377" s="170">
        <f>+[9]BS!B17</f>
        <v>67363500.349999994</v>
      </c>
      <c r="E377" s="159">
        <f t="shared" ref="E377:O377" si="36">D385</f>
        <v>66835652.749999993</v>
      </c>
      <c r="F377" s="159">
        <f t="shared" si="36"/>
        <v>64913422.069999993</v>
      </c>
      <c r="G377" s="159">
        <f t="shared" si="36"/>
        <v>62037553.209999993</v>
      </c>
      <c r="H377" s="159">
        <f t="shared" si="36"/>
        <v>62037553.209999993</v>
      </c>
      <c r="I377" s="159">
        <f t="shared" si="36"/>
        <v>62037553.209999993</v>
      </c>
      <c r="J377" s="159">
        <f t="shared" si="36"/>
        <v>62037553.209999993</v>
      </c>
      <c r="K377" s="159">
        <f t="shared" si="36"/>
        <v>62037553.209999993</v>
      </c>
      <c r="L377" s="159">
        <f t="shared" si="36"/>
        <v>62037553.209999993</v>
      </c>
      <c r="M377" s="159">
        <f t="shared" si="36"/>
        <v>62037553.209999993</v>
      </c>
      <c r="N377" s="159">
        <f t="shared" si="36"/>
        <v>62037553.209999993</v>
      </c>
      <c r="O377" s="159">
        <f t="shared" si="36"/>
        <v>62037553.209999993</v>
      </c>
      <c r="P377" s="54"/>
      <c r="Q377" s="62"/>
    </row>
    <row r="378" spans="1:20">
      <c r="A378" s="167"/>
      <c r="B378" s="167" t="s">
        <v>2425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2426</v>
      </c>
      <c r="C379" s="54"/>
      <c r="D379" s="160">
        <v>-527847.6</v>
      </c>
      <c r="E379" s="160">
        <v>-1922230.68</v>
      </c>
      <c r="F379" s="160">
        <v>-2875868.86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2427</v>
      </c>
      <c r="C380" s="54"/>
      <c r="D380" s="170">
        <f t="shared" ref="D380:O380" si="37">SUM(D381:D384)</f>
        <v>0</v>
      </c>
      <c r="E380" s="170">
        <f t="shared" si="37"/>
        <v>0</v>
      </c>
      <c r="F380" s="170">
        <f t="shared" si="37"/>
        <v>0</v>
      </c>
      <c r="G380" s="170">
        <f t="shared" si="37"/>
        <v>0</v>
      </c>
      <c r="H380" s="170">
        <f t="shared" si="37"/>
        <v>0</v>
      </c>
      <c r="I380" s="170">
        <f t="shared" si="37"/>
        <v>0</v>
      </c>
      <c r="J380" s="170">
        <f t="shared" si="37"/>
        <v>0</v>
      </c>
      <c r="K380" s="170">
        <f t="shared" si="37"/>
        <v>0</v>
      </c>
      <c r="L380" s="170">
        <f t="shared" si="37"/>
        <v>0</v>
      </c>
      <c r="M380" s="170">
        <f t="shared" si="37"/>
        <v>0</v>
      </c>
      <c r="N380" s="170">
        <f t="shared" si="37"/>
        <v>0</v>
      </c>
      <c r="O380" s="170">
        <f t="shared" si="37"/>
        <v>0</v>
      </c>
      <c r="P380" s="54"/>
      <c r="Q380" s="62"/>
    </row>
    <row r="381" spans="1:20">
      <c r="A381" s="167"/>
      <c r="B381" s="167" t="s">
        <v>2428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2429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2430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2431</v>
      </c>
      <c r="B385" s="167"/>
      <c r="C385" s="54"/>
      <c r="D385" s="182">
        <f t="shared" ref="D385:O385" si="38">SUM(D377:D380)</f>
        <v>66835652.749999993</v>
      </c>
      <c r="E385" s="182">
        <f t="shared" si="38"/>
        <v>64913422.069999993</v>
      </c>
      <c r="F385" s="182">
        <f t="shared" si="38"/>
        <v>62037553.209999993</v>
      </c>
      <c r="G385" s="182">
        <f t="shared" si="38"/>
        <v>62037553.209999993</v>
      </c>
      <c r="H385" s="182">
        <f t="shared" si="38"/>
        <v>62037553.209999993</v>
      </c>
      <c r="I385" s="182">
        <f t="shared" si="38"/>
        <v>62037553.209999993</v>
      </c>
      <c r="J385" s="182">
        <f t="shared" si="38"/>
        <v>62037553.209999993</v>
      </c>
      <c r="K385" s="182">
        <f t="shared" si="38"/>
        <v>62037553.209999993</v>
      </c>
      <c r="L385" s="182">
        <f t="shared" si="38"/>
        <v>62037553.209999993</v>
      </c>
      <c r="M385" s="182">
        <f t="shared" si="38"/>
        <v>62037553.209999993</v>
      </c>
      <c r="N385" s="182">
        <f t="shared" si="38"/>
        <v>62037553.209999993</v>
      </c>
      <c r="O385" s="182">
        <f t="shared" si="38"/>
        <v>62037553.209999993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2432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2433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2434</v>
      </c>
      <c r="B392" s="157"/>
      <c r="C392" s="54"/>
      <c r="D392" s="162">
        <f t="shared" ref="D392:O392" si="39">SUM(D389:D391)</f>
        <v>0</v>
      </c>
      <c r="E392" s="162">
        <f t="shared" si="39"/>
        <v>0</v>
      </c>
      <c r="F392" s="162">
        <f t="shared" si="39"/>
        <v>0</v>
      </c>
      <c r="G392" s="162">
        <f t="shared" si="39"/>
        <v>0</v>
      </c>
      <c r="H392" s="162">
        <f t="shared" si="39"/>
        <v>0</v>
      </c>
      <c r="I392" s="162">
        <f t="shared" si="39"/>
        <v>0</v>
      </c>
      <c r="J392" s="162">
        <f t="shared" si="39"/>
        <v>0</v>
      </c>
      <c r="K392" s="162">
        <f t="shared" si="39"/>
        <v>0</v>
      </c>
      <c r="L392" s="162">
        <f t="shared" si="39"/>
        <v>0</v>
      </c>
      <c r="M392" s="162">
        <f t="shared" si="39"/>
        <v>0</v>
      </c>
      <c r="N392" s="162">
        <f t="shared" si="39"/>
        <v>0</v>
      </c>
      <c r="O392" s="162">
        <f t="shared" si="39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2435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2436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2437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2317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7" t="s">
        <v>2318</v>
      </c>
      <c r="B400" s="157" t="s">
        <v>2319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8"/>
      <c r="B401" s="157" t="s">
        <v>2320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9"/>
      <c r="B402" s="157" t="s">
        <v>2321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7" t="s">
        <v>2322</v>
      </c>
      <c r="B403" s="157" t="s">
        <v>2323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8"/>
      <c r="B404" s="157" t="s">
        <v>2324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8"/>
      <c r="B405" s="157" t="s">
        <v>2325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8"/>
      <c r="B406" s="157" t="s">
        <v>2326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8"/>
      <c r="B407" s="157" t="s">
        <v>2327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8"/>
      <c r="B408" s="157" t="s">
        <v>2328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8"/>
      <c r="B409" s="157" t="s">
        <v>2329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8"/>
      <c r="B410" s="157" t="s">
        <v>2330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8"/>
      <c r="B411" s="157" t="s">
        <v>2445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8"/>
      <c r="B412" s="157" t="s">
        <v>2331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8"/>
      <c r="B413" s="157" t="s">
        <v>2332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8"/>
      <c r="B414" s="157" t="s">
        <v>2333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8"/>
      <c r="B415" s="157" t="s">
        <v>2334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8"/>
      <c r="B416" s="157" t="s">
        <v>2335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8"/>
      <c r="B417" s="157" t="s">
        <v>2336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9"/>
      <c r="B418" s="157" t="s">
        <v>2337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7" t="s">
        <v>2338</v>
      </c>
      <c r="B419" s="157" t="s">
        <v>2339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9"/>
      <c r="B420" s="157" t="s">
        <v>2340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7" t="s">
        <v>2341</v>
      </c>
      <c r="B421" s="157" t="s">
        <v>2342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8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8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8"/>
      <c r="B424" s="157" t="s">
        <v>2343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8"/>
      <c r="B425" s="157" t="s">
        <v>2344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8"/>
      <c r="B426" s="157" t="s">
        <v>2345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8"/>
      <c r="B427" s="157" t="s">
        <v>2346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8"/>
      <c r="B428" s="157" t="s">
        <v>2347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8"/>
      <c r="B429" s="157" t="s">
        <v>2348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8"/>
      <c r="B430" s="157" t="s">
        <v>2349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8"/>
      <c r="B431" s="157" t="s">
        <v>117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8"/>
      <c r="B432" s="157" t="s">
        <v>2350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8"/>
      <c r="B433" s="157" t="s">
        <v>2351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8"/>
      <c r="B434" s="157" t="s">
        <v>2352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8"/>
      <c r="B435" s="157" t="s">
        <v>2353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8"/>
      <c r="B436" s="157" t="s">
        <v>2354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8"/>
      <c r="B437" s="157" t="s">
        <v>2355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8"/>
      <c r="B438" s="157" t="s">
        <v>2356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8"/>
      <c r="B439" s="157" t="s">
        <v>2357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8"/>
      <c r="B440" s="157" t="s">
        <v>2358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8"/>
      <c r="B441" s="157" t="s">
        <v>2359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8"/>
      <c r="B442" s="157" t="s">
        <v>2360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8"/>
      <c r="B443" s="157" t="s">
        <v>2361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8"/>
      <c r="B444" s="157" t="s">
        <v>2362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8"/>
      <c r="B445" s="157" t="s">
        <v>2363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9"/>
      <c r="B446" s="157" t="s">
        <v>2364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7" t="s">
        <v>2365</v>
      </c>
      <c r="B447" s="157" t="s">
        <v>2366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8"/>
      <c r="B448" s="157" t="s">
        <v>2367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8"/>
      <c r="B449" s="175" t="s">
        <v>2368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8"/>
      <c r="B450" s="175" t="s">
        <v>2369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8"/>
      <c r="B451" s="175" t="s">
        <v>2370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8"/>
      <c r="B452" s="157" t="s">
        <v>2371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8"/>
      <c r="B453" s="157" t="s">
        <v>2372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8"/>
      <c r="B454" s="157" t="s">
        <v>2373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8"/>
      <c r="B455" s="157" t="s">
        <v>2374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8"/>
      <c r="B456" s="157" t="s">
        <v>2375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8"/>
      <c r="B457" s="157" t="s">
        <v>2376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8"/>
      <c r="B458" s="157" t="s">
        <v>2377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8"/>
      <c r="B459" s="157" t="s">
        <v>2378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8"/>
      <c r="B460" s="157" t="s">
        <v>2379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8"/>
      <c r="B461" s="157" t="s">
        <v>2380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9"/>
      <c r="B462" s="157" t="s">
        <v>2381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7" t="s">
        <v>2382</v>
      </c>
      <c r="B463" s="157" t="s">
        <v>2383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9"/>
      <c r="B464" s="157" t="s">
        <v>2384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7" t="s">
        <v>2385</v>
      </c>
      <c r="B465" s="157" t="s">
        <v>2386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8"/>
      <c r="B466" s="157" t="s">
        <v>2387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8"/>
      <c r="B467" s="157" t="s">
        <v>2388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8"/>
      <c r="B468" s="157" t="s">
        <v>2389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8"/>
      <c r="B469" s="157" t="s">
        <v>2390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8"/>
      <c r="B470" s="157" t="s">
        <v>2391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8"/>
      <c r="B471" s="157" t="s">
        <v>2392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8"/>
      <c r="B472" s="157" t="s">
        <v>2393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8"/>
      <c r="B473" s="157" t="s">
        <v>2394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8"/>
      <c r="B474" s="157" t="s">
        <v>2395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9"/>
      <c r="B475" s="157" t="s">
        <v>2396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50" t="s">
        <v>2397</v>
      </c>
      <c r="B476" s="187" t="s">
        <v>2398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51"/>
      <c r="B477" s="187" t="s">
        <v>2399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2"/>
      <c r="B478" s="187" t="s">
        <v>2400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50" t="s">
        <v>2401</v>
      </c>
      <c r="B479" s="175" t="s">
        <v>2402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51"/>
      <c r="B480" s="175" t="s">
        <v>2403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51"/>
      <c r="B481" s="175" t="s">
        <v>2446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2"/>
      <c r="B482" s="175" t="s">
        <v>2404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2438</v>
      </c>
      <c r="C483" s="54"/>
      <c r="D483" s="179">
        <f t="shared" ref="D483:O483" si="40">SUM(D400:D482)</f>
        <v>0</v>
      </c>
      <c r="E483" s="179">
        <f t="shared" si="40"/>
        <v>0</v>
      </c>
      <c r="F483" s="179">
        <f t="shared" si="40"/>
        <v>0</v>
      </c>
      <c r="G483" s="179">
        <f t="shared" si="40"/>
        <v>0</v>
      </c>
      <c r="H483" s="179">
        <f t="shared" si="40"/>
        <v>0</v>
      </c>
      <c r="I483" s="179">
        <f t="shared" si="40"/>
        <v>0</v>
      </c>
      <c r="J483" s="179">
        <f t="shared" si="40"/>
        <v>0</v>
      </c>
      <c r="K483" s="179">
        <f t="shared" si="40"/>
        <v>0</v>
      </c>
      <c r="L483" s="179">
        <f t="shared" si="40"/>
        <v>0</v>
      </c>
      <c r="M483" s="179">
        <f t="shared" si="40"/>
        <v>0</v>
      </c>
      <c r="N483" s="179">
        <f t="shared" si="40"/>
        <v>0</v>
      </c>
      <c r="O483" s="179">
        <f t="shared" si="40"/>
        <v>0</v>
      </c>
      <c r="P483" s="159"/>
      <c r="Q483" s="62"/>
    </row>
    <row r="484" spans="1:17">
      <c r="A484" s="158" t="s">
        <v>2439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2317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7" t="s">
        <v>2318</v>
      </c>
      <c r="B486" s="157" t="s">
        <v>2319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8"/>
      <c r="B487" s="157" t="s">
        <v>2320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9"/>
      <c r="B488" s="157" t="s">
        <v>2321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7" t="s">
        <v>2322</v>
      </c>
      <c r="B489" s="157" t="s">
        <v>2323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8"/>
      <c r="B490" s="157" t="s">
        <v>2324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8"/>
      <c r="B491" s="157" t="s">
        <v>2325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8"/>
      <c r="B492" s="157" t="s">
        <v>2326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8"/>
      <c r="B493" s="157" t="s">
        <v>2327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8"/>
      <c r="B494" s="157" t="s">
        <v>2328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8"/>
      <c r="B495" s="157" t="s">
        <v>2329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8"/>
      <c r="B496" s="157" t="s">
        <v>2330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8"/>
      <c r="B497" s="157" t="s">
        <v>2445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8"/>
      <c r="B498" s="157" t="s">
        <v>2331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8"/>
      <c r="B499" s="157" t="s">
        <v>2332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8"/>
      <c r="B500" s="157" t="s">
        <v>2333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8"/>
      <c r="B501" s="157" t="s">
        <v>2334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8"/>
      <c r="B502" s="157" t="s">
        <v>2335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8"/>
      <c r="B503" s="157" t="s">
        <v>2336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9"/>
      <c r="B504" s="157" t="s">
        <v>2337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7" t="s">
        <v>2338</v>
      </c>
      <c r="B505" s="157" t="s">
        <v>2339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9"/>
      <c r="B506" s="157" t="s">
        <v>2340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7" t="s">
        <v>2341</v>
      </c>
      <c r="B507" s="157" t="s">
        <v>2342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8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8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8"/>
      <c r="B510" s="157" t="s">
        <v>2343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8"/>
      <c r="B511" s="157" t="s">
        <v>2344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8"/>
      <c r="B512" s="157" t="s">
        <v>2345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8"/>
      <c r="B513" s="157" t="s">
        <v>2346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8"/>
      <c r="B514" s="157" t="s">
        <v>2347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8"/>
      <c r="B515" s="157" t="s">
        <v>2348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8"/>
      <c r="B516" s="157" t="s">
        <v>2349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8"/>
      <c r="B517" s="157" t="s">
        <v>117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8"/>
      <c r="B518" s="157" t="s">
        <v>2350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8"/>
      <c r="B519" s="157" t="s">
        <v>2351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8"/>
      <c r="B520" s="157" t="s">
        <v>2352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8"/>
      <c r="B521" s="157" t="s">
        <v>2353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8"/>
      <c r="B522" s="157" t="s">
        <v>2354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8"/>
      <c r="B523" s="157" t="s">
        <v>2355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8"/>
      <c r="B524" s="157" t="s">
        <v>2356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8"/>
      <c r="B525" s="157" t="s">
        <v>2357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8"/>
      <c r="B526" s="157" t="s">
        <v>2358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8"/>
      <c r="B527" s="157" t="s">
        <v>2359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8"/>
      <c r="B528" s="157" t="s">
        <v>2360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8"/>
      <c r="B529" s="157" t="s">
        <v>2361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8"/>
      <c r="B530" s="157" t="s">
        <v>2362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8"/>
      <c r="B531" s="157" t="s">
        <v>2363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8"/>
      <c r="B532" s="157" t="s">
        <v>2364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2366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2367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7" t="s">
        <v>2365</v>
      </c>
      <c r="B535" s="175" t="s">
        <v>2368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8"/>
      <c r="B536" s="175" t="s">
        <v>2369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8"/>
      <c r="B537" s="175" t="s">
        <v>2370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8"/>
      <c r="B538" s="157" t="s">
        <v>2371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8"/>
      <c r="B539" s="157" t="s">
        <v>2372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8"/>
      <c r="B540" s="157" t="s">
        <v>2373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8"/>
      <c r="B541" s="157" t="s">
        <v>2374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8"/>
      <c r="B542" s="157" t="s">
        <v>2375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8"/>
      <c r="B543" s="157" t="s">
        <v>2376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8"/>
      <c r="B544" s="157" t="s">
        <v>2377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8"/>
      <c r="B545" s="157" t="s">
        <v>2378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8"/>
      <c r="B546" s="157" t="s">
        <v>2379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8"/>
      <c r="B547" s="157" t="s">
        <v>2380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9"/>
      <c r="B548" s="157" t="s">
        <v>2381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7" t="s">
        <v>2382</v>
      </c>
      <c r="B549" s="157" t="s">
        <v>2383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9"/>
      <c r="B550" s="157" t="s">
        <v>2384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7" t="s">
        <v>2385</v>
      </c>
      <c r="B551" s="157" t="s">
        <v>2386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8"/>
      <c r="B552" s="157" t="s">
        <v>2387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8"/>
      <c r="B553" s="157" t="s">
        <v>2388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8"/>
      <c r="B554" s="157" t="s">
        <v>2389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8"/>
      <c r="B555" s="157" t="s">
        <v>2390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8"/>
      <c r="B556" s="157" t="s">
        <v>2391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8"/>
      <c r="B557" s="157" t="s">
        <v>2392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8"/>
      <c r="B558" s="157" t="s">
        <v>2393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8"/>
      <c r="B559" s="157" t="s">
        <v>2394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8"/>
      <c r="B560" s="157" t="s">
        <v>2395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9"/>
      <c r="B561" s="157" t="s">
        <v>2396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50" t="s">
        <v>2397</v>
      </c>
      <c r="B562" s="187" t="s">
        <v>2398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51"/>
      <c r="B563" s="187" t="s">
        <v>2399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2"/>
      <c r="B564" s="187" t="s">
        <v>2400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50" t="s">
        <v>2401</v>
      </c>
      <c r="B565" s="175" t="s">
        <v>2402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51"/>
      <c r="B566" s="175" t="s">
        <v>2403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51"/>
      <c r="B567" s="175" t="s">
        <v>2446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2"/>
      <c r="B568" s="175" t="s">
        <v>2404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2440</v>
      </c>
      <c r="C569" s="54"/>
      <c r="D569" s="179">
        <f t="shared" ref="D569:O569" si="41">SUM(D486:D568)</f>
        <v>0</v>
      </c>
      <c r="E569" s="179">
        <f t="shared" si="41"/>
        <v>0</v>
      </c>
      <c r="F569" s="179">
        <f t="shared" si="41"/>
        <v>0</v>
      </c>
      <c r="G569" s="179">
        <f t="shared" si="41"/>
        <v>0</v>
      </c>
      <c r="H569" s="179">
        <f t="shared" si="41"/>
        <v>0</v>
      </c>
      <c r="I569" s="179">
        <f t="shared" si="41"/>
        <v>0</v>
      </c>
      <c r="J569" s="179">
        <f t="shared" si="41"/>
        <v>0</v>
      </c>
      <c r="K569" s="179">
        <f t="shared" si="41"/>
        <v>0</v>
      </c>
      <c r="L569" s="179">
        <f t="shared" si="41"/>
        <v>0</v>
      </c>
      <c r="M569" s="179">
        <f t="shared" si="41"/>
        <v>0</v>
      </c>
      <c r="N569" s="179">
        <f t="shared" si="41"/>
        <v>0</v>
      </c>
      <c r="O569" s="179">
        <f t="shared" si="41"/>
        <v>0</v>
      </c>
      <c r="P569" s="159"/>
      <c r="Q569" s="62"/>
    </row>
    <row r="570" spans="1:17">
      <c r="A570" s="158" t="s">
        <v>2441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2409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2410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2411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2412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2413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2414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2415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2416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2417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2418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2419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2420</v>
      </c>
      <c r="C582" s="54"/>
      <c r="D582" s="179">
        <f t="shared" ref="D582:O582" si="42">SUM(D571:D581)</f>
        <v>0</v>
      </c>
      <c r="E582" s="179">
        <f t="shared" si="42"/>
        <v>0</v>
      </c>
      <c r="F582" s="179">
        <f t="shared" si="42"/>
        <v>0</v>
      </c>
      <c r="G582" s="179">
        <f t="shared" si="42"/>
        <v>0</v>
      </c>
      <c r="H582" s="179">
        <f t="shared" si="42"/>
        <v>0</v>
      </c>
      <c r="I582" s="179">
        <f t="shared" si="42"/>
        <v>0</v>
      </c>
      <c r="J582" s="179">
        <f t="shared" si="42"/>
        <v>0</v>
      </c>
      <c r="K582" s="179">
        <f t="shared" si="42"/>
        <v>0</v>
      </c>
      <c r="L582" s="179">
        <f t="shared" si="42"/>
        <v>0</v>
      </c>
      <c r="M582" s="179">
        <f t="shared" si="42"/>
        <v>0</v>
      </c>
      <c r="N582" s="179">
        <f t="shared" si="42"/>
        <v>0</v>
      </c>
      <c r="O582" s="179">
        <f t="shared" si="42"/>
        <v>0</v>
      </c>
      <c r="P582" s="159"/>
      <c r="Q582" s="62"/>
    </row>
    <row r="583" spans="1:17">
      <c r="A583" s="158" t="s">
        <v>2442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2409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2410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2411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2412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2413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2414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2415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2416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2417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2418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2419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2420</v>
      </c>
      <c r="C595" s="54"/>
      <c r="D595" s="179">
        <f t="shared" ref="D595:O595" si="43">SUM(D584:D594)</f>
        <v>0</v>
      </c>
      <c r="E595" s="179">
        <f t="shared" si="43"/>
        <v>0</v>
      </c>
      <c r="F595" s="179">
        <f t="shared" si="43"/>
        <v>0</v>
      </c>
      <c r="G595" s="179">
        <f t="shared" si="43"/>
        <v>0</v>
      </c>
      <c r="H595" s="179">
        <f t="shared" si="43"/>
        <v>0</v>
      </c>
      <c r="I595" s="179">
        <f t="shared" si="43"/>
        <v>0</v>
      </c>
      <c r="J595" s="179">
        <f t="shared" si="43"/>
        <v>0</v>
      </c>
      <c r="K595" s="179">
        <f t="shared" si="43"/>
        <v>0</v>
      </c>
      <c r="L595" s="179">
        <f t="shared" si="43"/>
        <v>0</v>
      </c>
      <c r="M595" s="179">
        <f t="shared" si="43"/>
        <v>0</v>
      </c>
      <c r="N595" s="179">
        <f t="shared" si="43"/>
        <v>0</v>
      </c>
      <c r="O595" s="179">
        <f t="shared" si="43"/>
        <v>0</v>
      </c>
      <c r="P595" s="159"/>
      <c r="Q595" s="62"/>
    </row>
    <row r="596" spans="1:20" s="74" customFormat="1" ht="12" thickBot="1">
      <c r="A596" s="158"/>
      <c r="B596" s="158" t="s">
        <v>2443</v>
      </c>
      <c r="C596" s="84"/>
      <c r="D596" s="182">
        <f t="shared" ref="D596:O596" si="44">D483+D569+D582+D595</f>
        <v>0</v>
      </c>
      <c r="E596" s="182">
        <f t="shared" si="44"/>
        <v>0</v>
      </c>
      <c r="F596" s="182">
        <f t="shared" si="44"/>
        <v>0</v>
      </c>
      <c r="G596" s="182">
        <f t="shared" si="44"/>
        <v>0</v>
      </c>
      <c r="H596" s="182">
        <f t="shared" si="44"/>
        <v>0</v>
      </c>
      <c r="I596" s="182">
        <f t="shared" si="44"/>
        <v>0</v>
      </c>
      <c r="J596" s="182">
        <f t="shared" si="44"/>
        <v>0</v>
      </c>
      <c r="K596" s="182">
        <f t="shared" si="44"/>
        <v>0</v>
      </c>
      <c r="L596" s="182">
        <f t="shared" si="44"/>
        <v>0</v>
      </c>
      <c r="M596" s="182">
        <f t="shared" si="44"/>
        <v>0</v>
      </c>
      <c r="N596" s="182">
        <f t="shared" si="44"/>
        <v>0</v>
      </c>
      <c r="O596" s="182">
        <f t="shared" si="44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565:A568"/>
    <mergeCell ref="A256:A259"/>
    <mergeCell ref="A339:A341"/>
    <mergeCell ref="A476:A478"/>
    <mergeCell ref="A562:A564"/>
    <mergeCell ref="A551:A561"/>
    <mergeCell ref="A284:A309"/>
    <mergeCell ref="A312:A325"/>
    <mergeCell ref="A549:A550"/>
    <mergeCell ref="A403:A418"/>
    <mergeCell ref="A419:A420"/>
    <mergeCell ref="A421:A446"/>
    <mergeCell ref="A507:A532"/>
    <mergeCell ref="A479:A482"/>
    <mergeCell ref="A489:A504"/>
    <mergeCell ref="A505:A506"/>
    <mergeCell ref="A224:A239"/>
    <mergeCell ref="A326:A327"/>
    <mergeCell ref="A400:A402"/>
    <mergeCell ref="A535:A548"/>
    <mergeCell ref="A328:A338"/>
    <mergeCell ref="A465:A475"/>
    <mergeCell ref="A342:A345"/>
    <mergeCell ref="A240:A241"/>
    <mergeCell ref="A263:A265"/>
    <mergeCell ref="A266:A281"/>
    <mergeCell ref="A282:A283"/>
    <mergeCell ref="A242:A252"/>
    <mergeCell ref="A253:A255"/>
    <mergeCell ref="A447:A462"/>
    <mergeCell ref="A463:A464"/>
    <mergeCell ref="A486:A488"/>
    <mergeCell ref="A167:B167"/>
    <mergeCell ref="A177:A179"/>
    <mergeCell ref="A180:A195"/>
    <mergeCell ref="A196:A197"/>
    <mergeCell ref="A198:A223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A5FC-DED1-487A-9E68-D89FAAC278D9}">
  <sheetPr codeName="Hoja5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E66" sqref="E66"/>
      <selection pane="topRight" activeCell="E66" sqref="E66"/>
      <selection pane="bottomLeft" activeCell="E66" sqref="E66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'[10]Staff Costs and Utilisation'!A1</f>
        <v>Brazil PLOG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+[10]Instructions!A3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'[10]Staff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+'[10]Vendor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2045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2444</v>
      </c>
      <c r="C7" s="196">
        <f t="shared" ref="C7:N7" si="1">SUM(C8:C8)</f>
        <v>5967328.0300000012</v>
      </c>
      <c r="D7" s="197">
        <f t="shared" si="1"/>
        <v>4353910.1700000009</v>
      </c>
      <c r="E7" s="197">
        <f t="shared" si="1"/>
        <v>7397032.7600000007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17718270.960000001</v>
      </c>
      <c r="P7" s="194">
        <f>ROUND(+O7/O$10,4)</f>
        <v>0.98819999999999997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2047</v>
      </c>
      <c r="C8" s="140">
        <f>+C21-C98</f>
        <v>5967328.0300000012</v>
      </c>
      <c r="D8" s="140">
        <f t="shared" ref="D8:N8" si="2">+D21-D98</f>
        <v>4353910.1700000009</v>
      </c>
      <c r="E8" s="140">
        <f t="shared" si="2"/>
        <v>7397032.7600000007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17718270.960000001</v>
      </c>
      <c r="P8" s="199">
        <f>ROUND(+O8/O$10,4)</f>
        <v>0.98819999999999997</v>
      </c>
      <c r="Q8" s="136">
        <f>+N8+M8+L8+K8+J8+I8+H8+G8+F8+E8+D8+C8-O8</f>
        <v>0</v>
      </c>
      <c r="R8" s="54"/>
      <c r="S8" s="55"/>
    </row>
    <row r="9" spans="1:20" ht="5.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2046</v>
      </c>
      <c r="C10" s="200">
        <f t="shared" ref="C10:N10" si="3">SUM(C11:C11)</f>
        <v>5973264.330000001</v>
      </c>
      <c r="D10" s="133">
        <f t="shared" si="3"/>
        <v>4385893.8900000006</v>
      </c>
      <c r="E10" s="133">
        <f t="shared" si="3"/>
        <v>7571482.3100000005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17930640.530000001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2047</v>
      </c>
      <c r="C11" s="140">
        <f>C21</f>
        <v>5973264.330000001</v>
      </c>
      <c r="D11" s="140">
        <f t="shared" ref="D11:N11" si="4">D21</f>
        <v>4385893.8900000006</v>
      </c>
      <c r="E11" s="140">
        <f t="shared" si="4"/>
        <v>7571482.3100000005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17930640.530000001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2048</v>
      </c>
      <c r="C13" s="200">
        <f t="shared" ref="C13:N13" si="5">SUM(C14:C14)</f>
        <v>7765973.2287645591</v>
      </c>
      <c r="D13" s="133">
        <f t="shared" si="5"/>
        <v>6408041.1826424338</v>
      </c>
      <c r="E13" s="133">
        <f t="shared" si="5"/>
        <v>3990594.869289326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18164609.280696318</v>
      </c>
      <c r="P13" s="194">
        <f>ROUND(+O13/O$10,4)</f>
        <v>1.0129999999999999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2047</v>
      </c>
      <c r="C14" s="140">
        <f>C95-C98</f>
        <v>7765973.2287645591</v>
      </c>
      <c r="D14" s="140">
        <f t="shared" ref="D14:N14" si="6">D95-D98</f>
        <v>6408041.1826424338</v>
      </c>
      <c r="E14" s="140">
        <f t="shared" si="6"/>
        <v>3990594.869289326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18164609.280696318</v>
      </c>
      <c r="P14" s="199">
        <f>ROUND(+O14/O$10,4)</f>
        <v>1.0129999999999999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2049</v>
      </c>
      <c r="C16" s="72">
        <f t="shared" ref="C16:N16" si="7">SUM(C17:C17)</f>
        <v>-1798645.198764558</v>
      </c>
      <c r="D16" s="73">
        <f t="shared" si="7"/>
        <v>-2054131.0126424329</v>
      </c>
      <c r="E16" s="73">
        <f t="shared" si="7"/>
        <v>3406437.8907106747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-446338.32069631619</v>
      </c>
      <c r="P16" s="205">
        <f>ROUND(+O16/O$10,4)</f>
        <v>-2.4899999999999999E-2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2047</v>
      </c>
      <c r="C17" s="75">
        <f>C8-C14</f>
        <v>-1798645.198764558</v>
      </c>
      <c r="D17" s="75">
        <f t="shared" ref="D17:N17" si="8">D8-D14</f>
        <v>-2054131.0126424329</v>
      </c>
      <c r="E17" s="75">
        <f t="shared" si="8"/>
        <v>3406437.8907106747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-446338.32069631619</v>
      </c>
      <c r="P17" s="199">
        <f>ROUND(+O17/O$10,4)</f>
        <v>-2.4899999999999999E-2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2046</v>
      </c>
      <c r="C21" s="82">
        <f>C26+C31+C36+C41+C46+C51+C56+C61+C66+C71+C76+C86</f>
        <v>5973264.330000001</v>
      </c>
      <c r="D21" s="82">
        <f t="shared" ref="D21:O21" si="9">D26+D31+D36+D41+D46+D51+D56+D61+D66+D71+D76+D86</f>
        <v>4385893.8900000006</v>
      </c>
      <c r="E21" s="82">
        <f t="shared" si="9"/>
        <v>7571482.3100000005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17930640.530000005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2047</v>
      </c>
      <c r="C23" s="73">
        <f>SUM(C27:C28,C32:C33,C37:C38,C42:C43,C47:C48,C52:C53,C57:C58,C62:C63,C67:C68,C72:C73,C77:C80)</f>
        <v>5973264.330000001</v>
      </c>
      <c r="D23" s="73">
        <f t="shared" ref="D23:O23" si="10">SUM(D27:D28,D32:D33,D37:D38,D42:D43,D47:D48,D52:D53,D57:D58,D62:D63,D67:D68,D72:D73,D77:D80)</f>
        <v>4385893.8900000006</v>
      </c>
      <c r="E23" s="73">
        <f t="shared" si="10"/>
        <v>7359798.1400000006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17718956.360000003</v>
      </c>
      <c r="P23" s="207">
        <f>ROUND(+O23/O$10,4)</f>
        <v>0.98819999999999997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2050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211684.17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211684.17</v>
      </c>
      <c r="P24" s="207">
        <f>ROUND(+O24/O$10,4)</f>
        <v>1.18E-2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2051</v>
      </c>
      <c r="B26" s="88" t="s">
        <v>2052</v>
      </c>
      <c r="C26" s="89">
        <f t="shared" ref="C26:O26" si="12">SUM(C27:C29)</f>
        <v>31537.03</v>
      </c>
      <c r="D26" s="89">
        <f t="shared" si="12"/>
        <v>30915.22</v>
      </c>
      <c r="E26" s="89">
        <f t="shared" si="12"/>
        <v>22842.089999999997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85294.34</v>
      </c>
      <c r="P26" s="207">
        <f t="shared" ref="P26:P27" si="13">ROUND(+O26/O$10,4)</f>
        <v>4.7999999999999996E-3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2052</v>
      </c>
      <c r="C27" s="91">
        <v>31537.03</v>
      </c>
      <c r="D27" s="91">
        <v>30915.22</v>
      </c>
      <c r="E27" s="92">
        <v>22842.089999999997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85294.34</v>
      </c>
      <c r="P27" s="208">
        <f t="shared" si="13"/>
        <v>4.7999999999999996E-3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2053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2054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>
        <f t="shared" ref="P29" si="16">ROUND(+O29/O$10,4)</f>
        <v>0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2055</v>
      </c>
      <c r="B31" s="88" t="s">
        <v>2056</v>
      </c>
      <c r="C31" s="73">
        <f t="shared" ref="C31:O31" si="18">SUM(C32:C34)</f>
        <v>718986.60999999987</v>
      </c>
      <c r="D31" s="73">
        <f t="shared" si="18"/>
        <v>718986.61999999988</v>
      </c>
      <c r="E31" s="73">
        <f t="shared" si="18"/>
        <v>718986.60999999987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2156959.84</v>
      </c>
      <c r="P31" s="207">
        <f t="shared" ref="P31:P34" si="19">ROUND(+O31/O$10,4)</f>
        <v>0.1203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2057</v>
      </c>
      <c r="C32" s="92">
        <v>718986.60999999987</v>
      </c>
      <c r="D32" s="92">
        <v>718986.61999999988</v>
      </c>
      <c r="E32" s="92">
        <v>718986.60999999987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2156959.84</v>
      </c>
      <c r="P32" s="208">
        <f t="shared" si="19"/>
        <v>0.1203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2053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 t="shared" si="19"/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2058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 t="shared" si="19"/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2059</v>
      </c>
      <c r="B36" s="88" t="s">
        <v>2060</v>
      </c>
      <c r="C36" s="73">
        <f t="shared" ref="C36:O36" si="20">SUM(C37:C39)</f>
        <v>325.02000000000407</v>
      </c>
      <c r="D36" s="73">
        <f t="shared" si="20"/>
        <v>0</v>
      </c>
      <c r="E36" s="73">
        <f t="shared" si="20"/>
        <v>6392.6700000000737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6717.6900000000778</v>
      </c>
      <c r="P36" s="207">
        <f t="shared" ref="P36:P39" si="21">ROUND(+O36/O$10,4)</f>
        <v>4.0000000000000002E-4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2060</v>
      </c>
      <c r="C37" s="92">
        <v>325.02000000000407</v>
      </c>
      <c r="D37" s="92">
        <v>0</v>
      </c>
      <c r="E37" s="92">
        <v>6392.6700000000737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6717.6900000000778</v>
      </c>
      <c r="P37" s="208">
        <f t="shared" si="21"/>
        <v>4.0000000000000002E-4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2053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>
        <f t="shared" si="21"/>
        <v>0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2061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>
        <f t="shared" si="21"/>
        <v>0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2062</v>
      </c>
      <c r="B41" s="88" t="s">
        <v>2063</v>
      </c>
      <c r="C41" s="73">
        <f t="shared" ref="C41:O41" si="24">SUM(C42:C44)</f>
        <v>1405.39</v>
      </c>
      <c r="D41" s="73">
        <f t="shared" si="24"/>
        <v>1467.79</v>
      </c>
      <c r="E41" s="73">
        <f t="shared" si="24"/>
        <v>1467.79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4340.97</v>
      </c>
      <c r="P41" s="207">
        <f t="shared" ref="P41:P44" si="25">ROUND(+O41/O$10,4)</f>
        <v>2.0000000000000001E-4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2063</v>
      </c>
      <c r="C42" s="92">
        <v>1405.39</v>
      </c>
      <c r="D42" s="92">
        <v>1467.79</v>
      </c>
      <c r="E42" s="92">
        <v>1467.79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4340.97</v>
      </c>
      <c r="P42" s="208">
        <f t="shared" si="25"/>
        <v>2.0000000000000001E-4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2053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>
        <f t="shared" si="25"/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2064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>
        <f t="shared" si="25"/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2065</v>
      </c>
      <c r="B46" s="88" t="s">
        <v>2066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>
        <f t="shared" ref="P46:P49" si="28"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2066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 t="shared" si="28"/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2053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>
        <f t="shared" si="28"/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2067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>
        <f t="shared" si="28"/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2068</v>
      </c>
      <c r="B51" s="88" t="s">
        <v>2069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>
        <f t="shared" ref="P51:P54" si="31"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2069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 t="shared" si="31"/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2053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 t="shared" si="31"/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2070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>
        <f t="shared" si="31"/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2071</v>
      </c>
      <c r="B56" s="88" t="s">
        <v>2072</v>
      </c>
      <c r="C56" s="73">
        <f t="shared" ref="C56:O56" si="33">SUM(C57:C59)</f>
        <v>5221010.2800000012</v>
      </c>
      <c r="D56" s="73">
        <f t="shared" si="33"/>
        <v>3634524.2600000007</v>
      </c>
      <c r="E56" s="73">
        <f t="shared" si="33"/>
        <v>6610108.9800000004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15465643.520000003</v>
      </c>
      <c r="P56" s="207">
        <f t="shared" ref="P56:P59" si="34">ROUND(+O56/O$10,4)</f>
        <v>0.86250000000000004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2072</v>
      </c>
      <c r="C57" s="92">
        <v>5221010.2800000012</v>
      </c>
      <c r="D57" s="92">
        <v>3634524.2600000007</v>
      </c>
      <c r="E57" s="92">
        <v>6610108.9800000004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15465643.520000003</v>
      </c>
      <c r="P57" s="208">
        <f t="shared" si="34"/>
        <v>0.86250000000000004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2053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>
        <f t="shared" si="34"/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2073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>
        <f t="shared" si="34"/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2074</v>
      </c>
      <c r="B61" s="88" t="s">
        <v>2075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>
        <f t="shared" ref="P61:P64" si="37">ROUND(+O61/O$10,4)</f>
        <v>0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2076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>
        <f t="shared" si="37"/>
        <v>0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2053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>
        <f t="shared" si="37"/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2077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>
        <f t="shared" si="37"/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2078</v>
      </c>
      <c r="B66" s="88" t="s">
        <v>2079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>
        <f t="shared" ref="P66:P69" si="40"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2079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 t="shared" si="40"/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2053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>
        <f t="shared" si="40"/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2080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>
        <f t="shared" si="40"/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2081</v>
      </c>
      <c r="B71" s="88" t="s">
        <v>2082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>
        <f t="shared" ref="P71:P74" si="43">ROUND(+O71/O$10,4)</f>
        <v>0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2083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 t="shared" si="43"/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2053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>
        <f t="shared" si="43"/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2084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>
        <f t="shared" si="43"/>
        <v>0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2085</v>
      </c>
      <c r="B76" s="88" t="s">
        <v>2086</v>
      </c>
      <c r="C76" s="73">
        <f>SUM(C77:C84)</f>
        <v>0</v>
      </c>
      <c r="D76" s="73">
        <f t="shared" ref="D76:O76" si="45">SUM(D77:D84)</f>
        <v>0</v>
      </c>
      <c r="E76" s="73">
        <f t="shared" si="45"/>
        <v>211684.17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211684.17</v>
      </c>
      <c r="P76" s="207">
        <f t="shared" ref="P76:P84" si="46">ROUND(+O76/O$10,4)</f>
        <v>1.18E-2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2087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>
        <f t="shared" si="46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2088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>
        <f t="shared" si="46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2089</v>
      </c>
      <c r="C79" s="93">
        <v>0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0</v>
      </c>
      <c r="P79" s="208">
        <f t="shared" si="46"/>
        <v>0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2083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>
        <f t="shared" si="46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2090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>
        <f t="shared" si="46"/>
        <v>0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2091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>
        <f t="shared" si="46"/>
        <v>0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2092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>
        <f t="shared" si="46"/>
        <v>0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2084</v>
      </c>
      <c r="C84" s="97">
        <v>0</v>
      </c>
      <c r="D84" s="97">
        <v>0</v>
      </c>
      <c r="E84" s="97">
        <v>211684.17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211684.17</v>
      </c>
      <c r="P84" s="208">
        <f t="shared" si="46"/>
        <v>1.18E-2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2093</v>
      </c>
      <c r="B86" s="88" t="s">
        <v>2094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>
        <f t="shared" ref="P86:P91" si="50">ROUND(+O86/O$10,4)</f>
        <v>0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2095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>
        <f t="shared" si="50"/>
        <v>0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2096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50"/>
        <v>0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2097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50"/>
        <v>0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2098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50"/>
        <v>0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2084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50"/>
        <v>0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2099</v>
      </c>
      <c r="C95" s="73">
        <f>C97</f>
        <v>7771909.528764559</v>
      </c>
      <c r="D95" s="73">
        <f t="shared" ref="D95:O95" si="52">D97</f>
        <v>6440024.9026424335</v>
      </c>
      <c r="E95" s="73">
        <f t="shared" si="52"/>
        <v>4165044.4192893258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18376978.850696318</v>
      </c>
      <c r="P95" s="207">
        <f>ROUND(+O95/O$10,4)</f>
        <v>1.0248999999999999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2047</v>
      </c>
      <c r="C97" s="73">
        <f t="shared" ref="C97:O97" si="53">C100+C110+C120+C130+C140+C150+C160+C170+C180+C191+C201+C215</f>
        <v>7771909.528764559</v>
      </c>
      <c r="D97" s="73">
        <f t="shared" si="53"/>
        <v>6440024.9026424335</v>
      </c>
      <c r="E97" s="73">
        <f t="shared" si="53"/>
        <v>4165044.4192893258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18376978.850696318</v>
      </c>
      <c r="P97" s="207">
        <f t="shared" ref="P97:P215" si="54">ROUND(+O97/O$10,4)</f>
        <v>1.0248999999999999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2050</v>
      </c>
      <c r="C98" s="135">
        <f>+SUM(C103,C113,C123,C133,C143,C153,C163,C173,C183,C194,C206:C209,C216:C220)</f>
        <v>5936.3</v>
      </c>
      <c r="D98" s="135">
        <f t="shared" ref="D98:O98" si="55">+SUM(D103,D113,D123,D133,D143,D153,D163,D173,D183,D194,D206:D209,D216:D220)</f>
        <v>31983.719999999998</v>
      </c>
      <c r="E98" s="135">
        <f t="shared" si="55"/>
        <v>174449.55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212369.56999999998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2051</v>
      </c>
      <c r="B100" s="104" t="s">
        <v>2052</v>
      </c>
      <c r="C100" s="89">
        <f t="shared" ref="C100:N100" si="56">SUM(C101:C108)</f>
        <v>645339.73937019752</v>
      </c>
      <c r="D100" s="89">
        <f t="shared" si="56"/>
        <v>139910.14346296657</v>
      </c>
      <c r="E100" s="89">
        <f t="shared" si="56"/>
        <v>175540.3601169037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960790.24295006786</v>
      </c>
      <c r="P100" s="206">
        <f t="shared" si="54"/>
        <v>5.3600000000000002E-2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2052</v>
      </c>
      <c r="C101" s="92">
        <v>645339.73937019752</v>
      </c>
      <c r="D101" s="92">
        <v>139910.14346296657</v>
      </c>
      <c r="E101" s="92">
        <v>175540.3601169037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960790.24295006786</v>
      </c>
      <c r="P101" s="208">
        <f t="shared" si="54"/>
        <v>5.3600000000000002E-2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2053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>
        <f t="shared" si="54"/>
        <v>0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2054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>
        <f t="shared" si="54"/>
        <v>0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2100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>
        <f t="shared" si="54"/>
        <v>0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2101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>
        <f t="shared" si="54"/>
        <v>0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2102</v>
      </c>
      <c r="C106" s="107">
        <f>'[10]Staff Costs and Utilisation'!E313</f>
        <v>0</v>
      </c>
      <c r="D106" s="107">
        <f>'[10]Staff Costs and Utilisation'!F313</f>
        <v>0</v>
      </c>
      <c r="E106" s="107">
        <f>'[10]Staff Costs and Utilisation'!G313</f>
        <v>0</v>
      </c>
      <c r="F106" s="107">
        <f>'[10]Staff Costs and Utilisation'!H313</f>
        <v>0</v>
      </c>
      <c r="G106" s="107">
        <f>'[10]Staff Costs and Utilisation'!I313</f>
        <v>0</v>
      </c>
      <c r="H106" s="107">
        <f>'[10]Staff Costs and Utilisation'!J313</f>
        <v>0</v>
      </c>
      <c r="I106" s="107">
        <f>'[10]Staff Costs and Utilisation'!K313</f>
        <v>0</v>
      </c>
      <c r="J106" s="107">
        <f>'[10]Staff Costs and Utilisation'!L313</f>
        <v>0</v>
      </c>
      <c r="K106" s="107">
        <f>'[10]Staff Costs and Utilisation'!M313</f>
        <v>0</v>
      </c>
      <c r="L106" s="107">
        <f>'[10]Staff Costs and Utilisation'!N313</f>
        <v>0</v>
      </c>
      <c r="M106" s="107">
        <f>'[10]Staff Costs and Utilisation'!O313</f>
        <v>0</v>
      </c>
      <c r="N106" s="107">
        <f>'[10]Staff Costs and Utilisation'!P313</f>
        <v>0</v>
      </c>
      <c r="O106" s="94">
        <f t="shared" si="57"/>
        <v>0</v>
      </c>
      <c r="P106" s="208">
        <f t="shared" si="54"/>
        <v>0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2103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>
        <f t="shared" si="54"/>
        <v>0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2104</v>
      </c>
      <c r="C108" s="108">
        <f>'[10]Staff Costs and Utilisation'!E315</f>
        <v>0</v>
      </c>
      <c r="D108" s="108">
        <f>'[10]Staff Costs and Utilisation'!F315</f>
        <v>0</v>
      </c>
      <c r="E108" s="108">
        <f>'[10]Staff Costs and Utilisation'!G315</f>
        <v>0</v>
      </c>
      <c r="F108" s="108">
        <f>'[10]Staff Costs and Utilisation'!H315</f>
        <v>0</v>
      </c>
      <c r="G108" s="108">
        <f>'[10]Staff Costs and Utilisation'!I315</f>
        <v>0</v>
      </c>
      <c r="H108" s="108">
        <f>'[10]Staff Costs and Utilisation'!J315</f>
        <v>0</v>
      </c>
      <c r="I108" s="108">
        <f>'[10]Staff Costs and Utilisation'!K315</f>
        <v>0</v>
      </c>
      <c r="J108" s="108">
        <f>'[10]Staff Costs and Utilisation'!L315</f>
        <v>0</v>
      </c>
      <c r="K108" s="108">
        <f>'[10]Staff Costs and Utilisation'!M315</f>
        <v>0</v>
      </c>
      <c r="L108" s="108">
        <f>'[10]Staff Costs and Utilisation'!N315</f>
        <v>0</v>
      </c>
      <c r="M108" s="108">
        <f>'[10]Staff Costs and Utilisation'!O315</f>
        <v>0</v>
      </c>
      <c r="N108" s="108">
        <f>'[10]Staff Costs and Utilisation'!P315</f>
        <v>0</v>
      </c>
      <c r="O108" s="96">
        <f t="shared" si="57"/>
        <v>0</v>
      </c>
      <c r="P108" s="208">
        <f t="shared" si="54"/>
        <v>0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2055</v>
      </c>
      <c r="B110" s="88" t="s">
        <v>2056</v>
      </c>
      <c r="C110" s="73">
        <f t="shared" ref="C110:N110" si="60">SUM(C111:C118)</f>
        <v>1026615.033827608</v>
      </c>
      <c r="D110" s="73">
        <f t="shared" si="60"/>
        <v>818544.59604067751</v>
      </c>
      <c r="E110" s="73">
        <f t="shared" si="60"/>
        <v>765555.2321698484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2610714.8620381337</v>
      </c>
      <c r="P110" s="207">
        <f t="shared" si="54"/>
        <v>0.14560000000000001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2105</v>
      </c>
      <c r="C111" s="92">
        <v>1026615.033827608</v>
      </c>
      <c r="D111" s="92">
        <v>818544.59604067751</v>
      </c>
      <c r="E111" s="92">
        <v>765555.2321698484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2610714.8620381337</v>
      </c>
      <c r="P111" s="208">
        <f t="shared" si="54"/>
        <v>0.14560000000000001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2053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>
        <f t="shared" si="54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2106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>
        <f>ROUND(+O113/O$10,4)</f>
        <v>0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2107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>
        <f t="shared" si="54"/>
        <v>0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2108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>
        <f t="shared" si="54"/>
        <v>0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2109</v>
      </c>
      <c r="C116" s="107">
        <f>'[10]Staff Costs and Utilisation'!E321</f>
        <v>0</v>
      </c>
      <c r="D116" s="107">
        <f>'[10]Staff Costs and Utilisation'!F321</f>
        <v>0</v>
      </c>
      <c r="E116" s="107">
        <f>'[10]Staff Costs and Utilisation'!G321</f>
        <v>0</v>
      </c>
      <c r="F116" s="107">
        <f>'[10]Staff Costs and Utilisation'!H321</f>
        <v>0</v>
      </c>
      <c r="G116" s="107">
        <f>'[10]Staff Costs and Utilisation'!I321</f>
        <v>0</v>
      </c>
      <c r="H116" s="107">
        <f>'[10]Staff Costs and Utilisation'!J321</f>
        <v>0</v>
      </c>
      <c r="I116" s="107">
        <f>'[10]Staff Costs and Utilisation'!K321</f>
        <v>0</v>
      </c>
      <c r="J116" s="107">
        <f>'[10]Staff Costs and Utilisation'!L321</f>
        <v>0</v>
      </c>
      <c r="K116" s="107">
        <f>'[10]Staff Costs and Utilisation'!M321</f>
        <v>0</v>
      </c>
      <c r="L116" s="107">
        <f>'[10]Staff Costs and Utilisation'!N321</f>
        <v>0</v>
      </c>
      <c r="M116" s="107">
        <f>'[10]Staff Costs and Utilisation'!O321</f>
        <v>0</v>
      </c>
      <c r="N116" s="107">
        <f>'[10]Staff Costs and Utilisation'!P321</f>
        <v>0</v>
      </c>
      <c r="O116" s="94">
        <f t="shared" si="61"/>
        <v>0</v>
      </c>
      <c r="P116" s="208">
        <f t="shared" si="54"/>
        <v>0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2110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>
        <f t="shared" si="54"/>
        <v>0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2111</v>
      </c>
      <c r="C118" s="108">
        <f>'[10]Staff Costs and Utilisation'!E323</f>
        <v>0</v>
      </c>
      <c r="D118" s="108">
        <f>'[10]Staff Costs and Utilisation'!F323</f>
        <v>0</v>
      </c>
      <c r="E118" s="108">
        <f>'[10]Staff Costs and Utilisation'!G323</f>
        <v>0</v>
      </c>
      <c r="F118" s="108">
        <f>'[10]Staff Costs and Utilisation'!H323</f>
        <v>0</v>
      </c>
      <c r="G118" s="108">
        <f>'[10]Staff Costs and Utilisation'!I323</f>
        <v>0</v>
      </c>
      <c r="H118" s="108">
        <f>'[10]Staff Costs and Utilisation'!J323</f>
        <v>0</v>
      </c>
      <c r="I118" s="108">
        <f>'[10]Staff Costs and Utilisation'!K323</f>
        <v>0</v>
      </c>
      <c r="J118" s="108">
        <f>'[10]Staff Costs and Utilisation'!L323</f>
        <v>0</v>
      </c>
      <c r="K118" s="108">
        <f>'[10]Staff Costs and Utilisation'!M323</f>
        <v>0</v>
      </c>
      <c r="L118" s="108">
        <f>'[10]Staff Costs and Utilisation'!N323</f>
        <v>0</v>
      </c>
      <c r="M118" s="108">
        <f>'[10]Staff Costs and Utilisation'!O323</f>
        <v>0</v>
      </c>
      <c r="N118" s="108">
        <f>'[10]Staff Costs and Utilisation'!P323</f>
        <v>0</v>
      </c>
      <c r="O118" s="96">
        <f t="shared" si="61"/>
        <v>0</v>
      </c>
      <c r="P118" s="208">
        <f t="shared" si="54"/>
        <v>0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2059</v>
      </c>
      <c r="B120" s="88" t="s">
        <v>2060</v>
      </c>
      <c r="C120" s="73">
        <f t="shared" ref="C120:N120" si="64">SUM(C121:C128)</f>
        <v>28428.726816524955</v>
      </c>
      <c r="D120" s="73">
        <f t="shared" si="64"/>
        <v>48371.067439195431</v>
      </c>
      <c r="E120" s="73">
        <f t="shared" si="64"/>
        <v>43537.810040006421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120337.60429572681</v>
      </c>
      <c r="P120" s="207">
        <f t="shared" si="54"/>
        <v>6.7000000000000002E-3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2112</v>
      </c>
      <c r="C121" s="92">
        <v>28428.726816524955</v>
      </c>
      <c r="D121" s="92">
        <v>48371.067439195431</v>
      </c>
      <c r="E121" s="92">
        <v>43537.810040006421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120337.60429572681</v>
      </c>
      <c r="P121" s="208">
        <f t="shared" si="54"/>
        <v>6.7000000000000002E-3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2053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>
        <f t="shared" si="54"/>
        <v>0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2113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>
        <f>ROUND(+O123/O$10,4)</f>
        <v>0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2114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>
        <f t="shared" si="54"/>
        <v>0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2115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>
        <f t="shared" si="54"/>
        <v>0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2116</v>
      </c>
      <c r="C126" s="107">
        <f>'[10]Staff Costs and Utilisation'!E329</f>
        <v>0</v>
      </c>
      <c r="D126" s="107">
        <f>'[10]Staff Costs and Utilisation'!F329</f>
        <v>0</v>
      </c>
      <c r="E126" s="107">
        <f>'[10]Staff Costs and Utilisation'!G329</f>
        <v>0</v>
      </c>
      <c r="F126" s="107">
        <f>'[10]Staff Costs and Utilisation'!H329</f>
        <v>0</v>
      </c>
      <c r="G126" s="107">
        <f>'[10]Staff Costs and Utilisation'!I329</f>
        <v>0</v>
      </c>
      <c r="H126" s="107">
        <f>'[10]Staff Costs and Utilisation'!J329</f>
        <v>0</v>
      </c>
      <c r="I126" s="107">
        <f>'[10]Staff Costs and Utilisation'!K329</f>
        <v>0</v>
      </c>
      <c r="J126" s="107">
        <f>'[10]Staff Costs and Utilisation'!L329</f>
        <v>0</v>
      </c>
      <c r="K126" s="107">
        <f>'[10]Staff Costs and Utilisation'!M329</f>
        <v>0</v>
      </c>
      <c r="L126" s="107">
        <f>'[10]Staff Costs and Utilisation'!N329</f>
        <v>0</v>
      </c>
      <c r="M126" s="107">
        <f>'[10]Staff Costs and Utilisation'!O329</f>
        <v>0</v>
      </c>
      <c r="N126" s="107">
        <f>'[10]Staff Costs and Utilisation'!P329</f>
        <v>0</v>
      </c>
      <c r="O126" s="94">
        <f t="shared" si="65"/>
        <v>0</v>
      </c>
      <c r="P126" s="208">
        <f t="shared" si="54"/>
        <v>0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2117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>
        <f t="shared" si="54"/>
        <v>0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2118</v>
      </c>
      <c r="C128" s="108">
        <f>'[10]Staff Costs and Utilisation'!E331</f>
        <v>0</v>
      </c>
      <c r="D128" s="108">
        <f>'[10]Staff Costs and Utilisation'!F331</f>
        <v>0</v>
      </c>
      <c r="E128" s="108">
        <f>'[10]Staff Costs and Utilisation'!G331</f>
        <v>0</v>
      </c>
      <c r="F128" s="108">
        <f>'[10]Staff Costs and Utilisation'!H331</f>
        <v>0</v>
      </c>
      <c r="G128" s="108">
        <f>'[10]Staff Costs and Utilisation'!I331</f>
        <v>0</v>
      </c>
      <c r="H128" s="108">
        <f>'[10]Staff Costs and Utilisation'!J331</f>
        <v>0</v>
      </c>
      <c r="I128" s="108">
        <f>'[10]Staff Costs and Utilisation'!K331</f>
        <v>0</v>
      </c>
      <c r="J128" s="108">
        <f>'[10]Staff Costs and Utilisation'!L331</f>
        <v>0</v>
      </c>
      <c r="K128" s="108">
        <f>'[10]Staff Costs and Utilisation'!M331</f>
        <v>0</v>
      </c>
      <c r="L128" s="108">
        <f>'[10]Staff Costs and Utilisation'!N331</f>
        <v>0</v>
      </c>
      <c r="M128" s="108">
        <f>'[10]Staff Costs and Utilisation'!O331</f>
        <v>0</v>
      </c>
      <c r="N128" s="108">
        <f>'[10]Staff Costs and Utilisation'!P331</f>
        <v>0</v>
      </c>
      <c r="O128" s="96">
        <f t="shared" si="65"/>
        <v>0</v>
      </c>
      <c r="P128" s="208">
        <f t="shared" si="54"/>
        <v>0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2062</v>
      </c>
      <c r="B130" s="88" t="s">
        <v>2063</v>
      </c>
      <c r="C130" s="73">
        <f t="shared" ref="C130:N130" si="68">SUM(C131:C138)</f>
        <v>19056.810226416826</v>
      </c>
      <c r="D130" s="73">
        <f t="shared" si="68"/>
        <v>994.61424150713901</v>
      </c>
      <c r="E130" s="73">
        <f t="shared" si="68"/>
        <v>8169.60064520376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28221.025113127725</v>
      </c>
      <c r="P130" s="207">
        <f t="shared" si="54"/>
        <v>1.6000000000000001E-3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2119</v>
      </c>
      <c r="C131" s="92">
        <v>19056.810226416826</v>
      </c>
      <c r="D131" s="92">
        <v>994.61424150713901</v>
      </c>
      <c r="E131" s="92">
        <v>8169.60064520376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28221.025113127725</v>
      </c>
      <c r="P131" s="208">
        <f t="shared" si="54"/>
        <v>1.6000000000000001E-3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2053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>
        <f t="shared" si="54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2120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>
        <f t="shared" si="54"/>
        <v>0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2121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>
        <f t="shared" si="54"/>
        <v>0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2122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>
        <f t="shared" si="54"/>
        <v>0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2123</v>
      </c>
      <c r="C136" s="107">
        <f>'[10]Staff Costs and Utilisation'!E337</f>
        <v>0</v>
      </c>
      <c r="D136" s="107">
        <f>'[10]Staff Costs and Utilisation'!F337</f>
        <v>0</v>
      </c>
      <c r="E136" s="107">
        <f>'[10]Staff Costs and Utilisation'!G337</f>
        <v>0</v>
      </c>
      <c r="F136" s="107">
        <f>'[10]Staff Costs and Utilisation'!H337</f>
        <v>0</v>
      </c>
      <c r="G136" s="107">
        <f>'[10]Staff Costs and Utilisation'!I337</f>
        <v>0</v>
      </c>
      <c r="H136" s="107">
        <f>'[10]Staff Costs and Utilisation'!J337</f>
        <v>0</v>
      </c>
      <c r="I136" s="107">
        <f>'[10]Staff Costs and Utilisation'!K337</f>
        <v>0</v>
      </c>
      <c r="J136" s="107">
        <f>'[10]Staff Costs and Utilisation'!L337</f>
        <v>0</v>
      </c>
      <c r="K136" s="107">
        <f>'[10]Staff Costs and Utilisation'!M337</f>
        <v>0</v>
      </c>
      <c r="L136" s="107">
        <f>'[10]Staff Costs and Utilisation'!N337</f>
        <v>0</v>
      </c>
      <c r="M136" s="107">
        <f>'[10]Staff Costs and Utilisation'!O337</f>
        <v>0</v>
      </c>
      <c r="N136" s="107">
        <f>'[10]Staff Costs and Utilisation'!P337</f>
        <v>0</v>
      </c>
      <c r="O136" s="94">
        <f t="shared" si="69"/>
        <v>0</v>
      </c>
      <c r="P136" s="208">
        <f t="shared" si="54"/>
        <v>0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2124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>
        <f t="shared" si="54"/>
        <v>0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2125</v>
      </c>
      <c r="C138" s="108">
        <f>'[10]Staff Costs and Utilisation'!E339</f>
        <v>0</v>
      </c>
      <c r="D138" s="108">
        <f>'[10]Staff Costs and Utilisation'!F339</f>
        <v>0</v>
      </c>
      <c r="E138" s="108">
        <f>'[10]Staff Costs and Utilisation'!G339</f>
        <v>0</v>
      </c>
      <c r="F138" s="108">
        <f>'[10]Staff Costs and Utilisation'!H339</f>
        <v>0</v>
      </c>
      <c r="G138" s="108">
        <f>'[10]Staff Costs and Utilisation'!I339</f>
        <v>0</v>
      </c>
      <c r="H138" s="108">
        <f>'[10]Staff Costs and Utilisation'!J339</f>
        <v>0</v>
      </c>
      <c r="I138" s="108">
        <f>'[10]Staff Costs and Utilisation'!K339</f>
        <v>0</v>
      </c>
      <c r="J138" s="108">
        <f>'[10]Staff Costs and Utilisation'!L339</f>
        <v>0</v>
      </c>
      <c r="K138" s="108">
        <f>'[10]Staff Costs and Utilisation'!M339</f>
        <v>0</v>
      </c>
      <c r="L138" s="108">
        <f>'[10]Staff Costs and Utilisation'!N339</f>
        <v>0</v>
      </c>
      <c r="M138" s="108">
        <f>'[10]Staff Costs and Utilisation'!O339</f>
        <v>0</v>
      </c>
      <c r="N138" s="108">
        <f>'[10]Staff Costs and Utilisation'!P339</f>
        <v>0</v>
      </c>
      <c r="O138" s="96">
        <f t="shared" si="69"/>
        <v>0</v>
      </c>
      <c r="P138" s="208">
        <f t="shared" si="54"/>
        <v>0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2065</v>
      </c>
      <c r="B140" s="88" t="s">
        <v>2066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>
        <f t="shared" ref="P140:P148" si="74">ROUND(+O140/O$10,4)</f>
        <v>0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2126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>
        <f t="shared" si="74"/>
        <v>0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2053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>
        <f t="shared" si="74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2127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>
        <f t="shared" si="74"/>
        <v>0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2128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>
        <f t="shared" si="74"/>
        <v>0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2129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>
        <f t="shared" si="74"/>
        <v>0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2130</v>
      </c>
      <c r="C146" s="107">
        <f>'[10]Staff Costs and Utilisation'!E345</f>
        <v>0</v>
      </c>
      <c r="D146" s="107">
        <f>'[10]Staff Costs and Utilisation'!F345</f>
        <v>0</v>
      </c>
      <c r="E146" s="107">
        <f>'[10]Staff Costs and Utilisation'!G345</f>
        <v>0</v>
      </c>
      <c r="F146" s="107">
        <f>'[10]Staff Costs and Utilisation'!H345</f>
        <v>0</v>
      </c>
      <c r="G146" s="107">
        <f>'[10]Staff Costs and Utilisation'!I345</f>
        <v>0</v>
      </c>
      <c r="H146" s="107">
        <f>'[10]Staff Costs and Utilisation'!J345</f>
        <v>0</v>
      </c>
      <c r="I146" s="107">
        <f>'[10]Staff Costs and Utilisation'!K345</f>
        <v>0</v>
      </c>
      <c r="J146" s="107">
        <f>'[10]Staff Costs and Utilisation'!L345</f>
        <v>0</v>
      </c>
      <c r="K146" s="107">
        <f>'[10]Staff Costs and Utilisation'!M345</f>
        <v>0</v>
      </c>
      <c r="L146" s="107">
        <f>'[10]Staff Costs and Utilisation'!N345</f>
        <v>0</v>
      </c>
      <c r="M146" s="107">
        <f>'[10]Staff Costs and Utilisation'!O345</f>
        <v>0</v>
      </c>
      <c r="N146" s="107">
        <f>'[10]Staff Costs and Utilisation'!P345</f>
        <v>0</v>
      </c>
      <c r="O146" s="94">
        <f t="shared" si="76"/>
        <v>0</v>
      </c>
      <c r="P146" s="208">
        <f t="shared" si="74"/>
        <v>0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2131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>
        <f t="shared" si="74"/>
        <v>0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2132</v>
      </c>
      <c r="C148" s="108">
        <f>'[10]Staff Costs and Utilisation'!E347</f>
        <v>0</v>
      </c>
      <c r="D148" s="108">
        <f>'[10]Staff Costs and Utilisation'!F347</f>
        <v>0</v>
      </c>
      <c r="E148" s="108">
        <f>'[10]Staff Costs and Utilisation'!G347</f>
        <v>0</v>
      </c>
      <c r="F148" s="108">
        <f>'[10]Staff Costs and Utilisation'!H347</f>
        <v>0</v>
      </c>
      <c r="G148" s="108">
        <f>'[10]Staff Costs and Utilisation'!I347</f>
        <v>0</v>
      </c>
      <c r="H148" s="108">
        <f>'[10]Staff Costs and Utilisation'!J347</f>
        <v>0</v>
      </c>
      <c r="I148" s="108">
        <f>'[10]Staff Costs and Utilisation'!K347</f>
        <v>0</v>
      </c>
      <c r="J148" s="108">
        <f>'[10]Staff Costs and Utilisation'!L347</f>
        <v>0</v>
      </c>
      <c r="K148" s="108">
        <f>'[10]Staff Costs and Utilisation'!M347</f>
        <v>0</v>
      </c>
      <c r="L148" s="108">
        <f>'[10]Staff Costs and Utilisation'!N347</f>
        <v>0</v>
      </c>
      <c r="M148" s="108">
        <f>'[10]Staff Costs and Utilisation'!O347</f>
        <v>0</v>
      </c>
      <c r="N148" s="108">
        <f>'[10]Staff Costs and Utilisation'!P347</f>
        <v>0</v>
      </c>
      <c r="O148" s="96">
        <f t="shared" si="76"/>
        <v>0</v>
      </c>
      <c r="P148" s="208">
        <f t="shared" si="74"/>
        <v>0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2068</v>
      </c>
      <c r="B150" s="88" t="s">
        <v>2069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>
        <f t="shared" ref="P150:P158" si="81">ROUND(+O150/O$10,4)</f>
        <v>0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2133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>
        <f t="shared" si="81"/>
        <v>0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2053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>
        <f t="shared" si="81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2134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>
        <f t="shared" si="81"/>
        <v>0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2135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>
        <f t="shared" si="81"/>
        <v>0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2136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>
        <f t="shared" si="81"/>
        <v>0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2137</v>
      </c>
      <c r="C156" s="107">
        <f>'[10]Staff Costs and Utilisation'!E353</f>
        <v>0</v>
      </c>
      <c r="D156" s="107">
        <f>'[10]Staff Costs and Utilisation'!F353</f>
        <v>0</v>
      </c>
      <c r="E156" s="107">
        <f>'[10]Staff Costs and Utilisation'!G353</f>
        <v>0</v>
      </c>
      <c r="F156" s="107">
        <f>'[10]Staff Costs and Utilisation'!H353</f>
        <v>0</v>
      </c>
      <c r="G156" s="107">
        <f>'[10]Staff Costs and Utilisation'!I353</f>
        <v>0</v>
      </c>
      <c r="H156" s="107">
        <f>'[10]Staff Costs and Utilisation'!J353</f>
        <v>0</v>
      </c>
      <c r="I156" s="107">
        <f>'[10]Staff Costs and Utilisation'!K353</f>
        <v>0</v>
      </c>
      <c r="J156" s="107">
        <f>'[10]Staff Costs and Utilisation'!L353</f>
        <v>0</v>
      </c>
      <c r="K156" s="107">
        <f>'[10]Staff Costs and Utilisation'!M353</f>
        <v>0</v>
      </c>
      <c r="L156" s="107">
        <f>'[10]Staff Costs and Utilisation'!N353</f>
        <v>0</v>
      </c>
      <c r="M156" s="107">
        <f>'[10]Staff Costs and Utilisation'!O353</f>
        <v>0</v>
      </c>
      <c r="N156" s="107">
        <f>'[10]Staff Costs and Utilisation'!P353</f>
        <v>0</v>
      </c>
      <c r="O156" s="94">
        <f t="shared" si="83"/>
        <v>0</v>
      </c>
      <c r="P156" s="208">
        <f t="shared" si="81"/>
        <v>0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2138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>
        <f t="shared" si="81"/>
        <v>0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2139</v>
      </c>
      <c r="C158" s="108">
        <f>'[10]Staff Costs and Utilisation'!E355</f>
        <v>0</v>
      </c>
      <c r="D158" s="108">
        <f>'[10]Staff Costs and Utilisation'!F355</f>
        <v>0</v>
      </c>
      <c r="E158" s="108">
        <f>'[10]Staff Costs and Utilisation'!G355</f>
        <v>0</v>
      </c>
      <c r="F158" s="108">
        <f>'[10]Staff Costs and Utilisation'!H355</f>
        <v>0</v>
      </c>
      <c r="G158" s="108">
        <f>'[10]Staff Costs and Utilisation'!I355</f>
        <v>0</v>
      </c>
      <c r="H158" s="108">
        <f>'[10]Staff Costs and Utilisation'!J355</f>
        <v>0</v>
      </c>
      <c r="I158" s="108">
        <f>'[10]Staff Costs and Utilisation'!K355</f>
        <v>0</v>
      </c>
      <c r="J158" s="108">
        <f>'[10]Staff Costs and Utilisation'!L355</f>
        <v>0</v>
      </c>
      <c r="K158" s="108">
        <f>'[10]Staff Costs and Utilisation'!M355</f>
        <v>0</v>
      </c>
      <c r="L158" s="108">
        <f>'[10]Staff Costs and Utilisation'!N355</f>
        <v>0</v>
      </c>
      <c r="M158" s="108">
        <f>'[10]Staff Costs and Utilisation'!O355</f>
        <v>0</v>
      </c>
      <c r="N158" s="108">
        <f>'[10]Staff Costs and Utilisation'!P355</f>
        <v>0</v>
      </c>
      <c r="O158" s="96">
        <f t="shared" si="83"/>
        <v>0</v>
      </c>
      <c r="P158" s="208">
        <f t="shared" si="81"/>
        <v>0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2071</v>
      </c>
      <c r="B160" s="88" t="s">
        <v>2072</v>
      </c>
      <c r="C160" s="73">
        <f t="shared" ref="C160:N160" si="86">SUM(C161:C168)</f>
        <v>6667813.2896453403</v>
      </c>
      <c r="D160" s="73">
        <f t="shared" si="86"/>
        <v>5425083.6342631197</v>
      </c>
      <c r="E160" s="73">
        <f t="shared" si="86"/>
        <v>2985385.61232395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15078282.53623241</v>
      </c>
      <c r="P160" s="207">
        <f t="shared" ref="P160:P168" si="88">ROUND(+O160/O$10,4)</f>
        <v>0.84089999999999998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2140</v>
      </c>
      <c r="C161" s="92">
        <f>6028707.07964534+639106.21</f>
        <v>6667813.2896453403</v>
      </c>
      <c r="D161" s="92">
        <f>5386501.65426312-D186</f>
        <v>5425083.6342631197</v>
      </c>
      <c r="E161" s="92">
        <f>2984395.31232395-E186</f>
        <v>2985385.61232395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15078282.53623241</v>
      </c>
      <c r="P161" s="208">
        <f t="shared" si="88"/>
        <v>0.84089999999999998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2053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>
        <f t="shared" si="88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2141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>
        <f t="shared" si="88"/>
        <v>0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2142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>
        <f t="shared" si="88"/>
        <v>0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2143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>
        <f t="shared" si="88"/>
        <v>0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2144</v>
      </c>
      <c r="C166" s="107">
        <f>'[10]Staff Costs and Utilisation'!E361</f>
        <v>622443.48437823809</v>
      </c>
      <c r="D166" s="107">
        <f>'[10]Staff Costs and Utilisation'!F361</f>
        <v>1479732.1944489509</v>
      </c>
      <c r="E166" s="107">
        <f>'[10]Staff Costs and Utilisation'!G361</f>
        <v>676339.15436488448</v>
      </c>
      <c r="F166" s="107">
        <f>'[10]Staff Costs and Utilisation'!H361</f>
        <v>0</v>
      </c>
      <c r="G166" s="107">
        <f>'[10]Staff Costs and Utilisation'!I361</f>
        <v>0</v>
      </c>
      <c r="H166" s="107">
        <f>'[10]Staff Costs and Utilisation'!J361</f>
        <v>0</v>
      </c>
      <c r="I166" s="107">
        <f>'[10]Staff Costs and Utilisation'!K361</f>
        <v>0</v>
      </c>
      <c r="J166" s="107">
        <f>'[10]Staff Costs and Utilisation'!L361</f>
        <v>0</v>
      </c>
      <c r="K166" s="107">
        <f>'[10]Staff Costs and Utilisation'!M361</f>
        <v>0</v>
      </c>
      <c r="L166" s="107">
        <f>'[10]Staff Costs and Utilisation'!N361</f>
        <v>0</v>
      </c>
      <c r="M166" s="107">
        <f>'[10]Staff Costs and Utilisation'!O361</f>
        <v>0</v>
      </c>
      <c r="N166" s="107">
        <f>'[10]Staff Costs and Utilisation'!P361</f>
        <v>0</v>
      </c>
      <c r="O166" s="94">
        <f t="shared" si="90"/>
        <v>2778514.8331920737</v>
      </c>
      <c r="P166" s="208">
        <f t="shared" si="88"/>
        <v>0.155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2145</v>
      </c>
      <c r="C167" s="107">
        <f t="shared" ref="C167:N167" si="92">-C166</f>
        <v>-622443.48437823809</v>
      </c>
      <c r="D167" s="107">
        <f t="shared" si="92"/>
        <v>-1479732.1944489509</v>
      </c>
      <c r="E167" s="107">
        <f t="shared" si="92"/>
        <v>-676339.15436488448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-2778514.8331920737</v>
      </c>
      <c r="P167" s="208">
        <f t="shared" si="88"/>
        <v>-0.155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2146</v>
      </c>
      <c r="C168" s="108">
        <f>'[10]Staff Costs and Utilisation'!E363</f>
        <v>3.4924596548080444E-10</v>
      </c>
      <c r="D168" s="108">
        <f>'[10]Staff Costs and Utilisation'!F363</f>
        <v>0</v>
      </c>
      <c r="E168" s="108">
        <f>'[10]Staff Costs and Utilisation'!G363</f>
        <v>0</v>
      </c>
      <c r="F168" s="108">
        <f>'[10]Staff Costs and Utilisation'!H363</f>
        <v>0</v>
      </c>
      <c r="G168" s="108">
        <f>'[10]Staff Costs and Utilisation'!I363</f>
        <v>0</v>
      </c>
      <c r="H168" s="108">
        <f>'[10]Staff Costs and Utilisation'!J363</f>
        <v>0</v>
      </c>
      <c r="I168" s="108">
        <f>'[10]Staff Costs and Utilisation'!K363</f>
        <v>0</v>
      </c>
      <c r="J168" s="108">
        <f>'[10]Staff Costs and Utilisation'!L363</f>
        <v>0</v>
      </c>
      <c r="K168" s="108">
        <f>'[10]Staff Costs and Utilisation'!M363</f>
        <v>0</v>
      </c>
      <c r="L168" s="108">
        <f>'[10]Staff Costs and Utilisation'!N363</f>
        <v>0</v>
      </c>
      <c r="M168" s="108">
        <f>'[10]Staff Costs and Utilisation'!O363</f>
        <v>0</v>
      </c>
      <c r="N168" s="108">
        <f>'[10]Staff Costs and Utilisation'!P363</f>
        <v>0</v>
      </c>
      <c r="O168" s="96">
        <f t="shared" si="90"/>
        <v>3.4924596548080444E-10</v>
      </c>
      <c r="P168" s="208">
        <f t="shared" si="88"/>
        <v>0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2074</v>
      </c>
      <c r="B170" s="88" t="s">
        <v>2147</v>
      </c>
      <c r="C170" s="73">
        <f t="shared" ref="C170:N170" si="93">SUM(C171:C178)</f>
        <v>13054.673193573417</v>
      </c>
      <c r="D170" s="73">
        <f t="shared" si="93"/>
        <v>12341.40873100337</v>
      </c>
      <c r="E170" s="73">
        <f t="shared" si="93"/>
        <v>10581.229952226106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35977.311876802894</v>
      </c>
      <c r="P170" s="207">
        <f t="shared" ref="P170:P178" si="95">ROUND(+O170/O$10,4)</f>
        <v>2E-3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2076</v>
      </c>
      <c r="C171" s="92">
        <v>13054.673193573417</v>
      </c>
      <c r="D171" s="92">
        <v>12341.40873100337</v>
      </c>
      <c r="E171" s="92">
        <v>10581.229952226106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35977.311876802894</v>
      </c>
      <c r="P171" s="208">
        <f t="shared" si="95"/>
        <v>2E-3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2053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>
        <f t="shared" si="95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2148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>
        <f t="shared" si="95"/>
        <v>0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2149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>
        <f t="shared" si="95"/>
        <v>0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2150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>
        <f t="shared" si="95"/>
        <v>0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2151</v>
      </c>
      <c r="C176" s="107">
        <f>'[10]Staff Costs and Utilisation'!E369</f>
        <v>0</v>
      </c>
      <c r="D176" s="107">
        <f>'[10]Staff Costs and Utilisation'!F369</f>
        <v>0</v>
      </c>
      <c r="E176" s="107">
        <f>'[10]Staff Costs and Utilisation'!G369</f>
        <v>0</v>
      </c>
      <c r="F176" s="107">
        <f>'[10]Staff Costs and Utilisation'!H369</f>
        <v>0</v>
      </c>
      <c r="G176" s="107">
        <f>'[10]Staff Costs and Utilisation'!I369</f>
        <v>0</v>
      </c>
      <c r="H176" s="107">
        <f>'[10]Staff Costs and Utilisation'!J369</f>
        <v>0</v>
      </c>
      <c r="I176" s="107">
        <f>'[10]Staff Costs and Utilisation'!K369</f>
        <v>0</v>
      </c>
      <c r="J176" s="107">
        <f>'[10]Staff Costs and Utilisation'!L369</f>
        <v>0</v>
      </c>
      <c r="K176" s="107">
        <f>'[10]Staff Costs and Utilisation'!M369</f>
        <v>0</v>
      </c>
      <c r="L176" s="107">
        <f>'[10]Staff Costs and Utilisation'!N369</f>
        <v>0</v>
      </c>
      <c r="M176" s="107">
        <f>'[10]Staff Costs and Utilisation'!O369</f>
        <v>0</v>
      </c>
      <c r="N176" s="107">
        <f>'[10]Staff Costs and Utilisation'!P369</f>
        <v>0</v>
      </c>
      <c r="O176" s="94">
        <f t="shared" si="97"/>
        <v>0</v>
      </c>
      <c r="P176" s="208">
        <f t="shared" si="95"/>
        <v>0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2152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>
        <f t="shared" si="95"/>
        <v>0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2153</v>
      </c>
      <c r="C178" s="108">
        <f>'[10]Staff Costs and Utilisation'!E371</f>
        <v>0</v>
      </c>
      <c r="D178" s="108">
        <f>'[10]Staff Costs and Utilisation'!F371</f>
        <v>0</v>
      </c>
      <c r="E178" s="108">
        <f>'[10]Staff Costs and Utilisation'!G371</f>
        <v>0</v>
      </c>
      <c r="F178" s="108">
        <f>'[10]Staff Costs and Utilisation'!H371</f>
        <v>0</v>
      </c>
      <c r="G178" s="108">
        <f>'[10]Staff Costs and Utilisation'!I371</f>
        <v>0</v>
      </c>
      <c r="H178" s="108">
        <f>'[10]Staff Costs and Utilisation'!J371</f>
        <v>0</v>
      </c>
      <c r="I178" s="108">
        <f>'[10]Staff Costs and Utilisation'!K371</f>
        <v>0</v>
      </c>
      <c r="J178" s="108">
        <f>'[10]Staff Costs and Utilisation'!L371</f>
        <v>0</v>
      </c>
      <c r="K178" s="108">
        <f>'[10]Staff Costs and Utilisation'!M371</f>
        <v>0</v>
      </c>
      <c r="L178" s="108">
        <f>'[10]Staff Costs and Utilisation'!N371</f>
        <v>0</v>
      </c>
      <c r="M178" s="108">
        <f>'[10]Staff Costs and Utilisation'!O371</f>
        <v>0</v>
      </c>
      <c r="N178" s="108">
        <f>'[10]Staff Costs and Utilisation'!P371</f>
        <v>0</v>
      </c>
      <c r="O178" s="96">
        <f t="shared" si="97"/>
        <v>0</v>
      </c>
      <c r="P178" s="208">
        <f t="shared" si="95"/>
        <v>0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2078</v>
      </c>
      <c r="B180" s="88" t="s">
        <v>2154</v>
      </c>
      <c r="C180" s="73">
        <f t="shared" ref="C180:N180" si="100">SUM(C181:C189)</f>
        <v>-639106.21000000008</v>
      </c>
      <c r="D180" s="73">
        <f t="shared" si="100"/>
        <v>-38581.979999999799</v>
      </c>
      <c r="E180" s="73">
        <f t="shared" si="100"/>
        <v>-990.3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-678678.48999999987</v>
      </c>
      <c r="P180" s="207">
        <f t="shared" ref="P180:P189" si="102">ROUND(+O180/O$10,4)</f>
        <v>-3.7900000000000003E-2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2079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>
        <f t="shared" si="102"/>
        <v>0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2053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>
        <f t="shared" si="102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2080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>
        <f t="shared" si="102"/>
        <v>0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2155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>
        <f t="shared" si="102"/>
        <v>0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2156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>
        <f t="shared" si="102"/>
        <v>0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-639106.21000000008</v>
      </c>
      <c r="D186" s="93">
        <v>-38581.979999999799</v>
      </c>
      <c r="E186" s="93">
        <v>-990.3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-678678.48999999987</v>
      </c>
      <c r="P186" s="208">
        <f t="shared" si="102"/>
        <v>-3.7900000000000003E-2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2157</v>
      </c>
      <c r="C187" s="107">
        <f>'[10]Staff Costs and Utilisation'!E377</f>
        <v>0</v>
      </c>
      <c r="D187" s="107">
        <f>'[10]Staff Costs and Utilisation'!F377</f>
        <v>0</v>
      </c>
      <c r="E187" s="107">
        <f>'[10]Staff Costs and Utilisation'!G377</f>
        <v>0</v>
      </c>
      <c r="F187" s="107">
        <f>'[10]Staff Costs and Utilisation'!H377</f>
        <v>0</v>
      </c>
      <c r="G187" s="107">
        <f>'[10]Staff Costs and Utilisation'!I377</f>
        <v>0</v>
      </c>
      <c r="H187" s="107">
        <f>'[10]Staff Costs and Utilisation'!J377</f>
        <v>0</v>
      </c>
      <c r="I187" s="107">
        <f>'[10]Staff Costs and Utilisation'!K377</f>
        <v>0</v>
      </c>
      <c r="J187" s="107">
        <f>'[10]Staff Costs and Utilisation'!L377</f>
        <v>0</v>
      </c>
      <c r="K187" s="107">
        <f>'[10]Staff Costs and Utilisation'!M377</f>
        <v>0</v>
      </c>
      <c r="L187" s="107">
        <f>'[10]Staff Costs and Utilisation'!N377</f>
        <v>0</v>
      </c>
      <c r="M187" s="107">
        <f>'[10]Staff Costs and Utilisation'!O377</f>
        <v>0</v>
      </c>
      <c r="N187" s="107">
        <f>'[10]Staff Costs and Utilisation'!P377</f>
        <v>0</v>
      </c>
      <c r="O187" s="94">
        <f t="shared" si="104"/>
        <v>0</v>
      </c>
      <c r="P187" s="208">
        <f t="shared" si="102"/>
        <v>0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2158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>
        <f t="shared" si="102"/>
        <v>0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2159</v>
      </c>
      <c r="C189" s="108">
        <f>'[10]Staff Costs and Utilisation'!E379</f>
        <v>0</v>
      </c>
      <c r="D189" s="108">
        <f>'[10]Staff Costs and Utilisation'!F379</f>
        <v>0</v>
      </c>
      <c r="E189" s="108">
        <f>'[10]Staff Costs and Utilisation'!G379</f>
        <v>0</v>
      </c>
      <c r="F189" s="108">
        <f>'[10]Staff Costs and Utilisation'!H379</f>
        <v>0</v>
      </c>
      <c r="G189" s="108">
        <f>'[10]Staff Costs and Utilisation'!I379</f>
        <v>0</v>
      </c>
      <c r="H189" s="108">
        <f>'[10]Staff Costs and Utilisation'!J379</f>
        <v>0</v>
      </c>
      <c r="I189" s="108">
        <f>'[10]Staff Costs and Utilisation'!K379</f>
        <v>0</v>
      </c>
      <c r="J189" s="108">
        <f>'[10]Staff Costs and Utilisation'!L379</f>
        <v>0</v>
      </c>
      <c r="K189" s="108">
        <f>'[10]Staff Costs and Utilisation'!M379</f>
        <v>0</v>
      </c>
      <c r="L189" s="108">
        <f>'[10]Staff Costs and Utilisation'!N379</f>
        <v>0</v>
      </c>
      <c r="M189" s="108">
        <f>'[10]Staff Costs and Utilisation'!O379</f>
        <v>0</v>
      </c>
      <c r="N189" s="108">
        <f>'[10]Staff Costs and Utilisation'!P379</f>
        <v>0</v>
      </c>
      <c r="O189" s="96">
        <f t="shared" si="104"/>
        <v>0</v>
      </c>
      <c r="P189" s="208">
        <f t="shared" si="102"/>
        <v>0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2081</v>
      </c>
      <c r="B191" s="88" t="s">
        <v>2082</v>
      </c>
      <c r="C191" s="73">
        <f t="shared" ref="C191:N191" si="107">SUM(C192:C199)</f>
        <v>-56.349999999976717</v>
      </c>
      <c r="D191" s="73">
        <f t="shared" si="107"/>
        <v>0</v>
      </c>
      <c r="E191" s="73">
        <f t="shared" si="107"/>
        <v>0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-56.349999999976717</v>
      </c>
      <c r="P191" s="207">
        <f t="shared" ref="P191:P199" si="109">ROUND(+O191/O$10,4)</f>
        <v>0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2083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>
        <f t="shared" si="109"/>
        <v>0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2053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>
        <f t="shared" si="109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2084</v>
      </c>
      <c r="C194" s="98">
        <v>-56.349999999999994</v>
      </c>
      <c r="D194" s="98">
        <v>0</v>
      </c>
      <c r="E194" s="98">
        <v>0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-56.349999999999994</v>
      </c>
      <c r="P194" s="208">
        <f t="shared" si="109"/>
        <v>0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2160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>
        <f t="shared" si="109"/>
        <v>0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2161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>
        <f t="shared" si="109"/>
        <v>0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2162</v>
      </c>
      <c r="C197" s="107">
        <f>'[10]Staff Costs and Utilisation'!E385</f>
        <v>342415.63987284771</v>
      </c>
      <c r="D197" s="107">
        <f>'[10]Staff Costs and Utilisation'!F385</f>
        <v>264890.58392770111</v>
      </c>
      <c r="E197" s="107">
        <f>'[10]Staff Costs and Utilisation'!G385</f>
        <v>266301.137330595</v>
      </c>
      <c r="F197" s="107">
        <f>'[10]Staff Costs and Utilisation'!H385</f>
        <v>0</v>
      </c>
      <c r="G197" s="107">
        <f>'[10]Staff Costs and Utilisation'!I385</f>
        <v>0</v>
      </c>
      <c r="H197" s="107">
        <f>'[10]Staff Costs and Utilisation'!J385</f>
        <v>0</v>
      </c>
      <c r="I197" s="107">
        <f>'[10]Staff Costs and Utilisation'!K385</f>
        <v>0</v>
      </c>
      <c r="J197" s="107">
        <f>'[10]Staff Costs and Utilisation'!L385</f>
        <v>0</v>
      </c>
      <c r="K197" s="107">
        <f>'[10]Staff Costs and Utilisation'!M385</f>
        <v>0</v>
      </c>
      <c r="L197" s="107">
        <f>'[10]Staff Costs and Utilisation'!N385</f>
        <v>0</v>
      </c>
      <c r="M197" s="107">
        <f>'[10]Staff Costs and Utilisation'!O385</f>
        <v>0</v>
      </c>
      <c r="N197" s="107">
        <f>'[10]Staff Costs and Utilisation'!P385</f>
        <v>0</v>
      </c>
      <c r="O197" s="94">
        <f t="shared" si="111"/>
        <v>873607.36113114387</v>
      </c>
      <c r="P197" s="208">
        <f t="shared" si="109"/>
        <v>4.87E-2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2163</v>
      </c>
      <c r="C198" s="107">
        <f t="shared" ref="C198:N198" si="113">-C197</f>
        <v>-342415.63987284771</v>
      </c>
      <c r="D198" s="107">
        <f t="shared" si="113"/>
        <v>-264890.58392770111</v>
      </c>
      <c r="E198" s="107">
        <f t="shared" si="113"/>
        <v>-266301.137330595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-873607.36113114387</v>
      </c>
      <c r="P198" s="208">
        <f t="shared" si="109"/>
        <v>-4.87E-2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2164</v>
      </c>
      <c r="C199" s="108">
        <f>'[10]Staff Costs and Utilisation'!E387</f>
        <v>0</v>
      </c>
      <c r="D199" s="108">
        <f>'[10]Staff Costs and Utilisation'!F387</f>
        <v>0</v>
      </c>
      <c r="E199" s="108">
        <f>'[10]Staff Costs and Utilisation'!G387</f>
        <v>0</v>
      </c>
      <c r="F199" s="108">
        <f>'[10]Staff Costs and Utilisation'!H387</f>
        <v>0</v>
      </c>
      <c r="G199" s="108">
        <f>'[10]Staff Costs and Utilisation'!I387</f>
        <v>0</v>
      </c>
      <c r="H199" s="108">
        <f>'[10]Staff Costs and Utilisation'!J387</f>
        <v>0</v>
      </c>
      <c r="I199" s="108">
        <f>'[10]Staff Costs and Utilisation'!K387</f>
        <v>0</v>
      </c>
      <c r="J199" s="108">
        <f>'[10]Staff Costs and Utilisation'!L387</f>
        <v>0</v>
      </c>
      <c r="K199" s="108">
        <f>'[10]Staff Costs and Utilisation'!M387</f>
        <v>0</v>
      </c>
      <c r="L199" s="108">
        <f>'[10]Staff Costs and Utilisation'!N387</f>
        <v>0</v>
      </c>
      <c r="M199" s="108">
        <f>'[10]Staff Costs and Utilisation'!O387</f>
        <v>0</v>
      </c>
      <c r="N199" s="108">
        <f>'[10]Staff Costs and Utilisation'!P387</f>
        <v>0</v>
      </c>
      <c r="O199" s="96">
        <f t="shared" si="111"/>
        <v>0</v>
      </c>
      <c r="P199" s="208">
        <f t="shared" si="109"/>
        <v>0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2085</v>
      </c>
      <c r="B201" s="88" t="s">
        <v>2086</v>
      </c>
      <c r="C201" s="73">
        <f t="shared" ref="C201:N201" si="114">SUM(C202:C213)</f>
        <v>4771.165684896896</v>
      </c>
      <c r="D201" s="73">
        <f t="shared" si="114"/>
        <v>1377.698463962905</v>
      </c>
      <c r="E201" s="73">
        <f t="shared" si="114"/>
        <v>2815.3240411879083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8964.1881900477092</v>
      </c>
      <c r="P201" s="207">
        <f t="shared" ref="P201:P213" si="116">ROUND(+O201/O$10,4)</f>
        <v>5.0000000000000001E-4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2087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>
        <f t="shared" si="116"/>
        <v>0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2088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>
        <f t="shared" si="116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2089</v>
      </c>
      <c r="C204" s="93">
        <v>4771.165684896896</v>
      </c>
      <c r="D204" s="93">
        <v>1377.698463962905</v>
      </c>
      <c r="E204" s="93">
        <v>2815.3240411879083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8964.1881900477092</v>
      </c>
      <c r="P204" s="208">
        <f t="shared" si="116"/>
        <v>5.0000000000000001E-4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2083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>
        <f t="shared" si="116"/>
        <v>0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2090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>
        <f t="shared" si="116"/>
        <v>0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2091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>
        <f t="shared" si="116"/>
        <v>0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2092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>
        <f t="shared" si="116"/>
        <v>0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2084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0</v>
      </c>
      <c r="P209" s="209">
        <f t="shared" si="116"/>
        <v>0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2165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>
        <f t="shared" si="116"/>
        <v>0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2166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>
        <f t="shared" si="116"/>
        <v>0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2167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>
        <f t="shared" si="116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2168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>
        <f t="shared" si="116"/>
        <v>0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2093</v>
      </c>
      <c r="B215" s="88" t="s">
        <v>2094</v>
      </c>
      <c r="C215" s="73">
        <f>SUM(C216:C225)</f>
        <v>5992.6500000000005</v>
      </c>
      <c r="D215" s="73">
        <f t="shared" ref="D215:O215" si="120">SUM(D216:D225)</f>
        <v>31983.719999999998</v>
      </c>
      <c r="E215" s="73">
        <f t="shared" si="120"/>
        <v>174449.55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212425.91999999998</v>
      </c>
      <c r="P215" s="207">
        <f t="shared" si="54"/>
        <v>1.18E-2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2095</v>
      </c>
      <c r="C216" s="99">
        <v>5992.6500000000005</v>
      </c>
      <c r="D216" s="99">
        <v>31983.719999999998</v>
      </c>
      <c r="E216" s="99">
        <v>174449.55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212425.91999999998</v>
      </c>
      <c r="P216" s="208">
        <f t="shared" ref="P216:P225" si="123">ROUND(+O216/O$10,4)</f>
        <v>1.18E-2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2096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>
        <f t="shared" si="123"/>
        <v>0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2097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>
        <f t="shared" si="123"/>
        <v>0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2098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>
        <f t="shared" si="123"/>
        <v>0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2084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>
        <f t="shared" si="123"/>
        <v>0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2169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>
        <f t="shared" si="123"/>
        <v>0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2170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>
        <f t="shared" si="123"/>
        <v>0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2171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>
        <f t="shared" si="123"/>
        <v>0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2172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>
        <f t="shared" si="123"/>
        <v>0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2173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>
        <f t="shared" si="123"/>
        <v>0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2174</v>
      </c>
      <c r="C229" s="73">
        <f>C231</f>
        <v>-1798645.198764557</v>
      </c>
      <c r="D229" s="73">
        <f t="shared" ref="D229:O229" si="124">D231</f>
        <v>-2054131.012642432</v>
      </c>
      <c r="E229" s="73">
        <f t="shared" si="124"/>
        <v>3406437.8907106742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-446338.32069631416</v>
      </c>
      <c r="P229" s="207">
        <f>ROUND(+O229/O$10,4)</f>
        <v>-2.4899999999999999E-2</v>
      </c>
      <c r="Q229" s="60">
        <f>+N229+M229+L229+K229+J229+I229+H229+G229+F229+E229+D229+C229-O229</f>
        <v>-6.4028427004814148E-10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2047</v>
      </c>
      <c r="C231" s="73">
        <f>C233+C240+C247+C254+C261+C268+C275+C282+C289+C297+C304+C310</f>
        <v>-1798645.198764557</v>
      </c>
      <c r="D231" s="73">
        <f t="shared" ref="D231:O231" si="125">D233+D240+D247+D254+D261+D268+D275+D282+D289+D297+D304+D310</f>
        <v>-2054131.012642432</v>
      </c>
      <c r="E231" s="73">
        <f t="shared" si="125"/>
        <v>3406437.8907106742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-446338.32069631416</v>
      </c>
      <c r="P231" s="207">
        <f t="shared" ref="P231" si="126">ROUND(+O231/O$10,4)</f>
        <v>-2.4899999999999999E-2</v>
      </c>
      <c r="Q231" s="60">
        <f>+N231+M231+L231+K231+J231+I231+H231+G231+F231+E231+D231+C231-O231</f>
        <v>-6.4028427004814148E-10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2051</v>
      </c>
      <c r="B233" s="88" t="s">
        <v>2052</v>
      </c>
      <c r="C233" s="135">
        <f>SUM(C234:C238)</f>
        <v>-613802.7093701975</v>
      </c>
      <c r="D233" s="135">
        <f t="shared" ref="D233:O233" si="127">SUM(D234:D238)</f>
        <v>-108994.92346296657</v>
      </c>
      <c r="E233" s="135">
        <f t="shared" si="127"/>
        <v>-152698.2701169037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-875495.90295006789</v>
      </c>
      <c r="P233" s="207">
        <f t="shared" ref="P233:P315" si="128">ROUND(+O233/O$10,4)</f>
        <v>-4.8800000000000003E-2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2052</v>
      </c>
      <c r="C234" s="139">
        <f t="shared" ref="C234:O234" si="130">C27+C29-C101-C103</f>
        <v>-613802.7093701975</v>
      </c>
      <c r="D234" s="139">
        <f t="shared" si="130"/>
        <v>-108994.92346296657</v>
      </c>
      <c r="E234" s="139">
        <f t="shared" si="130"/>
        <v>-152698.2701169037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-875495.90295006789</v>
      </c>
      <c r="P234" s="208">
        <f t="shared" si="128"/>
        <v>-4.8800000000000003E-2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2053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>
        <f t="shared" si="128"/>
        <v>0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2175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>
        <f t="shared" si="128"/>
        <v>0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2176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>
        <f t="shared" si="128"/>
        <v>0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2104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>
        <f t="shared" si="128"/>
        <v>0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2055</v>
      </c>
      <c r="B240" s="88" t="s">
        <v>2177</v>
      </c>
      <c r="C240" s="135">
        <f>SUM(C241:C245)</f>
        <v>-307628.42382760812</v>
      </c>
      <c r="D240" s="135">
        <f t="shared" ref="D240:O240" si="134">SUM(D241:D245)</f>
        <v>-99557.976040677633</v>
      </c>
      <c r="E240" s="135">
        <f t="shared" si="134"/>
        <v>-46568.622169848531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-453755.02203813381</v>
      </c>
      <c r="P240" s="207">
        <f t="shared" si="128"/>
        <v>-2.53E-2</v>
      </c>
      <c r="Q240" s="136">
        <f t="shared" ref="Q240:Q245" si="135">+N240+M240+L240+K240+J240+I240+H240+G240+F240+E240+D240+C240-O240</f>
        <v>-4.6566128730773926E-10</v>
      </c>
      <c r="R240" s="114"/>
      <c r="S240" s="114"/>
      <c r="T240" s="63"/>
    </row>
    <row r="241" spans="1:20" ht="12.75" customHeight="1">
      <c r="A241" s="87"/>
      <c r="B241" s="90" t="s">
        <v>2178</v>
      </c>
      <c r="C241" s="139">
        <f t="shared" ref="C241:O241" si="136">C32+C34-C111-C113</f>
        <v>-307628.42382760812</v>
      </c>
      <c r="D241" s="139">
        <f t="shared" si="136"/>
        <v>-99557.976040677633</v>
      </c>
      <c r="E241" s="139">
        <f t="shared" si="136"/>
        <v>-46568.622169848531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-453755.02203813381</v>
      </c>
      <c r="P241" s="208">
        <f t="shared" si="128"/>
        <v>-2.53E-2</v>
      </c>
      <c r="Q241" s="136">
        <f t="shared" si="135"/>
        <v>-4.6566128730773926E-10</v>
      </c>
      <c r="R241" s="114"/>
      <c r="S241" s="114"/>
      <c r="T241" s="63"/>
    </row>
    <row r="242" spans="1:20" ht="12.75" customHeight="1">
      <c r="A242" s="87"/>
      <c r="B242" s="90" t="s">
        <v>2053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>
        <f t="shared" si="128"/>
        <v>0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2179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>
        <f t="shared" si="128"/>
        <v>0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2180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>
        <f t="shared" si="128"/>
        <v>0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2181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>
        <f t="shared" si="128"/>
        <v>0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2059</v>
      </c>
      <c r="B247" s="88" t="s">
        <v>2060</v>
      </c>
      <c r="C247" s="135">
        <f>SUM(C248:C252)</f>
        <v>-28103.706816524951</v>
      </c>
      <c r="D247" s="135">
        <f t="shared" ref="D247:O247" si="140">SUM(D248:D252)</f>
        <v>-48371.067439195431</v>
      </c>
      <c r="E247" s="135">
        <f t="shared" si="140"/>
        <v>-37145.14004000635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-113619.91429572673</v>
      </c>
      <c r="P247" s="207">
        <f t="shared" si="128"/>
        <v>-6.3E-3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2112</v>
      </c>
      <c r="C248" s="139">
        <f t="shared" ref="C248:O248" si="142">C37+C39-C121-C123</f>
        <v>-28103.706816524951</v>
      </c>
      <c r="D248" s="139">
        <f t="shared" si="142"/>
        <v>-48371.067439195431</v>
      </c>
      <c r="E248" s="139">
        <f t="shared" si="142"/>
        <v>-37145.14004000635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-113619.91429572673</v>
      </c>
      <c r="P248" s="208">
        <f t="shared" si="128"/>
        <v>-6.3E-3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2053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>
        <f t="shared" si="128"/>
        <v>0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2114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>
        <f t="shared" si="128"/>
        <v>0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2115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>
        <f t="shared" si="128"/>
        <v>0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2118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>
        <f t="shared" si="128"/>
        <v>0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2062</v>
      </c>
      <c r="B254" s="88" t="s">
        <v>2063</v>
      </c>
      <c r="C254" s="135">
        <f>SUM(C255:C259)</f>
        <v>-17651.420226416827</v>
      </c>
      <c r="D254" s="135">
        <f t="shared" ref="D254:O254" si="146">SUM(D255:D259)</f>
        <v>473.17575849286095</v>
      </c>
      <c r="E254" s="135">
        <f t="shared" si="146"/>
        <v>-6701.81064520376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-23880.055113127724</v>
      </c>
      <c r="P254" s="207">
        <f t="shared" si="128"/>
        <v>-1.2999999999999999E-3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2119</v>
      </c>
      <c r="C255" s="139">
        <f t="shared" ref="C255:O255" si="148">C42+C44-C131-C133</f>
        <v>-17651.420226416827</v>
      </c>
      <c r="D255" s="139">
        <f t="shared" si="148"/>
        <v>473.17575849286095</v>
      </c>
      <c r="E255" s="139">
        <f t="shared" si="148"/>
        <v>-6701.81064520376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-23880.055113127724</v>
      </c>
      <c r="P255" s="208">
        <f t="shared" si="128"/>
        <v>-1.2999999999999999E-3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2053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>
        <f t="shared" si="128"/>
        <v>0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2121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>
        <f t="shared" si="128"/>
        <v>0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2122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>
        <f t="shared" si="128"/>
        <v>0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2125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>
        <f t="shared" si="128"/>
        <v>0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2065</v>
      </c>
      <c r="B261" s="88" t="s">
        <v>2066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>
        <f t="shared" ref="P261:P266" si="153">ROUND(+O261/O$10,4)</f>
        <v>0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2126</v>
      </c>
      <c r="C262" s="139">
        <f t="shared" ref="C262:O262" si="155">C47+C49-C141-C143</f>
        <v>0</v>
      </c>
      <c r="D262" s="139">
        <f t="shared" si="155"/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>
        <f t="shared" si="153"/>
        <v>0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2053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>
        <f t="shared" si="153"/>
        <v>0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2128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>
        <f t="shared" si="153"/>
        <v>0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2129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>
        <f t="shared" si="153"/>
        <v>0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2132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>
        <f t="shared" si="153"/>
        <v>0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2068</v>
      </c>
      <c r="B268" s="88" t="s">
        <v>2069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>
        <f t="shared" ref="P268:P273" si="160">ROUND(+O268/O$10,4)</f>
        <v>0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2133</v>
      </c>
      <c r="C269" s="139">
        <f t="shared" ref="C269:O269" si="162">C52+C54-C151-C153</f>
        <v>0</v>
      </c>
      <c r="D269" s="139">
        <f t="shared" si="162"/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>
        <f t="shared" si="160"/>
        <v>0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2053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>
        <f t="shared" si="160"/>
        <v>0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2135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>
        <f t="shared" si="160"/>
        <v>0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2136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>
        <f t="shared" si="160"/>
        <v>0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2139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>
        <f t="shared" si="160"/>
        <v>0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2071</v>
      </c>
      <c r="B275" s="88" t="s">
        <v>2072</v>
      </c>
      <c r="C275" s="135">
        <f>SUM(C276:C280)</f>
        <v>-1446803.0096453396</v>
      </c>
      <c r="D275" s="135">
        <f t="shared" ref="D275:O275" si="166">SUM(D276:D280)</f>
        <v>-1790559.374263119</v>
      </c>
      <c r="E275" s="135">
        <f t="shared" si="166"/>
        <v>3624723.3676760504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387360.98376759293</v>
      </c>
      <c r="P275" s="207">
        <f t="shared" ref="P275:P280" si="167">ROUND(+O275/O$10,4)</f>
        <v>2.1600000000000001E-2</v>
      </c>
      <c r="Q275" s="136">
        <f t="shared" ref="Q275:Q280" si="168">+N275+M275+L275+K275+J275+I275+H275+G275+F275+E275+D275+C275-O275</f>
        <v>-1.0477378964424133E-9</v>
      </c>
      <c r="R275" s="114"/>
      <c r="S275" s="114"/>
      <c r="T275" s="63"/>
    </row>
    <row r="276" spans="1:20" ht="12.75" customHeight="1">
      <c r="A276" s="87"/>
      <c r="B276" s="90" t="s">
        <v>2140</v>
      </c>
      <c r="C276" s="139">
        <f t="shared" ref="C276:O276" si="169">C57+C59-C161-C163</f>
        <v>-1446803.0096453391</v>
      </c>
      <c r="D276" s="139">
        <f t="shared" si="169"/>
        <v>-1790559.374263119</v>
      </c>
      <c r="E276" s="139">
        <f t="shared" si="169"/>
        <v>3624723.3676760504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387360.98376759328</v>
      </c>
      <c r="P276" s="208">
        <f t="shared" si="167"/>
        <v>2.1600000000000001E-2</v>
      </c>
      <c r="Q276" s="136">
        <f t="shared" si="168"/>
        <v>-9.3132257461547852E-10</v>
      </c>
      <c r="R276" s="114"/>
      <c r="S276" s="114"/>
      <c r="T276" s="63"/>
    </row>
    <row r="277" spans="1:20" ht="12.75" customHeight="1">
      <c r="A277" s="87"/>
      <c r="B277" s="90" t="s">
        <v>2053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>
        <f t="shared" si="167"/>
        <v>0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2142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>
        <f t="shared" si="167"/>
        <v>0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2143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>
        <f t="shared" si="167"/>
        <v>0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2146</v>
      </c>
      <c r="C280" s="143">
        <f>-C168</f>
        <v>-3.4924596548080444E-10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-3.4924596548080444E-10</v>
      </c>
      <c r="P280" s="208">
        <f t="shared" si="167"/>
        <v>0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2074</v>
      </c>
      <c r="B282" s="88" t="s">
        <v>2147</v>
      </c>
      <c r="C282" s="135">
        <f>SUM(C283:C287)</f>
        <v>-13054.673193573417</v>
      </c>
      <c r="D282" s="135">
        <f t="shared" ref="D282:O282" si="173">SUM(D283:D287)</f>
        <v>-12341.40873100337</v>
      </c>
      <c r="E282" s="135">
        <f t="shared" si="173"/>
        <v>-10581.229952226106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-35977.311876802894</v>
      </c>
      <c r="P282" s="207">
        <f t="shared" ref="P282:P287" si="174">ROUND(+O282/O$10,4)</f>
        <v>-2E-3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2076</v>
      </c>
      <c r="C283" s="139">
        <f t="shared" ref="C283:O283" si="176">C62+C64-C171-C173</f>
        <v>-13054.673193573417</v>
      </c>
      <c r="D283" s="139">
        <f t="shared" si="176"/>
        <v>-12341.40873100337</v>
      </c>
      <c r="E283" s="139">
        <f t="shared" si="176"/>
        <v>-10581.229952226106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-35977.311876802894</v>
      </c>
      <c r="P283" s="208">
        <f t="shared" si="174"/>
        <v>-2E-3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2053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>
        <f t="shared" si="174"/>
        <v>0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2160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>
        <f t="shared" si="174"/>
        <v>0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2161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>
        <f t="shared" si="174"/>
        <v>0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2164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>
        <f t="shared" si="174"/>
        <v>0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2078</v>
      </c>
      <c r="B289" s="88" t="s">
        <v>2154</v>
      </c>
      <c r="C289" s="135">
        <f>SUM(C290:C295)</f>
        <v>639106.21000000008</v>
      </c>
      <c r="D289" s="135">
        <f t="shared" ref="D289:O289" si="180">SUM(D290:D295)</f>
        <v>38581.979999999799</v>
      </c>
      <c r="E289" s="135">
        <f t="shared" si="180"/>
        <v>990.3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678678.48999999987</v>
      </c>
      <c r="P289" s="207">
        <f t="shared" ref="P289:P295" si="181">ROUND(+O289/O$10,4)</f>
        <v>3.7900000000000003E-2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2079</v>
      </c>
      <c r="C290" s="139">
        <f t="shared" ref="C290:O290" si="183">C67+C69-C181-C183</f>
        <v>0</v>
      </c>
      <c r="D290" s="139">
        <f t="shared" si="183"/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>
        <f t="shared" si="181"/>
        <v>0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2053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>
        <f t="shared" si="181"/>
        <v>0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2155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>
        <f t="shared" si="181"/>
        <v>0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2156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>
        <f t="shared" si="181"/>
        <v>0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639106.21000000008</v>
      </c>
      <c r="D294" s="141">
        <f t="shared" si="185"/>
        <v>38581.979999999799</v>
      </c>
      <c r="E294" s="141">
        <f t="shared" si="185"/>
        <v>990.3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678678.48999999987</v>
      </c>
      <c r="P294" s="208">
        <f>ROUND(+O294/O$10,4)</f>
        <v>3.7900000000000003E-2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2182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>
        <f t="shared" si="181"/>
        <v>0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2081</v>
      </c>
      <c r="B297" s="88" t="s">
        <v>2082</v>
      </c>
      <c r="C297" s="135">
        <f>SUM(C298:C302)</f>
        <v>56.349999999999994</v>
      </c>
      <c r="D297" s="135">
        <f t="shared" ref="D297:O297" si="187">SUM(D298:D302)</f>
        <v>0</v>
      </c>
      <c r="E297" s="135">
        <f t="shared" si="187"/>
        <v>0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56.349999999999994</v>
      </c>
      <c r="P297" s="207">
        <f t="shared" ref="P297:P302" si="188">ROUND(+O297/O$10,4)</f>
        <v>0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2083</v>
      </c>
      <c r="C298" s="139">
        <f t="shared" ref="C298:O298" si="190">C72+C74-C192-C194</f>
        <v>56.349999999999994</v>
      </c>
      <c r="D298" s="139">
        <f t="shared" si="190"/>
        <v>0</v>
      </c>
      <c r="E298" s="139">
        <f t="shared" si="190"/>
        <v>0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56.349999999999994</v>
      </c>
      <c r="P298" s="208">
        <f t="shared" si="188"/>
        <v>0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2053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>
        <f t="shared" si="188"/>
        <v>0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2160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>
        <f t="shared" si="188"/>
        <v>0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2161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>
        <f t="shared" si="188"/>
        <v>0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2164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>
        <f t="shared" si="188"/>
        <v>0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2085</v>
      </c>
      <c r="B304" s="88" t="s">
        <v>2086</v>
      </c>
      <c r="C304" s="135">
        <f>SUM(C305:C308)</f>
        <v>-4771.165684896896</v>
      </c>
      <c r="D304" s="135">
        <f t="shared" ref="D304:O304" si="194">SUM(D305:D308)</f>
        <v>-1377.698463962905</v>
      </c>
      <c r="E304" s="135">
        <f t="shared" si="194"/>
        <v>208868.8459588121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202719.9818099523</v>
      </c>
      <c r="P304" s="207">
        <f t="shared" ref="P304:P308" si="195">ROUND(+O304/O$10,4)</f>
        <v>1.1299999999999999E-2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2087</v>
      </c>
      <c r="C305" s="139">
        <f t="shared" ref="C305:O308" si="197">C77+C81-C202-C210-C206</f>
        <v>0</v>
      </c>
      <c r="D305" s="139">
        <f t="shared" si="197"/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>
        <f t="shared" si="195"/>
        <v>0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2088</v>
      </c>
      <c r="C306" s="141">
        <f>C78+C82-C203-C211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>
        <f t="shared" si="195"/>
        <v>0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2089</v>
      </c>
      <c r="C307" s="141">
        <f>C79+C83-C204-C212</f>
        <v>-4771.165684896896</v>
      </c>
      <c r="D307" s="141">
        <f t="shared" si="197"/>
        <v>-1377.698463962905</v>
      </c>
      <c r="E307" s="141">
        <f t="shared" si="197"/>
        <v>-2815.3240411879083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-8964.1881900477092</v>
      </c>
      <c r="P307" s="208">
        <f t="shared" si="195"/>
        <v>-5.0000000000000001E-4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2083</v>
      </c>
      <c r="C308" s="143">
        <f>C80+C84-C205-C213</f>
        <v>0</v>
      </c>
      <c r="D308" s="143">
        <f t="shared" si="197"/>
        <v>0</v>
      </c>
      <c r="E308" s="143">
        <f t="shared" si="197"/>
        <v>211684.17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211684.17</v>
      </c>
      <c r="P308" s="208">
        <f t="shared" si="195"/>
        <v>1.18E-2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2093</v>
      </c>
      <c r="B310" s="88" t="s">
        <v>2094</v>
      </c>
      <c r="C310" s="135">
        <f t="shared" ref="C310:O310" si="198">SUM(C311:C315)</f>
        <v>-5992.6500000000005</v>
      </c>
      <c r="D310" s="135">
        <f t="shared" si="198"/>
        <v>-31983.719999999998</v>
      </c>
      <c r="E310" s="135">
        <f t="shared" si="198"/>
        <v>-174449.55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-212425.91999999998</v>
      </c>
      <c r="P310" s="207">
        <f t="shared" si="128"/>
        <v>-1.18E-2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2183</v>
      </c>
      <c r="C311" s="139">
        <f t="shared" ref="C311:O315" si="200">C87-C221-C216</f>
        <v>-5992.6500000000005</v>
      </c>
      <c r="D311" s="139">
        <f t="shared" si="200"/>
        <v>-31983.719999999998</v>
      </c>
      <c r="E311" s="139">
        <f t="shared" si="200"/>
        <v>-174449.55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-212425.91999999998</v>
      </c>
      <c r="P311" s="208">
        <f t="shared" si="128"/>
        <v>-1.18E-2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2184</v>
      </c>
      <c r="C312" s="141">
        <f t="shared" si="200"/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>
        <f t="shared" si="128"/>
        <v>0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2185</v>
      </c>
      <c r="C313" s="141">
        <f t="shared" si="200"/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>
        <f t="shared" si="128"/>
        <v>0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2186</v>
      </c>
      <c r="C314" s="141">
        <f t="shared" si="200"/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>
        <f t="shared" si="128"/>
        <v>0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2083</v>
      </c>
      <c r="C315" s="143">
        <f t="shared" si="200"/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>
        <f t="shared" si="128"/>
        <v>0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2187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2188</v>
      </c>
      <c r="C321" s="118" t="s">
        <v>2189</v>
      </c>
      <c r="D321" s="118" t="s">
        <v>2189</v>
      </c>
      <c r="E321" s="118" t="s">
        <v>2189</v>
      </c>
      <c r="F321" s="118" t="s">
        <v>2189</v>
      </c>
      <c r="G321" s="118" t="s">
        <v>2189</v>
      </c>
      <c r="H321" s="118" t="s">
        <v>2189</v>
      </c>
      <c r="I321" s="118" t="s">
        <v>2189</v>
      </c>
      <c r="J321" s="118" t="s">
        <v>2189</v>
      </c>
      <c r="K321" s="118" t="s">
        <v>2189</v>
      </c>
      <c r="L321" s="118" t="s">
        <v>2189</v>
      </c>
      <c r="M321" s="118" t="s">
        <v>2189</v>
      </c>
      <c r="N321" s="118" t="s">
        <v>2189</v>
      </c>
      <c r="O321" s="118" t="s">
        <v>2189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2190</v>
      </c>
      <c r="C322" s="80">
        <f t="shared" ref="C322:O322" si="202">IF(C21=0, "N/A",C229/ C21)</f>
        <v>-0.30111595593234974</v>
      </c>
      <c r="D322" s="80">
        <f t="shared" si="202"/>
        <v>-0.46834945490266561</v>
      </c>
      <c r="E322" s="80">
        <f t="shared" si="202"/>
        <v>0.44990369801321956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>
        <f t="shared" si="202"/>
        <v>-2.4892491707116614E-2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S1uhahgAGM1LbIk/FTLeAiWXGm0v5nlnn03gPrOK30r9NqTfWWAeEsS1kxuVVQVej1AKknq0VIzQoJ3AVYerGQ==" saltValue="5mQyzTc+hzRRGdYx4YZOfA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5F609-D8DB-43C3-B727-657164EBA70E}">
  <sheetPr codeName="Hoja7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E66" sqref="E66"/>
      <selection pane="topRight" activeCell="E66" sqref="E66"/>
      <selection pane="bottomLeft" activeCell="E66" sqref="E66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'[10]Staff Costs and Utilisation'!A1</f>
        <v>Brazil PLOG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+[10]Instructions!A3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'[10]Staff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+'[10]Vendor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2191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2048</v>
      </c>
      <c r="C7" s="68">
        <f t="shared" ref="C7:N7" si="1">SUM(C8:C8)</f>
        <v>-111950.10999999999</v>
      </c>
      <c r="D7" s="69">
        <f t="shared" si="1"/>
        <v>2437.6300000000047</v>
      </c>
      <c r="E7" s="69">
        <f t="shared" si="1"/>
        <v>-1948809.2100000002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-2058321.69</v>
      </c>
      <c r="P7" s="194">
        <f>ROUND(+O7/[10]IS!$O$12,4)</f>
        <v>-4.8000000000000001E-2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-111950.10999999999</v>
      </c>
      <c r="D8" s="64">
        <f t="shared" ref="D8:N8" si="2">D15</f>
        <v>2437.6300000000047</v>
      </c>
      <c r="E8" s="64">
        <f t="shared" si="2"/>
        <v>-1948809.2100000002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-2058321.69</v>
      </c>
      <c r="P8" s="199">
        <f>ROUND(+O8/[10]IS!$O$12,4)</f>
        <v>-4.8000000000000001E-2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2049</v>
      </c>
      <c r="C10" s="72">
        <f t="shared" ref="C10:N10" si="3">SUM(C11:C11)</f>
        <v>111950.10999999999</v>
      </c>
      <c r="D10" s="73">
        <f t="shared" si="3"/>
        <v>-2437.6300000000047</v>
      </c>
      <c r="E10" s="73">
        <f t="shared" si="3"/>
        <v>1948809.2100000002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2058321.69</v>
      </c>
      <c r="P10" s="205">
        <f>ROUND(+O10/[10]IS!$O$12,4)</f>
        <v>4.8000000000000001E-2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111950.10999999999</v>
      </c>
      <c r="D11" s="75">
        <f t="shared" ref="D11:N11" si="4">D30</f>
        <v>-2437.6300000000047</v>
      </c>
      <c r="E11" s="75">
        <f t="shared" si="4"/>
        <v>1948809.2100000002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2058321.69</v>
      </c>
      <c r="P11" s="199">
        <f>ROUND(+O11/[10]IS!$O$12,4)</f>
        <v>4.8000000000000001E-2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-111950.10999999999</v>
      </c>
      <c r="D15" s="73">
        <f t="shared" ref="D15:N15" si="5">D18</f>
        <v>2437.6300000000047</v>
      </c>
      <c r="E15" s="73">
        <f t="shared" si="5"/>
        <v>-1948809.2100000002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ROUND(+O15/[10]IS!$O$12,4)</f>
        <v>0</v>
      </c>
      <c r="Q15" s="60">
        <f>+N15+M15+L15+K15+J15+I15+H15+G15+F15+E15+D15+C15-O15</f>
        <v>-2058321.69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-111950.10999999999</v>
      </c>
      <c r="D18" s="73">
        <f t="shared" si="6"/>
        <v>2437.6300000000047</v>
      </c>
      <c r="E18" s="73">
        <f t="shared" si="6"/>
        <v>-1948809.2100000002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-2058321.69</v>
      </c>
      <c r="P18" s="207">
        <f>ROUND(+O18/[10]IS!$O$12,4)</f>
        <v>-4.8000000000000001E-2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2192</v>
      </c>
      <c r="C19" s="92">
        <v>-111950.10999999999</v>
      </c>
      <c r="D19" s="92">
        <v>2437.6300000000047</v>
      </c>
      <c r="E19" s="92">
        <v>-1948809.2100000002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-2058321.69</v>
      </c>
      <c r="P19" s="209">
        <f>ROUND(+O19/[10]IS!$O$12,4)</f>
        <v>-4.8000000000000001E-2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2184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ROUND(+O20/[10]IS!$O$12,4)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2185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ROUND(+O21/[10]IS!$O$12,4)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2186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ROUND(+O22/[10]IS!$O$12,4)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2193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ROUND(+O23/[10]IS!$O$12,4)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2194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>
        <f>ROUND(+O24/[10]IS!$O$12,4)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2195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>
        <f>ROUND(+O25/[10]IS!$O$12,4)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2196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>
        <f>ROUND(+O26/[10]IS!$O$12,4)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2083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ROUND(+O27/[10]IS!$O$12,4)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2174</v>
      </c>
      <c r="C30" s="135">
        <f>C32</f>
        <v>111950.10999999999</v>
      </c>
      <c r="D30" s="135">
        <f t="shared" ref="D30:N30" si="9">D32</f>
        <v>-2437.6300000000047</v>
      </c>
      <c r="E30" s="135">
        <f t="shared" si="9"/>
        <v>1948809.2100000002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2058321.69</v>
      </c>
      <c r="P30" s="207">
        <f>ROUND(+O30/[10]IS!$O$12,4)</f>
        <v>4.8000000000000001E-2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111950.10999999999</v>
      </c>
      <c r="D32" s="135">
        <f t="shared" si="10"/>
        <v>-2437.6300000000047</v>
      </c>
      <c r="E32" s="135">
        <f t="shared" si="10"/>
        <v>1948809.2100000002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2058321.69</v>
      </c>
      <c r="P32" s="207">
        <f>ROUND(+O32/[10]IS!$O$12,4)</f>
        <v>4.8000000000000001E-2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2192</v>
      </c>
      <c r="C33" s="139">
        <f t="shared" ref="C33:N41" si="13">-C19</f>
        <v>111950.10999999999</v>
      </c>
      <c r="D33" s="139">
        <f t="shared" si="13"/>
        <v>-2437.6300000000047</v>
      </c>
      <c r="E33" s="139">
        <f t="shared" si="13"/>
        <v>1948809.2100000002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2058321.69</v>
      </c>
      <c r="P33" s="208">
        <f>ROUND(+O33/[10]IS!$O$12,4)</f>
        <v>4.8000000000000001E-2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2184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>
        <f>ROUND(+O34/[10]IS!$O$12,4)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2185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>
        <f>ROUND(+O35/[10]IS!$O$12,4)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2186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>
        <f>ROUND(+O36/[10]IS!$O$12,4)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2193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>
        <f>ROUND(+O37/[10]IS!$O$12,4)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2194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>
        <f>ROUND(+O38/[10]IS!$O$12,4)</f>
        <v>0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2195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>
        <f>ROUND(+O39/[10]IS!$O$12,4)</f>
        <v>0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2197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>
        <f>ROUND(+O40/[10]IS!$O$12,4)</f>
        <v>0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2083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>
        <f>ROUND(+O41/[10]IS!$O$12,4)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2198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2199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2200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E1D20-665C-4CE6-A6D0-DF992F777689}">
  <sheetPr codeName="Hoja8"/>
  <dimension ref="A1:T597"/>
  <sheetViews>
    <sheetView zoomScale="70" zoomScaleNormal="70" zoomScaleSheetLayoutView="75" workbookViewId="0">
      <pane xSplit="2" ySplit="5" topLeftCell="C93" activePane="bottomRight" state="frozen"/>
      <selection activeCell="E66" sqref="E66"/>
      <selection pane="topRight" activeCell="E66" sqref="E66"/>
      <selection pane="bottomLeft" activeCell="E66" sqref="E66"/>
      <selection pane="bottomRight" activeCell="F101" sqref="F101"/>
    </sheetView>
  </sheetViews>
  <sheetFormatPr baseColWidth="10" defaultColWidth="9.1796875" defaultRowHeight="11.5"/>
  <cols>
    <col min="1" max="1" width="10" style="56" customWidth="1"/>
    <col min="2" max="2" width="48.54296875" style="56" bestFit="1" customWidth="1"/>
    <col min="3" max="3" width="1.81640625" style="56" customWidth="1"/>
    <col min="4" max="4" width="17.54296875" style="56" customWidth="1"/>
    <col min="5" max="5" width="17.1796875" style="56" customWidth="1"/>
    <col min="6" max="6" width="16.453125" style="56" customWidth="1"/>
    <col min="7" max="8" width="16.453125" style="56" hidden="1" customWidth="1"/>
    <col min="9" max="9" width="10.81640625" style="56" hidden="1" customWidth="1"/>
    <col min="10" max="15" width="16.453125" style="56" hidden="1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'[10]Staff Costs and Utilisation'!A1</f>
        <v>Brazil PLOG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2201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[10]IS!B3</f>
        <v>FY27 Actual</v>
      </c>
      <c r="B3" s="149"/>
      <c r="C3" s="54"/>
      <c r="D3" s="151">
        <f>[10]Fixed_Assets!D5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2202</v>
      </c>
      <c r="B4" s="152"/>
      <c r="C4" s="54"/>
      <c r="D4" s="192" t="str">
        <f>+[10]Fixed_Assets!D6</f>
        <v>Actual</v>
      </c>
      <c r="E4" s="192" t="str">
        <f>+[10]Fixed_Assets!E6</f>
        <v>Actual</v>
      </c>
      <c r="F4" s="192" t="str">
        <f>+[10]Fixed_Assets!F6</f>
        <v>Actual</v>
      </c>
      <c r="G4" s="192" t="str">
        <f>+[10]Fixed_Assets!G6</f>
        <v>Actual</v>
      </c>
      <c r="H4" s="192" t="str">
        <f>+[10]Fixed_Assets!H6</f>
        <v>Actual</v>
      </c>
      <c r="I4" s="192" t="str">
        <f>+[10]Fixed_Assets!I6</f>
        <v>Actual</v>
      </c>
      <c r="J4" s="192" t="str">
        <f>+[10]Fixed_Assets!J6</f>
        <v>Actual</v>
      </c>
      <c r="K4" s="192" t="str">
        <f>+[10]Fixed_Assets!K6</f>
        <v>Actual</v>
      </c>
      <c r="L4" s="192" t="str">
        <f>+[10]Fixed_Assets!L6</f>
        <v>Actual</v>
      </c>
      <c r="M4" s="192" t="str">
        <f>+[10]Fixed_Assets!M6</f>
        <v>Actual</v>
      </c>
      <c r="N4" s="192" t="str">
        <f>+[10]Fixed_Assets!N6</f>
        <v>Actual</v>
      </c>
      <c r="O4" s="192" t="str">
        <f>+[10]Fixed_Assets!O6</f>
        <v>Actual</v>
      </c>
      <c r="P4" s="153"/>
      <c r="Q4" s="150" t="s">
        <v>2191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2203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2204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2205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2206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2207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2208</v>
      </c>
      <c r="C12" s="54"/>
      <c r="D12" s="160">
        <v>5303074.9799999995</v>
      </c>
      <c r="E12" s="160">
        <v>5416844.7400000002</v>
      </c>
      <c r="F12" s="160">
        <v>5473048.1999999993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2209</v>
      </c>
      <c r="C13" s="54"/>
      <c r="D13" s="160">
        <f>14680523.82-D12</f>
        <v>9377448.8399999999</v>
      </c>
      <c r="E13" s="160">
        <f>14583041.65-E12</f>
        <v>9166196.9100000001</v>
      </c>
      <c r="F13" s="160">
        <f>11259161-F12</f>
        <v>5786112.8000000007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2210</v>
      </c>
      <c r="C14" s="54"/>
      <c r="D14" s="160">
        <v>244756.4</v>
      </c>
      <c r="E14" s="160">
        <v>179349.17</v>
      </c>
      <c r="F14" s="160">
        <v>234151.2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2211</v>
      </c>
      <c r="C15" s="54"/>
      <c r="D15" s="161">
        <f>SUM(D9:D14)</f>
        <v>14925280.220000001</v>
      </c>
      <c r="E15" s="161">
        <f t="shared" ref="E15:O15" si="1">SUM(E9:E14)</f>
        <v>14762390.82</v>
      </c>
      <c r="F15" s="161">
        <f t="shared" si="1"/>
        <v>11493312.199999999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2212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2213</v>
      </c>
      <c r="C17" s="54"/>
      <c r="D17" s="160">
        <v>4659049.5999999996</v>
      </c>
      <c r="E17" s="160">
        <v>4799570.92</v>
      </c>
      <c r="F17" s="160">
        <v>4831756.4400000004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2214</v>
      </c>
      <c r="C18" s="54"/>
      <c r="D18" s="160">
        <v>2153453.15</v>
      </c>
      <c r="E18" s="160">
        <v>2107744.9900000002</v>
      </c>
      <c r="F18" s="160">
        <v>2005059.65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2215</v>
      </c>
      <c r="C19" s="54"/>
      <c r="D19" s="159">
        <f>D15-D11-D18-D17</f>
        <v>8112777.4700000007</v>
      </c>
      <c r="E19" s="159">
        <f>E15-E11-E18-E17</f>
        <v>7855074.9100000001</v>
      </c>
      <c r="F19" s="159">
        <f t="shared" ref="F19:O19" si="2">F15-F11-F18-F17</f>
        <v>4656496.1099999985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2216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2217</v>
      </c>
      <c r="C21" s="54"/>
      <c r="D21" s="162">
        <f t="shared" ref="D21:O21" si="4">SUM(D19:D20)</f>
        <v>8112777.4700000007</v>
      </c>
      <c r="E21" s="162">
        <f t="shared" si="4"/>
        <v>7855074.9100000001</v>
      </c>
      <c r="F21" s="162">
        <f t="shared" si="4"/>
        <v>4656496.1099999985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2218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2219</v>
      </c>
      <c r="C24" s="54"/>
      <c r="D24" s="160">
        <v>821490.17999999039</v>
      </c>
      <c r="E24" s="160">
        <v>436960.03</v>
      </c>
      <c r="F24" s="160">
        <v>276528.34999999148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2220</v>
      </c>
      <c r="C25" s="54"/>
      <c r="D25" s="160">
        <v>825291.87999999989</v>
      </c>
      <c r="E25" s="160">
        <v>333384</v>
      </c>
      <c r="F25" s="160">
        <v>84852.36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2221</v>
      </c>
      <c r="C26" s="54"/>
      <c r="D26" s="160">
        <v>2053358.6299999997</v>
      </c>
      <c r="E26" s="160">
        <v>846187</v>
      </c>
      <c r="F26" s="160">
        <v>316902.61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2222</v>
      </c>
      <c r="C27" s="54"/>
      <c r="D27" s="160">
        <v>12998.17</v>
      </c>
      <c r="E27" s="160">
        <v>2073449</v>
      </c>
      <c r="F27" s="160">
        <v>829595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2223</v>
      </c>
      <c r="C28" s="54"/>
      <c r="D28" s="160">
        <v>11212141.360000007</v>
      </c>
      <c r="E28" s="160">
        <v>11072411</v>
      </c>
      <c r="F28" s="160">
        <v>9985433.6600000039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14925280.219999997</v>
      </c>
      <c r="E29" s="162">
        <f t="shared" si="5"/>
        <v>14762391.030000001</v>
      </c>
      <c r="F29" s="162">
        <f t="shared" si="5"/>
        <v>11493311.979999995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2224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2225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2226</v>
      </c>
      <c r="C34" s="54"/>
      <c r="D34" s="160">
        <v>85617261.310000002</v>
      </c>
      <c r="E34" s="160">
        <v>77644072.900000006</v>
      </c>
      <c r="F34" s="160">
        <v>94799710.930000007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2227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2228</v>
      </c>
      <c r="C36" s="54"/>
      <c r="D36" s="159">
        <f t="shared" ref="D36:O36" si="7">D373</f>
        <v>25857876</v>
      </c>
      <c r="E36" s="159">
        <f t="shared" si="7"/>
        <v>29977221</v>
      </c>
      <c r="F36" s="159">
        <f t="shared" si="7"/>
        <v>39418956.097464003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2229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2230</v>
      </c>
      <c r="C38" s="54"/>
      <c r="D38" s="159">
        <f t="shared" ref="D38:O38" si="9">D34+D35-D36-D37</f>
        <v>59759385.310000002</v>
      </c>
      <c r="E38" s="159">
        <f t="shared" si="9"/>
        <v>47666851.900000006</v>
      </c>
      <c r="F38" s="159">
        <f t="shared" si="9"/>
        <v>55380754.832536004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2231</v>
      </c>
      <c r="C39" s="54"/>
      <c r="D39" s="160">
        <v>167227</v>
      </c>
      <c r="E39" s="160">
        <v>167227</v>
      </c>
      <c r="F39" s="160">
        <v>167226.71713618684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2232</v>
      </c>
      <c r="C40" s="54"/>
      <c r="D40" s="160">
        <v>3541794</v>
      </c>
      <c r="E40" s="160">
        <v>3541794</v>
      </c>
      <c r="F40" s="160">
        <v>3541794.3399999994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2233</v>
      </c>
      <c r="C41" s="54"/>
      <c r="D41" s="162">
        <f t="shared" ref="D41:O41" si="10">D38-D39-D40</f>
        <v>56050364.310000002</v>
      </c>
      <c r="E41" s="162">
        <f t="shared" si="10"/>
        <v>43957830.900000006</v>
      </c>
      <c r="F41" s="162">
        <f t="shared" si="10"/>
        <v>51671733.775399819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2234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2235</v>
      </c>
      <c r="C44" s="54"/>
      <c r="D44" s="159">
        <f>'[10]AC OB Rollover'!F135</f>
        <v>3709021</v>
      </c>
      <c r="E44" s="159">
        <f>+D49</f>
        <v>3709021</v>
      </c>
      <c r="F44" s="159">
        <f t="shared" ref="F44:O44" si="11">+E49</f>
        <v>3709021</v>
      </c>
      <c r="G44" s="159">
        <f t="shared" si="11"/>
        <v>3709021</v>
      </c>
      <c r="H44" s="159">
        <f t="shared" si="11"/>
        <v>3709021</v>
      </c>
      <c r="I44" s="159">
        <f t="shared" si="11"/>
        <v>3709021</v>
      </c>
      <c r="J44" s="159">
        <f t="shared" si="11"/>
        <v>3709021</v>
      </c>
      <c r="K44" s="159">
        <f t="shared" si="11"/>
        <v>3709021</v>
      </c>
      <c r="L44" s="159">
        <f t="shared" si="11"/>
        <v>3709021</v>
      </c>
      <c r="M44" s="159">
        <f t="shared" si="11"/>
        <v>3709021</v>
      </c>
      <c r="N44" s="159">
        <f t="shared" si="11"/>
        <v>3709021</v>
      </c>
      <c r="O44" s="159">
        <f t="shared" si="11"/>
        <v>3709021</v>
      </c>
      <c r="P44" s="54"/>
      <c r="Q44" s="62"/>
    </row>
    <row r="45" spans="1:17">
      <c r="A45" s="167"/>
      <c r="B45" s="167" t="s">
        <v>2236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2237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2238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2239</v>
      </c>
      <c r="C49" s="54"/>
      <c r="D49" s="162">
        <f t="shared" ref="D49:O49" si="12">SUM(D44:D48)</f>
        <v>3709021</v>
      </c>
      <c r="E49" s="162">
        <f t="shared" si="12"/>
        <v>3709021</v>
      </c>
      <c r="F49" s="162">
        <f t="shared" si="12"/>
        <v>3709021</v>
      </c>
      <c r="G49" s="162">
        <f t="shared" si="12"/>
        <v>3709021</v>
      </c>
      <c r="H49" s="162">
        <f t="shared" si="12"/>
        <v>3709021</v>
      </c>
      <c r="I49" s="162">
        <f t="shared" si="12"/>
        <v>3709021</v>
      </c>
      <c r="J49" s="162">
        <f t="shared" si="12"/>
        <v>3709021</v>
      </c>
      <c r="K49" s="162">
        <f t="shared" si="12"/>
        <v>3709021</v>
      </c>
      <c r="L49" s="162">
        <f t="shared" si="12"/>
        <v>3709021</v>
      </c>
      <c r="M49" s="162">
        <f t="shared" si="12"/>
        <v>3709021</v>
      </c>
      <c r="N49" s="162">
        <f t="shared" si="12"/>
        <v>3709021</v>
      </c>
      <c r="O49" s="162">
        <f t="shared" si="12"/>
        <v>3709021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>Does not agree</v>
      </c>
      <c r="H50" s="159" t="str">
        <f t="shared" si="13"/>
        <v>Does not agree</v>
      </c>
      <c r="I50" s="159" t="str">
        <f t="shared" si="13"/>
        <v>Does not agree</v>
      </c>
      <c r="J50" s="159" t="str">
        <f t="shared" si="13"/>
        <v>Does not agree</v>
      </c>
      <c r="K50" s="159" t="str">
        <f t="shared" si="13"/>
        <v>Does not agree</v>
      </c>
      <c r="L50" s="159" t="str">
        <f t="shared" si="13"/>
        <v>Does not agree</v>
      </c>
      <c r="M50" s="159" t="str">
        <f t="shared" si="13"/>
        <v>Does not agree</v>
      </c>
      <c r="N50" s="159" t="str">
        <f t="shared" si="13"/>
        <v>Does not agree</v>
      </c>
      <c r="O50" s="159" t="str">
        <f t="shared" si="13"/>
        <v>Does not agree</v>
      </c>
      <c r="P50" s="54"/>
      <c r="Q50" s="62"/>
    </row>
    <row r="51" spans="1:18">
      <c r="A51" s="167"/>
      <c r="B51" s="168" t="s">
        <v>2240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2241</v>
      </c>
      <c r="C52" s="54"/>
      <c r="D52" s="160">
        <f>47235722-3</f>
        <v>47235719</v>
      </c>
      <c r="E52" s="160">
        <f>34957037-1</f>
        <v>34957036</v>
      </c>
      <c r="F52" s="160">
        <v>40597760.242084108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2242</v>
      </c>
      <c r="C53" s="54"/>
      <c r="D53" s="160">
        <v>2278296</v>
      </c>
      <c r="E53" s="160">
        <v>1165627</v>
      </c>
      <c r="F53" s="160">
        <v>2760140.609999998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2243</v>
      </c>
      <c r="C54" s="54"/>
      <c r="D54" s="160">
        <v>312415</v>
      </c>
      <c r="E54" s="160">
        <v>1529936</v>
      </c>
      <c r="F54" s="160">
        <v>494528.76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2244</v>
      </c>
      <c r="C55" s="54"/>
      <c r="D55" s="160">
        <v>1103682</v>
      </c>
      <c r="E55" s="160">
        <v>307803</v>
      </c>
      <c r="F55" s="160">
        <v>1529936.1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2245</v>
      </c>
      <c r="C56" s="54"/>
      <c r="D56" s="160">
        <v>1780809</v>
      </c>
      <c r="E56" s="160">
        <v>1103682</v>
      </c>
      <c r="F56" s="160">
        <v>307802.56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2246</v>
      </c>
      <c r="C57" s="54"/>
      <c r="D57" s="160">
        <v>3796663</v>
      </c>
      <c r="E57" s="160">
        <v>5360347</v>
      </c>
      <c r="F57" s="160">
        <v>6464028.8399999989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2247</v>
      </c>
      <c r="C58" s="54"/>
      <c r="D58" s="160">
        <v>3251801</v>
      </c>
      <c r="E58" s="160">
        <v>3242421</v>
      </c>
      <c r="F58" s="160">
        <v>3226557.7285483358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59759385</v>
      </c>
      <c r="E59" s="162">
        <f t="shared" si="14"/>
        <v>47666852</v>
      </c>
      <c r="F59" s="162">
        <f t="shared" si="14"/>
        <v>55380754.840632439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2248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2249</v>
      </c>
      <c r="C62" s="54"/>
      <c r="D62" s="160">
        <f>13885838-1</f>
        <v>13885837</v>
      </c>
      <c r="E62" s="160">
        <v>8410724</v>
      </c>
      <c r="F62" s="160">
        <v>11111292.622083984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2250</v>
      </c>
      <c r="C63" s="54"/>
      <c r="D63" s="160">
        <v>25577948</v>
      </c>
      <c r="E63" s="160">
        <v>6401297</v>
      </c>
      <c r="F63" s="160">
        <v>8036263.1100000022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2251</v>
      </c>
      <c r="C64" s="54"/>
      <c r="D64" s="160">
        <v>2599614</v>
      </c>
      <c r="E64" s="160">
        <v>16771619</v>
      </c>
      <c r="F64" s="160">
        <v>5290195.339999998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2252</v>
      </c>
      <c r="C65" s="54"/>
      <c r="D65" s="160">
        <v>6202403</v>
      </c>
      <c r="E65" s="160">
        <v>2353991</v>
      </c>
      <c r="F65" s="160">
        <v>16155861.000000006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2253</v>
      </c>
      <c r="C66" s="54"/>
      <c r="D66" s="160">
        <v>695411</v>
      </c>
      <c r="E66" s="160">
        <v>2966596</v>
      </c>
      <c r="F66" s="160">
        <v>1119656.19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2254</v>
      </c>
      <c r="C67" s="54"/>
      <c r="D67" s="160">
        <v>8758749</v>
      </c>
      <c r="E67" s="160">
        <v>7858972</v>
      </c>
      <c r="F67" s="160">
        <v>8044942.3599999985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2255</v>
      </c>
      <c r="C68" s="54"/>
      <c r="D68" s="160">
        <v>2039423</v>
      </c>
      <c r="E68" s="160">
        <v>2903653</v>
      </c>
      <c r="F68" s="160">
        <v>5622544.2185483379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59759385</v>
      </c>
      <c r="E69" s="162">
        <f t="shared" si="16"/>
        <v>47666852</v>
      </c>
      <c r="F69" s="162">
        <f t="shared" si="16"/>
        <v>55380754.840632327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2256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2235</v>
      </c>
      <c r="C72" s="54"/>
      <c r="D72" s="170">
        <f>'[10]AC OB Rollover'!F134</f>
        <v>110914326.84999999</v>
      </c>
      <c r="E72" s="170">
        <f>D77</f>
        <v>59759386</v>
      </c>
      <c r="F72" s="170">
        <f t="shared" ref="F72:O72" si="18">E77</f>
        <v>47666852</v>
      </c>
      <c r="G72" s="170">
        <f t="shared" si="18"/>
        <v>55380754.840632349</v>
      </c>
      <c r="H72" s="170">
        <f t="shared" si="18"/>
        <v>55380754.840632349</v>
      </c>
      <c r="I72" s="170">
        <f t="shared" si="18"/>
        <v>55380754.840632349</v>
      </c>
      <c r="J72" s="170">
        <f t="shared" si="18"/>
        <v>55380754.840632349</v>
      </c>
      <c r="K72" s="170">
        <f t="shared" si="18"/>
        <v>55380754.840632349</v>
      </c>
      <c r="L72" s="170">
        <f t="shared" si="18"/>
        <v>55380754.840632349</v>
      </c>
      <c r="M72" s="170">
        <f t="shared" si="18"/>
        <v>55380754.840632349</v>
      </c>
      <c r="N72" s="170">
        <f t="shared" si="18"/>
        <v>55380754.840632349</v>
      </c>
      <c r="O72" s="170">
        <f t="shared" si="18"/>
        <v>55380754.840632349</v>
      </c>
      <c r="P72" s="54"/>
      <c r="Q72" s="62"/>
    </row>
    <row r="73" spans="1:18">
      <c r="A73" s="167"/>
      <c r="B73" s="167" t="s">
        <v>2257</v>
      </c>
      <c r="C73" s="54"/>
      <c r="D73" s="219">
        <f t="shared" ref="D73:O73" si="19">D87</f>
        <v>14091717.02</v>
      </c>
      <c r="E73" s="219">
        <f t="shared" si="19"/>
        <v>10347794.92</v>
      </c>
      <c r="F73" s="219">
        <f t="shared" si="19"/>
        <v>12876889.630000019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2258</v>
      </c>
      <c r="C74" s="54"/>
      <c r="D74" s="169">
        <v>-64470927.229999997</v>
      </c>
      <c r="E74" s="169">
        <v>-19454680.75</v>
      </c>
      <c r="F74" s="169">
        <v>-5300991.1500000004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2259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2260</v>
      </c>
      <c r="C76" s="54"/>
      <c r="D76" s="160">
        <v>-775730.63999999303</v>
      </c>
      <c r="E76" s="160">
        <v>-2985648.17</v>
      </c>
      <c r="F76" s="160">
        <v>138004.36063233018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  <c r="R76" s="163">
        <f>E77-E69</f>
        <v>0</v>
      </c>
    </row>
    <row r="77" spans="1:18" ht="12" thickBot="1">
      <c r="A77" s="167"/>
      <c r="B77" s="168" t="s">
        <v>2261</v>
      </c>
      <c r="C77" s="54"/>
      <c r="D77" s="162">
        <f t="shared" ref="D77:O77" si="20">SUM(D72:D76)</f>
        <v>59759386</v>
      </c>
      <c r="E77" s="162">
        <f t="shared" si="20"/>
        <v>47666852</v>
      </c>
      <c r="F77" s="162">
        <f t="shared" si="20"/>
        <v>55380754.840632349</v>
      </c>
      <c r="G77" s="162">
        <f t="shared" si="20"/>
        <v>55380754.840632349</v>
      </c>
      <c r="H77" s="162">
        <f t="shared" si="20"/>
        <v>55380754.840632349</v>
      </c>
      <c r="I77" s="162">
        <f t="shared" si="20"/>
        <v>55380754.840632349</v>
      </c>
      <c r="J77" s="162">
        <f t="shared" si="20"/>
        <v>55380754.840632349</v>
      </c>
      <c r="K77" s="162">
        <f t="shared" si="20"/>
        <v>55380754.840632349</v>
      </c>
      <c r="L77" s="162">
        <f t="shared" si="20"/>
        <v>55380754.840632349</v>
      </c>
      <c r="M77" s="162">
        <f t="shared" si="20"/>
        <v>55380754.840632349</v>
      </c>
      <c r="N77" s="162">
        <f t="shared" si="20"/>
        <v>55380754.840632349</v>
      </c>
      <c r="O77" s="162">
        <f t="shared" si="20"/>
        <v>55380754.840632349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>Error</v>
      </c>
      <c r="H78" s="171" t="str">
        <f t="shared" si="21"/>
        <v>Error</v>
      </c>
      <c r="I78" s="171" t="str">
        <f t="shared" si="21"/>
        <v>Error</v>
      </c>
      <c r="J78" s="171" t="str">
        <f t="shared" si="21"/>
        <v>Error</v>
      </c>
      <c r="K78" s="171" t="str">
        <f t="shared" si="21"/>
        <v>Error</v>
      </c>
      <c r="L78" s="171" t="str">
        <f t="shared" si="21"/>
        <v>Error</v>
      </c>
      <c r="M78" s="171" t="str">
        <f t="shared" si="21"/>
        <v>Error</v>
      </c>
      <c r="N78" s="171" t="str">
        <f t="shared" si="21"/>
        <v>Error</v>
      </c>
      <c r="O78" s="171" t="str">
        <f t="shared" si="21"/>
        <v>Error</v>
      </c>
      <c r="P78" s="54"/>
      <c r="Q78" s="62"/>
    </row>
    <row r="79" spans="1:18">
      <c r="A79" s="167"/>
      <c r="B79" s="168" t="s">
        <v>2262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2263</v>
      </c>
      <c r="C80" s="54"/>
      <c r="D80" s="169">
        <f>D68</f>
        <v>2039423</v>
      </c>
      <c r="E80" s="169">
        <f>E68</f>
        <v>2903653</v>
      </c>
      <c r="F80" s="160">
        <f>F68</f>
        <v>5622544.2185483379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2264</v>
      </c>
      <c r="C81" s="54"/>
      <c r="D81" s="170">
        <f>D59-D80</f>
        <v>57719962</v>
      </c>
      <c r="E81" s="170">
        <f t="shared" ref="E81:O81" si="22">E59-E80</f>
        <v>44763199</v>
      </c>
      <c r="F81" s="170">
        <f t="shared" si="22"/>
        <v>49758210.622084104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59759385</v>
      </c>
      <c r="E82" s="162">
        <f t="shared" ref="E82:O82" si="23">SUM(E80:E81)</f>
        <v>47666852</v>
      </c>
      <c r="F82" s="162">
        <f t="shared" si="23"/>
        <v>55380754.840632439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2265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2266</v>
      </c>
      <c r="C86" s="54"/>
      <c r="D86" s="160">
        <v>256</v>
      </c>
      <c r="E86" s="160">
        <v>179</v>
      </c>
      <c r="F86" s="160">
        <v>148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2267</v>
      </c>
      <c r="C87" s="54"/>
      <c r="D87" s="160">
        <v>14091717.02</v>
      </c>
      <c r="E87" s="160">
        <v>10347794.92</v>
      </c>
      <c r="F87" s="160">
        <v>12876889.630000019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2268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2269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2270</v>
      </c>
      <c r="C90" s="54"/>
      <c r="D90" s="162">
        <f>+D87+D89</f>
        <v>14091717.02</v>
      </c>
      <c r="E90" s="162">
        <f t="shared" ref="E90:O90" si="25">+E87+E89</f>
        <v>10347794.92</v>
      </c>
      <c r="F90" s="162">
        <f t="shared" si="25"/>
        <v>12876889.630000019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2271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2272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2273</v>
      </c>
      <c r="C95" s="54"/>
      <c r="D95" s="160">
        <v>31966981.41</v>
      </c>
      <c r="E95" s="160">
        <v>39965198.420000002</v>
      </c>
      <c r="F95" s="160">
        <v>33546482.07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2274</v>
      </c>
      <c r="C96" s="54"/>
      <c r="D96" s="160">
        <v>1498674.94</v>
      </c>
      <c r="E96" s="160">
        <v>1359707.57</v>
      </c>
      <c r="F96" s="160">
        <v>1241592.3899999999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2275</v>
      </c>
      <c r="C97" s="170"/>
      <c r="D97" s="160">
        <v>170868.48000000001</v>
      </c>
      <c r="E97" s="160">
        <v>167381.35</v>
      </c>
      <c r="F97" s="160">
        <v>163894.22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2276</v>
      </c>
      <c r="C98" s="170"/>
      <c r="D98" s="160">
        <v>109357.21</v>
      </c>
      <c r="E98" s="160">
        <v>109357.21</v>
      </c>
      <c r="F98" s="160">
        <v>566312.15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2277</v>
      </c>
      <c r="C99" s="170"/>
      <c r="D99" s="160">
        <v>7004120.1900000004</v>
      </c>
      <c r="E99" s="160">
        <v>6700586.2300000004</v>
      </c>
      <c r="F99" s="160">
        <v>6046438.2999999998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2278</v>
      </c>
      <c r="C100" s="170"/>
      <c r="D100" s="160">
        <v>58399795.409999996</v>
      </c>
      <c r="E100" s="160">
        <v>61776544.490000002</v>
      </c>
      <c r="F100" s="160">
        <v>65243796.75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1080588.73</v>
      </c>
      <c r="E101" s="160">
        <v>1119516.28</v>
      </c>
      <c r="F101" s="160">
        <v>3048260.41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2279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2280</v>
      </c>
      <c r="C103" s="54"/>
      <c r="D103" s="160">
        <v>60698316.009999998</v>
      </c>
      <c r="E103" s="160">
        <v>62447609.75</v>
      </c>
      <c r="F103" s="160">
        <v>57691520.729999997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2272</v>
      </c>
      <c r="B104" s="157"/>
      <c r="C104" s="54"/>
      <c r="D104" s="162">
        <f t="shared" ref="D104:O104" si="26">SUM(D95:D103)</f>
        <v>160928702.38</v>
      </c>
      <c r="E104" s="162">
        <f t="shared" si="26"/>
        <v>173645901.30000001</v>
      </c>
      <c r="F104" s="162">
        <f t="shared" si="26"/>
        <v>167548297.01999998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2281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2282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2283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2284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2285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2286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2287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2288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2289</v>
      </c>
      <c r="C115" s="54"/>
      <c r="D115" s="160">
        <v>156511460.31</v>
      </c>
      <c r="E115" s="160">
        <v>136840973.59</v>
      </c>
      <c r="F115" s="160">
        <v>94426352.230000004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2290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2291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2292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2293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2294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2295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2296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2297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2298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2299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2300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2301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2302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2303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2304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2305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2306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2307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2308</v>
      </c>
      <c r="B134" s="167"/>
      <c r="C134" s="54"/>
      <c r="D134" s="162">
        <f t="shared" ref="D134:O134" si="27">SUM(D109:D133)</f>
        <v>156511460.31</v>
      </c>
      <c r="E134" s="162">
        <f t="shared" si="27"/>
        <v>136840973.59</v>
      </c>
      <c r="F134" s="162">
        <f t="shared" si="27"/>
        <v>94426352.230000004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2309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2310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2283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2284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2285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2286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2287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2288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2289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2290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2291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2292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2293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2294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2295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2296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2297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2298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2299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2300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2301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2302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2303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2304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2305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2306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2307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2311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6" t="s">
        <v>2312</v>
      </c>
      <c r="B167" s="246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2313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2313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2314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2315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2316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2317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7" t="s">
        <v>2318</v>
      </c>
      <c r="B177" s="157" t="s">
        <v>2319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8"/>
      <c r="B178" s="157" t="s">
        <v>2320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9"/>
      <c r="B179" s="157" t="s">
        <v>2321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7" t="s">
        <v>2322</v>
      </c>
      <c r="B180" s="157" t="s">
        <v>2323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8"/>
      <c r="B181" s="157" t="s">
        <v>2324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8"/>
      <c r="B182" s="157" t="s">
        <v>2325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8"/>
      <c r="B183" s="157" t="s">
        <v>2326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8"/>
      <c r="B184" s="157" t="s">
        <v>2327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8"/>
      <c r="B185" s="157" t="s">
        <v>2328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8"/>
      <c r="B186" s="157" t="s">
        <v>2329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8"/>
      <c r="B187" s="157" t="s">
        <v>2330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8"/>
      <c r="B188" s="157" t="s">
        <v>2445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8"/>
      <c r="B189" s="157" t="s">
        <v>2331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8"/>
      <c r="B190" s="157" t="s">
        <v>2332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8"/>
      <c r="B191" s="157" t="s">
        <v>2333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8"/>
      <c r="B192" s="157" t="s">
        <v>2334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8"/>
      <c r="B193" s="157" t="s">
        <v>2335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8"/>
      <c r="B194" s="157" t="s">
        <v>2336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9"/>
      <c r="B195" s="157" t="s">
        <v>2337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7" t="s">
        <v>2338</v>
      </c>
      <c r="B196" s="157" t="s">
        <v>2339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9"/>
      <c r="B197" s="157" t="s">
        <v>2340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7" t="s">
        <v>2341</v>
      </c>
      <c r="B198" s="157" t="s">
        <v>2342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8"/>
      <c r="B199" s="157" t="s">
        <v>18</v>
      </c>
      <c r="C199" s="54"/>
      <c r="D199" s="160">
        <v>7858398</v>
      </c>
      <c r="E199" s="160">
        <v>12843291</v>
      </c>
      <c r="F199" s="160">
        <v>21885218.100000001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8"/>
      <c r="B200" s="157" t="s">
        <v>19</v>
      </c>
      <c r="C200" s="54"/>
      <c r="D200" s="160">
        <v>0</v>
      </c>
      <c r="E200" s="160">
        <v>0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8"/>
      <c r="B201" s="157" t="s">
        <v>2343</v>
      </c>
      <c r="C201" s="54"/>
      <c r="D201" s="160">
        <v>17916671</v>
      </c>
      <c r="E201" s="160">
        <v>17133930</v>
      </c>
      <c r="F201" s="160">
        <v>17430069.121608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8"/>
      <c r="B202" s="157" t="s">
        <v>2344</v>
      </c>
      <c r="C202" s="54"/>
      <c r="D202" s="160">
        <v>0</v>
      </c>
      <c r="E202" s="160">
        <v>0</v>
      </c>
      <c r="F202" s="160">
        <v>34516.283880000003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8"/>
      <c r="B203" s="157" t="s">
        <v>2345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8"/>
      <c r="B204" s="157" t="s">
        <v>2346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8"/>
      <c r="B205" s="157" t="s">
        <v>2347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8"/>
      <c r="B206" s="157" t="s">
        <v>2348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8"/>
      <c r="B207" s="157" t="s">
        <v>2349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8"/>
      <c r="B208" s="157" t="s">
        <v>117</v>
      </c>
      <c r="C208" s="54"/>
      <c r="D208" s="160">
        <v>0</v>
      </c>
      <c r="E208" s="160">
        <v>0</v>
      </c>
      <c r="F208" s="160">
        <v>26598.162396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8"/>
      <c r="B209" s="157" t="s">
        <v>2350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8"/>
      <c r="B210" s="157" t="s">
        <v>2351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8"/>
      <c r="B211" s="157" t="s">
        <v>2352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8"/>
      <c r="B212" s="157" t="s">
        <v>2353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8"/>
      <c r="B213" s="157" t="s">
        <v>2354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8"/>
      <c r="B214" s="157" t="s">
        <v>2355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8"/>
      <c r="B215" s="157" t="s">
        <v>2356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8"/>
      <c r="B216" s="174" t="s">
        <v>2357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8"/>
      <c r="B217" s="174" t="s">
        <v>2358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8"/>
      <c r="B218" s="174" t="s">
        <v>2359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8"/>
      <c r="B219" s="157" t="s">
        <v>2360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8"/>
      <c r="B220" s="157" t="s">
        <v>2361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8"/>
      <c r="B221" s="157" t="s">
        <v>2362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8"/>
      <c r="B222" s="157" t="s">
        <v>2363</v>
      </c>
      <c r="C222" s="54"/>
      <c r="D222" s="160">
        <v>0</v>
      </c>
      <c r="E222" s="160">
        <v>0</v>
      </c>
      <c r="F222" s="160">
        <v>42554.429580000004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9"/>
      <c r="B223" s="157" t="s">
        <v>2364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7" t="s">
        <v>2365</v>
      </c>
      <c r="B224" s="157" t="s">
        <v>2366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8"/>
      <c r="B225" s="157" t="s">
        <v>2367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8"/>
      <c r="B226" s="175" t="s">
        <v>2368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8"/>
      <c r="B227" s="175" t="s">
        <v>2369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8"/>
      <c r="B228" s="175" t="s">
        <v>2370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8"/>
      <c r="B229" s="157" t="s">
        <v>2371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8"/>
      <c r="B230" s="157" t="s">
        <v>2372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8"/>
      <c r="B231" s="157" t="s">
        <v>2373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8"/>
      <c r="B232" s="157" t="s">
        <v>2374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8"/>
      <c r="B233" s="157" t="s">
        <v>2375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8"/>
      <c r="B234" s="157" t="s">
        <v>2376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8"/>
      <c r="B235" s="157" t="s">
        <v>2377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8"/>
      <c r="B236" s="157" t="s">
        <v>2378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8"/>
      <c r="B237" s="157" t="s">
        <v>2379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8"/>
      <c r="B238" s="157" t="s">
        <v>2380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9"/>
      <c r="B239" s="157" t="s">
        <v>2381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7" t="s">
        <v>2382</v>
      </c>
      <c r="B240" s="157" t="s">
        <v>2383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9"/>
      <c r="B241" s="157" t="s">
        <v>2384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7" t="s">
        <v>2385</v>
      </c>
      <c r="B242" s="157" t="s">
        <v>2386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8"/>
      <c r="B243" s="157" t="s">
        <v>2387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8"/>
      <c r="B244" s="157" t="s">
        <v>2388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8"/>
      <c r="B245" s="157" t="s">
        <v>2389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8"/>
      <c r="B246" s="157" t="s">
        <v>2390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8"/>
      <c r="B247" s="157" t="s">
        <v>2391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8"/>
      <c r="B248" s="157" t="s">
        <v>2392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8"/>
      <c r="B249" s="157" t="s">
        <v>2393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8"/>
      <c r="B250" s="157" t="s">
        <v>2394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8"/>
      <c r="B251" s="157" t="s">
        <v>2395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9"/>
      <c r="B252" s="157" t="s">
        <v>2396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50" t="s">
        <v>2397</v>
      </c>
      <c r="B253" s="175" t="s">
        <v>2398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51"/>
      <c r="B254" s="175" t="s">
        <v>2399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2"/>
      <c r="B255" s="175" t="s">
        <v>2400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50" t="s">
        <v>2401</v>
      </c>
      <c r="B256" s="175" t="s">
        <v>2402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51"/>
      <c r="B257" s="175" t="s">
        <v>2403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51"/>
      <c r="B258" s="175" t="s">
        <v>2446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2"/>
      <c r="B259" s="175" t="s">
        <v>2404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2405</v>
      </c>
      <c r="C260" s="54"/>
      <c r="D260" s="179">
        <f>SUM(D177:D259)</f>
        <v>25775069</v>
      </c>
      <c r="E260" s="179">
        <f t="shared" ref="E260:O260" si="31">SUM(E177:E259)</f>
        <v>29977221</v>
      </c>
      <c r="F260" s="179">
        <f t="shared" si="31"/>
        <v>39418956.097464003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2406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2317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7" t="s">
        <v>2318</v>
      </c>
      <c r="B263" s="157" t="s">
        <v>2319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8"/>
      <c r="B264" s="157" t="s">
        <v>2320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9"/>
      <c r="B265" s="157" t="s">
        <v>2321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7" t="s">
        <v>2322</v>
      </c>
      <c r="B266" s="157" t="s">
        <v>2323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8"/>
      <c r="B267" s="157" t="s">
        <v>2324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8"/>
      <c r="B268" s="157" t="s">
        <v>2325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8"/>
      <c r="B269" s="157" t="s">
        <v>2326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8"/>
      <c r="B270" s="157" t="s">
        <v>2327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8"/>
      <c r="B271" s="157" t="s">
        <v>2328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8"/>
      <c r="B272" s="157" t="s">
        <v>2329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8"/>
      <c r="B273" s="157" t="s">
        <v>2330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8"/>
      <c r="B274" s="157" t="s">
        <v>2445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8"/>
      <c r="B275" s="157" t="s">
        <v>2331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8"/>
      <c r="B276" s="157" t="s">
        <v>2332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8"/>
      <c r="B277" s="157" t="s">
        <v>2333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8"/>
      <c r="B278" s="157" t="s">
        <v>2334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8"/>
      <c r="B279" s="157" t="s">
        <v>2335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8"/>
      <c r="B280" s="157" t="s">
        <v>2336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9"/>
      <c r="B281" s="157" t="s">
        <v>2337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7" t="s">
        <v>2338</v>
      </c>
      <c r="B282" s="157" t="s">
        <v>2339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9"/>
      <c r="B283" s="157" t="s">
        <v>2340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7" t="s">
        <v>2341</v>
      </c>
      <c r="B284" s="157" t="s">
        <v>2342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8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8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8"/>
      <c r="B287" s="157" t="s">
        <v>2343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8"/>
      <c r="B288" s="157" t="s">
        <v>2344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8"/>
      <c r="B289" s="157" t="s">
        <v>2345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8"/>
      <c r="B290" s="157" t="s">
        <v>2346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8"/>
      <c r="B291" s="157" t="s">
        <v>2347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8"/>
      <c r="B292" s="157" t="s">
        <v>2348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8"/>
      <c r="B293" s="157" t="s">
        <v>2349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8"/>
      <c r="B294" s="157" t="s">
        <v>117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8"/>
      <c r="B295" s="157" t="s">
        <v>2350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8"/>
      <c r="B296" s="157" t="s">
        <v>2351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8"/>
      <c r="B297" s="157" t="s">
        <v>2352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8"/>
      <c r="B298" s="157" t="s">
        <v>2353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8"/>
      <c r="B299" s="157" t="s">
        <v>2354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8"/>
      <c r="B300" s="157" t="s">
        <v>2355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8"/>
      <c r="B301" s="157" t="s">
        <v>2356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8"/>
      <c r="B302" s="174" t="s">
        <v>2357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8"/>
      <c r="B303" s="174" t="s">
        <v>2358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8"/>
      <c r="B304" s="174" t="s">
        <v>2359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8"/>
      <c r="B305" s="157" t="s">
        <v>2360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8"/>
      <c r="B306" s="157" t="s">
        <v>2361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8"/>
      <c r="B307" s="157" t="s">
        <v>2362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8"/>
      <c r="B308" s="157" t="s">
        <v>2363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8"/>
      <c r="B309" s="157" t="s">
        <v>2364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2366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2367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7" t="s">
        <v>2365</v>
      </c>
      <c r="B312" s="175" t="s">
        <v>2368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8"/>
      <c r="B313" s="175" t="s">
        <v>2369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8"/>
      <c r="B314" s="175" t="s">
        <v>2370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8"/>
      <c r="B315" s="157" t="s">
        <v>2371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8"/>
      <c r="B316" s="157" t="s">
        <v>2372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8"/>
      <c r="B317" s="157" t="s">
        <v>2373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8"/>
      <c r="B318" s="157" t="s">
        <v>2374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8"/>
      <c r="B319" s="157" t="s">
        <v>2375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8"/>
      <c r="B320" s="157" t="s">
        <v>2376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8"/>
      <c r="B321" s="157" t="s">
        <v>2377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8"/>
      <c r="B322" s="157" t="s">
        <v>2378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8"/>
      <c r="B323" s="157" t="s">
        <v>2379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8"/>
      <c r="B324" s="157" t="s">
        <v>2380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9"/>
      <c r="B325" s="157" t="s">
        <v>2381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7" t="s">
        <v>2382</v>
      </c>
      <c r="B326" s="157" t="s">
        <v>2383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9"/>
      <c r="B327" s="157" t="s">
        <v>2384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7" t="s">
        <v>2385</v>
      </c>
      <c r="B328" s="157" t="s">
        <v>2386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8"/>
      <c r="B329" s="157" t="s">
        <v>2387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8"/>
      <c r="B330" s="157" t="s">
        <v>2388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8"/>
      <c r="B331" s="157" t="s">
        <v>2389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8"/>
      <c r="B332" s="157" t="s">
        <v>2390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8"/>
      <c r="B333" s="157" t="s">
        <v>2391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8"/>
      <c r="B334" s="157" t="s">
        <v>2392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8"/>
      <c r="B335" s="157" t="s">
        <v>2393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8"/>
      <c r="B336" s="157" t="s">
        <v>2394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8"/>
      <c r="B337" s="157" t="s">
        <v>2395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9"/>
      <c r="B338" s="157" t="s">
        <v>2396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50" t="s">
        <v>2397</v>
      </c>
      <c r="B339" s="175" t="s">
        <v>2398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51"/>
      <c r="B340" s="175" t="s">
        <v>2399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2"/>
      <c r="B341" s="175" t="s">
        <v>2400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50" t="s">
        <v>2401</v>
      </c>
      <c r="B342" s="175" t="s">
        <v>2402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51"/>
      <c r="B343" s="175" t="s">
        <v>2403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51"/>
      <c r="B344" s="175" t="s">
        <v>2446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2"/>
      <c r="B345" s="175" t="s">
        <v>2404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2407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2408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2409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2410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2411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2412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2413</v>
      </c>
      <c r="C352" s="54"/>
      <c r="D352" s="160">
        <v>82807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2414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2415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2416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2417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2418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2419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2420</v>
      </c>
      <c r="C359" s="54"/>
      <c r="D359" s="179">
        <f t="shared" ref="D359:O359" si="33">SUM(D348:D358)</f>
        <v>82807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2421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2409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2410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2411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2412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2413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2414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2415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2416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2417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2418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2419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2420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2422</v>
      </c>
      <c r="B373" s="158"/>
      <c r="C373" s="84"/>
      <c r="D373" s="182">
        <f>D260+D346+D359+D372</f>
        <v>25857876</v>
      </c>
      <c r="E373" s="182">
        <f t="shared" ref="E373:O373" si="35">E260+E346+E359+E372</f>
        <v>29977221</v>
      </c>
      <c r="F373" s="182">
        <f t="shared" si="35"/>
        <v>39418956.097464003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2423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2424</v>
      </c>
      <c r="C377" s="54"/>
      <c r="D377" s="170">
        <f>+[10]BS!B17</f>
        <v>37317240.140000001</v>
      </c>
      <c r="E377" s="159">
        <f t="shared" ref="E377:O377" si="37">D385</f>
        <v>39036846.869999997</v>
      </c>
      <c r="F377" s="159">
        <f t="shared" si="37"/>
        <v>37121151.539999999</v>
      </c>
      <c r="G377" s="159">
        <f t="shared" si="37"/>
        <v>36984562.969999999</v>
      </c>
      <c r="H377" s="159">
        <f t="shared" si="37"/>
        <v>36984562.969999999</v>
      </c>
      <c r="I377" s="159">
        <f t="shared" si="37"/>
        <v>36984562.969999999</v>
      </c>
      <c r="J377" s="159">
        <f t="shared" si="37"/>
        <v>36984562.969999999</v>
      </c>
      <c r="K377" s="159">
        <f t="shared" si="37"/>
        <v>36984562.969999999</v>
      </c>
      <c r="L377" s="159">
        <f t="shared" si="37"/>
        <v>36984562.969999999</v>
      </c>
      <c r="M377" s="159">
        <f t="shared" si="37"/>
        <v>36984562.969999999</v>
      </c>
      <c r="N377" s="159">
        <f t="shared" si="37"/>
        <v>36984562.969999999</v>
      </c>
      <c r="O377" s="159">
        <f t="shared" si="37"/>
        <v>36984562.969999999</v>
      </c>
      <c r="P377" s="54"/>
      <c r="Q377" s="62"/>
    </row>
    <row r="378" spans="1:20">
      <c r="A378" s="167"/>
      <c r="B378" s="167" t="s">
        <v>2425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2426</v>
      </c>
      <c r="C379" s="54"/>
      <c r="D379" s="160">
        <v>1719606.73</v>
      </c>
      <c r="E379" s="160">
        <v>-1915695.33</v>
      </c>
      <c r="F379" s="160">
        <v>-136588.57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2427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2428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2429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2430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2431</v>
      </c>
      <c r="B385" s="167"/>
      <c r="C385" s="54"/>
      <c r="D385" s="182">
        <f t="shared" ref="D385:O385" si="39">SUM(D377:D380)</f>
        <v>39036846.869999997</v>
      </c>
      <c r="E385" s="182">
        <f t="shared" si="39"/>
        <v>37121151.539999999</v>
      </c>
      <c r="F385" s="182">
        <f t="shared" si="39"/>
        <v>36984562.969999999</v>
      </c>
      <c r="G385" s="182">
        <f t="shared" si="39"/>
        <v>36984562.969999999</v>
      </c>
      <c r="H385" s="182">
        <f t="shared" si="39"/>
        <v>36984562.969999999</v>
      </c>
      <c r="I385" s="182">
        <f t="shared" si="39"/>
        <v>36984562.969999999</v>
      </c>
      <c r="J385" s="182">
        <f t="shared" si="39"/>
        <v>36984562.969999999</v>
      </c>
      <c r="K385" s="182">
        <f t="shared" si="39"/>
        <v>36984562.969999999</v>
      </c>
      <c r="L385" s="182">
        <f t="shared" si="39"/>
        <v>36984562.969999999</v>
      </c>
      <c r="M385" s="182">
        <f t="shared" si="39"/>
        <v>36984562.969999999</v>
      </c>
      <c r="N385" s="182">
        <f t="shared" si="39"/>
        <v>36984562.969999999</v>
      </c>
      <c r="O385" s="182">
        <f t="shared" si="39"/>
        <v>36984562.969999999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2432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2433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2434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2435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2436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2437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2317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7" t="s">
        <v>2318</v>
      </c>
      <c r="B400" s="157" t="s">
        <v>2319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8"/>
      <c r="B401" s="157" t="s">
        <v>2320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9"/>
      <c r="B402" s="157" t="s">
        <v>2321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7" t="s">
        <v>2322</v>
      </c>
      <c r="B403" s="157" t="s">
        <v>2323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8"/>
      <c r="B404" s="157" t="s">
        <v>2324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8"/>
      <c r="B405" s="157" t="s">
        <v>2325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8"/>
      <c r="B406" s="157" t="s">
        <v>2326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8"/>
      <c r="B407" s="157" t="s">
        <v>2327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8"/>
      <c r="B408" s="157" t="s">
        <v>2328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8"/>
      <c r="B409" s="157" t="s">
        <v>2329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8"/>
      <c r="B410" s="157" t="s">
        <v>2330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8"/>
      <c r="B411" s="157" t="s">
        <v>2445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8"/>
      <c r="B412" s="157" t="s">
        <v>2331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8"/>
      <c r="B413" s="157" t="s">
        <v>2332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8"/>
      <c r="B414" s="157" t="s">
        <v>2333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8"/>
      <c r="B415" s="157" t="s">
        <v>2334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8"/>
      <c r="B416" s="157" t="s">
        <v>2335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8"/>
      <c r="B417" s="157" t="s">
        <v>2336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9"/>
      <c r="B418" s="157" t="s">
        <v>2337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7" t="s">
        <v>2338</v>
      </c>
      <c r="B419" s="157" t="s">
        <v>2339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9"/>
      <c r="B420" s="157" t="s">
        <v>2340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7" t="s">
        <v>2341</v>
      </c>
      <c r="B421" s="157" t="s">
        <v>2342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8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8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8"/>
      <c r="B424" s="157" t="s">
        <v>2343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8"/>
      <c r="B425" s="157" t="s">
        <v>2344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8"/>
      <c r="B426" s="157" t="s">
        <v>2345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8"/>
      <c r="B427" s="157" t="s">
        <v>2346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8"/>
      <c r="B428" s="157" t="s">
        <v>2347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8"/>
      <c r="B429" s="157" t="s">
        <v>2348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8"/>
      <c r="B430" s="157" t="s">
        <v>2349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8"/>
      <c r="B431" s="157" t="s">
        <v>117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8"/>
      <c r="B432" s="157" t="s">
        <v>2350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8"/>
      <c r="B433" s="157" t="s">
        <v>2351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8"/>
      <c r="B434" s="157" t="s">
        <v>2352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8"/>
      <c r="B435" s="157" t="s">
        <v>2353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8"/>
      <c r="B436" s="157" t="s">
        <v>2354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8"/>
      <c r="B437" s="157" t="s">
        <v>2355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8"/>
      <c r="B438" s="157" t="s">
        <v>2356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8"/>
      <c r="B439" s="157" t="s">
        <v>2357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8"/>
      <c r="B440" s="157" t="s">
        <v>2358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8"/>
      <c r="B441" s="157" t="s">
        <v>2359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8"/>
      <c r="B442" s="157" t="s">
        <v>2360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8"/>
      <c r="B443" s="157" t="s">
        <v>2361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8"/>
      <c r="B444" s="157" t="s">
        <v>2362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8"/>
      <c r="B445" s="157" t="s">
        <v>2363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9"/>
      <c r="B446" s="157" t="s">
        <v>2364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7" t="s">
        <v>2365</v>
      </c>
      <c r="B447" s="157" t="s">
        <v>2366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8"/>
      <c r="B448" s="157" t="s">
        <v>2367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8"/>
      <c r="B449" s="175" t="s">
        <v>2368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8"/>
      <c r="B450" s="175" t="s">
        <v>2369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8"/>
      <c r="B451" s="175" t="s">
        <v>2370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8"/>
      <c r="B452" s="157" t="s">
        <v>2371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8"/>
      <c r="B453" s="157" t="s">
        <v>2372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8"/>
      <c r="B454" s="157" t="s">
        <v>2373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8"/>
      <c r="B455" s="157" t="s">
        <v>2374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8"/>
      <c r="B456" s="157" t="s">
        <v>2375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8"/>
      <c r="B457" s="157" t="s">
        <v>2376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8"/>
      <c r="B458" s="157" t="s">
        <v>2377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8"/>
      <c r="B459" s="157" t="s">
        <v>2378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8"/>
      <c r="B460" s="157" t="s">
        <v>2379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8"/>
      <c r="B461" s="157" t="s">
        <v>2380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9"/>
      <c r="B462" s="157" t="s">
        <v>2381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7" t="s">
        <v>2382</v>
      </c>
      <c r="B463" s="157" t="s">
        <v>2383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9"/>
      <c r="B464" s="157" t="s">
        <v>2384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7" t="s">
        <v>2385</v>
      </c>
      <c r="B465" s="157" t="s">
        <v>2386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8"/>
      <c r="B466" s="157" t="s">
        <v>2387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8"/>
      <c r="B467" s="157" t="s">
        <v>2388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8"/>
      <c r="B468" s="157" t="s">
        <v>2389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8"/>
      <c r="B469" s="157" t="s">
        <v>2390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8"/>
      <c r="B470" s="157" t="s">
        <v>2391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8"/>
      <c r="B471" s="157" t="s">
        <v>2392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8"/>
      <c r="B472" s="157" t="s">
        <v>2393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8"/>
      <c r="B473" s="157" t="s">
        <v>2394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8"/>
      <c r="B474" s="157" t="s">
        <v>2395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9"/>
      <c r="B475" s="157" t="s">
        <v>2396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50" t="s">
        <v>2397</v>
      </c>
      <c r="B476" s="187" t="s">
        <v>2398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51"/>
      <c r="B477" s="187" t="s">
        <v>2399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2"/>
      <c r="B478" s="187" t="s">
        <v>2400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50" t="s">
        <v>2401</v>
      </c>
      <c r="B479" s="175" t="s">
        <v>2402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51"/>
      <c r="B480" s="175" t="s">
        <v>2403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51"/>
      <c r="B481" s="175" t="s">
        <v>2446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2"/>
      <c r="B482" s="175" t="s">
        <v>2404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2438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2439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2317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7" t="s">
        <v>2318</v>
      </c>
      <c r="B486" s="157" t="s">
        <v>2319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8"/>
      <c r="B487" s="157" t="s">
        <v>2320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9"/>
      <c r="B488" s="157" t="s">
        <v>2321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7" t="s">
        <v>2322</v>
      </c>
      <c r="B489" s="157" t="s">
        <v>2323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8"/>
      <c r="B490" s="157" t="s">
        <v>2324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8"/>
      <c r="B491" s="157" t="s">
        <v>2325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8"/>
      <c r="B492" s="157" t="s">
        <v>2326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8"/>
      <c r="B493" s="157" t="s">
        <v>2327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8"/>
      <c r="B494" s="157" t="s">
        <v>2328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8"/>
      <c r="B495" s="157" t="s">
        <v>2329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8"/>
      <c r="B496" s="157" t="s">
        <v>2330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8"/>
      <c r="B497" s="157" t="s">
        <v>2445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8"/>
      <c r="B498" s="157" t="s">
        <v>2331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8"/>
      <c r="B499" s="157" t="s">
        <v>2332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8"/>
      <c r="B500" s="157" t="s">
        <v>2333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8"/>
      <c r="B501" s="157" t="s">
        <v>2334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8"/>
      <c r="B502" s="157" t="s">
        <v>2335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8"/>
      <c r="B503" s="157" t="s">
        <v>2336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9"/>
      <c r="B504" s="157" t="s">
        <v>2337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7" t="s">
        <v>2338</v>
      </c>
      <c r="B505" s="157" t="s">
        <v>2339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9"/>
      <c r="B506" s="157" t="s">
        <v>2340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7" t="s">
        <v>2341</v>
      </c>
      <c r="B507" s="157" t="s">
        <v>2342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8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8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8"/>
      <c r="B510" s="157" t="s">
        <v>2343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8"/>
      <c r="B511" s="157" t="s">
        <v>2344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8"/>
      <c r="B512" s="157" t="s">
        <v>2345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8"/>
      <c r="B513" s="157" t="s">
        <v>2346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8"/>
      <c r="B514" s="157" t="s">
        <v>2347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8"/>
      <c r="B515" s="157" t="s">
        <v>2348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8"/>
      <c r="B516" s="157" t="s">
        <v>2349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8"/>
      <c r="B517" s="157" t="s">
        <v>117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8"/>
      <c r="B518" s="157" t="s">
        <v>2350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8"/>
      <c r="B519" s="157" t="s">
        <v>2351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8"/>
      <c r="B520" s="157" t="s">
        <v>2352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8"/>
      <c r="B521" s="157" t="s">
        <v>2353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8"/>
      <c r="B522" s="157" t="s">
        <v>2354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8"/>
      <c r="B523" s="157" t="s">
        <v>2355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8"/>
      <c r="B524" s="157" t="s">
        <v>2356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8"/>
      <c r="B525" s="157" t="s">
        <v>2357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8"/>
      <c r="B526" s="157" t="s">
        <v>2358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8"/>
      <c r="B527" s="157" t="s">
        <v>2359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8"/>
      <c r="B528" s="157" t="s">
        <v>2360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8"/>
      <c r="B529" s="157" t="s">
        <v>2361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8"/>
      <c r="B530" s="157" t="s">
        <v>2362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8"/>
      <c r="B531" s="157" t="s">
        <v>2363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8"/>
      <c r="B532" s="157" t="s">
        <v>2364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2366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2367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7" t="s">
        <v>2365</v>
      </c>
      <c r="B535" s="175" t="s">
        <v>2368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8"/>
      <c r="B536" s="175" t="s">
        <v>2369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8"/>
      <c r="B537" s="175" t="s">
        <v>2370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8"/>
      <c r="B538" s="157" t="s">
        <v>2371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8"/>
      <c r="B539" s="157" t="s">
        <v>2372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8"/>
      <c r="B540" s="157" t="s">
        <v>2373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8"/>
      <c r="B541" s="157" t="s">
        <v>2374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8"/>
      <c r="B542" s="157" t="s">
        <v>2375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8"/>
      <c r="B543" s="157" t="s">
        <v>2376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8"/>
      <c r="B544" s="157" t="s">
        <v>2377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8"/>
      <c r="B545" s="157" t="s">
        <v>2378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8"/>
      <c r="B546" s="157" t="s">
        <v>2379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8"/>
      <c r="B547" s="157" t="s">
        <v>2380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9"/>
      <c r="B548" s="157" t="s">
        <v>2381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7" t="s">
        <v>2382</v>
      </c>
      <c r="B549" s="157" t="s">
        <v>2383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9"/>
      <c r="B550" s="157" t="s">
        <v>2384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7" t="s">
        <v>2385</v>
      </c>
      <c r="B551" s="157" t="s">
        <v>2386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8"/>
      <c r="B552" s="157" t="s">
        <v>2387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8"/>
      <c r="B553" s="157" t="s">
        <v>2388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8"/>
      <c r="B554" s="157" t="s">
        <v>2389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8"/>
      <c r="B555" s="157" t="s">
        <v>2390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8"/>
      <c r="B556" s="157" t="s">
        <v>2391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8"/>
      <c r="B557" s="157" t="s">
        <v>2392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8"/>
      <c r="B558" s="157" t="s">
        <v>2393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8"/>
      <c r="B559" s="157" t="s">
        <v>2394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8"/>
      <c r="B560" s="157" t="s">
        <v>2395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9"/>
      <c r="B561" s="157" t="s">
        <v>2396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50" t="s">
        <v>2397</v>
      </c>
      <c r="B562" s="187" t="s">
        <v>2398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51"/>
      <c r="B563" s="187" t="s">
        <v>2399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2"/>
      <c r="B564" s="187" t="s">
        <v>2400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50" t="s">
        <v>2401</v>
      </c>
      <c r="B565" s="175" t="s">
        <v>2402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51"/>
      <c r="B566" s="175" t="s">
        <v>2403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51"/>
      <c r="B567" s="175" t="s">
        <v>2446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2"/>
      <c r="B568" s="175" t="s">
        <v>2404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2440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2441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2409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2410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2411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2412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2413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2414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2415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2416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2417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2418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2419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2420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2442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2409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2410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2411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2412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2413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2414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2415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2416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2417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2418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2419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2420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2443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27969-FB2B-4EAB-8924-9997071BD8CA}">
  <sheetPr codeName="Hoja9">
    <outlinePr summaryBelow="0"/>
  </sheetPr>
  <dimension ref="A1:T387"/>
  <sheetViews>
    <sheetView zoomScale="70" zoomScaleNormal="70" zoomScaleSheetLayoutView="70" workbookViewId="0">
      <pane xSplit="2" ySplit="6" topLeftCell="C7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'[11]Staff Costs and Utilisation'!A1</f>
        <v>LAM PLLAL LLC (BRL)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+[11]Instructions!A3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'[11]Staff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+'[11]Vendor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2045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2444</v>
      </c>
      <c r="C7" s="196">
        <f t="shared" ref="C7:N7" si="1">SUM(C8:C8)</f>
        <v>-85100.239999999991</v>
      </c>
      <c r="D7" s="197">
        <f t="shared" si="1"/>
        <v>505821.62</v>
      </c>
      <c r="E7" s="197">
        <f t="shared" si="1"/>
        <v>92949.380000000121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513670.76000000013</v>
      </c>
      <c r="P7" s="194">
        <f>ROUND(+O7/O$10,4)</f>
        <v>513670.76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2047</v>
      </c>
      <c r="C8" s="140">
        <f>+C21-C98</f>
        <v>-85100.239999999991</v>
      </c>
      <c r="D8" s="140">
        <f t="shared" ref="D8:N8" si="2">+D21-D98</f>
        <v>505821.62</v>
      </c>
      <c r="E8" s="140">
        <f t="shared" si="2"/>
        <v>92949.380000000121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513670.76000000013</v>
      </c>
      <c r="P8" s="199">
        <f>ROUND(+O8/O$10,4)</f>
        <v>513670.76</v>
      </c>
      <c r="Q8" s="136">
        <f>+N8+M8+L8+K8+J8+I8+H8+G8+F8+E8+D8+C8-O8</f>
        <v>0</v>
      </c>
      <c r="R8" s="54"/>
      <c r="S8" s="55"/>
    </row>
    <row r="9" spans="1:20" ht="5.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2046</v>
      </c>
      <c r="C10" s="200">
        <f t="shared" ref="C10:N10" si="3">SUM(C11:C11)</f>
        <v>1</v>
      </c>
      <c r="D10" s="133">
        <f t="shared" si="3"/>
        <v>0</v>
      </c>
      <c r="E10" s="133">
        <f t="shared" si="3"/>
        <v>0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1</v>
      </c>
      <c r="P10" s="194">
        <f>ROUND(+O10/O$10,4)</f>
        <v>1</v>
      </c>
      <c r="Q10" s="136">
        <f>+N10+M10+L10+K10+J10+I10+H10+G10+F10+E10+D10+C10-O10</f>
        <v>0</v>
      </c>
      <c r="R10" s="60"/>
      <c r="S10" s="62"/>
      <c r="T10" s="63"/>
    </row>
    <row r="11" spans="1:20" ht="11.15" customHeight="1">
      <c r="A11" s="51"/>
      <c r="B11" s="54" t="s">
        <v>2047</v>
      </c>
      <c r="C11" s="140">
        <f>C21</f>
        <v>1</v>
      </c>
      <c r="D11" s="140">
        <f t="shared" ref="D11:N11" si="4">D21</f>
        <v>0</v>
      </c>
      <c r="E11" s="140">
        <f t="shared" si="4"/>
        <v>0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1</v>
      </c>
      <c r="P11" s="199">
        <f>ROUND(+O11/O$10,4)</f>
        <v>1</v>
      </c>
      <c r="Q11" s="136">
        <f>+N11+M11+L11+K11+J11+I11+H11+G11+F11+E11+D11+C11-O11</f>
        <v>0</v>
      </c>
      <c r="R11" s="60"/>
      <c r="S11" s="62"/>
      <c r="T11" s="63"/>
    </row>
    <row r="12" spans="1:20" ht="6.65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2048</v>
      </c>
      <c r="C13" s="200">
        <f t="shared" ref="C13:N13" si="5">SUM(C14:C14)</f>
        <v>-15293.002042426815</v>
      </c>
      <c r="D13" s="133">
        <f t="shared" si="5"/>
        <v>46306.977870177943</v>
      </c>
      <c r="E13" s="133">
        <f t="shared" si="5"/>
        <v>103138.4445031787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134152.42033092983</v>
      </c>
      <c r="P13" s="194">
        <f>ROUND(+O13/O$10,4)</f>
        <v>134152.4203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2047</v>
      </c>
      <c r="C14" s="140">
        <f>C95-C98</f>
        <v>-15293.002042426815</v>
      </c>
      <c r="D14" s="140">
        <f t="shared" ref="D14:N14" si="6">D95-D98</f>
        <v>46306.977870177943</v>
      </c>
      <c r="E14" s="140">
        <f t="shared" si="6"/>
        <v>103138.4445031787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134152.42033092983</v>
      </c>
      <c r="P14" s="199">
        <f>ROUND(+O14/O$10,4)</f>
        <v>134152.4203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2049</v>
      </c>
      <c r="C16" s="72">
        <f t="shared" ref="C16:N16" si="7">SUM(C17:C17)</f>
        <v>-69807.237957573176</v>
      </c>
      <c r="D16" s="73">
        <f t="shared" si="7"/>
        <v>459514.64212982205</v>
      </c>
      <c r="E16" s="73">
        <f t="shared" si="7"/>
        <v>-10189.064503178583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379518.33966907032</v>
      </c>
      <c r="P16" s="205">
        <f>ROUND(+O16/O$10,4)</f>
        <v>379518.33970000001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2047</v>
      </c>
      <c r="C17" s="75">
        <f>C8-C14</f>
        <v>-69807.237957573176</v>
      </c>
      <c r="D17" s="75">
        <f t="shared" ref="D17:N17" si="8">D8-D14</f>
        <v>459514.64212982205</v>
      </c>
      <c r="E17" s="75">
        <f t="shared" si="8"/>
        <v>-10189.064503178583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379518.33966907032</v>
      </c>
      <c r="P17" s="199">
        <f>ROUND(+O17/O$10,4)</f>
        <v>379518.33970000001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2046</v>
      </c>
      <c r="C21" s="82">
        <f>C26+C31+C36+C41+C46+C51+C56+C61+C66+C71+C76+C86</f>
        <v>1</v>
      </c>
      <c r="D21" s="82">
        <f t="shared" ref="D21:O21" si="9">D26+D31+D36+D41+D46+D51+D56+D61+D66+D71+D76+D86</f>
        <v>0</v>
      </c>
      <c r="E21" s="82">
        <f t="shared" si="9"/>
        <v>0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1</v>
      </c>
      <c r="P21" s="206">
        <f>ROUND(+O21/O$10,4)</f>
        <v>1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2047</v>
      </c>
      <c r="C23" s="73">
        <f>SUM(C27:C28,C32:C33,C37:C38,C42:C43,C47:C48,C52:C53,C57:C58,C62:C63,C67:C68,C72:C73,C77:C80)</f>
        <v>1</v>
      </c>
      <c r="D23" s="73">
        <f t="shared" ref="D23:O23" si="10">SUM(D27:D28,D32:D33,D37:D38,D42:D43,D47:D48,D52:D53,D57:D58,D62:D63,D67:D68,D72:D73,D77:D80)</f>
        <v>0</v>
      </c>
      <c r="E23" s="73">
        <f t="shared" si="10"/>
        <v>0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1</v>
      </c>
      <c r="P23" s="207">
        <f>ROUND(+O23/O$10,4)</f>
        <v>1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2050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0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0</v>
      </c>
      <c r="P24" s="207">
        <f>ROUND(+O24/O$10,4)</f>
        <v>0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2051</v>
      </c>
      <c r="B26" s="88" t="s">
        <v>2052</v>
      </c>
      <c r="C26" s="89">
        <f t="shared" ref="C26:O26" si="12">SUM(C27:C29)</f>
        <v>0</v>
      </c>
      <c r="D26" s="89">
        <f t="shared" si="12"/>
        <v>0</v>
      </c>
      <c r="E26" s="89">
        <f t="shared" si="12"/>
        <v>0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0</v>
      </c>
      <c r="P26" s="207">
        <f t="shared" ref="P26:P27" si="13">ROUND(+O26/O$10,4)</f>
        <v>0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2052</v>
      </c>
      <c r="C27" s="91">
        <v>0</v>
      </c>
      <c r="D27" s="91">
        <v>0</v>
      </c>
      <c r="E27" s="92">
        <v>0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0</v>
      </c>
      <c r="P27" s="208">
        <f t="shared" si="13"/>
        <v>0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2053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>
        <f>ROUND(+O28/O$10,4)</f>
        <v>0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2054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>
        <f t="shared" ref="P29" si="16">ROUND(+O29/O$10,4)</f>
        <v>0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2055</v>
      </c>
      <c r="B31" s="88" t="s">
        <v>2056</v>
      </c>
      <c r="C31" s="73">
        <f t="shared" ref="C31:O31" si="18">SUM(C32:C34)</f>
        <v>0</v>
      </c>
      <c r="D31" s="73">
        <f t="shared" si="18"/>
        <v>0</v>
      </c>
      <c r="E31" s="73">
        <f t="shared" si="18"/>
        <v>0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0</v>
      </c>
      <c r="P31" s="207">
        <f t="shared" ref="P31:P34" si="19">ROUND(+O31/O$10,4)</f>
        <v>0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2057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0</v>
      </c>
      <c r="P32" s="208">
        <f t="shared" si="19"/>
        <v>0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2053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>
        <f t="shared" si="19"/>
        <v>0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2058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>
        <f t="shared" si="19"/>
        <v>0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2059</v>
      </c>
      <c r="B36" s="88" t="s">
        <v>2060</v>
      </c>
      <c r="C36" s="73">
        <f t="shared" ref="C36:O36" si="20">SUM(C37:C39)</f>
        <v>0</v>
      </c>
      <c r="D36" s="73">
        <f t="shared" si="20"/>
        <v>0</v>
      </c>
      <c r="E36" s="73">
        <f t="shared" si="20"/>
        <v>0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0</v>
      </c>
      <c r="P36" s="207">
        <f t="shared" ref="P36:P39" si="21">ROUND(+O36/O$10,4)</f>
        <v>0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2060</v>
      </c>
      <c r="C37" s="92">
        <v>0</v>
      </c>
      <c r="D37" s="92">
        <v>0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0</v>
      </c>
      <c r="P37" s="208">
        <f t="shared" si="21"/>
        <v>0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2053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>
        <f t="shared" si="21"/>
        <v>0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2061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>
        <f t="shared" si="21"/>
        <v>0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2062</v>
      </c>
      <c r="B41" s="88" t="s">
        <v>2063</v>
      </c>
      <c r="C41" s="73">
        <f t="shared" ref="C41:O41" si="24">SUM(C42:C44)</f>
        <v>0</v>
      </c>
      <c r="D41" s="73">
        <f t="shared" si="24"/>
        <v>0</v>
      </c>
      <c r="E41" s="73">
        <f t="shared" si="24"/>
        <v>0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0</v>
      </c>
      <c r="P41" s="207">
        <f t="shared" ref="P41:P44" si="25">ROUND(+O41/O$10,4)</f>
        <v>0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2063</v>
      </c>
      <c r="C42" s="92">
        <v>0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0</v>
      </c>
      <c r="P42" s="208">
        <f t="shared" si="25"/>
        <v>0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2053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>
        <f t="shared" si="25"/>
        <v>0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2064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>
        <f t="shared" si="25"/>
        <v>0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2065</v>
      </c>
      <c r="B46" s="88" t="s">
        <v>2066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>
        <f t="shared" ref="P46:P49" si="28">ROUND(+O46/O$10,4)</f>
        <v>0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2066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>
        <f t="shared" si="28"/>
        <v>0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2053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>
        <f t="shared" si="28"/>
        <v>0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2067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>
        <f t="shared" si="28"/>
        <v>0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2068</v>
      </c>
      <c r="B51" s="88" t="s">
        <v>2069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>
        <f t="shared" ref="P51:P54" si="31">ROUND(+O51/O$10,4)</f>
        <v>0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2069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>
        <f t="shared" si="31"/>
        <v>0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2053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>
        <f t="shared" si="31"/>
        <v>0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2070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>
        <f t="shared" si="31"/>
        <v>0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2071</v>
      </c>
      <c r="B56" s="88" t="s">
        <v>2072</v>
      </c>
      <c r="C56" s="73">
        <f t="shared" ref="C56:O56" si="33">SUM(C57:C59)</f>
        <v>0</v>
      </c>
      <c r="D56" s="73">
        <f t="shared" si="33"/>
        <v>0</v>
      </c>
      <c r="E56" s="73">
        <f t="shared" si="33"/>
        <v>0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0</v>
      </c>
      <c r="P56" s="207">
        <f t="shared" ref="P56:P59" si="34">ROUND(+O56/O$10,4)</f>
        <v>0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2072</v>
      </c>
      <c r="C57" s="92">
        <v>0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0</v>
      </c>
      <c r="P57" s="208">
        <f t="shared" si="34"/>
        <v>0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2053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>
        <f t="shared" si="34"/>
        <v>0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2073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>
        <f t="shared" si="34"/>
        <v>0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2074</v>
      </c>
      <c r="B61" s="88" t="s">
        <v>2075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>
        <f t="shared" ref="P61:P64" si="37">ROUND(+O61/O$10,4)</f>
        <v>0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2076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>
        <f t="shared" si="37"/>
        <v>0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2053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>
        <f t="shared" si="37"/>
        <v>0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2077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>
        <f t="shared" si="37"/>
        <v>0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2078</v>
      </c>
      <c r="B66" s="88" t="s">
        <v>2079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>
        <f t="shared" ref="P66:P69" si="40">ROUND(+O66/O$10,4)</f>
        <v>0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2079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>
        <f t="shared" si="40"/>
        <v>0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2053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>
        <f t="shared" si="40"/>
        <v>0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2080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>
        <f t="shared" si="40"/>
        <v>0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2081</v>
      </c>
      <c r="B71" s="88" t="s">
        <v>2082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>
        <f t="shared" ref="P71:P74" si="43">ROUND(+O71/O$10,4)</f>
        <v>0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2083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>
        <f t="shared" si="43"/>
        <v>0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2053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>
        <f t="shared" si="43"/>
        <v>0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2084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>
        <f t="shared" si="43"/>
        <v>0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2085</v>
      </c>
      <c r="B76" s="88" t="s">
        <v>2086</v>
      </c>
      <c r="C76" s="73">
        <f>SUM(C77:C84)</f>
        <v>1</v>
      </c>
      <c r="D76" s="73">
        <f t="shared" ref="D76:O76" si="45">SUM(D77:D84)</f>
        <v>0</v>
      </c>
      <c r="E76" s="73">
        <f t="shared" si="45"/>
        <v>0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1</v>
      </c>
      <c r="P76" s="207">
        <f t="shared" ref="P76:P84" si="46">ROUND(+O76/O$10,4)</f>
        <v>1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2087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>
        <f t="shared" si="46"/>
        <v>0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2088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>
        <f t="shared" si="46"/>
        <v>0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2089</v>
      </c>
      <c r="C79" s="93">
        <v>1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1</v>
      </c>
      <c r="P79" s="208">
        <f t="shared" si="46"/>
        <v>1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2083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>
        <f t="shared" si="46"/>
        <v>0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2090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>
        <f t="shared" si="46"/>
        <v>0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2091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>
        <f t="shared" si="46"/>
        <v>0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2092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>
        <f t="shared" si="46"/>
        <v>0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2084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0</v>
      </c>
      <c r="P84" s="208">
        <f t="shared" si="46"/>
        <v>0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2093</v>
      </c>
      <c r="B86" s="88" t="s">
        <v>2094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>
        <f t="shared" ref="P86:P91" si="50">ROUND(+O86/O$10,4)</f>
        <v>0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2095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>
        <f t="shared" si="50"/>
        <v>0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2096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>
        <f t="shared" si="50"/>
        <v>0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2097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>
        <f t="shared" si="50"/>
        <v>0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2098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>
        <f t="shared" si="50"/>
        <v>0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2084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>
        <f t="shared" si="50"/>
        <v>0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2099</v>
      </c>
      <c r="C95" s="73">
        <f>C97</f>
        <v>69808.237957573176</v>
      </c>
      <c r="D95" s="73">
        <f t="shared" ref="D95:O95" si="52">D97</f>
        <v>-459514.64212982205</v>
      </c>
      <c r="E95" s="73">
        <f t="shared" si="52"/>
        <v>10189.064503178586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-379517.33966907021</v>
      </c>
      <c r="P95" s="207">
        <f>ROUND(+O95/O$10,4)</f>
        <v>-379517.33970000001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2047</v>
      </c>
      <c r="C97" s="73">
        <f t="shared" ref="C97:O97" si="53">C100+C110+C120+C130+C140+C150+C160+C170+C180+C191+C201+C215</f>
        <v>69808.237957573176</v>
      </c>
      <c r="D97" s="73">
        <f t="shared" si="53"/>
        <v>-459514.64212982205</v>
      </c>
      <c r="E97" s="73">
        <f t="shared" si="53"/>
        <v>10189.064503178586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-379517.33966907021</v>
      </c>
      <c r="P97" s="207">
        <f t="shared" ref="P97:P215" si="54">ROUND(+O97/O$10,4)</f>
        <v>-379517.33970000001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2050</v>
      </c>
      <c r="C98" s="135">
        <f>+SUM(C103,C113,C123,C133,C143,C153,C163,C173,C183,C194,C206:C209,C216:C220)</f>
        <v>85101.239999999991</v>
      </c>
      <c r="D98" s="135">
        <f t="shared" ref="D98:O98" si="55">+SUM(D103,D113,D123,D133,D143,D153,D163,D173,D183,D194,D206:D209,D216:D220)</f>
        <v>-505821.62</v>
      </c>
      <c r="E98" s="135">
        <f t="shared" si="55"/>
        <v>-92949.380000000121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-513669.76000000013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2051</v>
      </c>
      <c r="B100" s="104" t="s">
        <v>2052</v>
      </c>
      <c r="C100" s="89">
        <f t="shared" ref="C100:N100" si="56">SUM(C101:C108)</f>
        <v>23.80217865914776</v>
      </c>
      <c r="D100" s="89">
        <f t="shared" si="56"/>
        <v>1630.9033662014037</v>
      </c>
      <c r="E100" s="89">
        <f t="shared" si="56"/>
        <v>-36.864780640541177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1617.8407642200104</v>
      </c>
      <c r="P100" s="206">
        <f t="shared" si="54"/>
        <v>1617.8407999999999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2052</v>
      </c>
      <c r="C101" s="92">
        <v>23.80217865914776</v>
      </c>
      <c r="D101" s="92">
        <v>1630.9033662014037</v>
      </c>
      <c r="E101" s="92">
        <v>-36.864780640541177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1617.8407642200104</v>
      </c>
      <c r="P101" s="208">
        <f t="shared" si="54"/>
        <v>1617.8407999999999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2053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>
        <f t="shared" si="54"/>
        <v>0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2054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>
        <f t="shared" si="54"/>
        <v>0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2100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>
        <f t="shared" si="54"/>
        <v>0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2101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>
        <f t="shared" si="54"/>
        <v>0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2102</v>
      </c>
      <c r="C106" s="107">
        <f>'[11]Staff Costs and Utilisation'!E313</f>
        <v>0</v>
      </c>
      <c r="D106" s="107">
        <f>'[11]Staff Costs and Utilisation'!F313</f>
        <v>0</v>
      </c>
      <c r="E106" s="107">
        <f>'[11]Staff Costs and Utilisation'!G313</f>
        <v>0</v>
      </c>
      <c r="F106" s="107">
        <f>'[11]Staff Costs and Utilisation'!H313</f>
        <v>0</v>
      </c>
      <c r="G106" s="107">
        <f>'[11]Staff Costs and Utilisation'!I313</f>
        <v>0</v>
      </c>
      <c r="H106" s="107">
        <f>'[11]Staff Costs and Utilisation'!J313</f>
        <v>0</v>
      </c>
      <c r="I106" s="107">
        <f>'[11]Staff Costs and Utilisation'!K313</f>
        <v>0</v>
      </c>
      <c r="J106" s="107">
        <f>'[11]Staff Costs and Utilisation'!L313</f>
        <v>0</v>
      </c>
      <c r="K106" s="107">
        <f>'[11]Staff Costs and Utilisation'!M313</f>
        <v>0</v>
      </c>
      <c r="L106" s="107">
        <f>'[11]Staff Costs and Utilisation'!N313</f>
        <v>0</v>
      </c>
      <c r="M106" s="107">
        <f>'[11]Staff Costs and Utilisation'!O313</f>
        <v>0</v>
      </c>
      <c r="N106" s="107">
        <f>'[11]Staff Costs and Utilisation'!P313</f>
        <v>0</v>
      </c>
      <c r="O106" s="94">
        <f t="shared" si="57"/>
        <v>0</v>
      </c>
      <c r="P106" s="208">
        <f t="shared" si="54"/>
        <v>0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2103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>
        <f t="shared" si="54"/>
        <v>0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2104</v>
      </c>
      <c r="C108" s="108">
        <f>'[11]Staff Costs and Utilisation'!E315</f>
        <v>0</v>
      </c>
      <c r="D108" s="108">
        <f>'[11]Staff Costs and Utilisation'!F315</f>
        <v>0</v>
      </c>
      <c r="E108" s="108">
        <f>'[11]Staff Costs and Utilisation'!G315</f>
        <v>0</v>
      </c>
      <c r="F108" s="108">
        <f>'[11]Staff Costs and Utilisation'!H315</f>
        <v>0</v>
      </c>
      <c r="G108" s="108">
        <f>'[11]Staff Costs and Utilisation'!I315</f>
        <v>0</v>
      </c>
      <c r="H108" s="108">
        <f>'[11]Staff Costs and Utilisation'!J315</f>
        <v>0</v>
      </c>
      <c r="I108" s="108">
        <f>'[11]Staff Costs and Utilisation'!K315</f>
        <v>0</v>
      </c>
      <c r="J108" s="108">
        <f>'[11]Staff Costs and Utilisation'!L315</f>
        <v>0</v>
      </c>
      <c r="K108" s="108">
        <f>'[11]Staff Costs and Utilisation'!M315</f>
        <v>0</v>
      </c>
      <c r="L108" s="108">
        <f>'[11]Staff Costs and Utilisation'!N315</f>
        <v>0</v>
      </c>
      <c r="M108" s="108">
        <f>'[11]Staff Costs and Utilisation'!O315</f>
        <v>0</v>
      </c>
      <c r="N108" s="108">
        <f>'[11]Staff Costs and Utilisation'!P315</f>
        <v>0</v>
      </c>
      <c r="O108" s="96">
        <f t="shared" si="57"/>
        <v>0</v>
      </c>
      <c r="P108" s="208">
        <f t="shared" si="54"/>
        <v>0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2055</v>
      </c>
      <c r="B110" s="88" t="s">
        <v>2056</v>
      </c>
      <c r="C110" s="73">
        <f t="shared" ref="C110:N110" si="60">SUM(C111:C118)</f>
        <v>50.637700171492646</v>
      </c>
      <c r="D110" s="73">
        <f t="shared" si="60"/>
        <v>248.43395632176612</v>
      </c>
      <c r="E110" s="73">
        <f t="shared" si="60"/>
        <v>-24.243802185887052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274.82785430737169</v>
      </c>
      <c r="P110" s="207">
        <f t="shared" si="54"/>
        <v>274.8279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2105</v>
      </c>
      <c r="C111" s="92">
        <v>50.637700171492646</v>
      </c>
      <c r="D111" s="92">
        <v>248.43395632176612</v>
      </c>
      <c r="E111" s="92">
        <v>-24.243802185887052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274.82785430737169</v>
      </c>
      <c r="P111" s="208">
        <f t="shared" si="54"/>
        <v>274.8279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2053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>
        <f t="shared" si="54"/>
        <v>0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2106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>
        <f>ROUND(+O113/O$10,4)</f>
        <v>0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2107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>
        <f t="shared" si="54"/>
        <v>0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2108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>
        <f t="shared" si="54"/>
        <v>0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2109</v>
      </c>
      <c r="C116" s="107">
        <f>'[11]Staff Costs and Utilisation'!E321</f>
        <v>0</v>
      </c>
      <c r="D116" s="107">
        <f>'[11]Staff Costs and Utilisation'!F321</f>
        <v>0</v>
      </c>
      <c r="E116" s="107">
        <f>'[11]Staff Costs and Utilisation'!G321</f>
        <v>0</v>
      </c>
      <c r="F116" s="107">
        <f>'[11]Staff Costs and Utilisation'!H321</f>
        <v>0</v>
      </c>
      <c r="G116" s="107">
        <f>'[11]Staff Costs and Utilisation'!I321</f>
        <v>0</v>
      </c>
      <c r="H116" s="107">
        <f>'[11]Staff Costs and Utilisation'!J321</f>
        <v>0</v>
      </c>
      <c r="I116" s="107">
        <f>'[11]Staff Costs and Utilisation'!K321</f>
        <v>0</v>
      </c>
      <c r="J116" s="107">
        <f>'[11]Staff Costs and Utilisation'!L321</f>
        <v>0</v>
      </c>
      <c r="K116" s="107">
        <f>'[11]Staff Costs and Utilisation'!M321</f>
        <v>0</v>
      </c>
      <c r="L116" s="107">
        <f>'[11]Staff Costs and Utilisation'!N321</f>
        <v>0</v>
      </c>
      <c r="M116" s="107">
        <f>'[11]Staff Costs and Utilisation'!O321</f>
        <v>0</v>
      </c>
      <c r="N116" s="107">
        <f>'[11]Staff Costs and Utilisation'!P321</f>
        <v>0</v>
      </c>
      <c r="O116" s="94">
        <f t="shared" si="61"/>
        <v>0</v>
      </c>
      <c r="P116" s="208">
        <f t="shared" si="54"/>
        <v>0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2110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>
        <f t="shared" si="54"/>
        <v>0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2111</v>
      </c>
      <c r="C118" s="108">
        <f>'[11]Staff Costs and Utilisation'!E323</f>
        <v>0</v>
      </c>
      <c r="D118" s="108">
        <f>'[11]Staff Costs and Utilisation'!F323</f>
        <v>0</v>
      </c>
      <c r="E118" s="108">
        <f>'[11]Staff Costs and Utilisation'!G323</f>
        <v>0</v>
      </c>
      <c r="F118" s="108">
        <f>'[11]Staff Costs and Utilisation'!H323</f>
        <v>0</v>
      </c>
      <c r="G118" s="108">
        <f>'[11]Staff Costs and Utilisation'!I323</f>
        <v>0</v>
      </c>
      <c r="H118" s="108">
        <f>'[11]Staff Costs and Utilisation'!J323</f>
        <v>0</v>
      </c>
      <c r="I118" s="108">
        <f>'[11]Staff Costs and Utilisation'!K323</f>
        <v>0</v>
      </c>
      <c r="J118" s="108">
        <f>'[11]Staff Costs and Utilisation'!L323</f>
        <v>0</v>
      </c>
      <c r="K118" s="108">
        <f>'[11]Staff Costs and Utilisation'!M323</f>
        <v>0</v>
      </c>
      <c r="L118" s="108">
        <f>'[11]Staff Costs and Utilisation'!N323</f>
        <v>0</v>
      </c>
      <c r="M118" s="108">
        <f>'[11]Staff Costs and Utilisation'!O323</f>
        <v>0</v>
      </c>
      <c r="N118" s="108">
        <f>'[11]Staff Costs and Utilisation'!P323</f>
        <v>0</v>
      </c>
      <c r="O118" s="96">
        <f t="shared" si="61"/>
        <v>0</v>
      </c>
      <c r="P118" s="208">
        <f t="shared" si="54"/>
        <v>0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2059</v>
      </c>
      <c r="B120" s="88" t="s">
        <v>2060</v>
      </c>
      <c r="C120" s="73">
        <f t="shared" ref="C120:N120" si="64">SUM(C121:C128)</f>
        <v>-1929.408619206476</v>
      </c>
      <c r="D120" s="73">
        <f t="shared" si="64"/>
        <v>9879.8474733203875</v>
      </c>
      <c r="E120" s="73">
        <f t="shared" si="64"/>
        <v>96639.214011709541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104589.65286582346</v>
      </c>
      <c r="P120" s="207">
        <f t="shared" si="54"/>
        <v>104589.6529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2112</v>
      </c>
      <c r="C121" s="92">
        <v>-1929.408619206476</v>
      </c>
      <c r="D121" s="92">
        <v>9879.8474733203875</v>
      </c>
      <c r="E121" s="92">
        <v>96639.214011709541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104589.65286582346</v>
      </c>
      <c r="P121" s="208">
        <f t="shared" si="54"/>
        <v>104589.6529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2053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>
        <f t="shared" si="54"/>
        <v>0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2113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>
        <f>ROUND(+O123/O$10,4)</f>
        <v>0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2114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>
        <f t="shared" si="54"/>
        <v>0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2115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>
        <f t="shared" si="54"/>
        <v>0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2116</v>
      </c>
      <c r="C126" s="107">
        <f>'[11]Staff Costs and Utilisation'!E329</f>
        <v>0</v>
      </c>
      <c r="D126" s="107">
        <f>'[11]Staff Costs and Utilisation'!F329</f>
        <v>0</v>
      </c>
      <c r="E126" s="107">
        <f>'[11]Staff Costs and Utilisation'!G329</f>
        <v>0</v>
      </c>
      <c r="F126" s="107">
        <f>'[11]Staff Costs and Utilisation'!H329</f>
        <v>0</v>
      </c>
      <c r="G126" s="107">
        <f>'[11]Staff Costs and Utilisation'!I329</f>
        <v>0</v>
      </c>
      <c r="H126" s="107">
        <f>'[11]Staff Costs and Utilisation'!J329</f>
        <v>0</v>
      </c>
      <c r="I126" s="107">
        <f>'[11]Staff Costs and Utilisation'!K329</f>
        <v>0</v>
      </c>
      <c r="J126" s="107">
        <f>'[11]Staff Costs and Utilisation'!L329</f>
        <v>0</v>
      </c>
      <c r="K126" s="107">
        <f>'[11]Staff Costs and Utilisation'!M329</f>
        <v>0</v>
      </c>
      <c r="L126" s="107">
        <f>'[11]Staff Costs and Utilisation'!N329</f>
        <v>0</v>
      </c>
      <c r="M126" s="107">
        <f>'[11]Staff Costs and Utilisation'!O329</f>
        <v>0</v>
      </c>
      <c r="N126" s="107">
        <f>'[11]Staff Costs and Utilisation'!P329</f>
        <v>0</v>
      </c>
      <c r="O126" s="94">
        <f t="shared" si="65"/>
        <v>0</v>
      </c>
      <c r="P126" s="208">
        <f t="shared" si="54"/>
        <v>0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2117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>
        <f t="shared" si="54"/>
        <v>0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2118</v>
      </c>
      <c r="C128" s="108">
        <f>'[11]Staff Costs and Utilisation'!E331</f>
        <v>0</v>
      </c>
      <c r="D128" s="108">
        <f>'[11]Staff Costs and Utilisation'!F331</f>
        <v>0</v>
      </c>
      <c r="E128" s="108">
        <f>'[11]Staff Costs and Utilisation'!G331</f>
        <v>0</v>
      </c>
      <c r="F128" s="108">
        <f>'[11]Staff Costs and Utilisation'!H331</f>
        <v>0</v>
      </c>
      <c r="G128" s="108">
        <f>'[11]Staff Costs and Utilisation'!I331</f>
        <v>0</v>
      </c>
      <c r="H128" s="108">
        <f>'[11]Staff Costs and Utilisation'!J331</f>
        <v>0</v>
      </c>
      <c r="I128" s="108">
        <f>'[11]Staff Costs and Utilisation'!K331</f>
        <v>0</v>
      </c>
      <c r="J128" s="108">
        <f>'[11]Staff Costs and Utilisation'!L331</f>
        <v>0</v>
      </c>
      <c r="K128" s="108">
        <f>'[11]Staff Costs and Utilisation'!M331</f>
        <v>0</v>
      </c>
      <c r="L128" s="108">
        <f>'[11]Staff Costs and Utilisation'!N331</f>
        <v>0</v>
      </c>
      <c r="M128" s="108">
        <f>'[11]Staff Costs and Utilisation'!O331</f>
        <v>0</v>
      </c>
      <c r="N128" s="108">
        <f>'[11]Staff Costs and Utilisation'!P331</f>
        <v>0</v>
      </c>
      <c r="O128" s="96">
        <f t="shared" si="65"/>
        <v>0</v>
      </c>
      <c r="P128" s="208">
        <f t="shared" si="54"/>
        <v>0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2062</v>
      </c>
      <c r="B130" s="88" t="s">
        <v>2063</v>
      </c>
      <c r="C130" s="73">
        <f t="shared" ref="C130:N130" si="68">SUM(C131:C138)</f>
        <v>0</v>
      </c>
      <c r="D130" s="73">
        <f t="shared" si="68"/>
        <v>0.82896623006029102</v>
      </c>
      <c r="E130" s="73">
        <f t="shared" si="68"/>
        <v>26.723363218366913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27.552329448427205</v>
      </c>
      <c r="P130" s="207">
        <f t="shared" si="54"/>
        <v>27.552299999999999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2119</v>
      </c>
      <c r="C131" s="92">
        <v>0</v>
      </c>
      <c r="D131" s="92">
        <v>0.82896623006029102</v>
      </c>
      <c r="E131" s="92">
        <v>26.723363218366913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27.552329448427205</v>
      </c>
      <c r="P131" s="208">
        <f t="shared" si="54"/>
        <v>27.552299999999999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2053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>
        <f t="shared" si="54"/>
        <v>0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2120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>
        <f t="shared" si="54"/>
        <v>0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2121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>
        <f t="shared" si="54"/>
        <v>0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2122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>
        <f t="shared" si="54"/>
        <v>0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2123</v>
      </c>
      <c r="C136" s="107">
        <f>'[11]Staff Costs and Utilisation'!E337</f>
        <v>0</v>
      </c>
      <c r="D136" s="107">
        <f>'[11]Staff Costs and Utilisation'!F337</f>
        <v>0</v>
      </c>
      <c r="E136" s="107">
        <f>'[11]Staff Costs and Utilisation'!G337</f>
        <v>0</v>
      </c>
      <c r="F136" s="107">
        <f>'[11]Staff Costs and Utilisation'!H337</f>
        <v>0</v>
      </c>
      <c r="G136" s="107">
        <f>'[11]Staff Costs and Utilisation'!I337</f>
        <v>0</v>
      </c>
      <c r="H136" s="107">
        <f>'[11]Staff Costs and Utilisation'!J337</f>
        <v>0</v>
      </c>
      <c r="I136" s="107">
        <f>'[11]Staff Costs and Utilisation'!K337</f>
        <v>0</v>
      </c>
      <c r="J136" s="107">
        <f>'[11]Staff Costs and Utilisation'!L337</f>
        <v>0</v>
      </c>
      <c r="K136" s="107">
        <f>'[11]Staff Costs and Utilisation'!M337</f>
        <v>0</v>
      </c>
      <c r="L136" s="107">
        <f>'[11]Staff Costs and Utilisation'!N337</f>
        <v>0</v>
      </c>
      <c r="M136" s="107">
        <f>'[11]Staff Costs and Utilisation'!O337</f>
        <v>0</v>
      </c>
      <c r="N136" s="107">
        <f>'[11]Staff Costs and Utilisation'!P337</f>
        <v>0</v>
      </c>
      <c r="O136" s="94">
        <f t="shared" si="69"/>
        <v>0</v>
      </c>
      <c r="P136" s="208">
        <f t="shared" si="54"/>
        <v>0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2124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>
        <f t="shared" si="54"/>
        <v>0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2125</v>
      </c>
      <c r="C138" s="108">
        <f>'[11]Staff Costs and Utilisation'!E339</f>
        <v>0</v>
      </c>
      <c r="D138" s="108">
        <f>'[11]Staff Costs and Utilisation'!F339</f>
        <v>0</v>
      </c>
      <c r="E138" s="108">
        <f>'[11]Staff Costs and Utilisation'!G339</f>
        <v>0</v>
      </c>
      <c r="F138" s="108">
        <f>'[11]Staff Costs and Utilisation'!H339</f>
        <v>0</v>
      </c>
      <c r="G138" s="108">
        <f>'[11]Staff Costs and Utilisation'!I339</f>
        <v>0</v>
      </c>
      <c r="H138" s="108">
        <f>'[11]Staff Costs and Utilisation'!J339</f>
        <v>0</v>
      </c>
      <c r="I138" s="108">
        <f>'[11]Staff Costs and Utilisation'!K339</f>
        <v>0</v>
      </c>
      <c r="J138" s="108">
        <f>'[11]Staff Costs and Utilisation'!L339</f>
        <v>0</v>
      </c>
      <c r="K138" s="108">
        <f>'[11]Staff Costs and Utilisation'!M339</f>
        <v>0</v>
      </c>
      <c r="L138" s="108">
        <f>'[11]Staff Costs and Utilisation'!N339</f>
        <v>0</v>
      </c>
      <c r="M138" s="108">
        <f>'[11]Staff Costs and Utilisation'!O339</f>
        <v>0</v>
      </c>
      <c r="N138" s="108">
        <f>'[11]Staff Costs and Utilisation'!P339</f>
        <v>0</v>
      </c>
      <c r="O138" s="96">
        <f t="shared" si="69"/>
        <v>0</v>
      </c>
      <c r="P138" s="208">
        <f t="shared" si="54"/>
        <v>0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2065</v>
      </c>
      <c r="B140" s="88" t="s">
        <v>2066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>
        <f t="shared" ref="P140:P148" si="74">ROUND(+O140/O$10,4)</f>
        <v>0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2126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>
        <f t="shared" si="74"/>
        <v>0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2053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>
        <f t="shared" si="74"/>
        <v>0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2127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>
        <f t="shared" si="74"/>
        <v>0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2128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>
        <f t="shared" si="74"/>
        <v>0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2129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>
        <f t="shared" si="74"/>
        <v>0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2130</v>
      </c>
      <c r="C146" s="107">
        <f>'[11]Staff Costs and Utilisation'!E345</f>
        <v>0</v>
      </c>
      <c r="D146" s="107">
        <f>'[11]Staff Costs and Utilisation'!F345</f>
        <v>0</v>
      </c>
      <c r="E146" s="107">
        <f>'[11]Staff Costs and Utilisation'!G345</f>
        <v>0</v>
      </c>
      <c r="F146" s="107">
        <f>'[11]Staff Costs and Utilisation'!H345</f>
        <v>0</v>
      </c>
      <c r="G146" s="107">
        <f>'[11]Staff Costs and Utilisation'!I345</f>
        <v>0</v>
      </c>
      <c r="H146" s="107">
        <f>'[11]Staff Costs and Utilisation'!J345</f>
        <v>0</v>
      </c>
      <c r="I146" s="107">
        <f>'[11]Staff Costs and Utilisation'!K345</f>
        <v>0</v>
      </c>
      <c r="J146" s="107">
        <f>'[11]Staff Costs and Utilisation'!L345</f>
        <v>0</v>
      </c>
      <c r="K146" s="107">
        <f>'[11]Staff Costs and Utilisation'!M345</f>
        <v>0</v>
      </c>
      <c r="L146" s="107">
        <f>'[11]Staff Costs and Utilisation'!N345</f>
        <v>0</v>
      </c>
      <c r="M146" s="107">
        <f>'[11]Staff Costs and Utilisation'!O345</f>
        <v>0</v>
      </c>
      <c r="N146" s="107">
        <f>'[11]Staff Costs and Utilisation'!P345</f>
        <v>0</v>
      </c>
      <c r="O146" s="94">
        <f t="shared" si="76"/>
        <v>0</v>
      </c>
      <c r="P146" s="208">
        <f t="shared" si="74"/>
        <v>0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2131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>
        <f t="shared" si="74"/>
        <v>0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2132</v>
      </c>
      <c r="C148" s="108">
        <f>'[11]Staff Costs and Utilisation'!E347</f>
        <v>0</v>
      </c>
      <c r="D148" s="108">
        <f>'[11]Staff Costs and Utilisation'!F347</f>
        <v>0</v>
      </c>
      <c r="E148" s="108">
        <f>'[11]Staff Costs and Utilisation'!G347</f>
        <v>0</v>
      </c>
      <c r="F148" s="108">
        <f>'[11]Staff Costs and Utilisation'!H347</f>
        <v>0</v>
      </c>
      <c r="G148" s="108">
        <f>'[11]Staff Costs and Utilisation'!I347</f>
        <v>0</v>
      </c>
      <c r="H148" s="108">
        <f>'[11]Staff Costs and Utilisation'!J347</f>
        <v>0</v>
      </c>
      <c r="I148" s="108">
        <f>'[11]Staff Costs and Utilisation'!K347</f>
        <v>0</v>
      </c>
      <c r="J148" s="108">
        <f>'[11]Staff Costs and Utilisation'!L347</f>
        <v>0</v>
      </c>
      <c r="K148" s="108">
        <f>'[11]Staff Costs and Utilisation'!M347</f>
        <v>0</v>
      </c>
      <c r="L148" s="108">
        <f>'[11]Staff Costs and Utilisation'!N347</f>
        <v>0</v>
      </c>
      <c r="M148" s="108">
        <f>'[11]Staff Costs and Utilisation'!O347</f>
        <v>0</v>
      </c>
      <c r="N148" s="108">
        <f>'[11]Staff Costs and Utilisation'!P347</f>
        <v>0</v>
      </c>
      <c r="O148" s="96">
        <f t="shared" si="76"/>
        <v>0</v>
      </c>
      <c r="P148" s="208">
        <f t="shared" si="74"/>
        <v>0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2068</v>
      </c>
      <c r="B150" s="88" t="s">
        <v>2069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>
        <f t="shared" ref="P150:P158" si="81">ROUND(+O150/O$10,4)</f>
        <v>0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2133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>
        <f t="shared" si="81"/>
        <v>0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2053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>
        <f t="shared" si="81"/>
        <v>0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2134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>
        <f t="shared" si="81"/>
        <v>0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2135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>
        <f t="shared" si="81"/>
        <v>0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2136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>
        <f t="shared" si="81"/>
        <v>0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2137</v>
      </c>
      <c r="C156" s="107">
        <f>'[11]Staff Costs and Utilisation'!E353</f>
        <v>0</v>
      </c>
      <c r="D156" s="107">
        <f>'[11]Staff Costs and Utilisation'!F353</f>
        <v>0</v>
      </c>
      <c r="E156" s="107">
        <f>'[11]Staff Costs and Utilisation'!G353</f>
        <v>0</v>
      </c>
      <c r="F156" s="107">
        <f>'[11]Staff Costs and Utilisation'!H353</f>
        <v>0</v>
      </c>
      <c r="G156" s="107">
        <f>'[11]Staff Costs and Utilisation'!I353</f>
        <v>0</v>
      </c>
      <c r="H156" s="107">
        <f>'[11]Staff Costs and Utilisation'!J353</f>
        <v>0</v>
      </c>
      <c r="I156" s="107">
        <f>'[11]Staff Costs and Utilisation'!K353</f>
        <v>0</v>
      </c>
      <c r="J156" s="107">
        <f>'[11]Staff Costs and Utilisation'!L353</f>
        <v>0</v>
      </c>
      <c r="K156" s="107">
        <f>'[11]Staff Costs and Utilisation'!M353</f>
        <v>0</v>
      </c>
      <c r="L156" s="107">
        <f>'[11]Staff Costs and Utilisation'!N353</f>
        <v>0</v>
      </c>
      <c r="M156" s="107">
        <f>'[11]Staff Costs and Utilisation'!O353</f>
        <v>0</v>
      </c>
      <c r="N156" s="107">
        <f>'[11]Staff Costs and Utilisation'!P353</f>
        <v>0</v>
      </c>
      <c r="O156" s="94">
        <f t="shared" si="83"/>
        <v>0</v>
      </c>
      <c r="P156" s="208">
        <f t="shared" si="81"/>
        <v>0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2138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>
        <f t="shared" si="81"/>
        <v>0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2139</v>
      </c>
      <c r="C158" s="108">
        <f>'[11]Staff Costs and Utilisation'!E355</f>
        <v>0</v>
      </c>
      <c r="D158" s="108">
        <f>'[11]Staff Costs and Utilisation'!F355</f>
        <v>0</v>
      </c>
      <c r="E158" s="108">
        <f>'[11]Staff Costs and Utilisation'!G355</f>
        <v>0</v>
      </c>
      <c r="F158" s="108">
        <f>'[11]Staff Costs and Utilisation'!H355</f>
        <v>0</v>
      </c>
      <c r="G158" s="108">
        <f>'[11]Staff Costs and Utilisation'!I355</f>
        <v>0</v>
      </c>
      <c r="H158" s="108">
        <f>'[11]Staff Costs and Utilisation'!J355</f>
        <v>0</v>
      </c>
      <c r="I158" s="108">
        <f>'[11]Staff Costs and Utilisation'!K355</f>
        <v>0</v>
      </c>
      <c r="J158" s="108">
        <f>'[11]Staff Costs and Utilisation'!L355</f>
        <v>0</v>
      </c>
      <c r="K158" s="108">
        <f>'[11]Staff Costs and Utilisation'!M355</f>
        <v>0</v>
      </c>
      <c r="L158" s="108">
        <f>'[11]Staff Costs and Utilisation'!N355</f>
        <v>0</v>
      </c>
      <c r="M158" s="108">
        <f>'[11]Staff Costs and Utilisation'!O355</f>
        <v>0</v>
      </c>
      <c r="N158" s="108">
        <f>'[11]Staff Costs and Utilisation'!P355</f>
        <v>0</v>
      </c>
      <c r="O158" s="96">
        <f t="shared" si="83"/>
        <v>0</v>
      </c>
      <c r="P158" s="208">
        <f t="shared" si="81"/>
        <v>0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2071</v>
      </c>
      <c r="B160" s="88" t="s">
        <v>2072</v>
      </c>
      <c r="C160" s="73">
        <f t="shared" ref="C160:N160" si="86">SUM(C161:C168)</f>
        <v>-6461.0682856835974</v>
      </c>
      <c r="D160" s="73">
        <f t="shared" si="86"/>
        <v>29786.946660230889</v>
      </c>
      <c r="E160" s="73">
        <f t="shared" si="86"/>
        <v>5761.5118594604282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29087.390234007718</v>
      </c>
      <c r="P160" s="207">
        <f t="shared" ref="P160:P168" si="88">ROUND(+O160/O$10,4)</f>
        <v>29087.390200000002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2140</v>
      </c>
      <c r="C161" s="92">
        <v>-6461.0682856835974</v>
      </c>
      <c r="D161" s="92">
        <v>29786.946660230889</v>
      </c>
      <c r="E161" s="92">
        <v>5761.5118594604282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29087.390234007718</v>
      </c>
      <c r="P161" s="208">
        <f t="shared" si="88"/>
        <v>29087.390200000002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2053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>
        <f t="shared" si="88"/>
        <v>0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2141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>
        <f t="shared" si="88"/>
        <v>0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2142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>
        <f t="shared" si="88"/>
        <v>0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2143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>
        <f t="shared" si="88"/>
        <v>0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2144</v>
      </c>
      <c r="C166" s="107">
        <f>'[11]Staff Costs and Utilisation'!E361</f>
        <v>0</v>
      </c>
      <c r="D166" s="107">
        <f>'[11]Staff Costs and Utilisation'!F361</f>
        <v>0</v>
      </c>
      <c r="E166" s="107">
        <f>'[11]Staff Costs and Utilisation'!G361</f>
        <v>0</v>
      </c>
      <c r="F166" s="107">
        <f>'[11]Staff Costs and Utilisation'!H361</f>
        <v>0</v>
      </c>
      <c r="G166" s="107">
        <f>'[11]Staff Costs and Utilisation'!I361</f>
        <v>0</v>
      </c>
      <c r="H166" s="107">
        <f>'[11]Staff Costs and Utilisation'!J361</f>
        <v>0</v>
      </c>
      <c r="I166" s="107">
        <f>'[11]Staff Costs and Utilisation'!K361</f>
        <v>0</v>
      </c>
      <c r="J166" s="107">
        <f>'[11]Staff Costs and Utilisation'!L361</f>
        <v>0</v>
      </c>
      <c r="K166" s="107">
        <f>'[11]Staff Costs and Utilisation'!M361</f>
        <v>0</v>
      </c>
      <c r="L166" s="107">
        <f>'[11]Staff Costs and Utilisation'!N361</f>
        <v>0</v>
      </c>
      <c r="M166" s="107">
        <f>'[11]Staff Costs and Utilisation'!O361</f>
        <v>0</v>
      </c>
      <c r="N166" s="107">
        <f>'[11]Staff Costs and Utilisation'!P361</f>
        <v>0</v>
      </c>
      <c r="O166" s="94">
        <f t="shared" si="90"/>
        <v>0</v>
      </c>
      <c r="P166" s="208">
        <f t="shared" si="88"/>
        <v>0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2145</v>
      </c>
      <c r="C167" s="107">
        <f t="shared" ref="C167:N167" si="92">-C166</f>
        <v>0</v>
      </c>
      <c r="D167" s="107">
        <f t="shared" si="92"/>
        <v>0</v>
      </c>
      <c r="E167" s="107">
        <f t="shared" si="92"/>
        <v>0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0</v>
      </c>
      <c r="P167" s="208">
        <f t="shared" si="88"/>
        <v>0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2146</v>
      </c>
      <c r="C168" s="108">
        <f>'[11]Staff Costs and Utilisation'!E363</f>
        <v>0</v>
      </c>
      <c r="D168" s="108">
        <f>'[11]Staff Costs and Utilisation'!F363</f>
        <v>0</v>
      </c>
      <c r="E168" s="108">
        <f>'[11]Staff Costs and Utilisation'!G363</f>
        <v>0</v>
      </c>
      <c r="F168" s="108">
        <f>'[11]Staff Costs and Utilisation'!H363</f>
        <v>0</v>
      </c>
      <c r="G168" s="108">
        <f>'[11]Staff Costs and Utilisation'!I363</f>
        <v>0</v>
      </c>
      <c r="H168" s="108">
        <f>'[11]Staff Costs and Utilisation'!J363</f>
        <v>0</v>
      </c>
      <c r="I168" s="108">
        <f>'[11]Staff Costs and Utilisation'!K363</f>
        <v>0</v>
      </c>
      <c r="J168" s="108">
        <f>'[11]Staff Costs and Utilisation'!L363</f>
        <v>0</v>
      </c>
      <c r="K168" s="108">
        <f>'[11]Staff Costs and Utilisation'!M363</f>
        <v>0</v>
      </c>
      <c r="L168" s="108">
        <f>'[11]Staff Costs and Utilisation'!N363</f>
        <v>0</v>
      </c>
      <c r="M168" s="108">
        <f>'[11]Staff Costs and Utilisation'!O363</f>
        <v>0</v>
      </c>
      <c r="N168" s="108">
        <f>'[11]Staff Costs and Utilisation'!P363</f>
        <v>0</v>
      </c>
      <c r="O168" s="96">
        <f t="shared" si="90"/>
        <v>0</v>
      </c>
      <c r="P168" s="208">
        <f t="shared" si="88"/>
        <v>0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2074</v>
      </c>
      <c r="B170" s="88" t="s">
        <v>2147</v>
      </c>
      <c r="C170" s="73">
        <f t="shared" ref="C170:N170" si="93">SUM(C171:C178)</f>
        <v>-6976.9650163673732</v>
      </c>
      <c r="D170" s="73">
        <f t="shared" si="93"/>
        <v>4756.7836394421529</v>
      </c>
      <c r="E170" s="73">
        <f t="shared" si="93"/>
        <v>772.93435410094366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-1447.2470228242764</v>
      </c>
      <c r="P170" s="207">
        <f t="shared" ref="P170:P178" si="95">ROUND(+O170/O$10,4)</f>
        <v>-1447.2470000000001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2076</v>
      </c>
      <c r="C171" s="92">
        <v>-6976.9650163673732</v>
      </c>
      <c r="D171" s="92">
        <v>4756.7836394421529</v>
      </c>
      <c r="E171" s="92">
        <v>772.93435410094366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-1447.2470228242764</v>
      </c>
      <c r="P171" s="208">
        <f t="shared" si="95"/>
        <v>-1447.2470000000001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2053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>
        <f t="shared" si="95"/>
        <v>0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2148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>
        <f t="shared" si="95"/>
        <v>0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2149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>
        <f t="shared" si="95"/>
        <v>0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2150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>
        <f t="shared" si="95"/>
        <v>0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2151</v>
      </c>
      <c r="C176" s="107">
        <f>'[11]Staff Costs and Utilisation'!E369</f>
        <v>0</v>
      </c>
      <c r="D176" s="107">
        <f>'[11]Staff Costs and Utilisation'!F369</f>
        <v>0</v>
      </c>
      <c r="E176" s="107">
        <f>'[11]Staff Costs and Utilisation'!G369</f>
        <v>0</v>
      </c>
      <c r="F176" s="107">
        <f>'[11]Staff Costs and Utilisation'!H369</f>
        <v>0</v>
      </c>
      <c r="G176" s="107">
        <f>'[11]Staff Costs and Utilisation'!I369</f>
        <v>0</v>
      </c>
      <c r="H176" s="107">
        <f>'[11]Staff Costs and Utilisation'!J369</f>
        <v>0</v>
      </c>
      <c r="I176" s="107">
        <f>'[11]Staff Costs and Utilisation'!K369</f>
        <v>0</v>
      </c>
      <c r="J176" s="107">
        <f>'[11]Staff Costs and Utilisation'!L369</f>
        <v>0</v>
      </c>
      <c r="K176" s="107">
        <f>'[11]Staff Costs and Utilisation'!M369</f>
        <v>0</v>
      </c>
      <c r="L176" s="107">
        <f>'[11]Staff Costs and Utilisation'!N369</f>
        <v>0</v>
      </c>
      <c r="M176" s="107">
        <f>'[11]Staff Costs and Utilisation'!O369</f>
        <v>0</v>
      </c>
      <c r="N176" s="107">
        <f>'[11]Staff Costs and Utilisation'!P369</f>
        <v>0</v>
      </c>
      <c r="O176" s="94">
        <f t="shared" si="97"/>
        <v>0</v>
      </c>
      <c r="P176" s="208">
        <f t="shared" si="95"/>
        <v>0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2152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>
        <f t="shared" si="95"/>
        <v>0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2153</v>
      </c>
      <c r="C178" s="108">
        <f>'[11]Staff Costs and Utilisation'!E371</f>
        <v>0</v>
      </c>
      <c r="D178" s="108">
        <f>'[11]Staff Costs and Utilisation'!F371</f>
        <v>0</v>
      </c>
      <c r="E178" s="108">
        <f>'[11]Staff Costs and Utilisation'!G371</f>
        <v>0</v>
      </c>
      <c r="F178" s="108">
        <f>'[11]Staff Costs and Utilisation'!H371</f>
        <v>0</v>
      </c>
      <c r="G178" s="108">
        <f>'[11]Staff Costs and Utilisation'!I371</f>
        <v>0</v>
      </c>
      <c r="H178" s="108">
        <f>'[11]Staff Costs and Utilisation'!J371</f>
        <v>0</v>
      </c>
      <c r="I178" s="108">
        <f>'[11]Staff Costs and Utilisation'!K371</f>
        <v>0</v>
      </c>
      <c r="J178" s="108">
        <f>'[11]Staff Costs and Utilisation'!L371</f>
        <v>0</v>
      </c>
      <c r="K178" s="108">
        <f>'[11]Staff Costs and Utilisation'!M371</f>
        <v>0</v>
      </c>
      <c r="L178" s="108">
        <f>'[11]Staff Costs and Utilisation'!N371</f>
        <v>0</v>
      </c>
      <c r="M178" s="108">
        <f>'[11]Staff Costs and Utilisation'!O371</f>
        <v>0</v>
      </c>
      <c r="N178" s="108">
        <f>'[11]Staff Costs and Utilisation'!P371</f>
        <v>0</v>
      </c>
      <c r="O178" s="96">
        <f t="shared" si="97"/>
        <v>0</v>
      </c>
      <c r="P178" s="208">
        <f t="shared" si="95"/>
        <v>0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2078</v>
      </c>
      <c r="B180" s="88" t="s">
        <v>2154</v>
      </c>
      <c r="C180" s="73">
        <f t="shared" ref="C180:N180" si="100">SUM(C181:C189)</f>
        <v>0</v>
      </c>
      <c r="D180" s="73">
        <f t="shared" si="100"/>
        <v>0</v>
      </c>
      <c r="E180" s="73">
        <f t="shared" si="100"/>
        <v>0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0</v>
      </c>
      <c r="P180" s="207">
        <f t="shared" ref="P180:P189" si="102">ROUND(+O180/O$10,4)</f>
        <v>0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2079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>
        <f t="shared" si="102"/>
        <v>0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2053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>
        <f t="shared" si="102"/>
        <v>0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2080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>
        <f t="shared" si="102"/>
        <v>0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2155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>
        <f t="shared" si="102"/>
        <v>0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2156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>
        <f t="shared" si="102"/>
        <v>0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0</v>
      </c>
      <c r="D186" s="93">
        <v>0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0</v>
      </c>
      <c r="P186" s="208">
        <f t="shared" si="102"/>
        <v>0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2157</v>
      </c>
      <c r="C187" s="107">
        <f>'[11]Staff Costs and Utilisation'!E377</f>
        <v>0</v>
      </c>
      <c r="D187" s="107">
        <f>'[11]Staff Costs and Utilisation'!F377</f>
        <v>0</v>
      </c>
      <c r="E187" s="107">
        <f>'[11]Staff Costs and Utilisation'!G377</f>
        <v>0</v>
      </c>
      <c r="F187" s="107">
        <f>'[11]Staff Costs and Utilisation'!H377</f>
        <v>0</v>
      </c>
      <c r="G187" s="107">
        <f>'[11]Staff Costs and Utilisation'!I377</f>
        <v>0</v>
      </c>
      <c r="H187" s="107">
        <f>'[11]Staff Costs and Utilisation'!J377</f>
        <v>0</v>
      </c>
      <c r="I187" s="107">
        <f>'[11]Staff Costs and Utilisation'!K377</f>
        <v>0</v>
      </c>
      <c r="J187" s="107">
        <f>'[11]Staff Costs and Utilisation'!L377</f>
        <v>0</v>
      </c>
      <c r="K187" s="107">
        <f>'[11]Staff Costs and Utilisation'!M377</f>
        <v>0</v>
      </c>
      <c r="L187" s="107">
        <f>'[11]Staff Costs and Utilisation'!N377</f>
        <v>0</v>
      </c>
      <c r="M187" s="107">
        <f>'[11]Staff Costs and Utilisation'!O377</f>
        <v>0</v>
      </c>
      <c r="N187" s="107">
        <f>'[11]Staff Costs and Utilisation'!P377</f>
        <v>0</v>
      </c>
      <c r="O187" s="94">
        <f t="shared" si="104"/>
        <v>0</v>
      </c>
      <c r="P187" s="208">
        <f t="shared" si="102"/>
        <v>0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2158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>
        <f t="shared" si="102"/>
        <v>0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2159</v>
      </c>
      <c r="C189" s="108">
        <f>'[11]Staff Costs and Utilisation'!E379</f>
        <v>0</v>
      </c>
      <c r="D189" s="108">
        <f>'[11]Staff Costs and Utilisation'!F379</f>
        <v>0</v>
      </c>
      <c r="E189" s="108">
        <f>'[11]Staff Costs and Utilisation'!G379</f>
        <v>0</v>
      </c>
      <c r="F189" s="108">
        <f>'[11]Staff Costs and Utilisation'!H379</f>
        <v>0</v>
      </c>
      <c r="G189" s="108">
        <f>'[11]Staff Costs and Utilisation'!I379</f>
        <v>0</v>
      </c>
      <c r="H189" s="108">
        <f>'[11]Staff Costs and Utilisation'!J379</f>
        <v>0</v>
      </c>
      <c r="I189" s="108">
        <f>'[11]Staff Costs and Utilisation'!K379</f>
        <v>0</v>
      </c>
      <c r="J189" s="108">
        <f>'[11]Staff Costs and Utilisation'!L379</f>
        <v>0</v>
      </c>
      <c r="K189" s="108">
        <f>'[11]Staff Costs and Utilisation'!M379</f>
        <v>0</v>
      </c>
      <c r="L189" s="108">
        <f>'[11]Staff Costs and Utilisation'!N379</f>
        <v>0</v>
      </c>
      <c r="M189" s="108">
        <f>'[11]Staff Costs and Utilisation'!O379</f>
        <v>0</v>
      </c>
      <c r="N189" s="108">
        <f>'[11]Staff Costs and Utilisation'!P379</f>
        <v>0</v>
      </c>
      <c r="O189" s="96">
        <f t="shared" si="104"/>
        <v>0</v>
      </c>
      <c r="P189" s="208">
        <f t="shared" si="102"/>
        <v>0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2081</v>
      </c>
      <c r="B191" s="88" t="s">
        <v>2082</v>
      </c>
      <c r="C191" s="73">
        <f t="shared" ref="C191:N191" si="107">SUM(C192:C199)</f>
        <v>0</v>
      </c>
      <c r="D191" s="73">
        <f t="shared" si="107"/>
        <v>0</v>
      </c>
      <c r="E191" s="73">
        <f t="shared" si="107"/>
        <v>-92949.380000000121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-92949.380000000121</v>
      </c>
      <c r="P191" s="207">
        <f t="shared" ref="P191:P199" si="109">ROUND(+O191/O$10,4)</f>
        <v>-92949.38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2083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>
        <f t="shared" si="109"/>
        <v>0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2053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>
        <f t="shared" si="109"/>
        <v>0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2084</v>
      </c>
      <c r="C194" s="98">
        <v>0</v>
      </c>
      <c r="D194" s="98">
        <v>0</v>
      </c>
      <c r="E194" s="98">
        <v>-92949.380000000121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-92949.380000000121</v>
      </c>
      <c r="P194" s="208">
        <f t="shared" si="109"/>
        <v>-92949.38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2160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>
        <f t="shared" si="109"/>
        <v>0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2161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>
        <f t="shared" si="109"/>
        <v>0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2162</v>
      </c>
      <c r="C197" s="107">
        <f>'[11]Staff Costs and Utilisation'!E385</f>
        <v>0</v>
      </c>
      <c r="D197" s="107">
        <f>'[11]Staff Costs and Utilisation'!F385</f>
        <v>0</v>
      </c>
      <c r="E197" s="107">
        <f>'[11]Staff Costs and Utilisation'!G385</f>
        <v>0</v>
      </c>
      <c r="F197" s="107">
        <f>'[11]Staff Costs and Utilisation'!H385</f>
        <v>0</v>
      </c>
      <c r="G197" s="107">
        <f>'[11]Staff Costs and Utilisation'!I385</f>
        <v>0</v>
      </c>
      <c r="H197" s="107">
        <f>'[11]Staff Costs and Utilisation'!J385</f>
        <v>0</v>
      </c>
      <c r="I197" s="107">
        <f>'[11]Staff Costs and Utilisation'!K385</f>
        <v>0</v>
      </c>
      <c r="J197" s="107">
        <f>'[11]Staff Costs and Utilisation'!L385</f>
        <v>0</v>
      </c>
      <c r="K197" s="107">
        <f>'[11]Staff Costs and Utilisation'!M385</f>
        <v>0</v>
      </c>
      <c r="L197" s="107">
        <f>'[11]Staff Costs and Utilisation'!N385</f>
        <v>0</v>
      </c>
      <c r="M197" s="107">
        <f>'[11]Staff Costs and Utilisation'!O385</f>
        <v>0</v>
      </c>
      <c r="N197" s="107">
        <f>'[11]Staff Costs and Utilisation'!P385</f>
        <v>0</v>
      </c>
      <c r="O197" s="94">
        <f t="shared" si="111"/>
        <v>0</v>
      </c>
      <c r="P197" s="208">
        <f t="shared" si="109"/>
        <v>0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2163</v>
      </c>
      <c r="C198" s="107">
        <f t="shared" ref="C198:N198" si="113">-C197</f>
        <v>0</v>
      </c>
      <c r="D198" s="107">
        <f t="shared" si="113"/>
        <v>0</v>
      </c>
      <c r="E198" s="107">
        <f t="shared" si="113"/>
        <v>0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0</v>
      </c>
      <c r="P198" s="208">
        <f t="shared" si="109"/>
        <v>0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2164</v>
      </c>
      <c r="C199" s="108">
        <f>'[11]Staff Costs and Utilisation'!E387</f>
        <v>0</v>
      </c>
      <c r="D199" s="108">
        <f>'[11]Staff Costs and Utilisation'!F387</f>
        <v>0</v>
      </c>
      <c r="E199" s="108">
        <f>'[11]Staff Costs and Utilisation'!G387</f>
        <v>0</v>
      </c>
      <c r="F199" s="108">
        <f>'[11]Staff Costs and Utilisation'!H387</f>
        <v>0</v>
      </c>
      <c r="G199" s="108">
        <f>'[11]Staff Costs and Utilisation'!I387</f>
        <v>0</v>
      </c>
      <c r="H199" s="108">
        <f>'[11]Staff Costs and Utilisation'!J387</f>
        <v>0</v>
      </c>
      <c r="I199" s="108">
        <f>'[11]Staff Costs and Utilisation'!K387</f>
        <v>0</v>
      </c>
      <c r="J199" s="108">
        <f>'[11]Staff Costs and Utilisation'!L387</f>
        <v>0</v>
      </c>
      <c r="K199" s="108">
        <f>'[11]Staff Costs and Utilisation'!M387</f>
        <v>0</v>
      </c>
      <c r="L199" s="108">
        <f>'[11]Staff Costs and Utilisation'!N387</f>
        <v>0</v>
      </c>
      <c r="M199" s="108">
        <f>'[11]Staff Costs and Utilisation'!O387</f>
        <v>0</v>
      </c>
      <c r="N199" s="108">
        <f>'[11]Staff Costs and Utilisation'!P387</f>
        <v>0</v>
      </c>
      <c r="O199" s="96">
        <f t="shared" si="111"/>
        <v>0</v>
      </c>
      <c r="P199" s="208">
        <f t="shared" si="109"/>
        <v>0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2085</v>
      </c>
      <c r="B201" s="88" t="s">
        <v>2086</v>
      </c>
      <c r="C201" s="73">
        <f t="shared" ref="C201:N201" si="114">SUM(C202:C213)</f>
        <v>99753.84</v>
      </c>
      <c r="D201" s="73">
        <f t="shared" si="114"/>
        <v>-508152.98619156866</v>
      </c>
      <c r="E201" s="73">
        <f t="shared" si="114"/>
        <v>-0.83050248413614514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-408399.97669405281</v>
      </c>
      <c r="P201" s="207">
        <f t="shared" ref="P201:P213" si="116">ROUND(+O201/O$10,4)</f>
        <v>-408399.9767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2087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>
        <f t="shared" si="116"/>
        <v>0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2088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>
        <f t="shared" si="116"/>
        <v>0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2089</v>
      </c>
      <c r="C204" s="93">
        <v>0</v>
      </c>
      <c r="D204" s="93">
        <v>3.2338084313332072</v>
      </c>
      <c r="E204" s="93">
        <v>-0.83050248413614514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2.4033059471970621</v>
      </c>
      <c r="P204" s="208">
        <f t="shared" si="116"/>
        <v>2.4033000000000002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2083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>
        <f t="shared" si="116"/>
        <v>0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2090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>
        <f t="shared" si="116"/>
        <v>0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2091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>
        <f t="shared" si="116"/>
        <v>0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2092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>
        <f t="shared" si="116"/>
        <v>0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2084</v>
      </c>
      <c r="C209" s="98">
        <v>99753.84</v>
      </c>
      <c r="D209" s="98">
        <v>-508156.22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-408402.38</v>
      </c>
      <c r="P209" s="209">
        <f t="shared" si="116"/>
        <v>-408402.38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2165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>
        <f t="shared" si="116"/>
        <v>0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2166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>
        <f t="shared" si="116"/>
        <v>0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2167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>
        <f t="shared" si="116"/>
        <v>0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2168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>
        <f t="shared" si="116"/>
        <v>0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2093</v>
      </c>
      <c r="B215" s="88" t="s">
        <v>2094</v>
      </c>
      <c r="C215" s="73">
        <f>SUM(C216:C225)</f>
        <v>-14652.6</v>
      </c>
      <c r="D215" s="73">
        <f t="shared" ref="D215:O215" si="120">SUM(D216:D225)</f>
        <v>2334.6000000000004</v>
      </c>
      <c r="E215" s="73">
        <f t="shared" si="120"/>
        <v>0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-12318</v>
      </c>
      <c r="P215" s="207">
        <f t="shared" si="54"/>
        <v>-12318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2095</v>
      </c>
      <c r="C216" s="99">
        <v>-14652.6</v>
      </c>
      <c r="D216" s="99">
        <v>2334.6000000000004</v>
      </c>
      <c r="E216" s="99">
        <v>0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-12318</v>
      </c>
      <c r="P216" s="208">
        <f t="shared" ref="P216:P225" si="123">ROUND(+O216/O$10,4)</f>
        <v>-12318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2096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>
        <f t="shared" si="123"/>
        <v>0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2097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>
        <f t="shared" si="123"/>
        <v>0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2098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>
        <f t="shared" si="123"/>
        <v>0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2084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>
        <f t="shared" si="123"/>
        <v>0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2169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>
        <f t="shared" si="123"/>
        <v>0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2170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>
        <f t="shared" si="123"/>
        <v>0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2171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>
        <f t="shared" si="123"/>
        <v>0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2172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>
        <f t="shared" si="123"/>
        <v>0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2173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>
        <f t="shared" si="123"/>
        <v>0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2174</v>
      </c>
      <c r="C229" s="73">
        <f>C231</f>
        <v>-69807.237957573176</v>
      </c>
      <c r="D229" s="73">
        <f t="shared" ref="D229:O229" si="124">D231</f>
        <v>459514.64212982205</v>
      </c>
      <c r="E229" s="73">
        <f t="shared" si="124"/>
        <v>-10189.064503178586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379518.33966907021</v>
      </c>
      <c r="P229" s="207">
        <f>ROUND(+O229/O$10,4)</f>
        <v>379518.33970000001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2047</v>
      </c>
      <c r="C231" s="73">
        <f>C233+C240+C247+C254+C261+C268+C275+C282+C289+C297+C304+C310</f>
        <v>-69807.237957573176</v>
      </c>
      <c r="D231" s="73">
        <f t="shared" ref="D231:O231" si="125">D233+D240+D247+D254+D261+D268+D275+D282+D289+D297+D304+D310</f>
        <v>459514.64212982205</v>
      </c>
      <c r="E231" s="73">
        <f t="shared" si="125"/>
        <v>-10189.064503178586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379518.33966907021</v>
      </c>
      <c r="P231" s="207">
        <f t="shared" ref="P231" si="126">ROUND(+O231/O$10,4)</f>
        <v>379518.33970000001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2051</v>
      </c>
      <c r="B233" s="88" t="s">
        <v>2052</v>
      </c>
      <c r="C233" s="135">
        <f>SUM(C234:C238)</f>
        <v>-23.80217865914776</v>
      </c>
      <c r="D233" s="135">
        <f t="shared" ref="D233:O233" si="127">SUM(D234:D238)</f>
        <v>-1630.9033662014037</v>
      </c>
      <c r="E233" s="135">
        <f t="shared" si="127"/>
        <v>36.864780640541177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-1617.8407642200104</v>
      </c>
      <c r="P233" s="207">
        <f t="shared" ref="P233:P315" si="128">ROUND(+O233/O$10,4)</f>
        <v>-1617.8407999999999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2052</v>
      </c>
      <c r="C234" s="139">
        <f>C27+C29-C101-C103</f>
        <v>-23.80217865914776</v>
      </c>
      <c r="D234" s="139">
        <f t="shared" ref="D234:O234" si="130">D27+D29-D101-D103</f>
        <v>-1630.9033662014037</v>
      </c>
      <c r="E234" s="139">
        <f t="shared" si="130"/>
        <v>36.864780640541177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-1617.8407642200104</v>
      </c>
      <c r="P234" s="208">
        <f t="shared" si="128"/>
        <v>-1617.8407999999999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2053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>
        <f t="shared" si="128"/>
        <v>0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2175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>
        <f t="shared" si="128"/>
        <v>0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2176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>
        <f t="shared" si="128"/>
        <v>0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2104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>
        <f t="shared" si="128"/>
        <v>0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2055</v>
      </c>
      <c r="B240" s="88" t="s">
        <v>2177</v>
      </c>
      <c r="C240" s="135">
        <f>SUM(C241:C245)</f>
        <v>-50.637700171492646</v>
      </c>
      <c r="D240" s="135">
        <f t="shared" ref="D240:O240" si="134">SUM(D241:D245)</f>
        <v>-248.43395632176612</v>
      </c>
      <c r="E240" s="135">
        <f t="shared" si="134"/>
        <v>24.243802185887052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-274.82785430737169</v>
      </c>
      <c r="P240" s="207">
        <f t="shared" si="128"/>
        <v>-274.8279</v>
      </c>
      <c r="Q240" s="136">
        <f t="shared" ref="Q240:Q245" si="135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2178</v>
      </c>
      <c r="C241" s="139">
        <f>C32+C34-C111-C113</f>
        <v>-50.637700171492646</v>
      </c>
      <c r="D241" s="139">
        <f t="shared" ref="D241:O241" si="136">D32+D34-D111-D113</f>
        <v>-248.43395632176612</v>
      </c>
      <c r="E241" s="139">
        <f t="shared" si="136"/>
        <v>24.243802185887052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-274.82785430737169</v>
      </c>
      <c r="P241" s="208">
        <f t="shared" si="128"/>
        <v>-274.8279</v>
      </c>
      <c r="Q241" s="136">
        <f t="shared" si="135"/>
        <v>0</v>
      </c>
      <c r="R241" s="114"/>
      <c r="S241" s="114"/>
      <c r="T241" s="63"/>
    </row>
    <row r="242" spans="1:20" ht="12.75" customHeight="1">
      <c r="A242" s="87"/>
      <c r="B242" s="90" t="s">
        <v>2053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>
        <f t="shared" si="128"/>
        <v>0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2179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>
        <f t="shared" si="128"/>
        <v>0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2180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>
        <f t="shared" si="128"/>
        <v>0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2181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>
        <f t="shared" si="128"/>
        <v>0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2059</v>
      </c>
      <c r="B247" s="88" t="s">
        <v>2060</v>
      </c>
      <c r="C247" s="135">
        <f>SUM(C248:C252)</f>
        <v>1929.408619206476</v>
      </c>
      <c r="D247" s="135">
        <f t="shared" ref="D247:O247" si="140">SUM(D248:D252)</f>
        <v>-9879.8474733203875</v>
      </c>
      <c r="E247" s="135">
        <f t="shared" si="140"/>
        <v>-96639.214011709541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-104589.65286582346</v>
      </c>
      <c r="P247" s="207">
        <f t="shared" si="128"/>
        <v>-104589.6529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2112</v>
      </c>
      <c r="C248" s="139">
        <f>C37+C39-C121-C123</f>
        <v>1929.408619206476</v>
      </c>
      <c r="D248" s="139">
        <f t="shared" ref="D248:O248" si="142">D37+D39-D121-D123</f>
        <v>-9879.8474733203875</v>
      </c>
      <c r="E248" s="139">
        <f t="shared" si="142"/>
        <v>-96639.214011709541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-104589.65286582346</v>
      </c>
      <c r="P248" s="208">
        <f t="shared" si="128"/>
        <v>-104589.6529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2053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>
        <f t="shared" si="128"/>
        <v>0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2114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>
        <f t="shared" si="128"/>
        <v>0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2115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>
        <f t="shared" si="128"/>
        <v>0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2118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>
        <f t="shared" si="128"/>
        <v>0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2062</v>
      </c>
      <c r="B254" s="88" t="s">
        <v>2063</v>
      </c>
      <c r="C254" s="135">
        <f>SUM(C255:C259)</f>
        <v>0</v>
      </c>
      <c r="D254" s="135">
        <f t="shared" ref="D254:O254" si="146">SUM(D255:D259)</f>
        <v>-0.82896623006029102</v>
      </c>
      <c r="E254" s="135">
        <f t="shared" si="146"/>
        <v>-26.723363218366913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-27.552329448427205</v>
      </c>
      <c r="P254" s="207">
        <f t="shared" si="128"/>
        <v>-27.552299999999999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2119</v>
      </c>
      <c r="C255" s="139">
        <f>C42+C44-C131-C133</f>
        <v>0</v>
      </c>
      <c r="D255" s="139">
        <f t="shared" ref="D255:O255" si="148">D42+D44-D131-D133</f>
        <v>-0.82896623006029102</v>
      </c>
      <c r="E255" s="139">
        <f t="shared" si="148"/>
        <v>-26.723363218366913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-27.552329448427205</v>
      </c>
      <c r="P255" s="208">
        <f t="shared" si="128"/>
        <v>-27.552299999999999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2053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>
        <f t="shared" si="128"/>
        <v>0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2121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>
        <f t="shared" si="128"/>
        <v>0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2122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>
        <f t="shared" si="128"/>
        <v>0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2125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>
        <f t="shared" si="128"/>
        <v>0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2065</v>
      </c>
      <c r="B261" s="88" t="s">
        <v>2066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>
        <f t="shared" ref="P261:P266" si="153">ROUND(+O261/O$10,4)</f>
        <v>0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2126</v>
      </c>
      <c r="C262" s="139">
        <f>C47+C49-C141-C143</f>
        <v>0</v>
      </c>
      <c r="D262" s="139">
        <f t="shared" ref="D262:O262" si="155">D47+D49-D141-D143</f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>
        <f t="shared" si="153"/>
        <v>0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2053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>
        <f t="shared" si="153"/>
        <v>0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2128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>
        <f t="shared" si="153"/>
        <v>0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2129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>
        <f t="shared" si="153"/>
        <v>0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2132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>
        <f t="shared" si="153"/>
        <v>0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2068</v>
      </c>
      <c r="B268" s="88" t="s">
        <v>2069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>
        <f t="shared" ref="P268:P273" si="160">ROUND(+O268/O$10,4)</f>
        <v>0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2133</v>
      </c>
      <c r="C269" s="139">
        <f>C52+C54-C151-C153</f>
        <v>0</v>
      </c>
      <c r="D269" s="139">
        <f t="shared" ref="D269:O269" si="162">D52+D54-D151-D153</f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>
        <f t="shared" si="160"/>
        <v>0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2053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>
        <f t="shared" si="160"/>
        <v>0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2135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>
        <f t="shared" si="160"/>
        <v>0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2136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>
        <f t="shared" si="160"/>
        <v>0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2139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>
        <f t="shared" si="160"/>
        <v>0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2071</v>
      </c>
      <c r="B275" s="88" t="s">
        <v>2072</v>
      </c>
      <c r="C275" s="135">
        <f>SUM(C276:C280)</f>
        <v>6461.0682856835974</v>
      </c>
      <c r="D275" s="135">
        <f t="shared" ref="D275:O275" si="166">SUM(D276:D280)</f>
        <v>-29786.946660230889</v>
      </c>
      <c r="E275" s="135">
        <f t="shared" si="166"/>
        <v>-5761.5118594604282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-29087.390234007718</v>
      </c>
      <c r="P275" s="207">
        <f t="shared" ref="P275:P280" si="167">ROUND(+O275/O$10,4)</f>
        <v>-29087.390200000002</v>
      </c>
      <c r="Q275" s="136">
        <f t="shared" ref="Q275:Q280" si="168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2140</v>
      </c>
      <c r="C276" s="139">
        <f>C57+C59-C161-C163</f>
        <v>6461.0682856835974</v>
      </c>
      <c r="D276" s="139">
        <f t="shared" ref="D276:O276" si="169">D57+D59-D161-D163</f>
        <v>-29786.946660230889</v>
      </c>
      <c r="E276" s="139">
        <f t="shared" si="169"/>
        <v>-5761.5118594604282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-29087.390234007718</v>
      </c>
      <c r="P276" s="208">
        <f t="shared" si="167"/>
        <v>-29087.390200000002</v>
      </c>
      <c r="Q276" s="136">
        <f t="shared" si="168"/>
        <v>0</v>
      </c>
      <c r="R276" s="114"/>
      <c r="S276" s="114"/>
      <c r="T276" s="63"/>
    </row>
    <row r="277" spans="1:20" ht="12.75" customHeight="1">
      <c r="A277" s="87"/>
      <c r="B277" s="90" t="s">
        <v>2053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>
        <f t="shared" si="167"/>
        <v>0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2142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>
        <f t="shared" si="167"/>
        <v>0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2143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>
        <f t="shared" si="167"/>
        <v>0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2146</v>
      </c>
      <c r="C280" s="143">
        <f>-C168</f>
        <v>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0</v>
      </c>
      <c r="P280" s="208">
        <f t="shared" si="167"/>
        <v>0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2074</v>
      </c>
      <c r="B282" s="88" t="s">
        <v>2147</v>
      </c>
      <c r="C282" s="135">
        <f>SUM(C283:C287)</f>
        <v>6976.9650163673732</v>
      </c>
      <c r="D282" s="135">
        <f t="shared" ref="D282:O282" si="173">SUM(D283:D287)</f>
        <v>-4756.7836394421529</v>
      </c>
      <c r="E282" s="135">
        <f t="shared" si="173"/>
        <v>-772.93435410094366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1447.2470228242764</v>
      </c>
      <c r="P282" s="207">
        <f t="shared" ref="P282:P287" si="174">ROUND(+O282/O$10,4)</f>
        <v>1447.2470000000001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2076</v>
      </c>
      <c r="C283" s="139">
        <f>C62+C64-C171-C173</f>
        <v>6976.9650163673732</v>
      </c>
      <c r="D283" s="139">
        <f t="shared" ref="D283:O283" si="176">D62+D64-D171-D173</f>
        <v>-4756.7836394421529</v>
      </c>
      <c r="E283" s="139">
        <f t="shared" si="176"/>
        <v>-772.93435410094366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1447.2470228242764</v>
      </c>
      <c r="P283" s="208">
        <f t="shared" si="174"/>
        <v>1447.2470000000001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2053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>
        <f t="shared" si="174"/>
        <v>0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2160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>
        <f t="shared" si="174"/>
        <v>0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2161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>
        <f t="shared" si="174"/>
        <v>0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2164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>
        <f t="shared" si="174"/>
        <v>0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2078</v>
      </c>
      <c r="B289" s="88" t="s">
        <v>2154</v>
      </c>
      <c r="C289" s="135">
        <f>SUM(C290:C295)</f>
        <v>0</v>
      </c>
      <c r="D289" s="135">
        <f t="shared" ref="D289:O289" si="180">SUM(D290:D295)</f>
        <v>0</v>
      </c>
      <c r="E289" s="135">
        <f t="shared" si="180"/>
        <v>0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0</v>
      </c>
      <c r="P289" s="207">
        <f t="shared" ref="P289:P295" si="181">ROUND(+O289/O$10,4)</f>
        <v>0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2079</v>
      </c>
      <c r="C290" s="139">
        <f>C67+C69-C181-C183</f>
        <v>0</v>
      </c>
      <c r="D290" s="139">
        <f t="shared" ref="D290:O290" si="183">D67+D69-D181-D183</f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>
        <f t="shared" si="181"/>
        <v>0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2053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>
        <f t="shared" si="181"/>
        <v>0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2155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>
        <f t="shared" si="181"/>
        <v>0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2156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>
        <f t="shared" si="181"/>
        <v>0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0</v>
      </c>
      <c r="D294" s="141">
        <f t="shared" si="185"/>
        <v>0</v>
      </c>
      <c r="E294" s="141">
        <f t="shared" si="185"/>
        <v>0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0</v>
      </c>
      <c r="P294" s="208">
        <f>ROUND(+O294/O$10,4)</f>
        <v>0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2182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>
        <f t="shared" si="181"/>
        <v>0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2081</v>
      </c>
      <c r="B297" s="88" t="s">
        <v>2082</v>
      </c>
      <c r="C297" s="135">
        <f>SUM(C298:C302)</f>
        <v>0</v>
      </c>
      <c r="D297" s="135">
        <f t="shared" ref="D297:O297" si="187">SUM(D298:D302)</f>
        <v>0</v>
      </c>
      <c r="E297" s="135">
        <f t="shared" si="187"/>
        <v>92949.380000000121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92949.380000000121</v>
      </c>
      <c r="P297" s="207">
        <f t="shared" ref="P297:P302" si="188">ROUND(+O297/O$10,4)</f>
        <v>92949.38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2083</v>
      </c>
      <c r="C298" s="139">
        <f>C72+C74-C192-C194</f>
        <v>0</v>
      </c>
      <c r="D298" s="139">
        <f t="shared" ref="D298:O298" si="190">D72+D74-D192-D194</f>
        <v>0</v>
      </c>
      <c r="E298" s="139">
        <f t="shared" si="190"/>
        <v>92949.380000000121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92949.380000000121</v>
      </c>
      <c r="P298" s="208">
        <f t="shared" si="188"/>
        <v>92949.38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2053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>
        <f t="shared" si="188"/>
        <v>0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2160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>
        <f t="shared" si="188"/>
        <v>0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2161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>
        <f t="shared" si="188"/>
        <v>0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2164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>
        <f t="shared" si="188"/>
        <v>0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2085</v>
      </c>
      <c r="B304" s="88" t="s">
        <v>2086</v>
      </c>
      <c r="C304" s="135">
        <f>SUM(C305:C308)</f>
        <v>-99752.84</v>
      </c>
      <c r="D304" s="135">
        <f t="shared" ref="D304:O304" si="194">SUM(D305:D308)</f>
        <v>508152.98619156866</v>
      </c>
      <c r="E304" s="135">
        <f t="shared" si="194"/>
        <v>0.83050248413614514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408400.97669405281</v>
      </c>
      <c r="P304" s="207">
        <f t="shared" ref="P304:P308" si="195">ROUND(+O304/O$10,4)</f>
        <v>408400.9767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2087</v>
      </c>
      <c r="C305" s="139">
        <f>C77+C81-C202-C210-C206</f>
        <v>0</v>
      </c>
      <c r="D305" s="139">
        <f t="shared" ref="D305:O308" si="197">D77+D81-D202-D210-D206</f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>
        <f t="shared" si="195"/>
        <v>0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2088</v>
      </c>
      <c r="C306" s="141">
        <f>C78+C82-C203-C211-C207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>
        <f t="shared" si="195"/>
        <v>0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2089</v>
      </c>
      <c r="C307" s="141">
        <f>C79+C83-C204-C212-C208</f>
        <v>1</v>
      </c>
      <c r="D307" s="141">
        <f t="shared" si="197"/>
        <v>-3.2338084313332072</v>
      </c>
      <c r="E307" s="141">
        <f t="shared" si="197"/>
        <v>0.83050248413614514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-1.4033059471970621</v>
      </c>
      <c r="P307" s="208">
        <f t="shared" si="195"/>
        <v>-1.4033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2083</v>
      </c>
      <c r="C308" s="143">
        <f>C80+C84-C205-C213-C209</f>
        <v>-99753.84</v>
      </c>
      <c r="D308" s="143">
        <f t="shared" si="197"/>
        <v>508156.22</v>
      </c>
      <c r="E308" s="143">
        <f t="shared" si="197"/>
        <v>0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408402.38</v>
      </c>
      <c r="P308" s="208">
        <f t="shared" si="195"/>
        <v>408402.38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2093</v>
      </c>
      <c r="B310" s="88" t="s">
        <v>2094</v>
      </c>
      <c r="C310" s="135">
        <f t="shared" ref="C310:O310" si="198">SUM(C311:C315)</f>
        <v>14652.6</v>
      </c>
      <c r="D310" s="135">
        <f t="shared" si="198"/>
        <v>-2334.6000000000004</v>
      </c>
      <c r="E310" s="135">
        <f t="shared" si="198"/>
        <v>0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12318</v>
      </c>
      <c r="P310" s="207">
        <f t="shared" si="128"/>
        <v>12318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2183</v>
      </c>
      <c r="C311" s="139">
        <f>C87-C221-C216</f>
        <v>14652.6</v>
      </c>
      <c r="D311" s="139">
        <f t="shared" ref="D311:O315" si="200">D87-D221-D216</f>
        <v>-2334.6000000000004</v>
      </c>
      <c r="E311" s="139">
        <f t="shared" si="200"/>
        <v>0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12318</v>
      </c>
      <c r="P311" s="208">
        <f t="shared" si="128"/>
        <v>12318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2184</v>
      </c>
      <c r="C312" s="141">
        <f>C88-C222-C217</f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>
        <f t="shared" si="128"/>
        <v>0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2185</v>
      </c>
      <c r="C313" s="141">
        <f>C89-C223-C218</f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>
        <f t="shared" si="128"/>
        <v>0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2186</v>
      </c>
      <c r="C314" s="141">
        <f>C90-C224-C219</f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>
        <f t="shared" si="128"/>
        <v>0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2083</v>
      </c>
      <c r="C315" s="143">
        <f>C91-C225-C220</f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>
        <f t="shared" si="128"/>
        <v>0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2187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2188</v>
      </c>
      <c r="C321" s="118" t="s">
        <v>2189</v>
      </c>
      <c r="D321" s="118" t="s">
        <v>2189</v>
      </c>
      <c r="E321" s="118" t="s">
        <v>2189</v>
      </c>
      <c r="F321" s="118" t="s">
        <v>2189</v>
      </c>
      <c r="G321" s="118" t="s">
        <v>2189</v>
      </c>
      <c r="H321" s="118" t="s">
        <v>2189</v>
      </c>
      <c r="I321" s="118" t="s">
        <v>2189</v>
      </c>
      <c r="J321" s="118" t="s">
        <v>2189</v>
      </c>
      <c r="K321" s="118" t="s">
        <v>2189</v>
      </c>
      <c r="L321" s="118" t="s">
        <v>2189</v>
      </c>
      <c r="M321" s="118" t="s">
        <v>2189</v>
      </c>
      <c r="N321" s="118" t="s">
        <v>2189</v>
      </c>
      <c r="O321" s="118" t="s">
        <v>2189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2190</v>
      </c>
      <c r="C322" s="80">
        <f t="shared" ref="C322:O322" si="202">IF(C21=0, "N/A",C229/ C21)</f>
        <v>-69807.237957573176</v>
      </c>
      <c r="D322" s="80" t="str">
        <f t="shared" si="202"/>
        <v>N/A</v>
      </c>
      <c r="E322" s="80" t="str">
        <f t="shared" si="202"/>
        <v>N/A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>
        <f t="shared" si="202"/>
        <v>379518.33966907021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hsI1j9iG4rHx3fzrFfNHCuf3IwTssIfb3pjyXwd6abqJo4lo4pD6zSyC/20d0mo870kgmf2GZU6XZU8O+ybMog==" saltValue="iHhzyj2wad0xg/o6/h5uvg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45793-8B6E-444B-8BD6-DF5CCC32B53A}">
  <sheetPr codeName="Hoja13">
    <outlinePr summaryBelow="0"/>
  </sheetPr>
  <dimension ref="A1:T261"/>
  <sheetViews>
    <sheetView zoomScale="70" zoomScaleNormal="70" zoomScaleSheetLayoutView="65" workbookViewId="0">
      <pane xSplit="2" ySplit="6" topLeftCell="C7" activePane="bottomRight" state="frozen"/>
      <selection activeCell="B1" sqref="B1"/>
      <selection pane="topRight" activeCell="B1" sqref="B1"/>
      <selection pane="bottomLeft" activeCell="B1" sqref="B1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'[11]Staff Costs and Utilisation'!A1</f>
        <v>LAM PLLAL LLC (BRL)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+[11]Instructions!A3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'[11]Staff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+'[11]Vendor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2191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2048</v>
      </c>
      <c r="C7" s="68">
        <f t="shared" ref="C7:N7" si="1">SUM(C8:C8)</f>
        <v>0</v>
      </c>
      <c r="D7" s="69">
        <f t="shared" si="1"/>
        <v>0</v>
      </c>
      <c r="E7" s="69">
        <f t="shared" si="1"/>
        <v>0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0</v>
      </c>
      <c r="P7" s="194">
        <f>ROUND(+O7/[11]IS!$O$12,4)</f>
        <v>0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0</v>
      </c>
      <c r="D8" s="64">
        <f t="shared" ref="D8:N8" si="2">D15</f>
        <v>0</v>
      </c>
      <c r="E8" s="64">
        <f t="shared" si="2"/>
        <v>0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0</v>
      </c>
      <c r="P8" s="199">
        <f>ROUND(+O8/[11]IS!$O$12,4)</f>
        <v>0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2049</v>
      </c>
      <c r="C10" s="72">
        <f t="shared" ref="C10:N10" si="3">SUM(C11:C11)</f>
        <v>0</v>
      </c>
      <c r="D10" s="73">
        <f t="shared" si="3"/>
        <v>0</v>
      </c>
      <c r="E10" s="73">
        <f t="shared" si="3"/>
        <v>0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0</v>
      </c>
      <c r="P10" s="205">
        <f>ROUND(+O10/[11]IS!$O$12,4)</f>
        <v>0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0</v>
      </c>
      <c r="D11" s="75">
        <f t="shared" ref="D11:N11" si="4">D30</f>
        <v>0</v>
      </c>
      <c r="E11" s="75">
        <f t="shared" si="4"/>
        <v>0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0</v>
      </c>
      <c r="P11" s="199">
        <f>ROUND(+O11/[11]IS!$O$12,4)</f>
        <v>0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0</v>
      </c>
      <c r="D15" s="73">
        <f t="shared" ref="D15:N15" si="5">D18</f>
        <v>0</v>
      </c>
      <c r="E15" s="73">
        <f t="shared" si="5"/>
        <v>0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>
        <f>ROUND(+O15/[11]IS!$O$12,4)</f>
        <v>0</v>
      </c>
      <c r="Q15" s="60">
        <f>+N15+M15+L15+K15+J15+I15+H15+G15+F15+E15+D15+C15-O15</f>
        <v>0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0</v>
      </c>
      <c r="D18" s="73">
        <f t="shared" si="6"/>
        <v>0</v>
      </c>
      <c r="E18" s="73">
        <f t="shared" si="6"/>
        <v>0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0</v>
      </c>
      <c r="P18" s="207">
        <f>ROUND(+O18/[11]IS!$O$12,4)</f>
        <v>0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2192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0</v>
      </c>
      <c r="P19" s="209">
        <f>ROUND(+O19/[11]IS!$O$12,4)</f>
        <v>0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2184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>
        <f>ROUND(+O20/[11]IS!$O$12,4)</f>
        <v>0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2185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>
        <f>ROUND(+O21/[11]IS!$O$12,4)</f>
        <v>0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2186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>
        <f>ROUND(+O22/[11]IS!$O$12,4)</f>
        <v>0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2193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>
        <f>ROUND(+O23/[11]IS!$O$12,4)</f>
        <v>0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2194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>
        <f>ROUND(+O24/[11]IS!$O$12,4)</f>
        <v>0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2195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>
        <f>ROUND(+O25/[11]IS!$O$12,4)</f>
        <v>0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2196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>
        <f>ROUND(+O26/[11]IS!$O$12,4)</f>
        <v>0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2083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>
        <f>ROUND(+O27/[11]IS!$O$12,4)</f>
        <v>0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2174</v>
      </c>
      <c r="C30" s="135">
        <f>C32</f>
        <v>0</v>
      </c>
      <c r="D30" s="135">
        <f t="shared" ref="D30:N30" si="9">D32</f>
        <v>0</v>
      </c>
      <c r="E30" s="135">
        <f t="shared" si="9"/>
        <v>0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0</v>
      </c>
      <c r="P30" s="207">
        <f>ROUND(+O30/[11]IS!$O$12,4)</f>
        <v>0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0</v>
      </c>
      <c r="D32" s="135">
        <f t="shared" si="10"/>
        <v>0</v>
      </c>
      <c r="E32" s="135">
        <f t="shared" si="10"/>
        <v>0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0</v>
      </c>
      <c r="P32" s="207">
        <f>ROUND(+O32/[11]IS!$O$12,4)</f>
        <v>0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2192</v>
      </c>
      <c r="C33" s="139">
        <f t="shared" ref="C33:N41" si="13">-C19</f>
        <v>0</v>
      </c>
      <c r="D33" s="139">
        <f t="shared" si="13"/>
        <v>0</v>
      </c>
      <c r="E33" s="139">
        <f t="shared" si="13"/>
        <v>0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0</v>
      </c>
      <c r="P33" s="208">
        <f>ROUND(+O33/[11]IS!$O$12,4)</f>
        <v>0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2184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>
        <f>ROUND(+O34/[11]IS!$O$12,4)</f>
        <v>0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2185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>
        <f>ROUND(+O35/[11]IS!$O$12,4)</f>
        <v>0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2186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>
        <f>ROUND(+O36/[11]IS!$O$12,4)</f>
        <v>0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2193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>
        <f>ROUND(+O37/[11]IS!$O$12,4)</f>
        <v>0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2194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>
        <f>ROUND(+O38/[11]IS!$O$12,4)</f>
        <v>0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2195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>
        <f>ROUND(+O39/[11]IS!$O$12,4)</f>
        <v>0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2197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>
        <f>ROUND(+O40/[11]IS!$O$12,4)</f>
        <v>0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2083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>
        <f>ROUND(+O41/[11]IS!$O$12,4)</f>
        <v>0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2198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2199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2200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3AF0B-3BFB-4434-BBCD-DC822C2A0D4C}">
  <sheetPr codeName="Hoja14"/>
  <dimension ref="A1:T597"/>
  <sheetViews>
    <sheetView zoomScale="80" zoomScaleNormal="80" zoomScaleSheetLayoutView="75" workbookViewId="0">
      <pane xSplit="2" ySplit="5" topLeftCell="C6" activePane="bottomRight" state="frozen"/>
      <selection activeCell="B1" sqref="B1"/>
      <selection pane="topRight" activeCell="B1" sqref="B1"/>
      <selection pane="bottomLeft" activeCell="B1" sqref="B1"/>
      <selection pane="bottomRight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'[11]Staff Costs and Utilisation'!A1</f>
        <v>LAM PLLAL LLC (BRL)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2201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[11]IS!B3</f>
        <v>FY27 Actual</v>
      </c>
      <c r="B3" s="149"/>
      <c r="C3" s="54"/>
      <c r="D3" s="151">
        <f>[11]Fixed_Assets!D5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2202</v>
      </c>
      <c r="B4" s="152"/>
      <c r="C4" s="54"/>
      <c r="D4" s="192" t="str">
        <f>+[11]Fixed_Assets!D6</f>
        <v>Actual</v>
      </c>
      <c r="E4" s="192" t="str">
        <f>+[11]Fixed_Assets!E6</f>
        <v>Actual</v>
      </c>
      <c r="F4" s="192" t="str">
        <f>+[11]Fixed_Assets!F6</f>
        <v>Actual</v>
      </c>
      <c r="G4" s="192" t="str">
        <f>+[11]Fixed_Assets!G6</f>
        <v>Actual</v>
      </c>
      <c r="H4" s="192" t="str">
        <f>+[11]Fixed_Assets!H6</f>
        <v>Actual</v>
      </c>
      <c r="I4" s="192" t="str">
        <f>+[11]Fixed_Assets!I6</f>
        <v>Actual</v>
      </c>
      <c r="J4" s="192" t="str">
        <f>+[11]Fixed_Assets!J6</f>
        <v>Actual</v>
      </c>
      <c r="K4" s="192" t="str">
        <f>+[11]Fixed_Assets!K6</f>
        <v>Actual</v>
      </c>
      <c r="L4" s="192" t="str">
        <f>+[11]Fixed_Assets!L6</f>
        <v>Actual</v>
      </c>
      <c r="M4" s="192" t="str">
        <f>+[11]Fixed_Assets!M6</f>
        <v>Actual</v>
      </c>
      <c r="N4" s="192" t="str">
        <f>+[11]Fixed_Assets!N6</f>
        <v>Actual</v>
      </c>
      <c r="O4" s="192" t="str">
        <f>+[11]Fixed_Assets!O6</f>
        <v>Actual</v>
      </c>
      <c r="P4" s="153"/>
      <c r="Q4" s="150" t="s">
        <v>2191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2203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2204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2205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2206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2207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2208</v>
      </c>
      <c r="C12" s="54"/>
      <c r="D12" s="160">
        <v>0</v>
      </c>
      <c r="E12" s="160">
        <v>0</v>
      </c>
      <c r="F12" s="160">
        <v>0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2209</v>
      </c>
      <c r="C13" s="54"/>
      <c r="D13" s="160">
        <v>10245839.77</v>
      </c>
      <c r="E13" s="160">
        <v>10017638.02</v>
      </c>
      <c r="F13" s="160">
        <v>11150177.58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2210</v>
      </c>
      <c r="C14" s="54"/>
      <c r="D14" s="160">
        <v>0</v>
      </c>
      <c r="E14" s="160">
        <v>129811.27</v>
      </c>
      <c r="F14" s="160">
        <v>10822.94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2211</v>
      </c>
      <c r="C15" s="54"/>
      <c r="D15" s="161">
        <f>SUM(D9:D14)</f>
        <v>10245839.77</v>
      </c>
      <c r="E15" s="161">
        <f t="shared" ref="E15:O15" si="1">SUM(E9:E14)</f>
        <v>10147449.289999999</v>
      </c>
      <c r="F15" s="161">
        <f t="shared" si="1"/>
        <v>11161000.52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2212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2213</v>
      </c>
      <c r="C17" s="54"/>
      <c r="D17" s="160">
        <v>0</v>
      </c>
      <c r="E17" s="160">
        <v>0</v>
      </c>
      <c r="F17" s="160">
        <v>0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2214</v>
      </c>
      <c r="C18" s="54"/>
      <c r="D18" s="160">
        <v>9939823.4700000007</v>
      </c>
      <c r="E18" s="160">
        <v>9939823.4700000007</v>
      </c>
      <c r="F18" s="160">
        <v>9929341.8100000005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2215</v>
      </c>
      <c r="C19" s="54"/>
      <c r="D19" s="159">
        <f>D15-D11-D18-D17</f>
        <v>306016.29999999888</v>
      </c>
      <c r="E19" s="159">
        <f>E15-E11-E18-E17</f>
        <v>207625.81999999844</v>
      </c>
      <c r="F19" s="159">
        <f t="shared" ref="F19:O19" si="2">F15-F11-F18-F17</f>
        <v>1231658.709999999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2216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2217</v>
      </c>
      <c r="C21" s="54"/>
      <c r="D21" s="162">
        <f t="shared" ref="D21:O21" si="4">SUM(D19:D20)</f>
        <v>306016.29999999888</v>
      </c>
      <c r="E21" s="162">
        <f t="shared" si="4"/>
        <v>207625.81999999844</v>
      </c>
      <c r="F21" s="162">
        <f t="shared" si="4"/>
        <v>1231658.709999999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2218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2219</v>
      </c>
      <c r="C24" s="54"/>
      <c r="D24" s="160">
        <v>287362.23</v>
      </c>
      <c r="E24" s="160">
        <v>199453</v>
      </c>
      <c r="F24" s="160">
        <v>1213003.68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2220</v>
      </c>
      <c r="C25" s="54"/>
      <c r="D25" s="160">
        <v>0</v>
      </c>
      <c r="E25" s="160">
        <v>0</v>
      </c>
      <c r="F25" s="160">
        <v>0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2221</v>
      </c>
      <c r="C26" s="54"/>
      <c r="D26" s="160">
        <v>0</v>
      </c>
      <c r="E26" s="160">
        <v>0</v>
      </c>
      <c r="F26" s="160">
        <v>0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2222</v>
      </c>
      <c r="C27" s="54"/>
      <c r="D27" s="160">
        <v>18655.32</v>
      </c>
      <c r="E27" s="160">
        <v>0</v>
      </c>
      <c r="F27" s="160">
        <v>0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2223</v>
      </c>
      <c r="C28" s="54"/>
      <c r="D28" s="160">
        <v>9939822.2199999988</v>
      </c>
      <c r="E28" s="160">
        <v>9947996</v>
      </c>
      <c r="F28" s="160">
        <v>9947997.0499999989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10245839.77</v>
      </c>
      <c r="E29" s="162">
        <f t="shared" si="5"/>
        <v>10147449</v>
      </c>
      <c r="F29" s="162">
        <f t="shared" si="5"/>
        <v>11161000.729999999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2224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2225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2226</v>
      </c>
      <c r="C34" s="54"/>
      <c r="D34" s="160">
        <v>18754876.140000001</v>
      </c>
      <c r="E34" s="160">
        <f>17825453.63-1</f>
        <v>17825452.629999999</v>
      </c>
      <c r="F34" s="160">
        <v>4364230.1399999997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2227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2228</v>
      </c>
      <c r="C36" s="54"/>
      <c r="D36" s="159">
        <f t="shared" ref="D36:O36" si="7">D373</f>
        <v>17758836.617245499</v>
      </c>
      <c r="E36" s="159">
        <f t="shared" si="7"/>
        <v>17825453</v>
      </c>
      <c r="F36" s="159">
        <f t="shared" si="7"/>
        <v>3718725.2999519999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2229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2230</v>
      </c>
      <c r="C38" s="54"/>
      <c r="D38" s="159">
        <f t="shared" ref="D38:O38" si="9">D34+D35-D36-D37</f>
        <v>996039.52275450155</v>
      </c>
      <c r="E38" s="159">
        <f t="shared" si="9"/>
        <v>-0.37000000104308128</v>
      </c>
      <c r="F38" s="159">
        <f t="shared" si="9"/>
        <v>645504.84004799975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2231</v>
      </c>
      <c r="C39" s="54"/>
      <c r="D39" s="160">
        <v>0</v>
      </c>
      <c r="E39" s="160">
        <v>0</v>
      </c>
      <c r="F39" s="160">
        <v>0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2232</v>
      </c>
      <c r="C40" s="54"/>
      <c r="D40" s="160">
        <v>0</v>
      </c>
      <c r="E40" s="160">
        <v>0</v>
      </c>
      <c r="F40" s="160">
        <v>0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2233</v>
      </c>
      <c r="C41" s="54"/>
      <c r="D41" s="162">
        <f t="shared" ref="D41:O41" si="10">D38-D39-D40</f>
        <v>996039.52275450155</v>
      </c>
      <c r="E41" s="162">
        <f t="shared" si="10"/>
        <v>-0.37000000104308128</v>
      </c>
      <c r="F41" s="162">
        <f t="shared" si="10"/>
        <v>645504.84004799975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2234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2235</v>
      </c>
      <c r="C44" s="54"/>
      <c r="D44" s="159">
        <f>'[11]AC OB Rollover'!F135</f>
        <v>0</v>
      </c>
      <c r="E44" s="159">
        <f>+D49</f>
        <v>0</v>
      </c>
      <c r="F44" s="159">
        <f t="shared" ref="F44:O44" si="11">+E49</f>
        <v>0</v>
      </c>
      <c r="G44" s="159">
        <f t="shared" si="11"/>
        <v>0</v>
      </c>
      <c r="H44" s="159">
        <f t="shared" si="11"/>
        <v>0</v>
      </c>
      <c r="I44" s="159">
        <f t="shared" si="11"/>
        <v>0</v>
      </c>
      <c r="J44" s="159">
        <f t="shared" si="11"/>
        <v>0</v>
      </c>
      <c r="K44" s="159">
        <f t="shared" si="11"/>
        <v>0</v>
      </c>
      <c r="L44" s="159">
        <f t="shared" si="11"/>
        <v>0</v>
      </c>
      <c r="M44" s="159">
        <f t="shared" si="11"/>
        <v>0</v>
      </c>
      <c r="N44" s="159">
        <f t="shared" si="11"/>
        <v>0</v>
      </c>
      <c r="O44" s="159">
        <f t="shared" si="11"/>
        <v>0</v>
      </c>
      <c r="P44" s="54"/>
      <c r="Q44" s="62"/>
    </row>
    <row r="45" spans="1:17">
      <c r="A45" s="167"/>
      <c r="B45" s="167" t="s">
        <v>2236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2237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2238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2239</v>
      </c>
      <c r="C49" s="54"/>
      <c r="D49" s="162">
        <f t="shared" ref="D49:O49" si="12">SUM(D44:D48)</f>
        <v>0</v>
      </c>
      <c r="E49" s="162">
        <f t="shared" si="12"/>
        <v>0</v>
      </c>
      <c r="F49" s="162">
        <f t="shared" si="12"/>
        <v>0</v>
      </c>
      <c r="G49" s="162">
        <f t="shared" si="12"/>
        <v>0</v>
      </c>
      <c r="H49" s="162">
        <f t="shared" si="12"/>
        <v>0</v>
      </c>
      <c r="I49" s="162">
        <f t="shared" si="12"/>
        <v>0</v>
      </c>
      <c r="J49" s="162">
        <f t="shared" si="12"/>
        <v>0</v>
      </c>
      <c r="K49" s="162">
        <f t="shared" si="12"/>
        <v>0</v>
      </c>
      <c r="L49" s="162">
        <f t="shared" si="12"/>
        <v>0</v>
      </c>
      <c r="M49" s="162">
        <f t="shared" si="12"/>
        <v>0</v>
      </c>
      <c r="N49" s="162">
        <f t="shared" si="12"/>
        <v>0</v>
      </c>
      <c r="O49" s="162">
        <f t="shared" si="12"/>
        <v>0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/>
      </c>
      <c r="H50" s="159" t="str">
        <f t="shared" si="13"/>
        <v/>
      </c>
      <c r="I50" s="159" t="str">
        <f t="shared" si="13"/>
        <v/>
      </c>
      <c r="J50" s="159" t="str">
        <f t="shared" si="13"/>
        <v/>
      </c>
      <c r="K50" s="159" t="str">
        <f t="shared" si="13"/>
        <v/>
      </c>
      <c r="L50" s="159" t="str">
        <f t="shared" si="13"/>
        <v/>
      </c>
      <c r="M50" s="159" t="str">
        <f t="shared" si="13"/>
        <v/>
      </c>
      <c r="N50" s="159" t="str">
        <f t="shared" si="13"/>
        <v/>
      </c>
      <c r="O50" s="159" t="str">
        <f t="shared" si="13"/>
        <v/>
      </c>
      <c r="P50" s="54"/>
      <c r="Q50" s="62"/>
    </row>
    <row r="51" spans="1:18">
      <c r="A51" s="167"/>
      <c r="B51" s="168" t="s">
        <v>2240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2241</v>
      </c>
      <c r="C52" s="54"/>
      <c r="D52" s="160">
        <v>996039.53219100006</v>
      </c>
      <c r="E52" s="160">
        <v>0</v>
      </c>
      <c r="F52" s="160">
        <v>645504.84616800002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2242</v>
      </c>
      <c r="C53" s="54"/>
      <c r="D53" s="160">
        <v>0</v>
      </c>
      <c r="E53" s="160">
        <v>0</v>
      </c>
      <c r="F53" s="160">
        <v>0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2243</v>
      </c>
      <c r="C54" s="54"/>
      <c r="D54" s="160">
        <v>0</v>
      </c>
      <c r="E54" s="160">
        <v>0</v>
      </c>
      <c r="F54" s="160">
        <v>0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2244</v>
      </c>
      <c r="C55" s="54"/>
      <c r="D55" s="160">
        <v>0</v>
      </c>
      <c r="E55" s="160">
        <v>0</v>
      </c>
      <c r="F55" s="160">
        <v>0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2245</v>
      </c>
      <c r="C56" s="54"/>
      <c r="D56" s="160">
        <v>0</v>
      </c>
      <c r="E56" s="160">
        <v>0</v>
      </c>
      <c r="F56" s="160">
        <v>0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2246</v>
      </c>
      <c r="C57" s="54"/>
      <c r="D57" s="160">
        <v>0</v>
      </c>
      <c r="E57" s="160">
        <v>0</v>
      </c>
      <c r="F57" s="160">
        <v>0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2247</v>
      </c>
      <c r="C58" s="54"/>
      <c r="D58" s="160">
        <v>0</v>
      </c>
      <c r="E58" s="160">
        <v>0</v>
      </c>
      <c r="F58" s="160">
        <v>0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996039.53219100006</v>
      </c>
      <c r="E59" s="162">
        <f t="shared" si="14"/>
        <v>0</v>
      </c>
      <c r="F59" s="162">
        <f t="shared" si="14"/>
        <v>645504.84616800002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2248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2249</v>
      </c>
      <c r="C62" s="54"/>
      <c r="D62" s="160">
        <v>996039.53219100006</v>
      </c>
      <c r="E62" s="160">
        <v>0</v>
      </c>
      <c r="F62" s="160">
        <v>645504.84616800002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2250</v>
      </c>
      <c r="C63" s="54"/>
      <c r="D63" s="160">
        <v>0</v>
      </c>
      <c r="E63" s="160">
        <v>0</v>
      </c>
      <c r="F63" s="160">
        <v>0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2251</v>
      </c>
      <c r="C64" s="54"/>
      <c r="D64" s="160">
        <v>0</v>
      </c>
      <c r="E64" s="160">
        <v>0</v>
      </c>
      <c r="F64" s="160">
        <v>0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2252</v>
      </c>
      <c r="C65" s="54"/>
      <c r="D65" s="160">
        <v>0</v>
      </c>
      <c r="E65" s="160">
        <v>0</v>
      </c>
      <c r="F65" s="160">
        <v>0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2253</v>
      </c>
      <c r="C66" s="54"/>
      <c r="D66" s="160">
        <v>0</v>
      </c>
      <c r="E66" s="160">
        <v>0</v>
      </c>
      <c r="F66" s="160">
        <v>0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2254</v>
      </c>
      <c r="C67" s="54"/>
      <c r="D67" s="160">
        <v>0</v>
      </c>
      <c r="E67" s="160">
        <v>0</v>
      </c>
      <c r="F67" s="160">
        <v>0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2255</v>
      </c>
      <c r="C68" s="54"/>
      <c r="D68" s="160">
        <v>0</v>
      </c>
      <c r="E68" s="160">
        <v>0</v>
      </c>
      <c r="F68" s="160">
        <v>0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996039.53219100006</v>
      </c>
      <c r="E69" s="162">
        <f t="shared" si="16"/>
        <v>0</v>
      </c>
      <c r="F69" s="162">
        <f t="shared" si="16"/>
        <v>645504.84616800002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2256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2235</v>
      </c>
      <c r="C72" s="54"/>
      <c r="D72" s="170">
        <f>'[11]AC OB Rollover'!F134</f>
        <v>0</v>
      </c>
      <c r="E72" s="170">
        <f>D77</f>
        <v>996039.53</v>
      </c>
      <c r="F72" s="170">
        <f t="shared" ref="F72:O72" si="18">E77</f>
        <v>0</v>
      </c>
      <c r="G72" s="170">
        <f t="shared" si="18"/>
        <v>645504.84616800002</v>
      </c>
      <c r="H72" s="170">
        <f t="shared" si="18"/>
        <v>645504.84616800002</v>
      </c>
      <c r="I72" s="170">
        <f t="shared" si="18"/>
        <v>645504.84616800002</v>
      </c>
      <c r="J72" s="170">
        <f t="shared" si="18"/>
        <v>645504.84616800002</v>
      </c>
      <c r="K72" s="170">
        <f t="shared" si="18"/>
        <v>645504.84616800002</v>
      </c>
      <c r="L72" s="170">
        <f t="shared" si="18"/>
        <v>645504.84616800002</v>
      </c>
      <c r="M72" s="170">
        <f t="shared" si="18"/>
        <v>645504.84616800002</v>
      </c>
      <c r="N72" s="170">
        <f t="shared" si="18"/>
        <v>645504.84616800002</v>
      </c>
      <c r="O72" s="170">
        <f t="shared" si="18"/>
        <v>645504.84616800002</v>
      </c>
      <c r="P72" s="54"/>
      <c r="Q72" s="62"/>
    </row>
    <row r="73" spans="1:18">
      <c r="A73" s="167"/>
      <c r="B73" s="167" t="s">
        <v>2257</v>
      </c>
      <c r="C73" s="54"/>
      <c r="D73" s="219">
        <f t="shared" ref="D73:O73" si="19">D87</f>
        <v>996039.53</v>
      </c>
      <c r="E73" s="219">
        <f t="shared" si="19"/>
        <v>0</v>
      </c>
      <c r="F73" s="219">
        <f t="shared" si="19"/>
        <v>645504.84616800002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2258</v>
      </c>
      <c r="C74" s="54"/>
      <c r="D74" s="169">
        <v>0</v>
      </c>
      <c r="E74" s="169">
        <v>-996039.53</v>
      </c>
      <c r="F74" s="169">
        <v>0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2259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2260</v>
      </c>
      <c r="C76" s="54"/>
      <c r="D76" s="160">
        <v>0</v>
      </c>
      <c r="E76" s="160">
        <v>0</v>
      </c>
      <c r="F76" s="160">
        <v>0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</row>
    <row r="77" spans="1:18" ht="12" thickBot="1">
      <c r="A77" s="167"/>
      <c r="B77" s="168" t="s">
        <v>2261</v>
      </c>
      <c r="C77" s="54"/>
      <c r="D77" s="162">
        <f t="shared" ref="D77:O77" si="20">SUM(D72:D76)</f>
        <v>996039.53</v>
      </c>
      <c r="E77" s="162">
        <f t="shared" si="20"/>
        <v>0</v>
      </c>
      <c r="F77" s="162">
        <f t="shared" si="20"/>
        <v>645504.84616800002</v>
      </c>
      <c r="G77" s="162">
        <f t="shared" si="20"/>
        <v>645504.84616800002</v>
      </c>
      <c r="H77" s="162">
        <f t="shared" si="20"/>
        <v>645504.84616800002</v>
      </c>
      <c r="I77" s="162">
        <f t="shared" si="20"/>
        <v>645504.84616800002</v>
      </c>
      <c r="J77" s="162">
        <f t="shared" si="20"/>
        <v>645504.84616800002</v>
      </c>
      <c r="K77" s="162">
        <f t="shared" si="20"/>
        <v>645504.84616800002</v>
      </c>
      <c r="L77" s="162">
        <f t="shared" si="20"/>
        <v>645504.84616800002</v>
      </c>
      <c r="M77" s="162">
        <f t="shared" si="20"/>
        <v>645504.84616800002</v>
      </c>
      <c r="N77" s="162">
        <f t="shared" si="20"/>
        <v>645504.84616800002</v>
      </c>
      <c r="O77" s="162">
        <f t="shared" si="20"/>
        <v>645504.84616800002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>Error</v>
      </c>
      <c r="H78" s="171" t="str">
        <f t="shared" si="21"/>
        <v>Error</v>
      </c>
      <c r="I78" s="171" t="str">
        <f t="shared" si="21"/>
        <v>Error</v>
      </c>
      <c r="J78" s="171" t="str">
        <f t="shared" si="21"/>
        <v>Error</v>
      </c>
      <c r="K78" s="171" t="str">
        <f t="shared" si="21"/>
        <v>Error</v>
      </c>
      <c r="L78" s="171" t="str">
        <f t="shared" si="21"/>
        <v>Error</v>
      </c>
      <c r="M78" s="171" t="str">
        <f t="shared" si="21"/>
        <v>Error</v>
      </c>
      <c r="N78" s="171" t="str">
        <f t="shared" si="21"/>
        <v>Error</v>
      </c>
      <c r="O78" s="171" t="str">
        <f t="shared" si="21"/>
        <v>Error</v>
      </c>
      <c r="P78" s="54"/>
      <c r="Q78" s="62"/>
    </row>
    <row r="79" spans="1:18">
      <c r="A79" s="167"/>
      <c r="B79" s="168" t="s">
        <v>2262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2263</v>
      </c>
      <c r="C80" s="54"/>
      <c r="D80" s="169">
        <f>D68</f>
        <v>0</v>
      </c>
      <c r="E80" s="169">
        <v>0</v>
      </c>
      <c r="F80" s="160">
        <v>0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2264</v>
      </c>
      <c r="C81" s="54"/>
      <c r="D81" s="170">
        <f>D59-D80</f>
        <v>996039.53219100006</v>
      </c>
      <c r="E81" s="170">
        <f t="shared" ref="E81:O81" si="22">E59-E80</f>
        <v>0</v>
      </c>
      <c r="F81" s="170">
        <f t="shared" si="22"/>
        <v>645504.84616800002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996039.53219100006</v>
      </c>
      <c r="E82" s="162">
        <f t="shared" ref="E82:O82" si="23">SUM(E80:E81)</f>
        <v>0</v>
      </c>
      <c r="F82" s="162">
        <f t="shared" si="23"/>
        <v>645504.84616800002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2265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2266</v>
      </c>
      <c r="C86" s="54"/>
      <c r="D86" s="160">
        <v>4</v>
      </c>
      <c r="E86" s="160">
        <v>0</v>
      </c>
      <c r="F86" s="160">
        <v>1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2267</v>
      </c>
      <c r="C87" s="54"/>
      <c r="D87" s="160">
        <v>996039.53</v>
      </c>
      <c r="E87" s="160">
        <v>0</v>
      </c>
      <c r="F87" s="160">
        <v>645504.84616800002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2268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2269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2270</v>
      </c>
      <c r="C90" s="54"/>
      <c r="D90" s="162">
        <f>+D87+D89</f>
        <v>996039.53</v>
      </c>
      <c r="E90" s="162">
        <f t="shared" ref="E90:O90" si="25">+E87+E89</f>
        <v>0</v>
      </c>
      <c r="F90" s="162">
        <f t="shared" si="25"/>
        <v>645504.84616800002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2271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2272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2273</v>
      </c>
      <c r="C95" s="54"/>
      <c r="D95" s="160">
        <v>0</v>
      </c>
      <c r="E95" s="160">
        <v>28142.799999999999</v>
      </c>
      <c r="F95" s="160">
        <v>7508.29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2274</v>
      </c>
      <c r="C96" s="54"/>
      <c r="D96" s="160">
        <v>59701.27</v>
      </c>
      <c r="E96" s="160">
        <v>39800.839999999997</v>
      </c>
      <c r="F96" s="160">
        <v>19900.41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2275</v>
      </c>
      <c r="C97" s="170"/>
      <c r="D97" s="160">
        <v>677521.68</v>
      </c>
      <c r="E97" s="160">
        <v>522369.79</v>
      </c>
      <c r="F97" s="160">
        <v>369909.04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2276</v>
      </c>
      <c r="C98" s="170"/>
      <c r="D98" s="160">
        <v>0</v>
      </c>
      <c r="E98" s="160">
        <v>0</v>
      </c>
      <c r="F98" s="160">
        <v>0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2277</v>
      </c>
      <c r="C99" s="170"/>
      <c r="D99" s="160">
        <v>466198.09</v>
      </c>
      <c r="E99" s="160">
        <v>445830.89</v>
      </c>
      <c r="F99" s="160">
        <v>453536.54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2278</v>
      </c>
      <c r="C100" s="170"/>
      <c r="D100" s="160">
        <v>0</v>
      </c>
      <c r="E100" s="160">
        <v>0</v>
      </c>
      <c r="F100" s="160">
        <v>0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0</v>
      </c>
      <c r="E101" s="160">
        <v>0</v>
      </c>
      <c r="F101" s="160">
        <v>0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2279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2280</v>
      </c>
      <c r="C103" s="54"/>
      <c r="D103" s="160">
        <v>0</v>
      </c>
      <c r="E103" s="160">
        <v>0</v>
      </c>
      <c r="F103" s="160">
        <v>343667.11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2272</v>
      </c>
      <c r="B104" s="157"/>
      <c r="C104" s="54"/>
      <c r="D104" s="162">
        <f t="shared" ref="D104:O104" si="26">SUM(D95:D103)</f>
        <v>1203421.04</v>
      </c>
      <c r="E104" s="162">
        <f t="shared" si="26"/>
        <v>1036144.32</v>
      </c>
      <c r="F104" s="162">
        <f t="shared" si="26"/>
        <v>1194521.3900000001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2281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2282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2283</v>
      </c>
      <c r="C109" s="54"/>
      <c r="D109" s="160">
        <v>277017.78999999998</v>
      </c>
      <c r="E109" s="160">
        <v>803967.08</v>
      </c>
      <c r="F109" s="160">
        <v>239381.04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2284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2285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2286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2287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2288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2289</v>
      </c>
      <c r="C115" s="54"/>
      <c r="D115" s="160">
        <v>0</v>
      </c>
      <c r="E115" s="160">
        <v>0</v>
      </c>
      <c r="F115" s="160">
        <v>0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2290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2291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2292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2293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2294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2295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2296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2297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2298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2299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2300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2301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2302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2303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2304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2305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2306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2307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2308</v>
      </c>
      <c r="B134" s="167"/>
      <c r="C134" s="54"/>
      <c r="D134" s="162">
        <f t="shared" ref="D134:O134" si="27">SUM(D109:D133)</f>
        <v>277017.78999999998</v>
      </c>
      <c r="E134" s="162">
        <f t="shared" si="27"/>
        <v>803967.08</v>
      </c>
      <c r="F134" s="162">
        <f t="shared" si="27"/>
        <v>239381.04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2309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2310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2283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2284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2285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2286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2287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2288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2289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2290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2291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2292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2293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2294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2295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2296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2297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2298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2299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2300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2301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2302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2303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2304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2305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2306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2307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2311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6" t="s">
        <v>2312</v>
      </c>
      <c r="B167" s="246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2313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2313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2314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2315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2316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2317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7" t="s">
        <v>2318</v>
      </c>
      <c r="B177" s="157" t="s">
        <v>2319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8"/>
      <c r="B178" s="157" t="s">
        <v>2320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9"/>
      <c r="B179" s="157" t="s">
        <v>2321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7" t="s">
        <v>2322</v>
      </c>
      <c r="B180" s="157" t="s">
        <v>2323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8"/>
      <c r="B181" s="157" t="s">
        <v>2324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8"/>
      <c r="B182" s="157" t="s">
        <v>2325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8"/>
      <c r="B183" s="157" t="s">
        <v>2326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8"/>
      <c r="B184" s="157" t="s">
        <v>2327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8"/>
      <c r="B185" s="157" t="s">
        <v>2328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8"/>
      <c r="B186" s="157" t="s">
        <v>2329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8"/>
      <c r="B187" s="157" t="s">
        <v>2330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8"/>
      <c r="B188" s="157" t="s">
        <v>2445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8"/>
      <c r="B189" s="157" t="s">
        <v>2331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8"/>
      <c r="B190" s="157" t="s">
        <v>2332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8"/>
      <c r="B191" s="157" t="s">
        <v>2333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8"/>
      <c r="B192" s="157" t="s">
        <v>2334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8"/>
      <c r="B193" s="157" t="s">
        <v>2335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8"/>
      <c r="B194" s="157" t="s">
        <v>2336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9"/>
      <c r="B195" s="157" t="s">
        <v>2337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7" t="s">
        <v>2338</v>
      </c>
      <c r="B196" s="157" t="s">
        <v>2339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9"/>
      <c r="B197" s="157" t="s">
        <v>2340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7" t="s">
        <v>2341</v>
      </c>
      <c r="B198" s="157" t="s">
        <v>2342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8"/>
      <c r="B199" s="157" t="s">
        <v>18</v>
      </c>
      <c r="C199" s="54"/>
      <c r="D199" s="160">
        <v>4770162.9011969985</v>
      </c>
      <c r="E199" s="160">
        <v>5917331</v>
      </c>
      <c r="F199" s="160">
        <v>1255022.48196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8"/>
      <c r="B200" s="157" t="s">
        <v>19</v>
      </c>
      <c r="C200" s="54"/>
      <c r="D200" s="160">
        <v>12988673.716048501</v>
      </c>
      <c r="E200" s="160">
        <v>11908122</v>
      </c>
      <c r="F200" s="160">
        <v>2463702.8179919999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8"/>
      <c r="B201" s="157" t="s">
        <v>2343</v>
      </c>
      <c r="C201" s="54"/>
      <c r="D201" s="160">
        <v>0</v>
      </c>
      <c r="E201" s="160">
        <v>0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8"/>
      <c r="B202" s="157" t="s">
        <v>2344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8"/>
      <c r="B203" s="157" t="s">
        <v>2345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8"/>
      <c r="B204" s="157" t="s">
        <v>2346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8"/>
      <c r="B205" s="157" t="s">
        <v>2347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8"/>
      <c r="B206" s="157" t="s">
        <v>2348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8"/>
      <c r="B207" s="157" t="s">
        <v>2349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8"/>
      <c r="B208" s="157" t="s">
        <v>117</v>
      </c>
      <c r="C208" s="54"/>
      <c r="D208" s="160">
        <v>0</v>
      </c>
      <c r="E208" s="160">
        <v>0</v>
      </c>
      <c r="F208" s="160">
        <v>0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8"/>
      <c r="B209" s="157" t="s">
        <v>2350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8"/>
      <c r="B210" s="157" t="s">
        <v>2351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8"/>
      <c r="B211" s="157" t="s">
        <v>2352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8"/>
      <c r="B212" s="157" t="s">
        <v>2353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8"/>
      <c r="B213" s="157" t="s">
        <v>2354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8"/>
      <c r="B214" s="157" t="s">
        <v>2355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8"/>
      <c r="B215" s="157" t="s">
        <v>2356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8"/>
      <c r="B216" s="174" t="s">
        <v>2357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8"/>
      <c r="B217" s="174" t="s">
        <v>2358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8"/>
      <c r="B218" s="174" t="s">
        <v>2359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8"/>
      <c r="B219" s="157" t="s">
        <v>2360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8"/>
      <c r="B220" s="157" t="s">
        <v>2361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8"/>
      <c r="B221" s="157" t="s">
        <v>2362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8"/>
      <c r="B222" s="157" t="s">
        <v>2363</v>
      </c>
      <c r="C222" s="54"/>
      <c r="D222" s="160">
        <v>0</v>
      </c>
      <c r="E222" s="160">
        <v>0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9"/>
      <c r="B223" s="157" t="s">
        <v>2364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7" t="s">
        <v>2365</v>
      </c>
      <c r="B224" s="157" t="s">
        <v>2366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8"/>
      <c r="B225" s="157" t="s">
        <v>2367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8"/>
      <c r="B226" s="175" t="s">
        <v>2368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8"/>
      <c r="B227" s="175" t="s">
        <v>2369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8"/>
      <c r="B228" s="175" t="s">
        <v>2370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8"/>
      <c r="B229" s="157" t="s">
        <v>2371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8"/>
      <c r="B230" s="157" t="s">
        <v>2372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8"/>
      <c r="B231" s="157" t="s">
        <v>2373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8"/>
      <c r="B232" s="157" t="s">
        <v>2374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8"/>
      <c r="B233" s="157" t="s">
        <v>2375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8"/>
      <c r="B234" s="157" t="s">
        <v>2376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8"/>
      <c r="B235" s="157" t="s">
        <v>2377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8"/>
      <c r="B236" s="157" t="s">
        <v>2378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8"/>
      <c r="B237" s="157" t="s">
        <v>2379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8"/>
      <c r="B238" s="157" t="s">
        <v>2380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9"/>
      <c r="B239" s="157" t="s">
        <v>2381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7" t="s">
        <v>2382</v>
      </c>
      <c r="B240" s="157" t="s">
        <v>2383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9"/>
      <c r="B241" s="157" t="s">
        <v>2384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7" t="s">
        <v>2385</v>
      </c>
      <c r="B242" s="157" t="s">
        <v>2386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8"/>
      <c r="B243" s="157" t="s">
        <v>2387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8"/>
      <c r="B244" s="157" t="s">
        <v>2388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8"/>
      <c r="B245" s="157" t="s">
        <v>2389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8"/>
      <c r="B246" s="157" t="s">
        <v>2390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8"/>
      <c r="B247" s="157" t="s">
        <v>2391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8"/>
      <c r="B248" s="157" t="s">
        <v>2392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8"/>
      <c r="B249" s="157" t="s">
        <v>2393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8"/>
      <c r="B250" s="157" t="s">
        <v>2394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8"/>
      <c r="B251" s="157" t="s">
        <v>2395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9"/>
      <c r="B252" s="157" t="s">
        <v>2396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50" t="s">
        <v>2397</v>
      </c>
      <c r="B253" s="175" t="s">
        <v>2398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51"/>
      <c r="B254" s="175" t="s">
        <v>2399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2"/>
      <c r="B255" s="175" t="s">
        <v>2400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50" t="s">
        <v>2401</v>
      </c>
      <c r="B256" s="175" t="s">
        <v>2402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51"/>
      <c r="B257" s="175" t="s">
        <v>2403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51"/>
      <c r="B258" s="175" t="s">
        <v>2446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2"/>
      <c r="B259" s="175" t="s">
        <v>2404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2405</v>
      </c>
      <c r="C260" s="54"/>
      <c r="D260" s="179">
        <f>SUM(D177:D259)</f>
        <v>17758836.617245499</v>
      </c>
      <c r="E260" s="179">
        <f t="shared" ref="E260:O260" si="31">SUM(E177:E259)</f>
        <v>17825453</v>
      </c>
      <c r="F260" s="179">
        <f t="shared" si="31"/>
        <v>3718725.2999519999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2406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2317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7" t="s">
        <v>2318</v>
      </c>
      <c r="B263" s="157" t="s">
        <v>2319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8"/>
      <c r="B264" s="157" t="s">
        <v>2320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9"/>
      <c r="B265" s="157" t="s">
        <v>2321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7" t="s">
        <v>2322</v>
      </c>
      <c r="B266" s="157" t="s">
        <v>2323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8"/>
      <c r="B267" s="157" t="s">
        <v>2324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8"/>
      <c r="B268" s="157" t="s">
        <v>2325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8"/>
      <c r="B269" s="157" t="s">
        <v>2326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8"/>
      <c r="B270" s="157" t="s">
        <v>2327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8"/>
      <c r="B271" s="157" t="s">
        <v>2328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8"/>
      <c r="B272" s="157" t="s">
        <v>2329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8"/>
      <c r="B273" s="157" t="s">
        <v>2330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8"/>
      <c r="B274" s="157" t="s">
        <v>2445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8"/>
      <c r="B275" s="157" t="s">
        <v>2331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8"/>
      <c r="B276" s="157" t="s">
        <v>2332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8"/>
      <c r="B277" s="157" t="s">
        <v>2333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8"/>
      <c r="B278" s="157" t="s">
        <v>2334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8"/>
      <c r="B279" s="157" t="s">
        <v>2335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8"/>
      <c r="B280" s="157" t="s">
        <v>2336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9"/>
      <c r="B281" s="157" t="s">
        <v>2337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7" t="s">
        <v>2338</v>
      </c>
      <c r="B282" s="157" t="s">
        <v>2339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9"/>
      <c r="B283" s="157" t="s">
        <v>2340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7" t="s">
        <v>2341</v>
      </c>
      <c r="B284" s="157" t="s">
        <v>2342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8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8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8"/>
      <c r="B287" s="157" t="s">
        <v>2343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8"/>
      <c r="B288" s="157" t="s">
        <v>2344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8"/>
      <c r="B289" s="157" t="s">
        <v>2345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8"/>
      <c r="B290" s="157" t="s">
        <v>2346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8"/>
      <c r="B291" s="157" t="s">
        <v>2347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8"/>
      <c r="B292" s="157" t="s">
        <v>2348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8"/>
      <c r="B293" s="157" t="s">
        <v>2349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8"/>
      <c r="B294" s="157" t="s">
        <v>117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8"/>
      <c r="B295" s="157" t="s">
        <v>2350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8"/>
      <c r="B296" s="157" t="s">
        <v>2351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8"/>
      <c r="B297" s="157" t="s">
        <v>2352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8"/>
      <c r="B298" s="157" t="s">
        <v>2353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8"/>
      <c r="B299" s="157" t="s">
        <v>2354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8"/>
      <c r="B300" s="157" t="s">
        <v>2355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8"/>
      <c r="B301" s="157" t="s">
        <v>2356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8"/>
      <c r="B302" s="174" t="s">
        <v>2357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8"/>
      <c r="B303" s="174" t="s">
        <v>2358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8"/>
      <c r="B304" s="174" t="s">
        <v>2359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8"/>
      <c r="B305" s="157" t="s">
        <v>2360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8"/>
      <c r="B306" s="157" t="s">
        <v>2361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8"/>
      <c r="B307" s="157" t="s">
        <v>2362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8"/>
      <c r="B308" s="157" t="s">
        <v>2363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8"/>
      <c r="B309" s="157" t="s">
        <v>2364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2366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2367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7" t="s">
        <v>2365</v>
      </c>
      <c r="B312" s="175" t="s">
        <v>2368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8"/>
      <c r="B313" s="175" t="s">
        <v>2369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8"/>
      <c r="B314" s="175" t="s">
        <v>2370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8"/>
      <c r="B315" s="157" t="s">
        <v>2371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8"/>
      <c r="B316" s="157" t="s">
        <v>2372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8"/>
      <c r="B317" s="157" t="s">
        <v>2373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8"/>
      <c r="B318" s="157" t="s">
        <v>2374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8"/>
      <c r="B319" s="157" t="s">
        <v>2375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8"/>
      <c r="B320" s="157" t="s">
        <v>2376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8"/>
      <c r="B321" s="157" t="s">
        <v>2377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8"/>
      <c r="B322" s="157" t="s">
        <v>2378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8"/>
      <c r="B323" s="157" t="s">
        <v>2379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8"/>
      <c r="B324" s="157" t="s">
        <v>2380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9"/>
      <c r="B325" s="157" t="s">
        <v>2381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7" t="s">
        <v>2382</v>
      </c>
      <c r="B326" s="157" t="s">
        <v>2383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9"/>
      <c r="B327" s="157" t="s">
        <v>2384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7" t="s">
        <v>2385</v>
      </c>
      <c r="B328" s="157" t="s">
        <v>2386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8"/>
      <c r="B329" s="157" t="s">
        <v>2387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8"/>
      <c r="B330" s="157" t="s">
        <v>2388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8"/>
      <c r="B331" s="157" t="s">
        <v>2389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8"/>
      <c r="B332" s="157" t="s">
        <v>2390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8"/>
      <c r="B333" s="157" t="s">
        <v>2391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8"/>
      <c r="B334" s="157" t="s">
        <v>2392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8"/>
      <c r="B335" s="157" t="s">
        <v>2393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8"/>
      <c r="B336" s="157" t="s">
        <v>2394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8"/>
      <c r="B337" s="157" t="s">
        <v>2395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9"/>
      <c r="B338" s="157" t="s">
        <v>2396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50" t="s">
        <v>2397</v>
      </c>
      <c r="B339" s="175" t="s">
        <v>2398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51"/>
      <c r="B340" s="175" t="s">
        <v>2399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2"/>
      <c r="B341" s="175" t="s">
        <v>2400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50" t="s">
        <v>2401</v>
      </c>
      <c r="B342" s="175" t="s">
        <v>2402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51"/>
      <c r="B343" s="175" t="s">
        <v>2403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51"/>
      <c r="B344" s="175" t="s">
        <v>2446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2"/>
      <c r="B345" s="175" t="s">
        <v>2404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2407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2408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2409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2410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2411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2412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2413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2414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2415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2416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2417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2418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2419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2420</v>
      </c>
      <c r="C359" s="54"/>
      <c r="D359" s="179">
        <f t="shared" ref="D359:O359" si="33">SUM(D348:D358)</f>
        <v>0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2421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2409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2410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2411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2412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2413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2414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2415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2416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2417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2418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2419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2420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2422</v>
      </c>
      <c r="B373" s="158"/>
      <c r="C373" s="84"/>
      <c r="D373" s="182">
        <f>D260+D346+D359+D372</f>
        <v>17758836.617245499</v>
      </c>
      <c r="E373" s="182">
        <f t="shared" ref="E373:O373" si="35">E260+E346+E359+E372</f>
        <v>17825453</v>
      </c>
      <c r="F373" s="182">
        <f t="shared" si="35"/>
        <v>3718725.2999519999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2423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2424</v>
      </c>
      <c r="C377" s="54"/>
      <c r="D377" s="170">
        <f>+[11]BS!B17</f>
        <v>0</v>
      </c>
      <c r="E377" s="159">
        <f t="shared" ref="E377:O377" si="37">D385</f>
        <v>0</v>
      </c>
      <c r="F377" s="159">
        <f t="shared" si="37"/>
        <v>0</v>
      </c>
      <c r="G377" s="159">
        <f t="shared" si="37"/>
        <v>0</v>
      </c>
      <c r="H377" s="159">
        <f t="shared" si="37"/>
        <v>0</v>
      </c>
      <c r="I377" s="159">
        <f t="shared" si="37"/>
        <v>0</v>
      </c>
      <c r="J377" s="159">
        <f t="shared" si="37"/>
        <v>0</v>
      </c>
      <c r="K377" s="159">
        <f t="shared" si="37"/>
        <v>0</v>
      </c>
      <c r="L377" s="159">
        <f t="shared" si="37"/>
        <v>0</v>
      </c>
      <c r="M377" s="159">
        <f t="shared" si="37"/>
        <v>0</v>
      </c>
      <c r="N377" s="159">
        <f t="shared" si="37"/>
        <v>0</v>
      </c>
      <c r="O377" s="159">
        <f t="shared" si="37"/>
        <v>0</v>
      </c>
      <c r="P377" s="54"/>
      <c r="Q377" s="62"/>
    </row>
    <row r="378" spans="1:20">
      <c r="A378" s="167"/>
      <c r="B378" s="167" t="s">
        <v>2425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2426</v>
      </c>
      <c r="C379" s="54"/>
      <c r="D379" s="160">
        <v>0</v>
      </c>
      <c r="E379" s="160">
        <v>0</v>
      </c>
      <c r="F379" s="160">
        <v>0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2427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2428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2429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2430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2431</v>
      </c>
      <c r="B385" s="167"/>
      <c r="C385" s="54"/>
      <c r="D385" s="182">
        <f t="shared" ref="D385:O385" si="39">SUM(D377:D380)</f>
        <v>0</v>
      </c>
      <c r="E385" s="182">
        <f t="shared" si="39"/>
        <v>0</v>
      </c>
      <c r="F385" s="182">
        <f t="shared" si="39"/>
        <v>0</v>
      </c>
      <c r="G385" s="182">
        <f t="shared" si="39"/>
        <v>0</v>
      </c>
      <c r="H385" s="182">
        <f t="shared" si="39"/>
        <v>0</v>
      </c>
      <c r="I385" s="182">
        <f t="shared" si="39"/>
        <v>0</v>
      </c>
      <c r="J385" s="182">
        <f t="shared" si="39"/>
        <v>0</v>
      </c>
      <c r="K385" s="182">
        <f t="shared" si="39"/>
        <v>0</v>
      </c>
      <c r="L385" s="182">
        <f t="shared" si="39"/>
        <v>0</v>
      </c>
      <c r="M385" s="182">
        <f t="shared" si="39"/>
        <v>0</v>
      </c>
      <c r="N385" s="182">
        <f t="shared" si="39"/>
        <v>0</v>
      </c>
      <c r="O385" s="182">
        <f t="shared" si="39"/>
        <v>0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2432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2433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2434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2435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2436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2437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2317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7" t="s">
        <v>2318</v>
      </c>
      <c r="B400" s="157" t="s">
        <v>2319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8"/>
      <c r="B401" s="157" t="s">
        <v>2320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9"/>
      <c r="B402" s="157" t="s">
        <v>2321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7" t="s">
        <v>2322</v>
      </c>
      <c r="B403" s="157" t="s">
        <v>2323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8"/>
      <c r="B404" s="157" t="s">
        <v>2324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8"/>
      <c r="B405" s="157" t="s">
        <v>2325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8"/>
      <c r="B406" s="157" t="s">
        <v>2326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8"/>
      <c r="B407" s="157" t="s">
        <v>2327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8"/>
      <c r="B408" s="157" t="s">
        <v>2328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8"/>
      <c r="B409" s="157" t="s">
        <v>2329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8"/>
      <c r="B410" s="157" t="s">
        <v>2330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8"/>
      <c r="B411" s="157" t="s">
        <v>2445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8"/>
      <c r="B412" s="157" t="s">
        <v>2331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8"/>
      <c r="B413" s="157" t="s">
        <v>2332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8"/>
      <c r="B414" s="157" t="s">
        <v>2333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8"/>
      <c r="B415" s="157" t="s">
        <v>2334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8"/>
      <c r="B416" s="157" t="s">
        <v>2335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8"/>
      <c r="B417" s="157" t="s">
        <v>2336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9"/>
      <c r="B418" s="157" t="s">
        <v>2337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7" t="s">
        <v>2338</v>
      </c>
      <c r="B419" s="157" t="s">
        <v>2339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9"/>
      <c r="B420" s="157" t="s">
        <v>2340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7" t="s">
        <v>2341</v>
      </c>
      <c r="B421" s="157" t="s">
        <v>2342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8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8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8"/>
      <c r="B424" s="157" t="s">
        <v>2343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8"/>
      <c r="B425" s="157" t="s">
        <v>2344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8"/>
      <c r="B426" s="157" t="s">
        <v>2345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8"/>
      <c r="B427" s="157" t="s">
        <v>2346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8"/>
      <c r="B428" s="157" t="s">
        <v>2347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8"/>
      <c r="B429" s="157" t="s">
        <v>2348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8"/>
      <c r="B430" s="157" t="s">
        <v>2349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8"/>
      <c r="B431" s="157" t="s">
        <v>117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8"/>
      <c r="B432" s="157" t="s">
        <v>2350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8"/>
      <c r="B433" s="157" t="s">
        <v>2351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8"/>
      <c r="B434" s="157" t="s">
        <v>2352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8"/>
      <c r="B435" s="157" t="s">
        <v>2353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8"/>
      <c r="B436" s="157" t="s">
        <v>2354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8"/>
      <c r="B437" s="157" t="s">
        <v>2355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8"/>
      <c r="B438" s="157" t="s">
        <v>2356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8"/>
      <c r="B439" s="157" t="s">
        <v>2357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8"/>
      <c r="B440" s="157" t="s">
        <v>2358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8"/>
      <c r="B441" s="157" t="s">
        <v>2359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8"/>
      <c r="B442" s="157" t="s">
        <v>2360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8"/>
      <c r="B443" s="157" t="s">
        <v>2361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8"/>
      <c r="B444" s="157" t="s">
        <v>2362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8"/>
      <c r="B445" s="157" t="s">
        <v>2363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9"/>
      <c r="B446" s="157" t="s">
        <v>2364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7" t="s">
        <v>2365</v>
      </c>
      <c r="B447" s="157" t="s">
        <v>2366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8"/>
      <c r="B448" s="157" t="s">
        <v>2367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8"/>
      <c r="B449" s="175" t="s">
        <v>2368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8"/>
      <c r="B450" s="175" t="s">
        <v>2369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8"/>
      <c r="B451" s="175" t="s">
        <v>2370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8"/>
      <c r="B452" s="157" t="s">
        <v>2371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8"/>
      <c r="B453" s="157" t="s">
        <v>2372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8"/>
      <c r="B454" s="157" t="s">
        <v>2373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8"/>
      <c r="B455" s="157" t="s">
        <v>2374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8"/>
      <c r="B456" s="157" t="s">
        <v>2375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8"/>
      <c r="B457" s="157" t="s">
        <v>2376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8"/>
      <c r="B458" s="157" t="s">
        <v>2377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8"/>
      <c r="B459" s="157" t="s">
        <v>2378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8"/>
      <c r="B460" s="157" t="s">
        <v>2379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8"/>
      <c r="B461" s="157" t="s">
        <v>2380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9"/>
      <c r="B462" s="157" t="s">
        <v>2381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7" t="s">
        <v>2382</v>
      </c>
      <c r="B463" s="157" t="s">
        <v>2383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9"/>
      <c r="B464" s="157" t="s">
        <v>2384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7" t="s">
        <v>2385</v>
      </c>
      <c r="B465" s="157" t="s">
        <v>2386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8"/>
      <c r="B466" s="157" t="s">
        <v>2387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8"/>
      <c r="B467" s="157" t="s">
        <v>2388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8"/>
      <c r="B468" s="157" t="s">
        <v>2389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8"/>
      <c r="B469" s="157" t="s">
        <v>2390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8"/>
      <c r="B470" s="157" t="s">
        <v>2391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8"/>
      <c r="B471" s="157" t="s">
        <v>2392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8"/>
      <c r="B472" s="157" t="s">
        <v>2393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8"/>
      <c r="B473" s="157" t="s">
        <v>2394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8"/>
      <c r="B474" s="157" t="s">
        <v>2395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9"/>
      <c r="B475" s="157" t="s">
        <v>2396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50" t="s">
        <v>2397</v>
      </c>
      <c r="B476" s="187" t="s">
        <v>2398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51"/>
      <c r="B477" s="187" t="s">
        <v>2399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2"/>
      <c r="B478" s="187" t="s">
        <v>2400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50" t="s">
        <v>2401</v>
      </c>
      <c r="B479" s="175" t="s">
        <v>2402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51"/>
      <c r="B480" s="175" t="s">
        <v>2403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51"/>
      <c r="B481" s="175" t="s">
        <v>2446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2"/>
      <c r="B482" s="175" t="s">
        <v>2404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2438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2439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2317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7" t="s">
        <v>2318</v>
      </c>
      <c r="B486" s="157" t="s">
        <v>2319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8"/>
      <c r="B487" s="157" t="s">
        <v>2320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9"/>
      <c r="B488" s="157" t="s">
        <v>2321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7" t="s">
        <v>2322</v>
      </c>
      <c r="B489" s="157" t="s">
        <v>2323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8"/>
      <c r="B490" s="157" t="s">
        <v>2324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8"/>
      <c r="B491" s="157" t="s">
        <v>2325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8"/>
      <c r="B492" s="157" t="s">
        <v>2326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8"/>
      <c r="B493" s="157" t="s">
        <v>2327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8"/>
      <c r="B494" s="157" t="s">
        <v>2328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8"/>
      <c r="B495" s="157" t="s">
        <v>2329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8"/>
      <c r="B496" s="157" t="s">
        <v>2330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8"/>
      <c r="B497" s="157" t="s">
        <v>2445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8"/>
      <c r="B498" s="157" t="s">
        <v>2331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8"/>
      <c r="B499" s="157" t="s">
        <v>2332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8"/>
      <c r="B500" s="157" t="s">
        <v>2333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8"/>
      <c r="B501" s="157" t="s">
        <v>2334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8"/>
      <c r="B502" s="157" t="s">
        <v>2335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8"/>
      <c r="B503" s="157" t="s">
        <v>2336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9"/>
      <c r="B504" s="157" t="s">
        <v>2337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7" t="s">
        <v>2338</v>
      </c>
      <c r="B505" s="157" t="s">
        <v>2339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9"/>
      <c r="B506" s="157" t="s">
        <v>2340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7" t="s">
        <v>2341</v>
      </c>
      <c r="B507" s="157" t="s">
        <v>2342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8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8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8"/>
      <c r="B510" s="157" t="s">
        <v>2343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8"/>
      <c r="B511" s="157" t="s">
        <v>2344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8"/>
      <c r="B512" s="157" t="s">
        <v>2345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8"/>
      <c r="B513" s="157" t="s">
        <v>2346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8"/>
      <c r="B514" s="157" t="s">
        <v>2347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8"/>
      <c r="B515" s="157" t="s">
        <v>2348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8"/>
      <c r="B516" s="157" t="s">
        <v>2349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8"/>
      <c r="B517" s="157" t="s">
        <v>117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8"/>
      <c r="B518" s="157" t="s">
        <v>2350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8"/>
      <c r="B519" s="157" t="s">
        <v>2351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8"/>
      <c r="B520" s="157" t="s">
        <v>2352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8"/>
      <c r="B521" s="157" t="s">
        <v>2353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8"/>
      <c r="B522" s="157" t="s">
        <v>2354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8"/>
      <c r="B523" s="157" t="s">
        <v>2355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8"/>
      <c r="B524" s="157" t="s">
        <v>2356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8"/>
      <c r="B525" s="157" t="s">
        <v>2357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8"/>
      <c r="B526" s="157" t="s">
        <v>2358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8"/>
      <c r="B527" s="157" t="s">
        <v>2359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8"/>
      <c r="B528" s="157" t="s">
        <v>2360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8"/>
      <c r="B529" s="157" t="s">
        <v>2361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8"/>
      <c r="B530" s="157" t="s">
        <v>2362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8"/>
      <c r="B531" s="157" t="s">
        <v>2363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8"/>
      <c r="B532" s="157" t="s">
        <v>2364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2366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2367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7" t="s">
        <v>2365</v>
      </c>
      <c r="B535" s="175" t="s">
        <v>2368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8"/>
      <c r="B536" s="175" t="s">
        <v>2369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8"/>
      <c r="B537" s="175" t="s">
        <v>2370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8"/>
      <c r="B538" s="157" t="s">
        <v>2371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8"/>
      <c r="B539" s="157" t="s">
        <v>2372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8"/>
      <c r="B540" s="157" t="s">
        <v>2373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8"/>
      <c r="B541" s="157" t="s">
        <v>2374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8"/>
      <c r="B542" s="157" t="s">
        <v>2375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8"/>
      <c r="B543" s="157" t="s">
        <v>2376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8"/>
      <c r="B544" s="157" t="s">
        <v>2377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8"/>
      <c r="B545" s="157" t="s">
        <v>2378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8"/>
      <c r="B546" s="157" t="s">
        <v>2379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8"/>
      <c r="B547" s="157" t="s">
        <v>2380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9"/>
      <c r="B548" s="157" t="s">
        <v>2381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7" t="s">
        <v>2382</v>
      </c>
      <c r="B549" s="157" t="s">
        <v>2383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9"/>
      <c r="B550" s="157" t="s">
        <v>2384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7" t="s">
        <v>2385</v>
      </c>
      <c r="B551" s="157" t="s">
        <v>2386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8"/>
      <c r="B552" s="157" t="s">
        <v>2387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8"/>
      <c r="B553" s="157" t="s">
        <v>2388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8"/>
      <c r="B554" s="157" t="s">
        <v>2389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8"/>
      <c r="B555" s="157" t="s">
        <v>2390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8"/>
      <c r="B556" s="157" t="s">
        <v>2391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8"/>
      <c r="B557" s="157" t="s">
        <v>2392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8"/>
      <c r="B558" s="157" t="s">
        <v>2393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8"/>
      <c r="B559" s="157" t="s">
        <v>2394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8"/>
      <c r="B560" s="157" t="s">
        <v>2395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9"/>
      <c r="B561" s="157" t="s">
        <v>2396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50" t="s">
        <v>2397</v>
      </c>
      <c r="B562" s="187" t="s">
        <v>2398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51"/>
      <c r="B563" s="187" t="s">
        <v>2399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2"/>
      <c r="B564" s="187" t="s">
        <v>2400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50" t="s">
        <v>2401</v>
      </c>
      <c r="B565" s="175" t="s">
        <v>2402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51"/>
      <c r="B566" s="175" t="s">
        <v>2403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51"/>
      <c r="B567" s="175" t="s">
        <v>2446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2"/>
      <c r="B568" s="175" t="s">
        <v>2404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2440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2441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2409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2410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2411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2412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2413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2414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2415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2416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2417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2418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2419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2420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2442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2409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2410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2411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2412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2413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2414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2415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2416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2417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2418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2419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2420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2443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E71B-14F5-4334-A079-CDFA2BF49695}">
  <sheetPr codeName="Hoja15">
    <outlinePr summaryBelow="0"/>
  </sheetPr>
  <dimension ref="A1:T387"/>
  <sheetViews>
    <sheetView zoomScale="80" zoomScaleNormal="80" zoomScaleSheetLayoutView="70" workbookViewId="0">
      <pane xSplit="2" ySplit="6" topLeftCell="H42" activePane="bottomRight" state="frozen"/>
      <selection activeCell="H45" sqref="H45"/>
      <selection pane="topRight" activeCell="H45" sqref="H45"/>
      <selection pane="bottomLeft" activeCell="H45" sqref="H45"/>
      <selection pane="bottomRight" activeCell="B1" sqref="B1"/>
    </sheetView>
  </sheetViews>
  <sheetFormatPr baseColWidth="10" defaultColWidth="15.54296875" defaultRowHeight="11.5"/>
  <cols>
    <col min="1" max="1" width="5.453125" style="126" customWidth="1"/>
    <col min="2" max="2" width="44.453125" style="127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24" width="8.54296875" style="56" customWidth="1"/>
    <col min="25" max="16384" width="15.54296875" style="56"/>
  </cols>
  <sheetData>
    <row r="1" spans="1:20">
      <c r="A1" s="51"/>
      <c r="B1" s="52" t="str">
        <f>'[12]Staff Costs and Utilisation'!A1</f>
        <v>LAM Brazil Journal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+[12]Instructions!A3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'[12]Staff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+'[12]Vendor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2045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195" t="s">
        <v>2444</v>
      </c>
      <c r="C7" s="196">
        <f t="shared" ref="C7:N7" si="1">SUM(C8:C8)</f>
        <v>0</v>
      </c>
      <c r="D7" s="197">
        <f t="shared" si="1"/>
        <v>0</v>
      </c>
      <c r="E7" s="197">
        <f t="shared" si="1"/>
        <v>0</v>
      </c>
      <c r="F7" s="197">
        <f t="shared" si="1"/>
        <v>0</v>
      </c>
      <c r="G7" s="197">
        <f t="shared" si="1"/>
        <v>0</v>
      </c>
      <c r="H7" s="197">
        <f t="shared" si="1"/>
        <v>0</v>
      </c>
      <c r="I7" s="197">
        <f t="shared" si="1"/>
        <v>0</v>
      </c>
      <c r="J7" s="197">
        <f t="shared" si="1"/>
        <v>0</v>
      </c>
      <c r="K7" s="197">
        <f t="shared" si="1"/>
        <v>0</v>
      </c>
      <c r="L7" s="197">
        <f t="shared" si="1"/>
        <v>0</v>
      </c>
      <c r="M7" s="197">
        <f t="shared" si="1"/>
        <v>0</v>
      </c>
      <c r="N7" s="197">
        <f t="shared" si="1"/>
        <v>0</v>
      </c>
      <c r="O7" s="198">
        <f>+N7+M7+L7+K7+J7+I7+H7+G7+F7+E7+D7+C7</f>
        <v>0</v>
      </c>
      <c r="P7" s="194" t="e">
        <f>ROUND(+O7/O$10,4)</f>
        <v>#DIV/0!</v>
      </c>
      <c r="Q7" s="136">
        <f>+N7+M7+L7+K7+J7+I7+H7+G7+F7+E7+D7+C7-O7</f>
        <v>0</v>
      </c>
      <c r="R7" s="54"/>
      <c r="S7" s="55"/>
    </row>
    <row r="8" spans="1:20">
      <c r="A8" s="51"/>
      <c r="B8" s="176" t="s">
        <v>2047</v>
      </c>
      <c r="C8" s="140">
        <f>+C21-C98</f>
        <v>0</v>
      </c>
      <c r="D8" s="140">
        <f t="shared" ref="D8:N8" si="2">+D21-D98</f>
        <v>0</v>
      </c>
      <c r="E8" s="140">
        <f t="shared" si="2"/>
        <v>0</v>
      </c>
      <c r="F8" s="140">
        <f t="shared" si="2"/>
        <v>0</v>
      </c>
      <c r="G8" s="140">
        <f t="shared" si="2"/>
        <v>0</v>
      </c>
      <c r="H8" s="140">
        <f t="shared" si="2"/>
        <v>0</v>
      </c>
      <c r="I8" s="140">
        <f t="shared" si="2"/>
        <v>0</v>
      </c>
      <c r="J8" s="140">
        <f t="shared" si="2"/>
        <v>0</v>
      </c>
      <c r="K8" s="140">
        <f t="shared" si="2"/>
        <v>0</v>
      </c>
      <c r="L8" s="140">
        <f t="shared" si="2"/>
        <v>0</v>
      </c>
      <c r="M8" s="140">
        <f t="shared" si="2"/>
        <v>0</v>
      </c>
      <c r="N8" s="140">
        <f t="shared" si="2"/>
        <v>0</v>
      </c>
      <c r="O8" s="140">
        <f>+N8+M8+L8+K8+J8+I8+H8+G8+F8+E8+D8+C8</f>
        <v>0</v>
      </c>
      <c r="P8" s="199" t="e">
        <f>ROUND(+O8/O$10,4)</f>
        <v>#DIV/0!</v>
      </c>
      <c r="Q8" s="136">
        <f>+N8+M8+L8+K8+J8+I8+H8+G8+F8+E8+D8+C8-O8</f>
        <v>0</v>
      </c>
      <c r="R8" s="54"/>
      <c r="S8" s="55"/>
    </row>
    <row r="9" spans="1:20" ht="6.65" customHeight="1">
      <c r="A9" s="51"/>
      <c r="B9" s="59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94"/>
      <c r="Q9" s="176"/>
      <c r="R9" s="54"/>
      <c r="S9" s="55"/>
    </row>
    <row r="10" spans="1:20">
      <c r="A10" s="51"/>
      <c r="B10" s="61" t="s">
        <v>2046</v>
      </c>
      <c r="C10" s="200">
        <f t="shared" ref="C10:N10" si="3">SUM(C11:C11)</f>
        <v>0</v>
      </c>
      <c r="D10" s="133">
        <f t="shared" si="3"/>
        <v>0</v>
      </c>
      <c r="E10" s="133">
        <f t="shared" si="3"/>
        <v>0</v>
      </c>
      <c r="F10" s="133">
        <f t="shared" si="3"/>
        <v>0</v>
      </c>
      <c r="G10" s="133">
        <f t="shared" si="3"/>
        <v>0</v>
      </c>
      <c r="H10" s="133">
        <f t="shared" si="3"/>
        <v>0</v>
      </c>
      <c r="I10" s="133">
        <f t="shared" si="3"/>
        <v>0</v>
      </c>
      <c r="J10" s="133">
        <f t="shared" si="3"/>
        <v>0</v>
      </c>
      <c r="K10" s="133">
        <f t="shared" si="3"/>
        <v>0</v>
      </c>
      <c r="L10" s="133">
        <f t="shared" si="3"/>
        <v>0</v>
      </c>
      <c r="M10" s="133">
        <f t="shared" si="3"/>
        <v>0</v>
      </c>
      <c r="N10" s="133">
        <f t="shared" si="3"/>
        <v>0</v>
      </c>
      <c r="O10" s="201">
        <f>+N10+M10+L10+K10+J10+I10+H10+G10+F10+E10+D10+C10</f>
        <v>0</v>
      </c>
      <c r="P10" s="194" t="e">
        <f>ROUND(+O10/O$10,4)</f>
        <v>#DIV/0!</v>
      </c>
      <c r="Q10" s="136">
        <f>+N10+M10+L10+K10+J10+I10+H10+G10+F10+E10+D10+C10-O10</f>
        <v>0</v>
      </c>
      <c r="R10" s="60"/>
      <c r="S10" s="62"/>
      <c r="T10" s="63"/>
    </row>
    <row r="11" spans="1:20" ht="12.75" customHeight="1">
      <c r="A11" s="51"/>
      <c r="B11" s="54" t="s">
        <v>2047</v>
      </c>
      <c r="C11" s="140">
        <f>C21</f>
        <v>0</v>
      </c>
      <c r="D11" s="140">
        <f t="shared" ref="D11:N11" si="4">D21</f>
        <v>0</v>
      </c>
      <c r="E11" s="140">
        <f t="shared" si="4"/>
        <v>0</v>
      </c>
      <c r="F11" s="140">
        <f t="shared" si="4"/>
        <v>0</v>
      </c>
      <c r="G11" s="140">
        <f t="shared" si="4"/>
        <v>0</v>
      </c>
      <c r="H11" s="140">
        <f t="shared" si="4"/>
        <v>0</v>
      </c>
      <c r="I11" s="140">
        <f t="shared" si="4"/>
        <v>0</v>
      </c>
      <c r="J11" s="140">
        <f t="shared" si="4"/>
        <v>0</v>
      </c>
      <c r="K11" s="140">
        <f t="shared" si="4"/>
        <v>0</v>
      </c>
      <c r="L11" s="140">
        <f t="shared" si="4"/>
        <v>0</v>
      </c>
      <c r="M11" s="140">
        <f t="shared" si="4"/>
        <v>0</v>
      </c>
      <c r="N11" s="140">
        <f t="shared" si="4"/>
        <v>0</v>
      </c>
      <c r="O11" s="140">
        <f>+N11+M11+L11+K11+J11+I11+H11+G11+F11+E11+D11+C11</f>
        <v>0</v>
      </c>
      <c r="P11" s="199" t="e">
        <f>ROUND(+O11/O$10,4)</f>
        <v>#DIV/0!</v>
      </c>
      <c r="Q11" s="136">
        <f>+N11+M11+L11+K11+J11+I11+H11+G11+F11+E11+D11+C11-O11</f>
        <v>0</v>
      </c>
      <c r="R11" s="60"/>
      <c r="S11" s="62"/>
      <c r="T11" s="63"/>
    </row>
    <row r="12" spans="1:20" ht="6" customHeight="1">
      <c r="A12" s="51"/>
      <c r="B12" s="59"/>
      <c r="C12" s="202"/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4"/>
      <c r="P12" s="199"/>
      <c r="Q12" s="136"/>
      <c r="R12" s="60"/>
      <c r="S12" s="62"/>
      <c r="T12" s="63"/>
    </row>
    <row r="13" spans="1:20">
      <c r="A13" s="51"/>
      <c r="B13" s="61" t="s">
        <v>2048</v>
      </c>
      <c r="C13" s="200">
        <f t="shared" ref="C13:N13" si="5">SUM(C14:C14)</f>
        <v>0</v>
      </c>
      <c r="D13" s="133">
        <f t="shared" si="5"/>
        <v>0</v>
      </c>
      <c r="E13" s="133">
        <f t="shared" si="5"/>
        <v>0</v>
      </c>
      <c r="F13" s="133">
        <f t="shared" si="5"/>
        <v>0</v>
      </c>
      <c r="G13" s="133">
        <f t="shared" si="5"/>
        <v>0</v>
      </c>
      <c r="H13" s="133">
        <f t="shared" si="5"/>
        <v>0</v>
      </c>
      <c r="I13" s="133">
        <f t="shared" si="5"/>
        <v>0</v>
      </c>
      <c r="J13" s="133">
        <f t="shared" si="5"/>
        <v>0</v>
      </c>
      <c r="K13" s="133">
        <f t="shared" si="5"/>
        <v>0</v>
      </c>
      <c r="L13" s="133">
        <f t="shared" si="5"/>
        <v>0</v>
      </c>
      <c r="M13" s="133">
        <f t="shared" si="5"/>
        <v>0</v>
      </c>
      <c r="N13" s="133">
        <f t="shared" si="5"/>
        <v>0</v>
      </c>
      <c r="O13" s="201">
        <f>+N13+M13+L13+K13+J13+I13+H13+G13+F13+E13+D13+C13</f>
        <v>0</v>
      </c>
      <c r="P13" s="194" t="e">
        <f>ROUND(+O13/O$10,4)</f>
        <v>#DIV/0!</v>
      </c>
      <c r="Q13" s="136">
        <f>+N13+M13+L13+K13+J13+I13+H13+G13+F13+E13+D13+C13-O13</f>
        <v>0</v>
      </c>
      <c r="R13" s="60"/>
      <c r="S13" s="62"/>
      <c r="T13" s="63"/>
    </row>
    <row r="14" spans="1:20" ht="12.75" customHeight="1">
      <c r="A14" s="51"/>
      <c r="B14" s="54" t="s">
        <v>2047</v>
      </c>
      <c r="C14" s="140">
        <f>C95-C98</f>
        <v>0</v>
      </c>
      <c r="D14" s="140">
        <f t="shared" ref="D14:N14" si="6">D95-D98</f>
        <v>0</v>
      </c>
      <c r="E14" s="140">
        <f t="shared" si="6"/>
        <v>0</v>
      </c>
      <c r="F14" s="140">
        <f t="shared" si="6"/>
        <v>0</v>
      </c>
      <c r="G14" s="140">
        <f t="shared" si="6"/>
        <v>0</v>
      </c>
      <c r="H14" s="140">
        <f t="shared" si="6"/>
        <v>0</v>
      </c>
      <c r="I14" s="140">
        <f t="shared" si="6"/>
        <v>0</v>
      </c>
      <c r="J14" s="140">
        <f t="shared" si="6"/>
        <v>0</v>
      </c>
      <c r="K14" s="140">
        <f t="shared" si="6"/>
        <v>0</v>
      </c>
      <c r="L14" s="140">
        <f t="shared" si="6"/>
        <v>0</v>
      </c>
      <c r="M14" s="140">
        <f t="shared" si="6"/>
        <v>0</v>
      </c>
      <c r="N14" s="140">
        <f t="shared" si="6"/>
        <v>0</v>
      </c>
      <c r="O14" s="140">
        <f>+N14+M14+L14+K14+J14+I14+H14+G14+F14+E14+D14+C14</f>
        <v>0</v>
      </c>
      <c r="P14" s="199" t="e">
        <f>ROUND(+O14/O$10,4)</f>
        <v>#DIV/0!</v>
      </c>
      <c r="Q14" s="136">
        <f>+N14+M14+L14+K14+J14+I14+H14+G14+F14+E14+D14+C14-O14</f>
        <v>0</v>
      </c>
      <c r="R14" s="60"/>
      <c r="S14" s="62"/>
      <c r="T14" s="63"/>
    </row>
    <row r="15" spans="1:20" ht="6.75" customHeight="1">
      <c r="A15" s="51"/>
      <c r="B15" s="59"/>
      <c r="C15" s="65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/>
      <c r="P15" s="199"/>
      <c r="Q15" s="60"/>
      <c r="R15" s="60"/>
      <c r="S15" s="62"/>
      <c r="T15" s="63"/>
    </row>
    <row r="16" spans="1:20" s="74" customFormat="1">
      <c r="A16" s="71"/>
      <c r="B16" s="61" t="s">
        <v>2049</v>
      </c>
      <c r="C16" s="72">
        <f t="shared" ref="C16:N16" si="7">SUM(C17:C17)</f>
        <v>0</v>
      </c>
      <c r="D16" s="73">
        <f t="shared" si="7"/>
        <v>0</v>
      </c>
      <c r="E16" s="73">
        <f t="shared" si="7"/>
        <v>0</v>
      </c>
      <c r="F16" s="73">
        <f t="shared" si="7"/>
        <v>0</v>
      </c>
      <c r="G16" s="73">
        <f t="shared" si="7"/>
        <v>0</v>
      </c>
      <c r="H16" s="73">
        <f t="shared" si="7"/>
        <v>0</v>
      </c>
      <c r="I16" s="73">
        <f t="shared" si="7"/>
        <v>0</v>
      </c>
      <c r="J16" s="73">
        <f t="shared" si="7"/>
        <v>0</v>
      </c>
      <c r="K16" s="73">
        <f t="shared" si="7"/>
        <v>0</v>
      </c>
      <c r="L16" s="73">
        <f t="shared" si="7"/>
        <v>0</v>
      </c>
      <c r="M16" s="73">
        <f t="shared" si="7"/>
        <v>0</v>
      </c>
      <c r="N16" s="73">
        <f t="shared" si="7"/>
        <v>0</v>
      </c>
      <c r="O16" s="70">
        <f>+N16+M16+L16+K16+J16+I16+H16+G16+F16+E16+D16+C16</f>
        <v>0</v>
      </c>
      <c r="P16" s="205" t="e">
        <f>ROUND(+O16/O$10,4)</f>
        <v>#DIV/0!</v>
      </c>
      <c r="Q16" s="60">
        <f>+N16+M16+L16+K16+J16+I16+H16+G16+F16+E16+D16+C16-O16</f>
        <v>0</v>
      </c>
      <c r="R16" s="60"/>
      <c r="S16" s="62"/>
      <c r="T16" s="63"/>
    </row>
    <row r="17" spans="1:20" s="74" customFormat="1" ht="12.75" customHeight="1">
      <c r="A17" s="71"/>
      <c r="B17" s="54" t="s">
        <v>2047</v>
      </c>
      <c r="C17" s="75">
        <f>C8-C14</f>
        <v>0</v>
      </c>
      <c r="D17" s="75">
        <f t="shared" ref="D17:N17" si="8">D8-D14</f>
        <v>0</v>
      </c>
      <c r="E17" s="75">
        <f t="shared" si="8"/>
        <v>0</v>
      </c>
      <c r="F17" s="75">
        <f t="shared" si="8"/>
        <v>0</v>
      </c>
      <c r="G17" s="75">
        <f t="shared" si="8"/>
        <v>0</v>
      </c>
      <c r="H17" s="75">
        <f t="shared" si="8"/>
        <v>0</v>
      </c>
      <c r="I17" s="75">
        <f t="shared" si="8"/>
        <v>0</v>
      </c>
      <c r="J17" s="75">
        <f t="shared" si="8"/>
        <v>0</v>
      </c>
      <c r="K17" s="75">
        <f t="shared" si="8"/>
        <v>0</v>
      </c>
      <c r="L17" s="75">
        <f t="shared" si="8"/>
        <v>0</v>
      </c>
      <c r="M17" s="75">
        <f t="shared" si="8"/>
        <v>0</v>
      </c>
      <c r="N17" s="75">
        <f t="shared" si="8"/>
        <v>0</v>
      </c>
      <c r="O17" s="76">
        <f>+N17+M17+L17+K17+J17+I17+H17+G17+F17+E17+D17+C17</f>
        <v>0</v>
      </c>
      <c r="P17" s="199" t="e">
        <f>ROUND(+O17/O$10,4)</f>
        <v>#DIV/0!</v>
      </c>
      <c r="Q17" s="60">
        <f>+N17+M17+L17+K17+J17+I17+H17+G17+F17+E17+D17+C17-O17</f>
        <v>0</v>
      </c>
      <c r="R17" s="60"/>
      <c r="S17" s="62"/>
      <c r="T17" s="63"/>
    </row>
    <row r="18" spans="1:20" s="74" customFormat="1" ht="6" customHeight="1">
      <c r="A18" s="71"/>
      <c r="B18" s="61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205"/>
      <c r="Q18" s="205"/>
      <c r="R18" s="205"/>
      <c r="S18" s="62"/>
      <c r="T18" s="63"/>
    </row>
    <row r="19" spans="1:20" s="74" customFormat="1" ht="5.25" customHeight="1">
      <c r="A19" s="71"/>
      <c r="B19" s="61"/>
      <c r="C19" s="77"/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205"/>
      <c r="Q19" s="205"/>
      <c r="R19" s="205"/>
      <c r="S19" s="62"/>
      <c r="T19" s="63"/>
    </row>
    <row r="20" spans="1:20">
      <c r="A20" s="78"/>
      <c r="B20" s="5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80"/>
      <c r="Q20" s="60"/>
      <c r="R20" s="60"/>
      <c r="S20" s="62"/>
      <c r="T20" s="63"/>
    </row>
    <row r="21" spans="1:20">
      <c r="A21" s="51"/>
      <c r="B21" s="81" t="s">
        <v>2046</v>
      </c>
      <c r="C21" s="82">
        <f>C26+C31+C36+C41+C46+C51+C56+C61+C66+C71+C76+C86</f>
        <v>0</v>
      </c>
      <c r="D21" s="82">
        <f t="shared" ref="D21:O21" si="9">D26+D31+D36+D41+D46+D51+D56+D61+D66+D71+D76+D86</f>
        <v>0</v>
      </c>
      <c r="E21" s="82">
        <f t="shared" si="9"/>
        <v>0</v>
      </c>
      <c r="F21" s="82">
        <f t="shared" si="9"/>
        <v>0</v>
      </c>
      <c r="G21" s="82">
        <f t="shared" si="9"/>
        <v>0</v>
      </c>
      <c r="H21" s="82">
        <f t="shared" si="9"/>
        <v>0</v>
      </c>
      <c r="I21" s="82">
        <f t="shared" si="9"/>
        <v>0</v>
      </c>
      <c r="J21" s="82">
        <f t="shared" si="9"/>
        <v>0</v>
      </c>
      <c r="K21" s="82">
        <f t="shared" si="9"/>
        <v>0</v>
      </c>
      <c r="L21" s="82">
        <f t="shared" si="9"/>
        <v>0</v>
      </c>
      <c r="M21" s="82">
        <f t="shared" si="9"/>
        <v>0</v>
      </c>
      <c r="N21" s="82">
        <f t="shared" si="9"/>
        <v>0</v>
      </c>
      <c r="O21" s="82">
        <f t="shared" si="9"/>
        <v>0</v>
      </c>
      <c r="P21" s="206" t="e">
        <f>ROUND(+O21/O$10,4)</f>
        <v>#DIV/0!</v>
      </c>
      <c r="Q21" s="60">
        <f>+N21+M21+L21+K21+J21+I21+H21+G21+F21+E21+D21+C21-O21</f>
        <v>0</v>
      </c>
      <c r="R21" s="60"/>
      <c r="S21" s="62"/>
      <c r="T21" s="63"/>
    </row>
    <row r="22" spans="1:20" ht="12.75" customHeight="1">
      <c r="A22" s="51"/>
      <c r="B22" s="81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199"/>
      <c r="Q22" s="199"/>
      <c r="R22" s="199"/>
      <c r="S22" s="62"/>
      <c r="T22" s="63"/>
    </row>
    <row r="23" spans="1:20" s="85" customFormat="1" ht="12.75" customHeight="1">
      <c r="A23" s="71">
        <v>2</v>
      </c>
      <c r="B23" s="84" t="s">
        <v>2047</v>
      </c>
      <c r="C23" s="73">
        <f>SUM(C27:C28,C32:C33,C37:C38,C42:C43,C47:C48,C52:C53,C57:C58,C62:C63,C67:C68,C72:C73,C77:C80)</f>
        <v>0</v>
      </c>
      <c r="D23" s="73">
        <f t="shared" ref="D23:O23" si="10">SUM(D27:D28,D32:D33,D37:D38,D42:D43,D47:D48,D52:D53,D57:D58,D62:D63,D67:D68,D72:D73,D77:D80)</f>
        <v>0</v>
      </c>
      <c r="E23" s="73">
        <f t="shared" si="10"/>
        <v>0</v>
      </c>
      <c r="F23" s="73">
        <f t="shared" si="10"/>
        <v>0</v>
      </c>
      <c r="G23" s="73">
        <f t="shared" si="10"/>
        <v>0</v>
      </c>
      <c r="H23" s="73">
        <f t="shared" si="10"/>
        <v>0</v>
      </c>
      <c r="I23" s="73">
        <f>SUM(I27:I28,I32:I33,I37:I38,I42:I43,I47:I48,I52:I53,I57:I58,I62:I63,I67:I68,I72:I73,I77:I80)</f>
        <v>0</v>
      </c>
      <c r="J23" s="73">
        <f t="shared" si="10"/>
        <v>0</v>
      </c>
      <c r="K23" s="73">
        <f t="shared" si="10"/>
        <v>0</v>
      </c>
      <c r="L23" s="73">
        <f t="shared" si="10"/>
        <v>0</v>
      </c>
      <c r="M23" s="73">
        <f t="shared" si="10"/>
        <v>0</v>
      </c>
      <c r="N23" s="73">
        <f t="shared" si="10"/>
        <v>0</v>
      </c>
      <c r="O23" s="73">
        <f t="shared" si="10"/>
        <v>0</v>
      </c>
      <c r="P23" s="207" t="e">
        <f>ROUND(+O23/O$10,4)</f>
        <v>#DIV/0!</v>
      </c>
      <c r="Q23" s="60">
        <f>+N23+M23+L23+K23+J23+I23+H23+G23+F23+E23+D23+C23-O23</f>
        <v>0</v>
      </c>
      <c r="R23" s="60"/>
      <c r="S23" s="62"/>
      <c r="T23" s="63"/>
    </row>
    <row r="24" spans="1:20" s="85" customFormat="1" ht="12.75" customHeight="1">
      <c r="A24" s="86">
        <v>2.2000000000000002</v>
      </c>
      <c r="B24" s="84" t="s">
        <v>2050</v>
      </c>
      <c r="C24" s="73">
        <f>SUM(C29,C34,C39,C44,C49,C54,C59,C64,C69,C74,C81:C84,C87:C91)</f>
        <v>0</v>
      </c>
      <c r="D24" s="73">
        <f t="shared" ref="D24:O24" si="11">SUM(D29,D34,D39,D44,D49,D54,D59,D64,D69,D74,D81:D84,D87:D91)</f>
        <v>0</v>
      </c>
      <c r="E24" s="73">
        <f t="shared" si="11"/>
        <v>0</v>
      </c>
      <c r="F24" s="73">
        <f t="shared" si="11"/>
        <v>0</v>
      </c>
      <c r="G24" s="73">
        <f t="shared" si="11"/>
        <v>0</v>
      </c>
      <c r="H24" s="73">
        <f t="shared" si="11"/>
        <v>0</v>
      </c>
      <c r="I24" s="73">
        <f t="shared" si="11"/>
        <v>0</v>
      </c>
      <c r="J24" s="73">
        <f t="shared" si="11"/>
        <v>0</v>
      </c>
      <c r="K24" s="73">
        <f t="shared" si="11"/>
        <v>0</v>
      </c>
      <c r="L24" s="73">
        <f t="shared" si="11"/>
        <v>0</v>
      </c>
      <c r="M24" s="73">
        <f t="shared" si="11"/>
        <v>0</v>
      </c>
      <c r="N24" s="73">
        <f t="shared" si="11"/>
        <v>0</v>
      </c>
      <c r="O24" s="73">
        <f t="shared" si="11"/>
        <v>0</v>
      </c>
      <c r="P24" s="207" t="e">
        <f>ROUND(+O24/O$10,4)</f>
        <v>#DIV/0!</v>
      </c>
      <c r="Q24" s="60">
        <f>+N24+M24+L24+K24+J24+I24+H24+G24+F24+E24+D24+C24-O24</f>
        <v>0</v>
      </c>
      <c r="R24" s="60"/>
      <c r="S24" s="62"/>
      <c r="T24" s="63"/>
    </row>
    <row r="25" spans="1:20" s="85" customFormat="1" ht="12.75" customHeight="1">
      <c r="A25" s="71"/>
      <c r="B25" s="84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69"/>
      <c r="P25" s="207"/>
      <c r="Q25" s="60"/>
      <c r="R25" s="60"/>
      <c r="S25" s="62"/>
      <c r="T25" s="63"/>
    </row>
    <row r="26" spans="1:20" s="85" customFormat="1" ht="12.75" customHeight="1">
      <c r="A26" s="87" t="s">
        <v>2051</v>
      </c>
      <c r="B26" s="88" t="s">
        <v>2052</v>
      </c>
      <c r="C26" s="89">
        <f t="shared" ref="C26:O26" si="12">SUM(C27:C29)</f>
        <v>0</v>
      </c>
      <c r="D26" s="89">
        <f t="shared" si="12"/>
        <v>0</v>
      </c>
      <c r="E26" s="89">
        <f t="shared" si="12"/>
        <v>0</v>
      </c>
      <c r="F26" s="89">
        <f t="shared" si="12"/>
        <v>0</v>
      </c>
      <c r="G26" s="89">
        <f t="shared" si="12"/>
        <v>0</v>
      </c>
      <c r="H26" s="89">
        <f t="shared" si="12"/>
        <v>0</v>
      </c>
      <c r="I26" s="89">
        <f t="shared" si="12"/>
        <v>0</v>
      </c>
      <c r="J26" s="89">
        <f t="shared" si="12"/>
        <v>0</v>
      </c>
      <c r="K26" s="89">
        <f t="shared" si="12"/>
        <v>0</v>
      </c>
      <c r="L26" s="89">
        <f t="shared" si="12"/>
        <v>0</v>
      </c>
      <c r="M26" s="89">
        <f t="shared" si="12"/>
        <v>0</v>
      </c>
      <c r="N26" s="89">
        <f t="shared" si="12"/>
        <v>0</v>
      </c>
      <c r="O26" s="89">
        <f t="shared" si="12"/>
        <v>0</v>
      </c>
      <c r="P26" s="207" t="e">
        <f t="shared" ref="P26:P27" si="13">ROUND(+O26/O$10,4)</f>
        <v>#DIV/0!</v>
      </c>
      <c r="Q26" s="60">
        <f t="shared" ref="Q26:Q27" si="14">+N26+M26+L26+K26+J26+I26+H26+G26+F26+E26+D26+C26-O26</f>
        <v>0</v>
      </c>
      <c r="R26" s="60"/>
      <c r="S26" s="62"/>
      <c r="T26" s="63"/>
    </row>
    <row r="27" spans="1:20" s="85" customFormat="1" ht="12.75" customHeight="1">
      <c r="A27" s="87"/>
      <c r="B27" s="90" t="s">
        <v>2052</v>
      </c>
      <c r="C27" s="91">
        <v>0</v>
      </c>
      <c r="D27" s="91">
        <v>0</v>
      </c>
      <c r="E27" s="92">
        <v>0</v>
      </c>
      <c r="F27" s="91">
        <v>0</v>
      </c>
      <c r="G27" s="92">
        <v>0</v>
      </c>
      <c r="H27" s="91">
        <v>0</v>
      </c>
      <c r="I27" s="92">
        <v>0</v>
      </c>
      <c r="J27" s="91">
        <v>0</v>
      </c>
      <c r="K27" s="91">
        <v>0</v>
      </c>
      <c r="L27" s="91">
        <v>0</v>
      </c>
      <c r="M27" s="91">
        <v>0</v>
      </c>
      <c r="N27" s="91">
        <v>0</v>
      </c>
      <c r="O27" s="64">
        <f t="shared" ref="O27:O29" si="15">+N27+M27+L27+K27+J27+I27+H27+G27+F27+E27+D27+C27</f>
        <v>0</v>
      </c>
      <c r="P27" s="208" t="e">
        <f t="shared" si="13"/>
        <v>#DIV/0!</v>
      </c>
      <c r="Q27" s="60">
        <f t="shared" si="14"/>
        <v>0</v>
      </c>
      <c r="R27" s="60"/>
      <c r="S27" s="62">
        <v>1</v>
      </c>
      <c r="T27" s="63"/>
    </row>
    <row r="28" spans="1:20" s="85" customFormat="1" ht="12.75" customHeight="1">
      <c r="A28" s="87"/>
      <c r="B28" s="90" t="s">
        <v>2053</v>
      </c>
      <c r="C28" s="93">
        <v>0</v>
      </c>
      <c r="D28" s="93">
        <v>0</v>
      </c>
      <c r="E28" s="93">
        <v>0</v>
      </c>
      <c r="F28" s="93">
        <v>0</v>
      </c>
      <c r="G28" s="93">
        <v>0</v>
      </c>
      <c r="H28" s="93">
        <v>0</v>
      </c>
      <c r="I28" s="93">
        <v>0</v>
      </c>
      <c r="J28" s="93">
        <v>0</v>
      </c>
      <c r="K28" s="93">
        <v>0</v>
      </c>
      <c r="L28" s="93">
        <v>0</v>
      </c>
      <c r="M28" s="93">
        <v>0</v>
      </c>
      <c r="N28" s="93">
        <v>0</v>
      </c>
      <c r="O28" s="94">
        <f t="shared" si="15"/>
        <v>0</v>
      </c>
      <c r="P28" s="208" t="e">
        <f>ROUND(+O28/O$10,4)</f>
        <v>#DIV/0!</v>
      </c>
      <c r="Q28" s="60">
        <f>+N28+M28+L28+K28+J28+I28+H28+G28+F28+E28+D28+C28-O28</f>
        <v>0</v>
      </c>
      <c r="R28" s="60"/>
      <c r="S28" s="62">
        <v>1</v>
      </c>
      <c r="T28" s="63"/>
    </row>
    <row r="29" spans="1:20" s="85" customFormat="1" ht="12.75" customHeight="1">
      <c r="A29" s="87"/>
      <c r="B29" s="90" t="s">
        <v>2054</v>
      </c>
      <c r="C29" s="95">
        <v>0</v>
      </c>
      <c r="D29" s="95">
        <v>0</v>
      </c>
      <c r="E29" s="95">
        <v>0</v>
      </c>
      <c r="F29" s="95">
        <v>0</v>
      </c>
      <c r="G29" s="95">
        <v>0</v>
      </c>
      <c r="H29" s="95">
        <v>0</v>
      </c>
      <c r="I29" s="95">
        <v>0</v>
      </c>
      <c r="J29" s="95">
        <v>0</v>
      </c>
      <c r="K29" s="95">
        <v>0</v>
      </c>
      <c r="L29" s="95">
        <v>0</v>
      </c>
      <c r="M29" s="95">
        <v>0</v>
      </c>
      <c r="N29" s="95">
        <v>0</v>
      </c>
      <c r="O29" s="96">
        <f t="shared" si="15"/>
        <v>0</v>
      </c>
      <c r="P29" s="208" t="e">
        <f t="shared" ref="P29" si="16">ROUND(+O29/O$10,4)</f>
        <v>#DIV/0!</v>
      </c>
      <c r="Q29" s="60">
        <f t="shared" ref="Q29" si="17">+N29+M29+L29+K29+J29+I29+H29+G29+F29+E29+D29+C29-O29</f>
        <v>0</v>
      </c>
      <c r="R29" s="60"/>
      <c r="S29" s="62">
        <v>2</v>
      </c>
      <c r="T29" s="63"/>
    </row>
    <row r="30" spans="1:20" s="85" customFormat="1" ht="12.75" customHeight="1">
      <c r="A30" s="87"/>
      <c r="B30" s="88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69"/>
      <c r="P30" s="207"/>
      <c r="Q30" s="60"/>
      <c r="R30" s="60"/>
      <c r="S30" s="62"/>
      <c r="T30" s="63"/>
    </row>
    <row r="31" spans="1:20" s="85" customFormat="1" ht="12.75" customHeight="1">
      <c r="A31" s="87" t="s">
        <v>2055</v>
      </c>
      <c r="B31" s="88" t="s">
        <v>2056</v>
      </c>
      <c r="C31" s="73">
        <f t="shared" ref="C31:O31" si="18">SUM(C32:C34)</f>
        <v>0</v>
      </c>
      <c r="D31" s="73">
        <f t="shared" si="18"/>
        <v>0</v>
      </c>
      <c r="E31" s="73">
        <f t="shared" si="18"/>
        <v>0</v>
      </c>
      <c r="F31" s="73">
        <f t="shared" si="18"/>
        <v>0</v>
      </c>
      <c r="G31" s="73">
        <f t="shared" si="18"/>
        <v>0</v>
      </c>
      <c r="H31" s="73">
        <f t="shared" si="18"/>
        <v>0</v>
      </c>
      <c r="I31" s="73">
        <f t="shared" si="18"/>
        <v>0</v>
      </c>
      <c r="J31" s="73">
        <f t="shared" si="18"/>
        <v>0</v>
      </c>
      <c r="K31" s="73">
        <f t="shared" si="18"/>
        <v>0</v>
      </c>
      <c r="L31" s="73">
        <f t="shared" si="18"/>
        <v>0</v>
      </c>
      <c r="M31" s="73">
        <f t="shared" si="18"/>
        <v>0</v>
      </c>
      <c r="N31" s="73">
        <f t="shared" si="18"/>
        <v>0</v>
      </c>
      <c r="O31" s="73">
        <f t="shared" si="18"/>
        <v>0</v>
      </c>
      <c r="P31" s="207" t="e">
        <f t="shared" ref="P31:P34" si="19">ROUND(+O31/O$10,4)</f>
        <v>#DIV/0!</v>
      </c>
      <c r="Q31" s="60">
        <f>+N31+M31+L31+K31+J31+I31+H31+G31+F31+E31+D31+C31-O31</f>
        <v>0</v>
      </c>
      <c r="R31" s="60"/>
      <c r="S31" s="62"/>
      <c r="T31" s="63"/>
    </row>
    <row r="32" spans="1:20" s="85" customFormat="1" ht="12.75" customHeight="1">
      <c r="A32" s="87"/>
      <c r="B32" s="90" t="s">
        <v>2057</v>
      </c>
      <c r="C32" s="92">
        <v>0</v>
      </c>
      <c r="D32" s="92">
        <v>0</v>
      </c>
      <c r="E32" s="92">
        <v>0</v>
      </c>
      <c r="F32" s="92">
        <v>0</v>
      </c>
      <c r="G32" s="92">
        <v>0</v>
      </c>
      <c r="H32" s="92">
        <v>0</v>
      </c>
      <c r="I32" s="92">
        <v>0</v>
      </c>
      <c r="J32" s="92">
        <v>0</v>
      </c>
      <c r="K32" s="92">
        <v>0</v>
      </c>
      <c r="L32" s="92">
        <v>0</v>
      </c>
      <c r="M32" s="92">
        <v>0</v>
      </c>
      <c r="N32" s="92">
        <v>0</v>
      </c>
      <c r="O32" s="64">
        <f>+N32+M32+L32+K32+J32+I32+H32+G32+F32+E32+D32+C32</f>
        <v>0</v>
      </c>
      <c r="P32" s="208" t="e">
        <f t="shared" si="19"/>
        <v>#DIV/0!</v>
      </c>
      <c r="Q32" s="60">
        <f>+N32+M32+L32+K32+J32+I32+H32+G32+F32+E32+D32+C32-O32</f>
        <v>0</v>
      </c>
      <c r="R32" s="60"/>
      <c r="S32" s="62">
        <v>1</v>
      </c>
      <c r="T32" s="63"/>
    </row>
    <row r="33" spans="1:20" s="85" customFormat="1" ht="12.75" customHeight="1">
      <c r="A33" s="87"/>
      <c r="B33" s="90" t="s">
        <v>2053</v>
      </c>
      <c r="C33" s="93">
        <v>0</v>
      </c>
      <c r="D33" s="93">
        <v>0</v>
      </c>
      <c r="E33" s="93">
        <v>0</v>
      </c>
      <c r="F33" s="93">
        <v>0</v>
      </c>
      <c r="G33" s="93">
        <v>0</v>
      </c>
      <c r="H33" s="93">
        <v>0</v>
      </c>
      <c r="I33" s="93">
        <v>0</v>
      </c>
      <c r="J33" s="93">
        <v>0</v>
      </c>
      <c r="K33" s="93">
        <v>0</v>
      </c>
      <c r="L33" s="93">
        <v>0</v>
      </c>
      <c r="M33" s="93">
        <v>0</v>
      </c>
      <c r="N33" s="93">
        <v>0</v>
      </c>
      <c r="O33" s="94">
        <v>0</v>
      </c>
      <c r="P33" s="208" t="e">
        <f t="shared" si="19"/>
        <v>#DIV/0!</v>
      </c>
      <c r="Q33" s="60">
        <v>0</v>
      </c>
      <c r="R33" s="60"/>
      <c r="S33" s="62">
        <v>1</v>
      </c>
      <c r="T33" s="63"/>
    </row>
    <row r="34" spans="1:20" s="85" customFormat="1" ht="12.75" customHeight="1">
      <c r="A34" s="87"/>
      <c r="B34" s="90" t="s">
        <v>2058</v>
      </c>
      <c r="C34" s="97">
        <v>0</v>
      </c>
      <c r="D34" s="97">
        <v>0</v>
      </c>
      <c r="E34" s="97"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97">
        <v>0</v>
      </c>
      <c r="N34" s="97">
        <v>0</v>
      </c>
      <c r="O34" s="96">
        <f>+N34+M34+L34+K34+J34+I34+H34+G34+F34+E34+D34+C34</f>
        <v>0</v>
      </c>
      <c r="P34" s="208" t="e">
        <f t="shared" si="19"/>
        <v>#DIV/0!</v>
      </c>
      <c r="Q34" s="60">
        <f>+N34+M34+L34+K34+J34+I34+H34+G34+F34+E34+D34+C34-O34</f>
        <v>0</v>
      </c>
      <c r="R34" s="60"/>
      <c r="S34" s="62">
        <v>2</v>
      </c>
      <c r="T34" s="63"/>
    </row>
    <row r="35" spans="1:20" s="85" customFormat="1" ht="12.75" customHeight="1">
      <c r="A35" s="87"/>
      <c r="B35" s="88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69"/>
      <c r="P35" s="207"/>
      <c r="Q35" s="60"/>
      <c r="R35" s="60"/>
      <c r="S35" s="62"/>
      <c r="T35" s="63"/>
    </row>
    <row r="36" spans="1:20" s="85" customFormat="1" ht="12.75" customHeight="1">
      <c r="A36" s="87" t="s">
        <v>2059</v>
      </c>
      <c r="B36" s="88" t="s">
        <v>2060</v>
      </c>
      <c r="C36" s="73">
        <f t="shared" ref="C36:O36" si="20">SUM(C37:C39)</f>
        <v>0</v>
      </c>
      <c r="D36" s="73">
        <f t="shared" si="20"/>
        <v>0</v>
      </c>
      <c r="E36" s="73">
        <f t="shared" si="20"/>
        <v>0</v>
      </c>
      <c r="F36" s="73">
        <f t="shared" si="20"/>
        <v>0</v>
      </c>
      <c r="G36" s="73">
        <f t="shared" si="20"/>
        <v>0</v>
      </c>
      <c r="H36" s="73">
        <f t="shared" si="20"/>
        <v>0</v>
      </c>
      <c r="I36" s="73">
        <f t="shared" si="20"/>
        <v>0</v>
      </c>
      <c r="J36" s="73">
        <f t="shared" si="20"/>
        <v>0</v>
      </c>
      <c r="K36" s="73">
        <f t="shared" si="20"/>
        <v>0</v>
      </c>
      <c r="L36" s="73">
        <f t="shared" si="20"/>
        <v>0</v>
      </c>
      <c r="M36" s="73">
        <f t="shared" si="20"/>
        <v>0</v>
      </c>
      <c r="N36" s="73">
        <f t="shared" si="20"/>
        <v>0</v>
      </c>
      <c r="O36" s="73">
        <f t="shared" si="20"/>
        <v>0</v>
      </c>
      <c r="P36" s="207" t="e">
        <f t="shared" ref="P36:P39" si="21">ROUND(+O36/O$10,4)</f>
        <v>#DIV/0!</v>
      </c>
      <c r="Q36" s="60">
        <f t="shared" ref="Q36:Q39" si="22">+N36+M36+L36+K36+J36+I36+H36+G36+F36+E36+D36+C36-O36</f>
        <v>0</v>
      </c>
      <c r="R36" s="60"/>
      <c r="S36" s="62"/>
      <c r="T36" s="63"/>
    </row>
    <row r="37" spans="1:20" s="85" customFormat="1" ht="12.75" customHeight="1">
      <c r="A37" s="87"/>
      <c r="B37" s="90" t="s">
        <v>2060</v>
      </c>
      <c r="C37" s="92">
        <v>0</v>
      </c>
      <c r="D37" s="92">
        <v>0</v>
      </c>
      <c r="E37" s="92">
        <v>0</v>
      </c>
      <c r="F37" s="92">
        <v>0</v>
      </c>
      <c r="G37" s="92">
        <v>0</v>
      </c>
      <c r="H37" s="92">
        <v>0</v>
      </c>
      <c r="I37" s="92">
        <v>0</v>
      </c>
      <c r="J37" s="92">
        <v>0</v>
      </c>
      <c r="K37" s="92">
        <v>0</v>
      </c>
      <c r="L37" s="92">
        <v>0</v>
      </c>
      <c r="M37" s="92">
        <v>0</v>
      </c>
      <c r="N37" s="92">
        <v>0</v>
      </c>
      <c r="O37" s="64">
        <f t="shared" ref="O37:O39" si="23">+N37+M37+L37+K37+J37+I37+H37+G37+F37+E37+D37+C37</f>
        <v>0</v>
      </c>
      <c r="P37" s="208" t="e">
        <f t="shared" si="21"/>
        <v>#DIV/0!</v>
      </c>
      <c r="Q37" s="60">
        <f t="shared" si="22"/>
        <v>0</v>
      </c>
      <c r="R37" s="60"/>
      <c r="S37" s="62">
        <v>1</v>
      </c>
      <c r="T37" s="63"/>
    </row>
    <row r="38" spans="1:20" s="85" customFormat="1" ht="12.75" customHeight="1">
      <c r="A38" s="87"/>
      <c r="B38" s="90" t="s">
        <v>2053</v>
      </c>
      <c r="C38" s="93">
        <v>0</v>
      </c>
      <c r="D38" s="93">
        <v>0</v>
      </c>
      <c r="E38" s="93">
        <v>0</v>
      </c>
      <c r="F38" s="93">
        <v>0</v>
      </c>
      <c r="G38" s="93">
        <v>0</v>
      </c>
      <c r="H38" s="93">
        <v>0</v>
      </c>
      <c r="I38" s="93">
        <v>0</v>
      </c>
      <c r="J38" s="93">
        <v>0</v>
      </c>
      <c r="K38" s="93">
        <v>0</v>
      </c>
      <c r="L38" s="93">
        <v>0</v>
      </c>
      <c r="M38" s="93">
        <v>0</v>
      </c>
      <c r="N38" s="93">
        <v>0</v>
      </c>
      <c r="O38" s="94">
        <f t="shared" si="23"/>
        <v>0</v>
      </c>
      <c r="P38" s="208" t="e">
        <f t="shared" si="21"/>
        <v>#DIV/0!</v>
      </c>
      <c r="Q38" s="60">
        <f t="shared" si="22"/>
        <v>0</v>
      </c>
      <c r="R38" s="60"/>
      <c r="S38" s="62">
        <v>1</v>
      </c>
      <c r="T38" s="63"/>
    </row>
    <row r="39" spans="1:20" s="85" customFormat="1" ht="12.75" customHeight="1">
      <c r="A39" s="87"/>
      <c r="B39" s="90" t="s">
        <v>2061</v>
      </c>
      <c r="C39" s="97">
        <v>0</v>
      </c>
      <c r="D39" s="97">
        <v>0</v>
      </c>
      <c r="E39" s="97">
        <v>0</v>
      </c>
      <c r="F39" s="97">
        <v>0</v>
      </c>
      <c r="G39" s="97">
        <v>0</v>
      </c>
      <c r="H39" s="97">
        <v>0</v>
      </c>
      <c r="I39" s="97">
        <v>0</v>
      </c>
      <c r="J39" s="97">
        <v>0</v>
      </c>
      <c r="K39" s="97">
        <v>0</v>
      </c>
      <c r="L39" s="97">
        <v>0</v>
      </c>
      <c r="M39" s="97">
        <v>0</v>
      </c>
      <c r="N39" s="97">
        <v>0</v>
      </c>
      <c r="O39" s="96">
        <f t="shared" si="23"/>
        <v>0</v>
      </c>
      <c r="P39" s="208" t="e">
        <f t="shared" si="21"/>
        <v>#DIV/0!</v>
      </c>
      <c r="Q39" s="60">
        <f t="shared" si="22"/>
        <v>0</v>
      </c>
      <c r="R39" s="60"/>
      <c r="S39" s="62">
        <v>2</v>
      </c>
      <c r="T39" s="63"/>
    </row>
    <row r="40" spans="1:20" s="85" customFormat="1" ht="12.75" customHeight="1">
      <c r="A40" s="87"/>
      <c r="B40" s="88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69"/>
      <c r="P40" s="207"/>
      <c r="Q40" s="60"/>
      <c r="R40" s="60"/>
      <c r="S40" s="62"/>
      <c r="T40" s="63"/>
    </row>
    <row r="41" spans="1:20" s="85" customFormat="1" ht="12.75" customHeight="1">
      <c r="A41" s="87" t="s">
        <v>2062</v>
      </c>
      <c r="B41" s="88" t="s">
        <v>2063</v>
      </c>
      <c r="C41" s="73">
        <f t="shared" ref="C41:O41" si="24">SUM(C42:C44)</f>
        <v>0</v>
      </c>
      <c r="D41" s="73">
        <f t="shared" si="24"/>
        <v>0</v>
      </c>
      <c r="E41" s="73">
        <f t="shared" si="24"/>
        <v>0</v>
      </c>
      <c r="F41" s="73">
        <f t="shared" si="24"/>
        <v>0</v>
      </c>
      <c r="G41" s="73">
        <f t="shared" si="24"/>
        <v>0</v>
      </c>
      <c r="H41" s="73">
        <f t="shared" si="24"/>
        <v>0</v>
      </c>
      <c r="I41" s="73">
        <f t="shared" si="24"/>
        <v>0</v>
      </c>
      <c r="J41" s="73">
        <f t="shared" si="24"/>
        <v>0</v>
      </c>
      <c r="K41" s="73">
        <f t="shared" si="24"/>
        <v>0</v>
      </c>
      <c r="L41" s="73">
        <f t="shared" si="24"/>
        <v>0</v>
      </c>
      <c r="M41" s="73">
        <f t="shared" si="24"/>
        <v>0</v>
      </c>
      <c r="N41" s="73">
        <f t="shared" si="24"/>
        <v>0</v>
      </c>
      <c r="O41" s="73">
        <f t="shared" si="24"/>
        <v>0</v>
      </c>
      <c r="P41" s="207" t="e">
        <f t="shared" ref="P41:P44" si="25">ROUND(+O41/O$10,4)</f>
        <v>#DIV/0!</v>
      </c>
      <c r="Q41" s="60">
        <f>+N41+M41+L41+K41+J41+I41+H41+G41+F41+E41+D41+C41-O41</f>
        <v>0</v>
      </c>
      <c r="R41" s="60"/>
      <c r="S41" s="62"/>
      <c r="T41" s="63"/>
    </row>
    <row r="42" spans="1:20" s="85" customFormat="1" ht="12.75" customHeight="1">
      <c r="A42" s="87"/>
      <c r="B42" s="90" t="s">
        <v>2063</v>
      </c>
      <c r="C42" s="92">
        <v>0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64">
        <f>+N42+M42+L42+K42+J42+I42+H42+G42+F42+E42+D42+C42</f>
        <v>0</v>
      </c>
      <c r="P42" s="208" t="e">
        <f t="shared" si="25"/>
        <v>#DIV/0!</v>
      </c>
      <c r="Q42" s="60">
        <f>+N42+M42+L42+K42+J42+I42+H42+G42+F42+E42+D42+C42-O42</f>
        <v>0</v>
      </c>
      <c r="R42" s="60"/>
      <c r="S42" s="62">
        <v>1</v>
      </c>
      <c r="T42" s="63"/>
    </row>
    <row r="43" spans="1:20" s="85" customFormat="1" ht="12.75" customHeight="1">
      <c r="A43" s="87"/>
      <c r="B43" s="90" t="s">
        <v>2053</v>
      </c>
      <c r="C43" s="93">
        <v>0</v>
      </c>
      <c r="D43" s="93">
        <v>0</v>
      </c>
      <c r="E43" s="93">
        <v>0</v>
      </c>
      <c r="F43" s="93">
        <v>0</v>
      </c>
      <c r="G43" s="93">
        <v>0</v>
      </c>
      <c r="H43" s="93">
        <v>0</v>
      </c>
      <c r="I43" s="93">
        <v>0</v>
      </c>
      <c r="J43" s="93">
        <v>0</v>
      </c>
      <c r="K43" s="93">
        <v>0</v>
      </c>
      <c r="L43" s="93">
        <v>0</v>
      </c>
      <c r="M43" s="93">
        <v>0</v>
      </c>
      <c r="N43" s="93">
        <v>0</v>
      </c>
      <c r="O43" s="94">
        <f t="shared" ref="O43:O44" si="26">+N43+M43+L43+K43+J43+I43+H43+G43+F43+E43+D43+C43</f>
        <v>0</v>
      </c>
      <c r="P43" s="208" t="e">
        <f t="shared" si="25"/>
        <v>#DIV/0!</v>
      </c>
      <c r="Q43" s="60">
        <v>0</v>
      </c>
      <c r="R43" s="60"/>
      <c r="S43" s="62">
        <v>1</v>
      </c>
      <c r="T43" s="63"/>
    </row>
    <row r="44" spans="1:20" s="85" customFormat="1" ht="12.75" customHeight="1">
      <c r="A44" s="87"/>
      <c r="B44" s="90" t="s">
        <v>2064</v>
      </c>
      <c r="C44" s="97">
        <v>0</v>
      </c>
      <c r="D44" s="97">
        <v>0</v>
      </c>
      <c r="E44" s="97">
        <v>0</v>
      </c>
      <c r="F44" s="97">
        <v>0</v>
      </c>
      <c r="G44" s="97">
        <v>0</v>
      </c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6">
        <f t="shared" si="26"/>
        <v>0</v>
      </c>
      <c r="P44" s="208" t="e">
        <f t="shared" si="25"/>
        <v>#DIV/0!</v>
      </c>
      <c r="Q44" s="60">
        <f>+N44+M44+L44+K44+J44+I44+H44+G44+F44+E44+D44+C44-O44</f>
        <v>0</v>
      </c>
      <c r="R44" s="60"/>
      <c r="S44" s="62">
        <v>2</v>
      </c>
      <c r="T44" s="63"/>
    </row>
    <row r="45" spans="1:20" s="85" customFormat="1" ht="12.75" customHeight="1">
      <c r="A45" s="87"/>
      <c r="B45" s="88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69"/>
      <c r="P45" s="207"/>
      <c r="Q45" s="60"/>
      <c r="R45" s="60"/>
      <c r="S45" s="62"/>
      <c r="T45" s="63"/>
    </row>
    <row r="46" spans="1:20" s="85" customFormat="1" ht="12.75" customHeight="1">
      <c r="A46" s="87" t="s">
        <v>2065</v>
      </c>
      <c r="B46" s="88" t="s">
        <v>2066</v>
      </c>
      <c r="C46" s="73">
        <f t="shared" ref="C46:O46" si="27">SUM(C47:C49)</f>
        <v>0</v>
      </c>
      <c r="D46" s="73">
        <f t="shared" si="27"/>
        <v>0</v>
      </c>
      <c r="E46" s="73">
        <f t="shared" si="27"/>
        <v>0</v>
      </c>
      <c r="F46" s="73">
        <f t="shared" si="27"/>
        <v>0</v>
      </c>
      <c r="G46" s="73">
        <f t="shared" si="27"/>
        <v>0</v>
      </c>
      <c r="H46" s="73">
        <f t="shared" si="27"/>
        <v>0</v>
      </c>
      <c r="I46" s="73">
        <f t="shared" si="27"/>
        <v>0</v>
      </c>
      <c r="J46" s="73">
        <f t="shared" si="27"/>
        <v>0</v>
      </c>
      <c r="K46" s="73">
        <f t="shared" si="27"/>
        <v>0</v>
      </c>
      <c r="L46" s="73">
        <f t="shared" si="27"/>
        <v>0</v>
      </c>
      <c r="M46" s="73">
        <f t="shared" si="27"/>
        <v>0</v>
      </c>
      <c r="N46" s="73">
        <f t="shared" si="27"/>
        <v>0</v>
      </c>
      <c r="O46" s="73">
        <f t="shared" si="27"/>
        <v>0</v>
      </c>
      <c r="P46" s="207" t="e">
        <f t="shared" ref="P46:P49" si="28">ROUND(+O46/O$10,4)</f>
        <v>#DIV/0!</v>
      </c>
      <c r="Q46" s="60">
        <f>+N46+M46+L46+K46+J46+I46+H46+G46+F46+E46+D46+C46-O46</f>
        <v>0</v>
      </c>
      <c r="R46" s="60"/>
      <c r="S46" s="62"/>
      <c r="T46" s="63"/>
    </row>
    <row r="47" spans="1:20" s="85" customFormat="1" ht="12.75" customHeight="1">
      <c r="A47" s="87"/>
      <c r="B47" s="90" t="s">
        <v>2066</v>
      </c>
      <c r="C47" s="92">
        <v>0</v>
      </c>
      <c r="D47" s="92">
        <v>0</v>
      </c>
      <c r="E47" s="92">
        <v>0</v>
      </c>
      <c r="F47" s="92">
        <v>0</v>
      </c>
      <c r="G47" s="92">
        <v>0</v>
      </c>
      <c r="H47" s="92">
        <v>0</v>
      </c>
      <c r="I47" s="92">
        <v>0</v>
      </c>
      <c r="J47" s="92">
        <v>0</v>
      </c>
      <c r="K47" s="92">
        <v>0</v>
      </c>
      <c r="L47" s="92">
        <v>0</v>
      </c>
      <c r="M47" s="92">
        <v>0</v>
      </c>
      <c r="N47" s="92">
        <v>0</v>
      </c>
      <c r="O47" s="64">
        <f>+N47+M47+L47+K47+J47+I47+H47+G47+F47+E47+D47+C47</f>
        <v>0</v>
      </c>
      <c r="P47" s="208" t="e">
        <f t="shared" si="28"/>
        <v>#DIV/0!</v>
      </c>
      <c r="Q47" s="60">
        <f>+N47+M47+L47+K47+J47+I47+H47+G47+F47+E47+D47+C47-O47</f>
        <v>0</v>
      </c>
      <c r="R47" s="60"/>
      <c r="S47" s="62">
        <v>1</v>
      </c>
      <c r="T47" s="63"/>
    </row>
    <row r="48" spans="1:20" s="85" customFormat="1" ht="12.75" customHeight="1">
      <c r="A48" s="87"/>
      <c r="B48" s="90" t="s">
        <v>2053</v>
      </c>
      <c r="C48" s="93">
        <v>0</v>
      </c>
      <c r="D48" s="93">
        <v>0</v>
      </c>
      <c r="E48" s="93">
        <v>0</v>
      </c>
      <c r="F48" s="93">
        <v>0</v>
      </c>
      <c r="G48" s="93">
        <v>0</v>
      </c>
      <c r="H48" s="93">
        <v>0</v>
      </c>
      <c r="I48" s="93">
        <v>0</v>
      </c>
      <c r="J48" s="93">
        <v>0</v>
      </c>
      <c r="K48" s="93">
        <v>0</v>
      </c>
      <c r="L48" s="93">
        <v>0</v>
      </c>
      <c r="M48" s="93">
        <v>0</v>
      </c>
      <c r="N48" s="93">
        <v>0</v>
      </c>
      <c r="O48" s="94">
        <f t="shared" ref="O48:O49" si="29">+N48+M48+L48+K48+J48+I48+H48+G48+F48+E48+D48+C48</f>
        <v>0</v>
      </c>
      <c r="P48" s="208" t="e">
        <f t="shared" si="28"/>
        <v>#DIV/0!</v>
      </c>
      <c r="Q48" s="60">
        <v>0</v>
      </c>
      <c r="R48" s="60"/>
      <c r="S48" s="62">
        <v>1</v>
      </c>
      <c r="T48" s="63"/>
    </row>
    <row r="49" spans="1:20" s="85" customFormat="1" ht="12.75" customHeight="1">
      <c r="A49" s="87"/>
      <c r="B49" s="90" t="s">
        <v>2067</v>
      </c>
      <c r="C49" s="97">
        <v>0</v>
      </c>
      <c r="D49" s="97">
        <v>0</v>
      </c>
      <c r="E49" s="97">
        <v>0</v>
      </c>
      <c r="F49" s="97">
        <v>0</v>
      </c>
      <c r="G49" s="97">
        <v>0</v>
      </c>
      <c r="H49" s="97">
        <v>0</v>
      </c>
      <c r="I49" s="97">
        <v>0</v>
      </c>
      <c r="J49" s="97">
        <v>0</v>
      </c>
      <c r="K49" s="97">
        <v>0</v>
      </c>
      <c r="L49" s="97">
        <v>0</v>
      </c>
      <c r="M49" s="97">
        <v>0</v>
      </c>
      <c r="N49" s="97">
        <v>0</v>
      </c>
      <c r="O49" s="96">
        <f t="shared" si="29"/>
        <v>0</v>
      </c>
      <c r="P49" s="208" t="e">
        <f t="shared" si="28"/>
        <v>#DIV/0!</v>
      </c>
      <c r="Q49" s="60">
        <f>+N49+M49+L49+K49+J49+I49+H49+G49+F49+E49+D49+C49-O49</f>
        <v>0</v>
      </c>
      <c r="R49" s="60"/>
      <c r="S49" s="62">
        <v>2</v>
      </c>
      <c r="T49" s="63"/>
    </row>
    <row r="50" spans="1:20" s="85" customFormat="1" ht="12.75" customHeight="1">
      <c r="A50" s="87"/>
      <c r="B50" s="88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69"/>
      <c r="P50" s="207"/>
      <c r="Q50" s="60"/>
      <c r="R50" s="60"/>
      <c r="S50" s="62"/>
      <c r="T50" s="63"/>
    </row>
    <row r="51" spans="1:20" s="85" customFormat="1" ht="12.75" customHeight="1">
      <c r="A51" s="87" t="s">
        <v>2068</v>
      </c>
      <c r="B51" s="88" t="s">
        <v>2069</v>
      </c>
      <c r="C51" s="73">
        <f t="shared" ref="C51:O51" si="30">SUM(C52:C54)</f>
        <v>0</v>
      </c>
      <c r="D51" s="73">
        <f t="shared" si="30"/>
        <v>0</v>
      </c>
      <c r="E51" s="73">
        <f t="shared" si="30"/>
        <v>0</v>
      </c>
      <c r="F51" s="73">
        <f t="shared" si="30"/>
        <v>0</v>
      </c>
      <c r="G51" s="73">
        <f t="shared" si="30"/>
        <v>0</v>
      </c>
      <c r="H51" s="73">
        <f t="shared" si="30"/>
        <v>0</v>
      </c>
      <c r="I51" s="73">
        <f>SUM(I52:I54)</f>
        <v>0</v>
      </c>
      <c r="J51" s="73">
        <f t="shared" si="30"/>
        <v>0</v>
      </c>
      <c r="K51" s="73">
        <f t="shared" si="30"/>
        <v>0</v>
      </c>
      <c r="L51" s="73">
        <f t="shared" si="30"/>
        <v>0</v>
      </c>
      <c r="M51" s="73">
        <f t="shared" si="30"/>
        <v>0</v>
      </c>
      <c r="N51" s="73">
        <f t="shared" si="30"/>
        <v>0</v>
      </c>
      <c r="O51" s="73">
        <f t="shared" si="30"/>
        <v>0</v>
      </c>
      <c r="P51" s="207" t="e">
        <f t="shared" ref="P51:P54" si="31">ROUND(+O51/O$10,4)</f>
        <v>#DIV/0!</v>
      </c>
      <c r="Q51" s="60">
        <f>+N51+M51+L51+K51+J51+I51+H51+G51+F51+E51+D51+C51-O51</f>
        <v>0</v>
      </c>
      <c r="R51" s="60"/>
      <c r="S51" s="62"/>
      <c r="T51" s="63"/>
    </row>
    <row r="52" spans="1:20" s="85" customFormat="1" ht="12.75" customHeight="1">
      <c r="A52" s="87"/>
      <c r="B52" s="90" t="s">
        <v>2069</v>
      </c>
      <c r="C52" s="92">
        <v>0</v>
      </c>
      <c r="D52" s="92">
        <v>0</v>
      </c>
      <c r="E52" s="92">
        <v>0</v>
      </c>
      <c r="F52" s="92">
        <v>0</v>
      </c>
      <c r="G52" s="92">
        <v>0</v>
      </c>
      <c r="H52" s="92">
        <v>0</v>
      </c>
      <c r="I52" s="92">
        <v>0</v>
      </c>
      <c r="J52" s="92">
        <v>0</v>
      </c>
      <c r="K52" s="92">
        <v>0</v>
      </c>
      <c r="L52" s="92">
        <v>0</v>
      </c>
      <c r="M52" s="92">
        <v>0</v>
      </c>
      <c r="N52" s="92">
        <v>0</v>
      </c>
      <c r="O52" s="64">
        <f>+N52+M52+L52+K52+J52+I52+H52+G52+F52+E52+D52+C52</f>
        <v>0</v>
      </c>
      <c r="P52" s="208" t="e">
        <f t="shared" si="31"/>
        <v>#DIV/0!</v>
      </c>
      <c r="Q52" s="60">
        <f>+N52+M52+L52+K52+J52+I52+H52+G52+F52+E52+D52+C52-O52</f>
        <v>0</v>
      </c>
      <c r="R52" s="60"/>
      <c r="S52" s="62">
        <v>1</v>
      </c>
      <c r="T52" s="63"/>
    </row>
    <row r="53" spans="1:20" s="85" customFormat="1" ht="12.75" customHeight="1">
      <c r="A53" s="87"/>
      <c r="B53" s="90" t="s">
        <v>2053</v>
      </c>
      <c r="C53" s="93">
        <v>0</v>
      </c>
      <c r="D53" s="93">
        <v>0</v>
      </c>
      <c r="E53" s="93">
        <v>0</v>
      </c>
      <c r="F53" s="93">
        <v>0</v>
      </c>
      <c r="G53" s="93">
        <v>0</v>
      </c>
      <c r="H53" s="93">
        <v>0</v>
      </c>
      <c r="I53" s="93">
        <v>0</v>
      </c>
      <c r="J53" s="93">
        <v>0</v>
      </c>
      <c r="K53" s="93">
        <v>0</v>
      </c>
      <c r="L53" s="93">
        <v>0</v>
      </c>
      <c r="M53" s="93">
        <v>0</v>
      </c>
      <c r="N53" s="93">
        <v>0</v>
      </c>
      <c r="O53" s="94">
        <f>+N53+M53+L53+K53+J53+I53+H53+G53+F53+E53+D53+C53</f>
        <v>0</v>
      </c>
      <c r="P53" s="208" t="e">
        <f t="shared" si="31"/>
        <v>#DIV/0!</v>
      </c>
      <c r="Q53" s="60">
        <v>0</v>
      </c>
      <c r="R53" s="60"/>
      <c r="S53" s="62">
        <v>1</v>
      </c>
      <c r="T53" s="63"/>
    </row>
    <row r="54" spans="1:20" s="85" customFormat="1" ht="12.75" customHeight="1">
      <c r="A54" s="87"/>
      <c r="B54" s="90" t="s">
        <v>2070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6">
        <f t="shared" ref="O54" si="32">+N54+M54+L54+K54+J54+I54+H54+G54+F54+E54+D54+C54</f>
        <v>0</v>
      </c>
      <c r="P54" s="208" t="e">
        <f t="shared" si="31"/>
        <v>#DIV/0!</v>
      </c>
      <c r="Q54" s="60">
        <f>+N54+M54+L54+K54+J54+I54+H54+G54+F54+E54+D54+C54-O54</f>
        <v>0</v>
      </c>
      <c r="R54" s="60"/>
      <c r="S54" s="62">
        <v>2</v>
      </c>
      <c r="T54" s="63"/>
    </row>
    <row r="55" spans="1:20" s="85" customFormat="1" ht="12.75" customHeight="1">
      <c r="A55" s="87"/>
      <c r="B55" s="88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69"/>
      <c r="P55" s="207"/>
      <c r="Q55" s="60"/>
      <c r="R55" s="60"/>
      <c r="S55" s="62"/>
      <c r="T55" s="63"/>
    </row>
    <row r="56" spans="1:20" s="85" customFormat="1" ht="12.75" customHeight="1">
      <c r="A56" s="87" t="s">
        <v>2071</v>
      </c>
      <c r="B56" s="88" t="s">
        <v>2072</v>
      </c>
      <c r="C56" s="73">
        <f t="shared" ref="C56:O56" si="33">SUM(C57:C59)</f>
        <v>0</v>
      </c>
      <c r="D56" s="73">
        <f t="shared" si="33"/>
        <v>0</v>
      </c>
      <c r="E56" s="73">
        <f t="shared" si="33"/>
        <v>0</v>
      </c>
      <c r="F56" s="73">
        <f t="shared" si="33"/>
        <v>0</v>
      </c>
      <c r="G56" s="73">
        <f t="shared" si="33"/>
        <v>0</v>
      </c>
      <c r="H56" s="73">
        <f t="shared" si="33"/>
        <v>0</v>
      </c>
      <c r="I56" s="73">
        <f t="shared" si="33"/>
        <v>0</v>
      </c>
      <c r="J56" s="73">
        <f t="shared" si="33"/>
        <v>0</v>
      </c>
      <c r="K56" s="73">
        <f t="shared" si="33"/>
        <v>0</v>
      </c>
      <c r="L56" s="73">
        <f t="shared" si="33"/>
        <v>0</v>
      </c>
      <c r="M56" s="73">
        <f t="shared" si="33"/>
        <v>0</v>
      </c>
      <c r="N56" s="73">
        <f t="shared" si="33"/>
        <v>0</v>
      </c>
      <c r="O56" s="73">
        <f t="shared" si="33"/>
        <v>0</v>
      </c>
      <c r="P56" s="207" t="e">
        <f t="shared" ref="P56:P59" si="34">ROUND(+O56/O$10,4)</f>
        <v>#DIV/0!</v>
      </c>
      <c r="Q56" s="60">
        <f>+N56+M56+L56+K56+J56+I56+H56+G56+F56+E56+D56+C56-O56</f>
        <v>0</v>
      </c>
      <c r="R56" s="60"/>
      <c r="S56" s="62"/>
      <c r="T56" s="63"/>
    </row>
    <row r="57" spans="1:20" s="85" customFormat="1" ht="12.75" customHeight="1">
      <c r="A57" s="87"/>
      <c r="B57" s="90" t="s">
        <v>2072</v>
      </c>
      <c r="C57" s="92">
        <v>0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64">
        <f>+N57+M57+L57+K57+J57+I57+H57+G57+F57+E57+D57+C57</f>
        <v>0</v>
      </c>
      <c r="P57" s="208" t="e">
        <f t="shared" si="34"/>
        <v>#DIV/0!</v>
      </c>
      <c r="Q57" s="60">
        <f>+N57+M57+L57+K57+J57+I57+H57+G57+F57+E57+D57+C57-O57</f>
        <v>0</v>
      </c>
      <c r="R57" s="60"/>
      <c r="S57" s="62">
        <v>1</v>
      </c>
      <c r="T57" s="63"/>
    </row>
    <row r="58" spans="1:20" s="85" customFormat="1" ht="12.75" customHeight="1">
      <c r="A58" s="87"/>
      <c r="B58" s="90" t="s">
        <v>2053</v>
      </c>
      <c r="C58" s="93">
        <v>0</v>
      </c>
      <c r="D58" s="93">
        <v>0</v>
      </c>
      <c r="E58" s="93">
        <v>0</v>
      </c>
      <c r="F58" s="93">
        <v>0</v>
      </c>
      <c r="G58" s="93">
        <v>0</v>
      </c>
      <c r="H58" s="93">
        <v>0</v>
      </c>
      <c r="I58" s="93">
        <v>0</v>
      </c>
      <c r="J58" s="93">
        <v>0</v>
      </c>
      <c r="K58" s="93">
        <v>0</v>
      </c>
      <c r="L58" s="93">
        <v>0</v>
      </c>
      <c r="M58" s="93">
        <v>0</v>
      </c>
      <c r="N58" s="93">
        <v>0</v>
      </c>
      <c r="O58" s="94">
        <f t="shared" ref="O58:O59" si="35">+N58+M58+L58+K58+J58+I58+H58+G58+F58+E58+D58+C58</f>
        <v>0</v>
      </c>
      <c r="P58" s="208" t="e">
        <f t="shared" si="34"/>
        <v>#DIV/0!</v>
      </c>
      <c r="Q58" s="60">
        <v>0</v>
      </c>
      <c r="R58" s="60"/>
      <c r="S58" s="62">
        <v>1</v>
      </c>
      <c r="T58" s="63"/>
    </row>
    <row r="59" spans="1:20" s="85" customFormat="1" ht="12.75" customHeight="1">
      <c r="A59" s="87"/>
      <c r="B59" s="90" t="s">
        <v>2073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6">
        <f t="shared" si="35"/>
        <v>0</v>
      </c>
      <c r="P59" s="208" t="e">
        <f t="shared" si="34"/>
        <v>#DIV/0!</v>
      </c>
      <c r="Q59" s="60">
        <f>+N59+M59+L59+K59+J59+I59+H59+G59+F59+E59+D59+C59-O59</f>
        <v>0</v>
      </c>
      <c r="R59" s="60"/>
      <c r="S59" s="62">
        <v>2</v>
      </c>
      <c r="T59" s="63"/>
    </row>
    <row r="60" spans="1:20" s="85" customFormat="1" ht="12.75" customHeight="1">
      <c r="A60" s="87"/>
      <c r="B60" s="88"/>
      <c r="C60" s="73"/>
      <c r="D60" s="73"/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69"/>
      <c r="P60" s="207"/>
      <c r="Q60" s="60"/>
      <c r="R60" s="60"/>
      <c r="S60" s="62"/>
      <c r="T60" s="63"/>
    </row>
    <row r="61" spans="1:20" s="85" customFormat="1" ht="12.75" customHeight="1">
      <c r="A61" s="87" t="s">
        <v>2074</v>
      </c>
      <c r="B61" s="88" t="s">
        <v>2075</v>
      </c>
      <c r="C61" s="73">
        <f t="shared" ref="C61:O61" si="36">SUM(C62:C64)</f>
        <v>0</v>
      </c>
      <c r="D61" s="73">
        <f t="shared" si="36"/>
        <v>0</v>
      </c>
      <c r="E61" s="73">
        <f t="shared" si="36"/>
        <v>0</v>
      </c>
      <c r="F61" s="73">
        <f t="shared" si="36"/>
        <v>0</v>
      </c>
      <c r="G61" s="73">
        <f t="shared" si="36"/>
        <v>0</v>
      </c>
      <c r="H61" s="73">
        <f t="shared" si="36"/>
        <v>0</v>
      </c>
      <c r="I61" s="73">
        <f t="shared" si="36"/>
        <v>0</v>
      </c>
      <c r="J61" s="73">
        <f t="shared" si="36"/>
        <v>0</v>
      </c>
      <c r="K61" s="73">
        <f t="shared" si="36"/>
        <v>0</v>
      </c>
      <c r="L61" s="73">
        <f t="shared" si="36"/>
        <v>0</v>
      </c>
      <c r="M61" s="73">
        <f t="shared" si="36"/>
        <v>0</v>
      </c>
      <c r="N61" s="73">
        <f t="shared" si="36"/>
        <v>0</v>
      </c>
      <c r="O61" s="73">
        <f t="shared" si="36"/>
        <v>0</v>
      </c>
      <c r="P61" s="207" t="e">
        <f t="shared" ref="P61:P64" si="37">ROUND(+O61/O$10,4)</f>
        <v>#DIV/0!</v>
      </c>
      <c r="Q61" s="60">
        <f>+N61+M61+L61+K61+J61+I61+H61+G61+F61+E61+D61+C61-O61</f>
        <v>0</v>
      </c>
      <c r="R61" s="60"/>
      <c r="S61" s="62"/>
      <c r="T61" s="63"/>
    </row>
    <row r="62" spans="1:20" s="85" customFormat="1" ht="12.75" customHeight="1">
      <c r="A62" s="87"/>
      <c r="B62" s="90" t="s">
        <v>2076</v>
      </c>
      <c r="C62" s="92">
        <v>0</v>
      </c>
      <c r="D62" s="92">
        <v>0</v>
      </c>
      <c r="E62" s="92">
        <v>0</v>
      </c>
      <c r="F62" s="92">
        <v>0</v>
      </c>
      <c r="G62" s="92">
        <v>0</v>
      </c>
      <c r="H62" s="92">
        <v>0</v>
      </c>
      <c r="I62" s="92">
        <v>0</v>
      </c>
      <c r="J62" s="92">
        <v>0</v>
      </c>
      <c r="K62" s="92">
        <v>0</v>
      </c>
      <c r="L62" s="92">
        <v>0</v>
      </c>
      <c r="M62" s="92">
        <v>0</v>
      </c>
      <c r="N62" s="92">
        <v>0</v>
      </c>
      <c r="O62" s="64">
        <f>+N62+M62+L62+K62+J62+I62+H62+G62+F62+E62+D62+C62</f>
        <v>0</v>
      </c>
      <c r="P62" s="208" t="e">
        <f t="shared" si="37"/>
        <v>#DIV/0!</v>
      </c>
      <c r="Q62" s="60">
        <f>+N62+M62+L62+K62+J62+I62+H62+G62+F62+E62+D62+C62-O62</f>
        <v>0</v>
      </c>
      <c r="R62" s="60"/>
      <c r="S62" s="62">
        <v>1</v>
      </c>
      <c r="T62" s="63"/>
    </row>
    <row r="63" spans="1:20" s="85" customFormat="1" ht="12.75" customHeight="1">
      <c r="A63" s="87"/>
      <c r="B63" s="90" t="s">
        <v>2053</v>
      </c>
      <c r="C63" s="93">
        <v>0</v>
      </c>
      <c r="D63" s="93">
        <v>0</v>
      </c>
      <c r="E63" s="93">
        <v>0</v>
      </c>
      <c r="F63" s="93">
        <v>0</v>
      </c>
      <c r="G63" s="93">
        <v>0</v>
      </c>
      <c r="H63" s="93">
        <v>0</v>
      </c>
      <c r="I63" s="93">
        <v>0</v>
      </c>
      <c r="J63" s="93">
        <v>0</v>
      </c>
      <c r="K63" s="93">
        <v>0</v>
      </c>
      <c r="L63" s="93">
        <v>0</v>
      </c>
      <c r="M63" s="93">
        <v>0</v>
      </c>
      <c r="N63" s="93">
        <v>0</v>
      </c>
      <c r="O63" s="94">
        <f t="shared" ref="O63:O64" si="38">+N63+M63+L63+K63+J63+I63+H63+G63+F63+E63+D63+C63</f>
        <v>0</v>
      </c>
      <c r="P63" s="208" t="e">
        <f t="shared" si="37"/>
        <v>#DIV/0!</v>
      </c>
      <c r="Q63" s="60">
        <v>0</v>
      </c>
      <c r="R63" s="60"/>
      <c r="S63" s="62">
        <v>1</v>
      </c>
      <c r="T63" s="63"/>
    </row>
    <row r="64" spans="1:20" s="85" customFormat="1" ht="12.75" customHeight="1">
      <c r="A64" s="87"/>
      <c r="B64" s="90" t="s">
        <v>2077</v>
      </c>
      <c r="C64" s="97">
        <v>0</v>
      </c>
      <c r="D64" s="97">
        <v>0</v>
      </c>
      <c r="E64" s="97">
        <v>0</v>
      </c>
      <c r="F64" s="97">
        <v>0</v>
      </c>
      <c r="G64" s="97">
        <v>0</v>
      </c>
      <c r="H64" s="97">
        <v>0</v>
      </c>
      <c r="I64" s="97">
        <v>0</v>
      </c>
      <c r="J64" s="97">
        <v>0</v>
      </c>
      <c r="K64" s="97">
        <v>0</v>
      </c>
      <c r="L64" s="97">
        <v>0</v>
      </c>
      <c r="M64" s="97">
        <v>0</v>
      </c>
      <c r="N64" s="97">
        <v>0</v>
      </c>
      <c r="O64" s="96">
        <f t="shared" si="38"/>
        <v>0</v>
      </c>
      <c r="P64" s="208" t="e">
        <f t="shared" si="37"/>
        <v>#DIV/0!</v>
      </c>
      <c r="Q64" s="60">
        <f>+N64+M64+L64+K64+J64+I64+H64+G64+F64+E64+D64+C64-O64</f>
        <v>0</v>
      </c>
      <c r="R64" s="60"/>
      <c r="S64" s="62">
        <v>2</v>
      </c>
      <c r="T64" s="63"/>
    </row>
    <row r="65" spans="1:20" s="85" customFormat="1" ht="12.75" customHeight="1">
      <c r="A65" s="87"/>
      <c r="B65" s="88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69"/>
      <c r="P65" s="207"/>
      <c r="Q65" s="60"/>
      <c r="R65" s="60"/>
      <c r="S65" s="62"/>
      <c r="T65" s="63"/>
    </row>
    <row r="66" spans="1:20" s="85" customFormat="1" ht="12.75" customHeight="1">
      <c r="A66" s="87" t="s">
        <v>2078</v>
      </c>
      <c r="B66" s="88" t="s">
        <v>2079</v>
      </c>
      <c r="C66" s="73">
        <f t="shared" ref="C66:O66" si="39">SUM(C67:C69)</f>
        <v>0</v>
      </c>
      <c r="D66" s="73">
        <f t="shared" si="39"/>
        <v>0</v>
      </c>
      <c r="E66" s="73">
        <f t="shared" si="39"/>
        <v>0</v>
      </c>
      <c r="F66" s="73">
        <f t="shared" si="39"/>
        <v>0</v>
      </c>
      <c r="G66" s="73">
        <f t="shared" si="39"/>
        <v>0</v>
      </c>
      <c r="H66" s="73">
        <f t="shared" si="39"/>
        <v>0</v>
      </c>
      <c r="I66" s="73">
        <f t="shared" si="39"/>
        <v>0</v>
      </c>
      <c r="J66" s="73">
        <f t="shared" si="39"/>
        <v>0</v>
      </c>
      <c r="K66" s="73">
        <f t="shared" si="39"/>
        <v>0</v>
      </c>
      <c r="L66" s="73">
        <f t="shared" si="39"/>
        <v>0</v>
      </c>
      <c r="M66" s="73">
        <f t="shared" si="39"/>
        <v>0</v>
      </c>
      <c r="N66" s="73">
        <f t="shared" si="39"/>
        <v>0</v>
      </c>
      <c r="O66" s="73">
        <f t="shared" si="39"/>
        <v>0</v>
      </c>
      <c r="P66" s="207" t="e">
        <f t="shared" ref="P66:P69" si="40">ROUND(+O66/O$10,4)</f>
        <v>#DIV/0!</v>
      </c>
      <c r="Q66" s="60">
        <f>+N66+M66+L66+K66+J66+I66+H66+G66+F66+E66+D66+C66-O66</f>
        <v>0</v>
      </c>
      <c r="R66" s="60"/>
      <c r="S66" s="62"/>
      <c r="T66" s="63"/>
    </row>
    <row r="67" spans="1:20" s="85" customFormat="1" ht="12.75" customHeight="1">
      <c r="A67" s="87"/>
      <c r="B67" s="90" t="s">
        <v>2079</v>
      </c>
      <c r="C67" s="92">
        <v>0</v>
      </c>
      <c r="D67" s="92">
        <v>0</v>
      </c>
      <c r="E67" s="92">
        <v>0</v>
      </c>
      <c r="F67" s="92">
        <v>0</v>
      </c>
      <c r="G67" s="92">
        <v>0</v>
      </c>
      <c r="H67" s="92">
        <v>0</v>
      </c>
      <c r="I67" s="92">
        <v>0</v>
      </c>
      <c r="J67" s="92">
        <v>0</v>
      </c>
      <c r="K67" s="92">
        <v>0</v>
      </c>
      <c r="L67" s="92">
        <v>0</v>
      </c>
      <c r="M67" s="92">
        <v>0</v>
      </c>
      <c r="N67" s="92">
        <v>0</v>
      </c>
      <c r="O67" s="64">
        <f>+N67+M67+L67+K67+J67+I67+H67+G67+F67+E67+D67+C67</f>
        <v>0</v>
      </c>
      <c r="P67" s="208" t="e">
        <f t="shared" si="40"/>
        <v>#DIV/0!</v>
      </c>
      <c r="Q67" s="60">
        <f>+N67+M67+L67+K67+J67+I67+H67+G67+F67+E67+D67+C67-O67</f>
        <v>0</v>
      </c>
      <c r="R67" s="60"/>
      <c r="S67" s="62">
        <v>1</v>
      </c>
      <c r="T67" s="63"/>
    </row>
    <row r="68" spans="1:20" s="85" customFormat="1" ht="12.75" customHeight="1">
      <c r="A68" s="87"/>
      <c r="B68" s="90" t="s">
        <v>2053</v>
      </c>
      <c r="C68" s="93">
        <v>0</v>
      </c>
      <c r="D68" s="93">
        <v>0</v>
      </c>
      <c r="E68" s="93">
        <v>0</v>
      </c>
      <c r="F68" s="93">
        <v>0</v>
      </c>
      <c r="G68" s="93">
        <v>0</v>
      </c>
      <c r="H68" s="93">
        <v>0</v>
      </c>
      <c r="I68" s="93">
        <v>0</v>
      </c>
      <c r="J68" s="93">
        <v>0</v>
      </c>
      <c r="K68" s="93">
        <v>0</v>
      </c>
      <c r="L68" s="93">
        <v>0</v>
      </c>
      <c r="M68" s="93">
        <v>0</v>
      </c>
      <c r="N68" s="93">
        <v>0</v>
      </c>
      <c r="O68" s="94">
        <f t="shared" ref="O68:O69" si="41">+N68+M68+L68+K68+J68+I68+H68+G68+F68+E68+D68+C68</f>
        <v>0</v>
      </c>
      <c r="P68" s="208" t="e">
        <f t="shared" si="40"/>
        <v>#DIV/0!</v>
      </c>
      <c r="Q68" s="60">
        <v>0</v>
      </c>
      <c r="R68" s="60"/>
      <c r="S68" s="62">
        <v>1</v>
      </c>
      <c r="T68" s="63"/>
    </row>
    <row r="69" spans="1:20" s="85" customFormat="1" ht="12.75" customHeight="1">
      <c r="A69" s="87"/>
      <c r="B69" s="90" t="s">
        <v>2080</v>
      </c>
      <c r="C69" s="97">
        <v>0</v>
      </c>
      <c r="D69" s="97">
        <v>0</v>
      </c>
      <c r="E69" s="97">
        <v>0</v>
      </c>
      <c r="F69" s="97">
        <v>0</v>
      </c>
      <c r="G69" s="97">
        <v>0</v>
      </c>
      <c r="H69" s="97">
        <v>0</v>
      </c>
      <c r="I69" s="97">
        <v>0</v>
      </c>
      <c r="J69" s="97">
        <v>0</v>
      </c>
      <c r="K69" s="97">
        <v>0</v>
      </c>
      <c r="L69" s="97">
        <v>0</v>
      </c>
      <c r="M69" s="97">
        <v>0</v>
      </c>
      <c r="N69" s="97">
        <v>0</v>
      </c>
      <c r="O69" s="96">
        <f t="shared" si="41"/>
        <v>0</v>
      </c>
      <c r="P69" s="208" t="e">
        <f t="shared" si="40"/>
        <v>#DIV/0!</v>
      </c>
      <c r="Q69" s="60">
        <f>+N69+M69+L69+K69+J69+I69+H69+G69+F69+E69+D69+C69-O69</f>
        <v>0</v>
      </c>
      <c r="R69" s="60"/>
      <c r="S69" s="62">
        <v>2</v>
      </c>
      <c r="T69" s="63"/>
    </row>
    <row r="70" spans="1:20" s="85" customFormat="1" ht="12.75" customHeight="1">
      <c r="A70" s="87"/>
      <c r="B70" s="88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69"/>
      <c r="P70" s="207"/>
      <c r="Q70" s="60"/>
      <c r="R70" s="60"/>
      <c r="S70" s="62"/>
      <c r="T70" s="63"/>
    </row>
    <row r="71" spans="1:20" s="85" customFormat="1" ht="12.75" customHeight="1">
      <c r="A71" s="87" t="s">
        <v>2081</v>
      </c>
      <c r="B71" s="88" t="s">
        <v>2082</v>
      </c>
      <c r="C71" s="73">
        <f t="shared" ref="C71:O71" si="42">SUM(C72:C74)</f>
        <v>0</v>
      </c>
      <c r="D71" s="73">
        <f t="shared" si="42"/>
        <v>0</v>
      </c>
      <c r="E71" s="73">
        <f t="shared" si="42"/>
        <v>0</v>
      </c>
      <c r="F71" s="73">
        <f t="shared" si="42"/>
        <v>0</v>
      </c>
      <c r="G71" s="73">
        <f t="shared" si="42"/>
        <v>0</v>
      </c>
      <c r="H71" s="73">
        <f t="shared" si="42"/>
        <v>0</v>
      </c>
      <c r="I71" s="73">
        <f t="shared" si="42"/>
        <v>0</v>
      </c>
      <c r="J71" s="73">
        <f t="shared" si="42"/>
        <v>0</v>
      </c>
      <c r="K71" s="73">
        <f t="shared" si="42"/>
        <v>0</v>
      </c>
      <c r="L71" s="73">
        <f t="shared" si="42"/>
        <v>0</v>
      </c>
      <c r="M71" s="73">
        <f t="shared" si="42"/>
        <v>0</v>
      </c>
      <c r="N71" s="73">
        <f t="shared" si="42"/>
        <v>0</v>
      </c>
      <c r="O71" s="73">
        <f t="shared" si="42"/>
        <v>0</v>
      </c>
      <c r="P71" s="207" t="e">
        <f t="shared" ref="P71:P74" si="43">ROUND(+O71/O$10,4)</f>
        <v>#DIV/0!</v>
      </c>
      <c r="Q71" s="60">
        <f>+N71+M71+L71+K71+J71+I71+H71+G71+F71+E71+D71+C71-O71</f>
        <v>0</v>
      </c>
      <c r="R71" s="60"/>
      <c r="S71" s="62"/>
      <c r="T71" s="63"/>
    </row>
    <row r="72" spans="1:20" s="85" customFormat="1" ht="12.75" customHeight="1">
      <c r="A72" s="87"/>
      <c r="B72" s="90" t="s">
        <v>2083</v>
      </c>
      <c r="C72" s="92">
        <v>0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64">
        <f>+N72+M72+L72+K72+J72+I72+H72+G72+F72+E72+D72+C72</f>
        <v>0</v>
      </c>
      <c r="P72" s="208" t="e">
        <f t="shared" si="43"/>
        <v>#DIV/0!</v>
      </c>
      <c r="Q72" s="60">
        <f>+N72+M72+L72+K72+J72+I72+H72+G72+F72+E72+D72+C72-O72</f>
        <v>0</v>
      </c>
      <c r="R72" s="60"/>
      <c r="S72" s="62">
        <v>1</v>
      </c>
      <c r="T72" s="63"/>
    </row>
    <row r="73" spans="1:20" s="85" customFormat="1" ht="12.75" customHeight="1">
      <c r="A73" s="87"/>
      <c r="B73" s="90" t="s">
        <v>2053</v>
      </c>
      <c r="C73" s="93">
        <v>0</v>
      </c>
      <c r="D73" s="93">
        <v>0</v>
      </c>
      <c r="E73" s="93">
        <v>0</v>
      </c>
      <c r="F73" s="93">
        <v>0</v>
      </c>
      <c r="G73" s="93">
        <v>0</v>
      </c>
      <c r="H73" s="93">
        <v>0</v>
      </c>
      <c r="I73" s="93">
        <v>0</v>
      </c>
      <c r="J73" s="93">
        <v>0</v>
      </c>
      <c r="K73" s="93">
        <v>0</v>
      </c>
      <c r="L73" s="93">
        <v>0</v>
      </c>
      <c r="M73" s="93">
        <v>0</v>
      </c>
      <c r="N73" s="93">
        <v>0</v>
      </c>
      <c r="O73" s="94">
        <f t="shared" ref="O73:O74" si="44">+N73+M73+L73+K73+J73+I73+H73+G73+F73+E73+D73+C73</f>
        <v>0</v>
      </c>
      <c r="P73" s="208" t="e">
        <f t="shared" si="43"/>
        <v>#DIV/0!</v>
      </c>
      <c r="Q73" s="60">
        <v>0</v>
      </c>
      <c r="R73" s="60"/>
      <c r="S73" s="62">
        <v>1</v>
      </c>
      <c r="T73" s="63"/>
    </row>
    <row r="74" spans="1:20" s="85" customFormat="1" ht="12.75" customHeight="1">
      <c r="A74" s="87"/>
      <c r="B74" s="90" t="s">
        <v>2084</v>
      </c>
      <c r="C74" s="97">
        <v>0</v>
      </c>
      <c r="D74" s="97">
        <v>0</v>
      </c>
      <c r="E74" s="97">
        <v>0</v>
      </c>
      <c r="F74" s="97">
        <v>0</v>
      </c>
      <c r="G74" s="97">
        <v>0</v>
      </c>
      <c r="H74" s="97">
        <v>0</v>
      </c>
      <c r="I74" s="97">
        <v>0</v>
      </c>
      <c r="J74" s="97">
        <v>0</v>
      </c>
      <c r="K74" s="97">
        <v>0</v>
      </c>
      <c r="L74" s="97">
        <v>0</v>
      </c>
      <c r="M74" s="97">
        <v>0</v>
      </c>
      <c r="N74" s="97">
        <v>0</v>
      </c>
      <c r="O74" s="96">
        <f t="shared" si="44"/>
        <v>0</v>
      </c>
      <c r="P74" s="208" t="e">
        <f t="shared" si="43"/>
        <v>#DIV/0!</v>
      </c>
      <c r="Q74" s="60">
        <f>+N74+M74+L74+K74+J74+I74+H74+G74+F74+E74+D74+C74-O74</f>
        <v>0</v>
      </c>
      <c r="R74" s="60"/>
      <c r="S74" s="62">
        <v>2</v>
      </c>
      <c r="T74" s="63"/>
    </row>
    <row r="75" spans="1:20" s="85" customFormat="1" ht="12.75" customHeight="1">
      <c r="A75" s="87"/>
      <c r="B75" s="88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69"/>
      <c r="P75" s="207"/>
      <c r="Q75" s="60"/>
      <c r="R75" s="60"/>
      <c r="S75" s="62"/>
      <c r="T75" s="63"/>
    </row>
    <row r="76" spans="1:20" s="85" customFormat="1" ht="12.75" customHeight="1">
      <c r="A76" s="87" t="s">
        <v>2085</v>
      </c>
      <c r="B76" s="88" t="s">
        <v>2086</v>
      </c>
      <c r="C76" s="73">
        <f>SUM(C77:C84)</f>
        <v>0</v>
      </c>
      <c r="D76" s="73">
        <f t="shared" ref="D76:O76" si="45">SUM(D77:D84)</f>
        <v>0</v>
      </c>
      <c r="E76" s="73">
        <f t="shared" si="45"/>
        <v>0</v>
      </c>
      <c r="F76" s="73">
        <f t="shared" si="45"/>
        <v>0</v>
      </c>
      <c r="G76" s="73">
        <f t="shared" si="45"/>
        <v>0</v>
      </c>
      <c r="H76" s="73">
        <f t="shared" si="45"/>
        <v>0</v>
      </c>
      <c r="I76" s="73">
        <f t="shared" si="45"/>
        <v>0</v>
      </c>
      <c r="J76" s="73">
        <f t="shared" si="45"/>
        <v>0</v>
      </c>
      <c r="K76" s="73">
        <f t="shared" si="45"/>
        <v>0</v>
      </c>
      <c r="L76" s="73">
        <f t="shared" si="45"/>
        <v>0</v>
      </c>
      <c r="M76" s="73">
        <f t="shared" si="45"/>
        <v>0</v>
      </c>
      <c r="N76" s="73">
        <f t="shared" si="45"/>
        <v>0</v>
      </c>
      <c r="O76" s="73">
        <f t="shared" si="45"/>
        <v>0</v>
      </c>
      <c r="P76" s="207" t="e">
        <f t="shared" ref="P76:P84" si="46">ROUND(+O76/O$10,4)</f>
        <v>#DIV/0!</v>
      </c>
      <c r="Q76" s="60">
        <f>+N76+M76+L76+K76+J76+I76+H76+G76+F76+E76+D76+C76-O76</f>
        <v>0</v>
      </c>
      <c r="R76" s="60"/>
      <c r="S76" s="62"/>
      <c r="T76" s="63"/>
    </row>
    <row r="77" spans="1:20" s="85" customFormat="1" ht="12.75" customHeight="1">
      <c r="A77" s="87"/>
      <c r="B77" s="90" t="s">
        <v>2087</v>
      </c>
      <c r="C77" s="92">
        <v>0</v>
      </c>
      <c r="D77" s="92">
        <v>0</v>
      </c>
      <c r="E77" s="92">
        <v>0</v>
      </c>
      <c r="F77" s="92">
        <v>0</v>
      </c>
      <c r="G77" s="92">
        <v>0</v>
      </c>
      <c r="H77" s="92">
        <v>0</v>
      </c>
      <c r="I77" s="92">
        <v>0</v>
      </c>
      <c r="J77" s="92">
        <v>0</v>
      </c>
      <c r="K77" s="92">
        <v>0</v>
      </c>
      <c r="L77" s="92">
        <v>0</v>
      </c>
      <c r="M77" s="92">
        <v>0</v>
      </c>
      <c r="N77" s="92">
        <v>0</v>
      </c>
      <c r="O77" s="64">
        <f>+N77+M77+L77+K77+J77+I77+H77+G77+F77+E77+D77+C77</f>
        <v>0</v>
      </c>
      <c r="P77" s="208" t="e">
        <f t="shared" si="46"/>
        <v>#DIV/0!</v>
      </c>
      <c r="Q77" s="60">
        <f>+N77+M77+L77+K77+J77+I77+H77+G77+F77+E77+D77+C77-O77</f>
        <v>0</v>
      </c>
      <c r="R77" s="60"/>
      <c r="S77" s="62">
        <v>1</v>
      </c>
      <c r="T77" s="63"/>
    </row>
    <row r="78" spans="1:20" s="85" customFormat="1" ht="12.75" customHeight="1">
      <c r="A78" s="87"/>
      <c r="B78" s="90" t="s">
        <v>2088</v>
      </c>
      <c r="C78" s="93">
        <v>0</v>
      </c>
      <c r="D78" s="93">
        <v>0</v>
      </c>
      <c r="E78" s="93">
        <v>0</v>
      </c>
      <c r="F78" s="93">
        <v>0</v>
      </c>
      <c r="G78" s="93">
        <v>0</v>
      </c>
      <c r="H78" s="93">
        <v>0</v>
      </c>
      <c r="I78" s="93">
        <v>0</v>
      </c>
      <c r="J78" s="93">
        <v>0</v>
      </c>
      <c r="K78" s="93">
        <v>0</v>
      </c>
      <c r="L78" s="93">
        <v>0</v>
      </c>
      <c r="M78" s="93">
        <v>0</v>
      </c>
      <c r="N78" s="93">
        <v>0</v>
      </c>
      <c r="O78" s="94">
        <f t="shared" ref="O78:O84" si="47">+N78+M78+L78+K78+J78+I78+H78+G78+F78+E78+D78+C78</f>
        <v>0</v>
      </c>
      <c r="P78" s="208" t="e">
        <f t="shared" si="46"/>
        <v>#DIV/0!</v>
      </c>
      <c r="Q78" s="60">
        <v>0</v>
      </c>
      <c r="R78" s="60"/>
      <c r="S78" s="62">
        <v>1</v>
      </c>
      <c r="T78" s="63"/>
    </row>
    <row r="79" spans="1:20" s="85" customFormat="1" ht="12.75" customHeight="1">
      <c r="A79" s="87"/>
      <c r="B79" s="90" t="s">
        <v>2089</v>
      </c>
      <c r="C79" s="93">
        <v>0</v>
      </c>
      <c r="D79" s="93">
        <v>0</v>
      </c>
      <c r="E79" s="93">
        <v>0</v>
      </c>
      <c r="F79" s="93">
        <v>0</v>
      </c>
      <c r="G79" s="93">
        <v>0</v>
      </c>
      <c r="H79" s="93">
        <v>0</v>
      </c>
      <c r="I79" s="93">
        <v>0</v>
      </c>
      <c r="J79" s="93">
        <v>0</v>
      </c>
      <c r="K79" s="93">
        <v>0</v>
      </c>
      <c r="L79" s="93">
        <v>0</v>
      </c>
      <c r="M79" s="93">
        <v>0</v>
      </c>
      <c r="N79" s="93">
        <v>0</v>
      </c>
      <c r="O79" s="94">
        <f t="shared" si="47"/>
        <v>0</v>
      </c>
      <c r="P79" s="208" t="e">
        <f t="shared" si="46"/>
        <v>#DIV/0!</v>
      </c>
      <c r="Q79" s="60">
        <v>0</v>
      </c>
      <c r="R79" s="60"/>
      <c r="S79" s="62">
        <v>1</v>
      </c>
      <c r="T79" s="63"/>
    </row>
    <row r="80" spans="1:20" s="85" customFormat="1" ht="12.75" customHeight="1">
      <c r="A80" s="87"/>
      <c r="B80" s="90" t="s">
        <v>2083</v>
      </c>
      <c r="C80" s="93">
        <v>0</v>
      </c>
      <c r="D80" s="93">
        <v>0</v>
      </c>
      <c r="E80" s="93">
        <v>0</v>
      </c>
      <c r="F80" s="93">
        <v>0</v>
      </c>
      <c r="G80" s="93">
        <v>0</v>
      </c>
      <c r="H80" s="93">
        <v>0</v>
      </c>
      <c r="I80" s="93">
        <v>0</v>
      </c>
      <c r="J80" s="93">
        <v>0</v>
      </c>
      <c r="K80" s="93">
        <v>0</v>
      </c>
      <c r="L80" s="93">
        <v>0</v>
      </c>
      <c r="M80" s="93">
        <v>0</v>
      </c>
      <c r="N80" s="93">
        <v>0</v>
      </c>
      <c r="O80" s="94">
        <f t="shared" si="47"/>
        <v>0</v>
      </c>
      <c r="P80" s="208" t="e">
        <f t="shared" si="46"/>
        <v>#DIV/0!</v>
      </c>
      <c r="Q80" s="60">
        <v>0</v>
      </c>
      <c r="R80" s="60"/>
      <c r="S80" s="62">
        <v>1</v>
      </c>
      <c r="T80" s="63"/>
    </row>
    <row r="81" spans="1:20" s="85" customFormat="1" ht="12.75" customHeight="1">
      <c r="A81" s="87"/>
      <c r="B81" s="90" t="s">
        <v>2090</v>
      </c>
      <c r="C81" s="98">
        <v>0</v>
      </c>
      <c r="D81" s="98">
        <v>0</v>
      </c>
      <c r="E81" s="98">
        <v>0</v>
      </c>
      <c r="F81" s="98">
        <v>0</v>
      </c>
      <c r="G81" s="98">
        <v>0</v>
      </c>
      <c r="H81" s="98">
        <v>0</v>
      </c>
      <c r="I81" s="98">
        <v>0</v>
      </c>
      <c r="J81" s="98">
        <v>0</v>
      </c>
      <c r="K81" s="98">
        <v>0</v>
      </c>
      <c r="L81" s="98">
        <v>0</v>
      </c>
      <c r="M81" s="98">
        <v>0</v>
      </c>
      <c r="N81" s="98">
        <v>0</v>
      </c>
      <c r="O81" s="94">
        <f t="shared" si="47"/>
        <v>0</v>
      </c>
      <c r="P81" s="208" t="e">
        <f t="shared" si="46"/>
        <v>#DIV/0!</v>
      </c>
      <c r="Q81" s="60">
        <f>+N81+M81+L81+K81+J81+I81+H81+G81+F81+E81+D81+C81-O81</f>
        <v>0</v>
      </c>
      <c r="R81" s="60"/>
      <c r="S81" s="62">
        <v>2</v>
      </c>
      <c r="T81" s="63"/>
    </row>
    <row r="82" spans="1:20" s="85" customFormat="1" ht="12.75" customHeight="1">
      <c r="A82" s="87"/>
      <c r="B82" s="90" t="s">
        <v>2091</v>
      </c>
      <c r="C82" s="98">
        <v>0</v>
      </c>
      <c r="D82" s="98">
        <v>0</v>
      </c>
      <c r="E82" s="98">
        <v>0</v>
      </c>
      <c r="F82" s="98">
        <v>0</v>
      </c>
      <c r="G82" s="98">
        <v>0</v>
      </c>
      <c r="H82" s="98">
        <v>0</v>
      </c>
      <c r="I82" s="98">
        <v>0</v>
      </c>
      <c r="J82" s="98">
        <v>0</v>
      </c>
      <c r="K82" s="98">
        <v>0</v>
      </c>
      <c r="L82" s="98">
        <v>0</v>
      </c>
      <c r="M82" s="98">
        <v>0</v>
      </c>
      <c r="N82" s="98">
        <v>0</v>
      </c>
      <c r="O82" s="94">
        <f t="shared" si="47"/>
        <v>0</v>
      </c>
      <c r="P82" s="208" t="e">
        <f t="shared" si="46"/>
        <v>#DIV/0!</v>
      </c>
      <c r="Q82" s="60">
        <f t="shared" ref="Q82:Q84" si="48">+N82+M82+L82+K82+J82+I82+H82+G82+F82+E82+D82+C82-O82</f>
        <v>0</v>
      </c>
      <c r="R82" s="60"/>
      <c r="S82" s="62">
        <v>2</v>
      </c>
      <c r="T82" s="63"/>
    </row>
    <row r="83" spans="1:20" s="85" customFormat="1" ht="12.75" customHeight="1">
      <c r="A83" s="87"/>
      <c r="B83" s="90" t="s">
        <v>2092</v>
      </c>
      <c r="C83" s="98">
        <v>0</v>
      </c>
      <c r="D83" s="98">
        <v>0</v>
      </c>
      <c r="E83" s="98">
        <v>0</v>
      </c>
      <c r="F83" s="98">
        <v>0</v>
      </c>
      <c r="G83" s="98">
        <v>0</v>
      </c>
      <c r="H83" s="98">
        <v>0</v>
      </c>
      <c r="I83" s="98">
        <v>0</v>
      </c>
      <c r="J83" s="98">
        <v>0</v>
      </c>
      <c r="K83" s="98">
        <v>0</v>
      </c>
      <c r="L83" s="98">
        <v>0</v>
      </c>
      <c r="M83" s="98">
        <v>0</v>
      </c>
      <c r="N83" s="98">
        <v>0</v>
      </c>
      <c r="O83" s="94">
        <f t="shared" si="47"/>
        <v>0</v>
      </c>
      <c r="P83" s="208" t="e">
        <f t="shared" si="46"/>
        <v>#DIV/0!</v>
      </c>
      <c r="Q83" s="60">
        <f t="shared" si="48"/>
        <v>0</v>
      </c>
      <c r="R83" s="60"/>
      <c r="S83" s="62">
        <v>2</v>
      </c>
      <c r="T83" s="63"/>
    </row>
    <row r="84" spans="1:20" s="85" customFormat="1" ht="12.75" customHeight="1">
      <c r="A84" s="87"/>
      <c r="B84" s="90" t="s">
        <v>2084</v>
      </c>
      <c r="C84" s="97">
        <v>0</v>
      </c>
      <c r="D84" s="97">
        <v>0</v>
      </c>
      <c r="E84" s="97">
        <v>0</v>
      </c>
      <c r="F84" s="97">
        <v>0</v>
      </c>
      <c r="G84" s="97">
        <v>0</v>
      </c>
      <c r="H84" s="97">
        <v>0</v>
      </c>
      <c r="I84" s="97">
        <v>0</v>
      </c>
      <c r="J84" s="97">
        <v>0</v>
      </c>
      <c r="K84" s="97">
        <v>0</v>
      </c>
      <c r="L84" s="97">
        <v>0</v>
      </c>
      <c r="M84" s="97">
        <v>0</v>
      </c>
      <c r="N84" s="97">
        <v>0</v>
      </c>
      <c r="O84" s="96">
        <f t="shared" si="47"/>
        <v>0</v>
      </c>
      <c r="P84" s="208" t="e">
        <f t="shared" si="46"/>
        <v>#DIV/0!</v>
      </c>
      <c r="Q84" s="60">
        <f t="shared" si="48"/>
        <v>0</v>
      </c>
      <c r="R84" s="60"/>
      <c r="S84" s="62">
        <v>2</v>
      </c>
      <c r="T84" s="63"/>
    </row>
    <row r="85" spans="1:20" s="85" customFormat="1" ht="12.75" customHeight="1">
      <c r="A85" s="87"/>
      <c r="B85" s="88"/>
      <c r="C85" s="73"/>
      <c r="D85" s="73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69"/>
      <c r="P85" s="207"/>
      <c r="Q85" s="60"/>
      <c r="R85" s="60"/>
      <c r="S85" s="62"/>
      <c r="T85" s="63"/>
    </row>
    <row r="86" spans="1:20" s="85" customFormat="1" ht="12.75" customHeight="1">
      <c r="A86" s="87" t="s">
        <v>2093</v>
      </c>
      <c r="B86" s="88" t="s">
        <v>2094</v>
      </c>
      <c r="C86" s="73">
        <f t="shared" ref="C86:O86" si="49">SUM(C87:C91)</f>
        <v>0</v>
      </c>
      <c r="D86" s="73">
        <f t="shared" si="49"/>
        <v>0</v>
      </c>
      <c r="E86" s="73">
        <f t="shared" si="49"/>
        <v>0</v>
      </c>
      <c r="F86" s="73">
        <f t="shared" si="49"/>
        <v>0</v>
      </c>
      <c r="G86" s="73">
        <f t="shared" si="49"/>
        <v>0</v>
      </c>
      <c r="H86" s="73">
        <f t="shared" si="49"/>
        <v>0</v>
      </c>
      <c r="I86" s="73">
        <f t="shared" si="49"/>
        <v>0</v>
      </c>
      <c r="J86" s="73">
        <f t="shared" si="49"/>
        <v>0</v>
      </c>
      <c r="K86" s="73">
        <f t="shared" si="49"/>
        <v>0</v>
      </c>
      <c r="L86" s="73">
        <f t="shared" si="49"/>
        <v>0</v>
      </c>
      <c r="M86" s="73">
        <f t="shared" si="49"/>
        <v>0</v>
      </c>
      <c r="N86" s="73">
        <f t="shared" si="49"/>
        <v>0</v>
      </c>
      <c r="O86" s="73">
        <f t="shared" si="49"/>
        <v>0</v>
      </c>
      <c r="P86" s="207" t="e">
        <f t="shared" ref="P86:P91" si="50">ROUND(+O86/O$10,4)</f>
        <v>#DIV/0!</v>
      </c>
      <c r="Q86" s="60">
        <f t="shared" ref="Q86:Q91" si="51">+N86+M86+L86+K86+J86+I86+H86+G86+F86+E86+D86+C86-O86</f>
        <v>0</v>
      </c>
      <c r="R86" s="60"/>
      <c r="S86" s="62"/>
      <c r="T86" s="63"/>
    </row>
    <row r="87" spans="1:20" s="85" customFormat="1" ht="12.75" customHeight="1">
      <c r="A87" s="87"/>
      <c r="B87" s="90" t="s">
        <v>2095</v>
      </c>
      <c r="C87" s="99">
        <v>0</v>
      </c>
      <c r="D87" s="99">
        <v>0</v>
      </c>
      <c r="E87" s="99">
        <v>0</v>
      </c>
      <c r="F87" s="99">
        <v>0</v>
      </c>
      <c r="G87" s="99">
        <v>0</v>
      </c>
      <c r="H87" s="99">
        <v>0</v>
      </c>
      <c r="I87" s="99">
        <v>0</v>
      </c>
      <c r="J87" s="99">
        <v>0</v>
      </c>
      <c r="K87" s="99">
        <v>0</v>
      </c>
      <c r="L87" s="99">
        <v>0</v>
      </c>
      <c r="M87" s="99">
        <v>0</v>
      </c>
      <c r="N87" s="99">
        <v>0</v>
      </c>
      <c r="O87" s="64">
        <f>+N87+M87+L87+K87+J87+I87+H87+G87+F87+E87+D87+C87</f>
        <v>0</v>
      </c>
      <c r="P87" s="208" t="e">
        <f t="shared" si="50"/>
        <v>#DIV/0!</v>
      </c>
      <c r="Q87" s="60">
        <f t="shared" si="51"/>
        <v>0</v>
      </c>
      <c r="R87" s="60"/>
      <c r="S87" s="62">
        <v>2</v>
      </c>
      <c r="T87" s="63"/>
    </row>
    <row r="88" spans="1:20" s="85" customFormat="1" ht="12.75" customHeight="1">
      <c r="A88" s="87"/>
      <c r="B88" s="90" t="s">
        <v>2096</v>
      </c>
      <c r="C88" s="98">
        <v>0</v>
      </c>
      <c r="D88" s="98">
        <v>0</v>
      </c>
      <c r="E88" s="98">
        <v>0</v>
      </c>
      <c r="F88" s="98">
        <v>0</v>
      </c>
      <c r="G88" s="98">
        <v>0</v>
      </c>
      <c r="H88" s="98">
        <v>0</v>
      </c>
      <c r="I88" s="98">
        <v>0</v>
      </c>
      <c r="J88" s="98">
        <v>0</v>
      </c>
      <c r="K88" s="98">
        <v>0</v>
      </c>
      <c r="L88" s="98">
        <v>0</v>
      </c>
      <c r="M88" s="98">
        <v>0</v>
      </c>
      <c r="N88" s="98">
        <v>0</v>
      </c>
      <c r="O88" s="94">
        <f>+N88+M88+L88+K88+J88+I88+H88+G88+F88+E88+D88+C88</f>
        <v>0</v>
      </c>
      <c r="P88" s="208" t="e">
        <f t="shared" si="50"/>
        <v>#DIV/0!</v>
      </c>
      <c r="Q88" s="60">
        <f t="shared" si="51"/>
        <v>0</v>
      </c>
      <c r="R88" s="60"/>
      <c r="S88" s="62">
        <v>2</v>
      </c>
      <c r="T88" s="63"/>
    </row>
    <row r="89" spans="1:20" s="85" customFormat="1" ht="12.75" customHeight="1">
      <c r="A89" s="87"/>
      <c r="B89" s="90" t="s">
        <v>2097</v>
      </c>
      <c r="C89" s="98">
        <v>0</v>
      </c>
      <c r="D89" s="98">
        <v>0</v>
      </c>
      <c r="E89" s="98">
        <v>0</v>
      </c>
      <c r="F89" s="98">
        <v>0</v>
      </c>
      <c r="G89" s="98">
        <v>0</v>
      </c>
      <c r="H89" s="98">
        <v>0</v>
      </c>
      <c r="I89" s="98">
        <v>0</v>
      </c>
      <c r="J89" s="98">
        <v>0</v>
      </c>
      <c r="K89" s="98">
        <v>0</v>
      </c>
      <c r="L89" s="98">
        <v>0</v>
      </c>
      <c r="M89" s="98">
        <v>0</v>
      </c>
      <c r="N89" s="98">
        <v>0</v>
      </c>
      <c r="O89" s="94">
        <f>+N89+M89+L89+K89+J89+I89+H89+G89+F89+E89+D89+C89</f>
        <v>0</v>
      </c>
      <c r="P89" s="208" t="e">
        <f t="shared" si="50"/>
        <v>#DIV/0!</v>
      </c>
      <c r="Q89" s="60">
        <f t="shared" si="51"/>
        <v>0</v>
      </c>
      <c r="R89" s="60"/>
      <c r="S89" s="62">
        <v>2</v>
      </c>
      <c r="T89" s="63"/>
    </row>
    <row r="90" spans="1:20" s="85" customFormat="1" ht="12.75" customHeight="1">
      <c r="A90" s="87"/>
      <c r="B90" s="90" t="s">
        <v>2098</v>
      </c>
      <c r="C90" s="98">
        <v>0</v>
      </c>
      <c r="D90" s="98">
        <v>0</v>
      </c>
      <c r="E90" s="98">
        <v>0</v>
      </c>
      <c r="F90" s="98">
        <v>0</v>
      </c>
      <c r="G90" s="98">
        <v>0</v>
      </c>
      <c r="H90" s="98">
        <v>0</v>
      </c>
      <c r="I90" s="98">
        <v>0</v>
      </c>
      <c r="J90" s="98">
        <v>0</v>
      </c>
      <c r="K90" s="98">
        <v>0</v>
      </c>
      <c r="L90" s="98">
        <v>0</v>
      </c>
      <c r="M90" s="98">
        <v>0</v>
      </c>
      <c r="N90" s="98">
        <v>0</v>
      </c>
      <c r="O90" s="94">
        <f>+N90+M90+L90+K90+J90+I90+H90+G90+F90+E90+D90+C90</f>
        <v>0</v>
      </c>
      <c r="P90" s="208" t="e">
        <f t="shared" si="50"/>
        <v>#DIV/0!</v>
      </c>
      <c r="Q90" s="60">
        <f t="shared" si="51"/>
        <v>0</v>
      </c>
      <c r="R90" s="60"/>
      <c r="S90" s="62">
        <v>2</v>
      </c>
      <c r="T90" s="63"/>
    </row>
    <row r="91" spans="1:20" s="85" customFormat="1" ht="12.75" customHeight="1">
      <c r="A91" s="87"/>
      <c r="B91" s="90" t="s">
        <v>2084</v>
      </c>
      <c r="C91" s="97">
        <v>0</v>
      </c>
      <c r="D91" s="97">
        <v>0</v>
      </c>
      <c r="E91" s="97">
        <v>0</v>
      </c>
      <c r="F91" s="97">
        <v>0</v>
      </c>
      <c r="G91" s="97">
        <v>0</v>
      </c>
      <c r="H91" s="97">
        <v>0</v>
      </c>
      <c r="I91" s="97">
        <v>0</v>
      </c>
      <c r="J91" s="97">
        <v>0</v>
      </c>
      <c r="K91" s="97">
        <v>0</v>
      </c>
      <c r="L91" s="97">
        <v>0</v>
      </c>
      <c r="M91" s="97">
        <v>0</v>
      </c>
      <c r="N91" s="97">
        <v>0</v>
      </c>
      <c r="O91" s="96">
        <f>+N91+M91+L91+K91+J91+I91+H91+G91+F91+E91+D91+C91</f>
        <v>0</v>
      </c>
      <c r="P91" s="208" t="e">
        <f t="shared" si="50"/>
        <v>#DIV/0!</v>
      </c>
      <c r="Q91" s="60">
        <f t="shared" si="51"/>
        <v>0</v>
      </c>
      <c r="R91" s="60"/>
      <c r="S91" s="62">
        <v>2</v>
      </c>
      <c r="T91" s="63"/>
    </row>
    <row r="92" spans="1:20" s="85" customFormat="1" ht="12.75" customHeight="1">
      <c r="A92" s="71"/>
      <c r="B92" s="84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1"/>
      <c r="P92" s="208"/>
      <c r="Q92" s="208"/>
      <c r="R92" s="208"/>
      <c r="S92" s="62"/>
      <c r="T92" s="63"/>
    </row>
    <row r="93" spans="1:20" s="85" customFormat="1" ht="12.75" customHeight="1">
      <c r="A93" s="71"/>
      <c r="B93" s="84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1"/>
      <c r="P93" s="208"/>
      <c r="Q93" s="208"/>
      <c r="R93" s="208"/>
      <c r="S93" s="62"/>
      <c r="T93" s="63"/>
    </row>
    <row r="94" spans="1:20" ht="12" customHeight="1">
      <c r="A94" s="51"/>
      <c r="B94" s="59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  <c r="O94" s="102"/>
      <c r="P94" s="102"/>
      <c r="Q94" s="102"/>
      <c r="R94" s="102"/>
      <c r="S94" s="62"/>
      <c r="T94" s="103"/>
    </row>
    <row r="95" spans="1:20">
      <c r="A95" s="51"/>
      <c r="B95" s="81" t="s">
        <v>2099</v>
      </c>
      <c r="C95" s="73">
        <f>C97</f>
        <v>0</v>
      </c>
      <c r="D95" s="73">
        <f t="shared" ref="D95:O95" si="52">D97</f>
        <v>0</v>
      </c>
      <c r="E95" s="73">
        <f t="shared" si="52"/>
        <v>0</v>
      </c>
      <c r="F95" s="73">
        <f t="shared" si="52"/>
        <v>0</v>
      </c>
      <c r="G95" s="73">
        <f t="shared" si="52"/>
        <v>0</v>
      </c>
      <c r="H95" s="73">
        <f t="shared" si="52"/>
        <v>0</v>
      </c>
      <c r="I95" s="73">
        <f t="shared" si="52"/>
        <v>0</v>
      </c>
      <c r="J95" s="73">
        <f t="shared" si="52"/>
        <v>0</v>
      </c>
      <c r="K95" s="73">
        <f t="shared" si="52"/>
        <v>0</v>
      </c>
      <c r="L95" s="73">
        <f t="shared" si="52"/>
        <v>0</v>
      </c>
      <c r="M95" s="73">
        <f t="shared" si="52"/>
        <v>0</v>
      </c>
      <c r="N95" s="73">
        <f t="shared" si="52"/>
        <v>0</v>
      </c>
      <c r="O95" s="73">
        <f t="shared" si="52"/>
        <v>0</v>
      </c>
      <c r="P95" s="207" t="e">
        <f>ROUND(+O95/O$10,4)</f>
        <v>#DIV/0!</v>
      </c>
      <c r="Q95" s="60">
        <f>+N95+M95+L95+K95+J95+I95+H95+G95+F95+E95+D95+C95-O95</f>
        <v>0</v>
      </c>
      <c r="R95" s="60"/>
      <c r="S95" s="62"/>
      <c r="T95" s="63"/>
    </row>
    <row r="96" spans="1:20" ht="12.75" customHeight="1">
      <c r="A96" s="51"/>
      <c r="B96" s="8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2"/>
      <c r="Q96" s="102"/>
      <c r="R96" s="102"/>
      <c r="S96" s="62"/>
      <c r="T96" s="103"/>
    </row>
    <row r="97" spans="1:20" ht="12.75" customHeight="1">
      <c r="A97" s="71">
        <v>2</v>
      </c>
      <c r="B97" s="84" t="s">
        <v>2047</v>
      </c>
      <c r="C97" s="73">
        <f t="shared" ref="C97:O97" si="53">C100+C110+C120+C130+C140+C150+C160+C170+C180+C191+C201+C215</f>
        <v>0</v>
      </c>
      <c r="D97" s="73">
        <f t="shared" si="53"/>
        <v>0</v>
      </c>
      <c r="E97" s="73">
        <f t="shared" si="53"/>
        <v>0</v>
      </c>
      <c r="F97" s="73">
        <f t="shared" si="53"/>
        <v>0</v>
      </c>
      <c r="G97" s="73">
        <f t="shared" si="53"/>
        <v>0</v>
      </c>
      <c r="H97" s="73">
        <f t="shared" si="53"/>
        <v>0</v>
      </c>
      <c r="I97" s="73">
        <f t="shared" si="53"/>
        <v>0</v>
      </c>
      <c r="J97" s="73">
        <f t="shared" si="53"/>
        <v>0</v>
      </c>
      <c r="K97" s="73">
        <f t="shared" si="53"/>
        <v>0</v>
      </c>
      <c r="L97" s="73">
        <f t="shared" si="53"/>
        <v>0</v>
      </c>
      <c r="M97" s="73">
        <f t="shared" si="53"/>
        <v>0</v>
      </c>
      <c r="N97" s="73">
        <f t="shared" si="53"/>
        <v>0</v>
      </c>
      <c r="O97" s="73">
        <f t="shared" si="53"/>
        <v>0</v>
      </c>
      <c r="P97" s="207" t="e">
        <f t="shared" ref="P97:P215" si="54">ROUND(+O97/O$10,4)</f>
        <v>#DIV/0!</v>
      </c>
      <c r="Q97" s="60">
        <f>+N97+M97+L97+K97+J97+I97+H97+G97+F97+E97+D97+C97-O97</f>
        <v>0</v>
      </c>
      <c r="R97" s="60"/>
      <c r="S97" s="62"/>
      <c r="T97" s="63"/>
    </row>
    <row r="98" spans="1:20" ht="12.75" customHeight="1">
      <c r="A98" s="87">
        <v>2.2000000000000002</v>
      </c>
      <c r="B98" s="88" t="s">
        <v>2050</v>
      </c>
      <c r="C98" s="135">
        <f>+SUM(C103,C113,C123,C133,C143,C153,C163,C173,C183,C194,C206:C209,C216:C220)</f>
        <v>0</v>
      </c>
      <c r="D98" s="135">
        <f t="shared" ref="D98:O98" si="55">+SUM(D103,D113,D123,D133,D143,D153,D163,D173,D183,D194,D206:D209,D216:D220)</f>
        <v>0</v>
      </c>
      <c r="E98" s="135">
        <f t="shared" si="55"/>
        <v>0</v>
      </c>
      <c r="F98" s="135">
        <f t="shared" si="55"/>
        <v>0</v>
      </c>
      <c r="G98" s="135">
        <f t="shared" si="55"/>
        <v>0</v>
      </c>
      <c r="H98" s="135">
        <f t="shared" si="55"/>
        <v>0</v>
      </c>
      <c r="I98" s="135">
        <f t="shared" si="55"/>
        <v>0</v>
      </c>
      <c r="J98" s="135">
        <f t="shared" si="55"/>
        <v>0</v>
      </c>
      <c r="K98" s="135">
        <f t="shared" si="55"/>
        <v>0</v>
      </c>
      <c r="L98" s="135">
        <f t="shared" si="55"/>
        <v>0</v>
      </c>
      <c r="M98" s="135">
        <f t="shared" si="55"/>
        <v>0</v>
      </c>
      <c r="N98" s="135">
        <f t="shared" si="55"/>
        <v>0</v>
      </c>
      <c r="O98" s="135">
        <f t="shared" si="55"/>
        <v>0</v>
      </c>
      <c r="P98" s="207"/>
      <c r="Q98" s="136"/>
      <c r="R98" s="60"/>
      <c r="S98" s="62"/>
      <c r="T98" s="63"/>
    </row>
    <row r="99" spans="1:20" ht="12.75" customHeight="1">
      <c r="A99" s="51"/>
      <c r="B99" s="8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  <c r="O99" s="102"/>
      <c r="P99" s="102"/>
      <c r="Q99" s="102"/>
      <c r="R99" s="102"/>
      <c r="S99" s="62"/>
      <c r="T99" s="103"/>
    </row>
    <row r="100" spans="1:20" ht="13.5" customHeight="1">
      <c r="A100" s="87" t="s">
        <v>2051</v>
      </c>
      <c r="B100" s="104" t="s">
        <v>2052</v>
      </c>
      <c r="C100" s="89">
        <f t="shared" ref="C100:N100" si="56">SUM(C101:C108)</f>
        <v>0</v>
      </c>
      <c r="D100" s="89">
        <f t="shared" si="56"/>
        <v>0</v>
      </c>
      <c r="E100" s="89">
        <f t="shared" si="56"/>
        <v>0</v>
      </c>
      <c r="F100" s="89">
        <f t="shared" si="56"/>
        <v>0</v>
      </c>
      <c r="G100" s="89">
        <f t="shared" si="56"/>
        <v>0</v>
      </c>
      <c r="H100" s="89">
        <f t="shared" si="56"/>
        <v>0</v>
      </c>
      <c r="I100" s="89">
        <f t="shared" si="56"/>
        <v>0</v>
      </c>
      <c r="J100" s="89">
        <f t="shared" si="56"/>
        <v>0</v>
      </c>
      <c r="K100" s="89">
        <f t="shared" si="56"/>
        <v>0</v>
      </c>
      <c r="L100" s="89">
        <f t="shared" si="56"/>
        <v>0</v>
      </c>
      <c r="M100" s="89">
        <f t="shared" si="56"/>
        <v>0</v>
      </c>
      <c r="N100" s="89">
        <f t="shared" si="56"/>
        <v>0</v>
      </c>
      <c r="O100" s="89">
        <f t="shared" ref="O100:O108" si="57">+N100+M100+L100+K100+J100+I100+H100+G100+F100+E100+D100+C100</f>
        <v>0</v>
      </c>
      <c r="P100" s="206" t="e">
        <f t="shared" si="54"/>
        <v>#DIV/0!</v>
      </c>
      <c r="Q100" s="60">
        <f t="shared" ref="Q100:Q108" si="58">+N100+M100+L100+K100+J100+I100+H100+G100+F100+E100+D100+C100-O100</f>
        <v>0</v>
      </c>
      <c r="R100" s="60"/>
      <c r="S100" s="62"/>
      <c r="T100" s="63"/>
    </row>
    <row r="101" spans="1:20" ht="12.75" customHeight="1">
      <c r="A101" s="87"/>
      <c r="B101" s="90" t="s">
        <v>2052</v>
      </c>
      <c r="C101" s="92">
        <v>0</v>
      </c>
      <c r="D101" s="92">
        <v>0</v>
      </c>
      <c r="E101" s="92">
        <v>0</v>
      </c>
      <c r="F101" s="92">
        <v>0</v>
      </c>
      <c r="G101" s="92">
        <v>0</v>
      </c>
      <c r="H101" s="92">
        <v>0</v>
      </c>
      <c r="I101" s="92">
        <v>0</v>
      </c>
      <c r="J101" s="92">
        <v>0</v>
      </c>
      <c r="K101" s="92">
        <v>0</v>
      </c>
      <c r="L101" s="92">
        <v>0</v>
      </c>
      <c r="M101" s="92">
        <v>0</v>
      </c>
      <c r="N101" s="92">
        <v>0</v>
      </c>
      <c r="O101" s="64">
        <f t="shared" si="57"/>
        <v>0</v>
      </c>
      <c r="P101" s="208" t="e">
        <f t="shared" si="54"/>
        <v>#DIV/0!</v>
      </c>
      <c r="Q101" s="60">
        <f t="shared" si="58"/>
        <v>0</v>
      </c>
      <c r="R101" s="60"/>
      <c r="S101" s="62"/>
      <c r="T101" s="63"/>
    </row>
    <row r="102" spans="1:20" ht="12.75" customHeight="1">
      <c r="A102" s="87"/>
      <c r="B102" s="90" t="s">
        <v>2053</v>
      </c>
      <c r="C102" s="93">
        <v>0</v>
      </c>
      <c r="D102" s="93">
        <v>0</v>
      </c>
      <c r="E102" s="93">
        <v>0</v>
      </c>
      <c r="F102" s="93">
        <v>0</v>
      </c>
      <c r="G102" s="93">
        <v>0</v>
      </c>
      <c r="H102" s="93">
        <v>0</v>
      </c>
      <c r="I102" s="93">
        <v>0</v>
      </c>
      <c r="J102" s="93">
        <v>0</v>
      </c>
      <c r="K102" s="93">
        <v>0</v>
      </c>
      <c r="L102" s="93">
        <v>0</v>
      </c>
      <c r="M102" s="93">
        <v>0</v>
      </c>
      <c r="N102" s="93">
        <v>0</v>
      </c>
      <c r="O102" s="94">
        <f t="shared" si="57"/>
        <v>0</v>
      </c>
      <c r="P102" s="208" t="e">
        <f t="shared" si="54"/>
        <v>#DIV/0!</v>
      </c>
      <c r="Q102" s="60">
        <f t="shared" si="58"/>
        <v>0</v>
      </c>
      <c r="R102" s="60"/>
      <c r="S102" s="62"/>
      <c r="T102" s="63"/>
    </row>
    <row r="103" spans="1:20" ht="12.75" customHeight="1">
      <c r="A103" s="87"/>
      <c r="B103" s="90" t="s">
        <v>2054</v>
      </c>
      <c r="C103" s="98">
        <v>0</v>
      </c>
      <c r="D103" s="98">
        <v>0</v>
      </c>
      <c r="E103" s="98">
        <v>0</v>
      </c>
      <c r="F103" s="98">
        <v>0</v>
      </c>
      <c r="G103" s="98">
        <v>0</v>
      </c>
      <c r="H103" s="98">
        <v>0</v>
      </c>
      <c r="I103" s="98">
        <v>0</v>
      </c>
      <c r="J103" s="98">
        <v>0</v>
      </c>
      <c r="K103" s="98">
        <v>0</v>
      </c>
      <c r="L103" s="98">
        <v>0</v>
      </c>
      <c r="M103" s="98">
        <v>0</v>
      </c>
      <c r="N103" s="98">
        <v>0</v>
      </c>
      <c r="O103" s="94">
        <f t="shared" si="57"/>
        <v>0</v>
      </c>
      <c r="P103" s="208" t="e">
        <f t="shared" si="54"/>
        <v>#DIV/0!</v>
      </c>
      <c r="Q103" s="60">
        <f t="shared" si="58"/>
        <v>0</v>
      </c>
      <c r="R103" s="60"/>
      <c r="S103" s="62"/>
      <c r="T103" s="63"/>
    </row>
    <row r="104" spans="1:20" ht="12.75" customHeight="1">
      <c r="A104" s="87"/>
      <c r="B104" s="105" t="s">
        <v>2100</v>
      </c>
      <c r="C104" s="93">
        <v>0</v>
      </c>
      <c r="D104" s="93">
        <v>0</v>
      </c>
      <c r="E104" s="93">
        <v>0</v>
      </c>
      <c r="F104" s="93">
        <v>0</v>
      </c>
      <c r="G104" s="93">
        <v>0</v>
      </c>
      <c r="H104" s="93">
        <v>0</v>
      </c>
      <c r="I104" s="93">
        <v>0</v>
      </c>
      <c r="J104" s="93">
        <v>0</v>
      </c>
      <c r="K104" s="93">
        <v>0</v>
      </c>
      <c r="L104" s="93">
        <v>0</v>
      </c>
      <c r="M104" s="93">
        <v>0</v>
      </c>
      <c r="N104" s="93">
        <v>0</v>
      </c>
      <c r="O104" s="94">
        <f t="shared" si="57"/>
        <v>0</v>
      </c>
      <c r="P104" s="208" t="e">
        <f t="shared" si="54"/>
        <v>#DIV/0!</v>
      </c>
      <c r="Q104" s="60">
        <f t="shared" si="58"/>
        <v>0</v>
      </c>
      <c r="R104" s="60"/>
      <c r="S104" s="62"/>
      <c r="T104" s="63"/>
    </row>
    <row r="105" spans="1:20" ht="12.75" customHeight="1">
      <c r="A105" s="87"/>
      <c r="B105" s="105" t="s">
        <v>2101</v>
      </c>
      <c r="C105" s="93">
        <v>0</v>
      </c>
      <c r="D105" s="93">
        <v>0</v>
      </c>
      <c r="E105" s="93">
        <v>0</v>
      </c>
      <c r="F105" s="93">
        <v>0</v>
      </c>
      <c r="G105" s="93">
        <v>0</v>
      </c>
      <c r="H105" s="93">
        <v>0</v>
      </c>
      <c r="I105" s="93">
        <v>0</v>
      </c>
      <c r="J105" s="93">
        <v>0</v>
      </c>
      <c r="K105" s="93">
        <v>0</v>
      </c>
      <c r="L105" s="93">
        <v>0</v>
      </c>
      <c r="M105" s="93">
        <v>0</v>
      </c>
      <c r="N105" s="93">
        <v>0</v>
      </c>
      <c r="O105" s="94">
        <f t="shared" si="57"/>
        <v>0</v>
      </c>
      <c r="P105" s="208" t="e">
        <f t="shared" si="54"/>
        <v>#DIV/0!</v>
      </c>
      <c r="Q105" s="60">
        <f t="shared" si="58"/>
        <v>0</v>
      </c>
      <c r="R105" s="60"/>
      <c r="S105" s="62"/>
      <c r="T105" s="63"/>
    </row>
    <row r="106" spans="1:20" ht="12.75" customHeight="1">
      <c r="A106" s="87"/>
      <c r="B106" s="106" t="s">
        <v>2102</v>
      </c>
      <c r="C106" s="107">
        <f>'[12]Staff Costs and Utilisation'!E313</f>
        <v>0</v>
      </c>
      <c r="D106" s="107">
        <f>'[12]Staff Costs and Utilisation'!F313</f>
        <v>0</v>
      </c>
      <c r="E106" s="107">
        <f>'[12]Staff Costs and Utilisation'!G313</f>
        <v>0</v>
      </c>
      <c r="F106" s="107">
        <f>'[12]Staff Costs and Utilisation'!H313</f>
        <v>0</v>
      </c>
      <c r="G106" s="107">
        <f>'[12]Staff Costs and Utilisation'!I313</f>
        <v>0</v>
      </c>
      <c r="H106" s="107">
        <f>'[12]Staff Costs and Utilisation'!J313</f>
        <v>0</v>
      </c>
      <c r="I106" s="107">
        <f>'[12]Staff Costs and Utilisation'!K313</f>
        <v>0</v>
      </c>
      <c r="J106" s="107">
        <f>'[12]Staff Costs and Utilisation'!L313</f>
        <v>0</v>
      </c>
      <c r="K106" s="107">
        <f>'[12]Staff Costs and Utilisation'!M313</f>
        <v>0</v>
      </c>
      <c r="L106" s="107">
        <f>'[12]Staff Costs and Utilisation'!N313</f>
        <v>0</v>
      </c>
      <c r="M106" s="107">
        <f>'[12]Staff Costs and Utilisation'!O313</f>
        <v>0</v>
      </c>
      <c r="N106" s="107">
        <f>'[12]Staff Costs and Utilisation'!P313</f>
        <v>0</v>
      </c>
      <c r="O106" s="94">
        <f t="shared" si="57"/>
        <v>0</v>
      </c>
      <c r="P106" s="208" t="e">
        <f t="shared" si="54"/>
        <v>#DIV/0!</v>
      </c>
      <c r="Q106" s="60">
        <f t="shared" si="58"/>
        <v>0</v>
      </c>
      <c r="R106" s="60"/>
      <c r="S106" s="62"/>
      <c r="T106" s="63"/>
    </row>
    <row r="107" spans="1:20" ht="12.75" customHeight="1">
      <c r="A107" s="87"/>
      <c r="B107" s="106" t="s">
        <v>2103</v>
      </c>
      <c r="C107" s="107">
        <f t="shared" ref="C107:N107" si="59">-C106</f>
        <v>0</v>
      </c>
      <c r="D107" s="107">
        <f t="shared" si="59"/>
        <v>0</v>
      </c>
      <c r="E107" s="107">
        <f t="shared" si="59"/>
        <v>0</v>
      </c>
      <c r="F107" s="107">
        <f t="shared" si="59"/>
        <v>0</v>
      </c>
      <c r="G107" s="107">
        <f t="shared" si="59"/>
        <v>0</v>
      </c>
      <c r="H107" s="107">
        <f t="shared" si="59"/>
        <v>0</v>
      </c>
      <c r="I107" s="107">
        <f t="shared" si="59"/>
        <v>0</v>
      </c>
      <c r="J107" s="107">
        <f t="shared" si="59"/>
        <v>0</v>
      </c>
      <c r="K107" s="107">
        <f t="shared" si="59"/>
        <v>0</v>
      </c>
      <c r="L107" s="107">
        <f t="shared" si="59"/>
        <v>0</v>
      </c>
      <c r="M107" s="107">
        <f t="shared" si="59"/>
        <v>0</v>
      </c>
      <c r="N107" s="107">
        <f t="shared" si="59"/>
        <v>0</v>
      </c>
      <c r="O107" s="94">
        <f t="shared" si="57"/>
        <v>0</v>
      </c>
      <c r="P107" s="208" t="e">
        <f t="shared" si="54"/>
        <v>#DIV/0!</v>
      </c>
      <c r="Q107" s="60">
        <f t="shared" si="58"/>
        <v>0</v>
      </c>
      <c r="R107" s="60"/>
      <c r="S107" s="62"/>
      <c r="T107" s="63"/>
    </row>
    <row r="108" spans="1:20" ht="12.75" customHeight="1">
      <c r="A108" s="87"/>
      <c r="B108" s="106" t="s">
        <v>2104</v>
      </c>
      <c r="C108" s="108">
        <f>'[12]Staff Costs and Utilisation'!E315</f>
        <v>0</v>
      </c>
      <c r="D108" s="108">
        <f>'[12]Staff Costs and Utilisation'!F315</f>
        <v>0</v>
      </c>
      <c r="E108" s="108">
        <f>'[12]Staff Costs and Utilisation'!G315</f>
        <v>0</v>
      </c>
      <c r="F108" s="108">
        <f>'[12]Staff Costs and Utilisation'!H315</f>
        <v>0</v>
      </c>
      <c r="G108" s="108">
        <f>'[12]Staff Costs and Utilisation'!I315</f>
        <v>0</v>
      </c>
      <c r="H108" s="108">
        <f>'[12]Staff Costs and Utilisation'!J315</f>
        <v>0</v>
      </c>
      <c r="I108" s="108">
        <f>'[12]Staff Costs and Utilisation'!K315</f>
        <v>0</v>
      </c>
      <c r="J108" s="108">
        <f>'[12]Staff Costs and Utilisation'!L315</f>
        <v>0</v>
      </c>
      <c r="K108" s="108">
        <f>'[12]Staff Costs and Utilisation'!M315</f>
        <v>0</v>
      </c>
      <c r="L108" s="108">
        <f>'[12]Staff Costs and Utilisation'!N315</f>
        <v>0</v>
      </c>
      <c r="M108" s="108">
        <f>'[12]Staff Costs and Utilisation'!O315</f>
        <v>0</v>
      </c>
      <c r="N108" s="108">
        <f>'[12]Staff Costs and Utilisation'!P315</f>
        <v>0</v>
      </c>
      <c r="O108" s="96">
        <f t="shared" si="57"/>
        <v>0</v>
      </c>
      <c r="P108" s="208" t="e">
        <f t="shared" si="54"/>
        <v>#DIV/0!</v>
      </c>
      <c r="Q108" s="60">
        <f t="shared" si="58"/>
        <v>0</v>
      </c>
      <c r="R108" s="60"/>
      <c r="S108" s="62"/>
      <c r="T108" s="63"/>
    </row>
    <row r="109" spans="1:20" ht="12.75" customHeight="1">
      <c r="A109" s="109"/>
      <c r="B109" s="110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  <c r="O109" s="102"/>
      <c r="P109" s="102"/>
      <c r="Q109" s="102"/>
      <c r="R109" s="102"/>
      <c r="S109" s="62"/>
      <c r="T109" s="103"/>
    </row>
    <row r="110" spans="1:20" ht="12.75" customHeight="1">
      <c r="A110" s="87" t="s">
        <v>2055</v>
      </c>
      <c r="B110" s="88" t="s">
        <v>2056</v>
      </c>
      <c r="C110" s="73">
        <f t="shared" ref="C110:N110" si="60">SUM(C111:C118)</f>
        <v>0</v>
      </c>
      <c r="D110" s="73">
        <f t="shared" si="60"/>
        <v>0</v>
      </c>
      <c r="E110" s="73">
        <f t="shared" si="60"/>
        <v>0</v>
      </c>
      <c r="F110" s="73">
        <f t="shared" si="60"/>
        <v>0</v>
      </c>
      <c r="G110" s="73">
        <f t="shared" si="60"/>
        <v>0</v>
      </c>
      <c r="H110" s="73">
        <f t="shared" si="60"/>
        <v>0</v>
      </c>
      <c r="I110" s="73">
        <f t="shared" si="60"/>
        <v>0</v>
      </c>
      <c r="J110" s="73">
        <f t="shared" si="60"/>
        <v>0</v>
      </c>
      <c r="K110" s="73">
        <f t="shared" si="60"/>
        <v>0</v>
      </c>
      <c r="L110" s="73">
        <f t="shared" si="60"/>
        <v>0</v>
      </c>
      <c r="M110" s="73">
        <f t="shared" si="60"/>
        <v>0</v>
      </c>
      <c r="N110" s="73">
        <f t="shared" si="60"/>
        <v>0</v>
      </c>
      <c r="O110" s="69">
        <f t="shared" ref="O110:O118" si="61">+N110+M110+L110+K110+J110+I110+H110+G110+F110+E110+D110+C110</f>
        <v>0</v>
      </c>
      <c r="P110" s="207" t="e">
        <f t="shared" si="54"/>
        <v>#DIV/0!</v>
      </c>
      <c r="Q110" s="60">
        <f>+N110+M110+L110+K110+J110+I110+H110+G110+F110+E110+D110+C110-O110</f>
        <v>0</v>
      </c>
      <c r="R110" s="60"/>
      <c r="S110" s="62"/>
      <c r="T110" s="63"/>
    </row>
    <row r="111" spans="1:20" ht="12.75" customHeight="1">
      <c r="A111" s="87"/>
      <c r="B111" s="90" t="s">
        <v>2105</v>
      </c>
      <c r="C111" s="92">
        <v>0</v>
      </c>
      <c r="D111" s="92">
        <v>0</v>
      </c>
      <c r="E111" s="92">
        <v>0</v>
      </c>
      <c r="F111" s="92">
        <v>0</v>
      </c>
      <c r="G111" s="92">
        <v>0</v>
      </c>
      <c r="H111" s="92">
        <v>0</v>
      </c>
      <c r="I111" s="92">
        <v>0</v>
      </c>
      <c r="J111" s="92">
        <v>0</v>
      </c>
      <c r="K111" s="92">
        <v>0</v>
      </c>
      <c r="L111" s="92">
        <v>0</v>
      </c>
      <c r="M111" s="92">
        <v>0</v>
      </c>
      <c r="N111" s="92">
        <v>0</v>
      </c>
      <c r="O111" s="64">
        <f t="shared" si="61"/>
        <v>0</v>
      </c>
      <c r="P111" s="208" t="e">
        <f t="shared" si="54"/>
        <v>#DIV/0!</v>
      </c>
      <c r="Q111" s="60">
        <f>+N111+M111+L111+K111+J111+I111+H111+G111+F111+E111+D111+C111-O111</f>
        <v>0</v>
      </c>
      <c r="R111" s="60"/>
      <c r="S111" s="62"/>
      <c r="T111" s="63"/>
    </row>
    <row r="112" spans="1:20" ht="12.75" customHeight="1">
      <c r="A112" s="87"/>
      <c r="B112" s="90" t="s">
        <v>2053</v>
      </c>
      <c r="C112" s="93">
        <v>0</v>
      </c>
      <c r="D112" s="93">
        <v>0</v>
      </c>
      <c r="E112" s="93">
        <v>0</v>
      </c>
      <c r="F112" s="93">
        <v>0</v>
      </c>
      <c r="G112" s="93">
        <v>0</v>
      </c>
      <c r="H112" s="93">
        <v>0</v>
      </c>
      <c r="I112" s="93">
        <v>0</v>
      </c>
      <c r="J112" s="93">
        <v>0</v>
      </c>
      <c r="K112" s="93">
        <v>0</v>
      </c>
      <c r="L112" s="93">
        <v>0</v>
      </c>
      <c r="M112" s="93">
        <v>0</v>
      </c>
      <c r="N112" s="93">
        <v>0</v>
      </c>
      <c r="O112" s="94">
        <f t="shared" si="61"/>
        <v>0</v>
      </c>
      <c r="P112" s="208" t="e">
        <f t="shared" si="54"/>
        <v>#DIV/0!</v>
      </c>
      <c r="Q112" s="60">
        <v>0</v>
      </c>
      <c r="R112" s="60"/>
      <c r="S112" s="62"/>
      <c r="T112" s="63"/>
    </row>
    <row r="113" spans="1:20" ht="12.75" customHeight="1">
      <c r="A113" s="87"/>
      <c r="B113" s="90" t="s">
        <v>2106</v>
      </c>
      <c r="C113" s="98">
        <v>0</v>
      </c>
      <c r="D113" s="98">
        <v>0</v>
      </c>
      <c r="E113" s="98">
        <v>0</v>
      </c>
      <c r="F113" s="98">
        <v>0</v>
      </c>
      <c r="G113" s="98">
        <v>0</v>
      </c>
      <c r="H113" s="98">
        <v>0</v>
      </c>
      <c r="I113" s="98">
        <v>0</v>
      </c>
      <c r="J113" s="98">
        <v>0</v>
      </c>
      <c r="K113" s="98">
        <v>0</v>
      </c>
      <c r="L113" s="98">
        <v>0</v>
      </c>
      <c r="M113" s="98">
        <v>0</v>
      </c>
      <c r="N113" s="98">
        <v>0</v>
      </c>
      <c r="O113" s="94">
        <f>+N113+M113+L113+K113+J113+I113+H113+G113+F113+E113+D113+C113</f>
        <v>0</v>
      </c>
      <c r="P113" s="208" t="e">
        <f>ROUND(+O113/O$10,4)</f>
        <v>#DIV/0!</v>
      </c>
      <c r="Q113" s="60">
        <f>+N113+M113+L113+K113+J113+I113+H113+G113+F113+E113+D113+C113-O113</f>
        <v>0</v>
      </c>
      <c r="R113" s="60"/>
      <c r="S113" s="62"/>
      <c r="T113" s="63"/>
    </row>
    <row r="114" spans="1:20" ht="12.75" customHeight="1">
      <c r="A114" s="87"/>
      <c r="B114" s="90" t="s">
        <v>2107</v>
      </c>
      <c r="C114" s="93">
        <v>0</v>
      </c>
      <c r="D114" s="93">
        <v>0</v>
      </c>
      <c r="E114" s="93">
        <v>0</v>
      </c>
      <c r="F114" s="93">
        <v>0</v>
      </c>
      <c r="G114" s="93">
        <v>0</v>
      </c>
      <c r="H114" s="93">
        <v>0</v>
      </c>
      <c r="I114" s="93">
        <v>0</v>
      </c>
      <c r="J114" s="93">
        <v>0</v>
      </c>
      <c r="K114" s="93">
        <v>0</v>
      </c>
      <c r="L114" s="93">
        <v>0</v>
      </c>
      <c r="M114" s="93">
        <v>0</v>
      </c>
      <c r="N114" s="93">
        <v>0</v>
      </c>
      <c r="O114" s="94">
        <f t="shared" si="61"/>
        <v>0</v>
      </c>
      <c r="P114" s="208" t="e">
        <f t="shared" si="54"/>
        <v>#DIV/0!</v>
      </c>
      <c r="Q114" s="60">
        <f t="shared" ref="Q114:Q118" si="62">+N114+M114+L114+K114+J114+I114+H114+G114+F114+E114+D114+C114-O114</f>
        <v>0</v>
      </c>
      <c r="R114" s="60"/>
      <c r="S114" s="62"/>
      <c r="T114" s="63"/>
    </row>
    <row r="115" spans="1:20" ht="12.75" customHeight="1">
      <c r="A115" s="87"/>
      <c r="B115" s="90" t="s">
        <v>2108</v>
      </c>
      <c r="C115" s="93">
        <v>0</v>
      </c>
      <c r="D115" s="93">
        <v>0</v>
      </c>
      <c r="E115" s="93">
        <v>0</v>
      </c>
      <c r="F115" s="93">
        <v>0</v>
      </c>
      <c r="G115" s="93">
        <v>0</v>
      </c>
      <c r="H115" s="93">
        <v>0</v>
      </c>
      <c r="I115" s="93">
        <v>0</v>
      </c>
      <c r="J115" s="93">
        <v>0</v>
      </c>
      <c r="K115" s="93">
        <v>0</v>
      </c>
      <c r="L115" s="93">
        <v>0</v>
      </c>
      <c r="M115" s="93">
        <v>0</v>
      </c>
      <c r="N115" s="93">
        <v>0</v>
      </c>
      <c r="O115" s="94">
        <f t="shared" si="61"/>
        <v>0</v>
      </c>
      <c r="P115" s="208" t="e">
        <f t="shared" si="54"/>
        <v>#DIV/0!</v>
      </c>
      <c r="Q115" s="60">
        <f t="shared" si="62"/>
        <v>0</v>
      </c>
      <c r="R115" s="60"/>
      <c r="S115" s="62"/>
      <c r="T115" s="63"/>
    </row>
    <row r="116" spans="1:20" ht="12.75" customHeight="1">
      <c r="A116" s="87"/>
      <c r="B116" s="106" t="s">
        <v>2109</v>
      </c>
      <c r="C116" s="107">
        <f>'[12]Staff Costs and Utilisation'!E321</f>
        <v>0</v>
      </c>
      <c r="D116" s="107">
        <f>'[12]Staff Costs and Utilisation'!F321</f>
        <v>0</v>
      </c>
      <c r="E116" s="107">
        <f>'[12]Staff Costs and Utilisation'!G321</f>
        <v>0</v>
      </c>
      <c r="F116" s="107">
        <f>'[12]Staff Costs and Utilisation'!H321</f>
        <v>0</v>
      </c>
      <c r="G116" s="107">
        <f>'[12]Staff Costs and Utilisation'!I321</f>
        <v>0</v>
      </c>
      <c r="H116" s="107">
        <f>'[12]Staff Costs and Utilisation'!J321</f>
        <v>0</v>
      </c>
      <c r="I116" s="107">
        <f>'[12]Staff Costs and Utilisation'!K321</f>
        <v>0</v>
      </c>
      <c r="J116" s="107">
        <f>'[12]Staff Costs and Utilisation'!L321</f>
        <v>0</v>
      </c>
      <c r="K116" s="107">
        <f>'[12]Staff Costs and Utilisation'!M321</f>
        <v>0</v>
      </c>
      <c r="L116" s="107">
        <f>'[12]Staff Costs and Utilisation'!N321</f>
        <v>0</v>
      </c>
      <c r="M116" s="107">
        <f>'[12]Staff Costs and Utilisation'!O321</f>
        <v>0</v>
      </c>
      <c r="N116" s="107">
        <f>'[12]Staff Costs and Utilisation'!P321</f>
        <v>0</v>
      </c>
      <c r="O116" s="94">
        <f t="shared" si="61"/>
        <v>0</v>
      </c>
      <c r="P116" s="208" t="e">
        <f t="shared" si="54"/>
        <v>#DIV/0!</v>
      </c>
      <c r="Q116" s="60">
        <f t="shared" si="62"/>
        <v>0</v>
      </c>
      <c r="R116" s="60"/>
      <c r="S116" s="62"/>
      <c r="T116" s="63"/>
    </row>
    <row r="117" spans="1:20" ht="12.75" customHeight="1">
      <c r="A117" s="87"/>
      <c r="B117" s="106" t="s">
        <v>2110</v>
      </c>
      <c r="C117" s="107">
        <f t="shared" ref="C117:N117" si="63">-C116</f>
        <v>0</v>
      </c>
      <c r="D117" s="107">
        <f t="shared" si="63"/>
        <v>0</v>
      </c>
      <c r="E117" s="107">
        <f t="shared" si="63"/>
        <v>0</v>
      </c>
      <c r="F117" s="107">
        <f t="shared" si="63"/>
        <v>0</v>
      </c>
      <c r="G117" s="107">
        <f t="shared" si="63"/>
        <v>0</v>
      </c>
      <c r="H117" s="107">
        <f t="shared" si="63"/>
        <v>0</v>
      </c>
      <c r="I117" s="107">
        <f t="shared" si="63"/>
        <v>0</v>
      </c>
      <c r="J117" s="107">
        <f t="shared" si="63"/>
        <v>0</v>
      </c>
      <c r="K117" s="107">
        <f t="shared" si="63"/>
        <v>0</v>
      </c>
      <c r="L117" s="107">
        <f t="shared" si="63"/>
        <v>0</v>
      </c>
      <c r="M117" s="107">
        <f t="shared" si="63"/>
        <v>0</v>
      </c>
      <c r="N117" s="107">
        <f t="shared" si="63"/>
        <v>0</v>
      </c>
      <c r="O117" s="94">
        <f t="shared" si="61"/>
        <v>0</v>
      </c>
      <c r="P117" s="208" t="e">
        <f t="shared" si="54"/>
        <v>#DIV/0!</v>
      </c>
      <c r="Q117" s="60">
        <f t="shared" si="62"/>
        <v>0</v>
      </c>
      <c r="R117" s="60"/>
      <c r="S117" s="62"/>
      <c r="T117" s="63"/>
    </row>
    <row r="118" spans="1:20" ht="12.75" customHeight="1">
      <c r="A118" s="87"/>
      <c r="B118" s="106" t="s">
        <v>2111</v>
      </c>
      <c r="C118" s="108">
        <f>'[12]Staff Costs and Utilisation'!E323</f>
        <v>0</v>
      </c>
      <c r="D118" s="108">
        <f>'[12]Staff Costs and Utilisation'!F323</f>
        <v>0</v>
      </c>
      <c r="E118" s="108">
        <f>'[12]Staff Costs and Utilisation'!G323</f>
        <v>0</v>
      </c>
      <c r="F118" s="108">
        <f>'[12]Staff Costs and Utilisation'!H323</f>
        <v>0</v>
      </c>
      <c r="G118" s="108">
        <f>'[12]Staff Costs and Utilisation'!I323</f>
        <v>0</v>
      </c>
      <c r="H118" s="108">
        <f>'[12]Staff Costs and Utilisation'!J323</f>
        <v>0</v>
      </c>
      <c r="I118" s="108">
        <f>'[12]Staff Costs and Utilisation'!K323</f>
        <v>0</v>
      </c>
      <c r="J118" s="108">
        <f>'[12]Staff Costs and Utilisation'!L323</f>
        <v>0</v>
      </c>
      <c r="K118" s="108">
        <f>'[12]Staff Costs and Utilisation'!M323</f>
        <v>0</v>
      </c>
      <c r="L118" s="108">
        <f>'[12]Staff Costs and Utilisation'!N323</f>
        <v>0</v>
      </c>
      <c r="M118" s="108">
        <f>'[12]Staff Costs and Utilisation'!O323</f>
        <v>0</v>
      </c>
      <c r="N118" s="108">
        <f>'[12]Staff Costs and Utilisation'!P323</f>
        <v>0</v>
      </c>
      <c r="O118" s="96">
        <f t="shared" si="61"/>
        <v>0</v>
      </c>
      <c r="P118" s="208" t="e">
        <f t="shared" si="54"/>
        <v>#DIV/0!</v>
      </c>
      <c r="Q118" s="60">
        <f t="shared" si="62"/>
        <v>0</v>
      </c>
      <c r="R118" s="60"/>
      <c r="S118" s="62"/>
      <c r="T118" s="63"/>
    </row>
    <row r="119" spans="1:20" ht="12.75" customHeight="1">
      <c r="A119" s="109"/>
      <c r="B119" s="110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  <c r="O119" s="102"/>
      <c r="P119" s="102"/>
      <c r="Q119" s="102"/>
      <c r="R119" s="102"/>
      <c r="S119" s="62"/>
      <c r="T119" s="103"/>
    </row>
    <row r="120" spans="1:20" ht="12.75" customHeight="1">
      <c r="A120" s="87" t="s">
        <v>2059</v>
      </c>
      <c r="B120" s="88" t="s">
        <v>2060</v>
      </c>
      <c r="C120" s="73">
        <f t="shared" ref="C120:N120" si="64">SUM(C121:C128)</f>
        <v>0</v>
      </c>
      <c r="D120" s="73">
        <f t="shared" si="64"/>
        <v>0</v>
      </c>
      <c r="E120" s="73">
        <f t="shared" si="64"/>
        <v>0</v>
      </c>
      <c r="F120" s="73">
        <f t="shared" si="64"/>
        <v>0</v>
      </c>
      <c r="G120" s="73">
        <f t="shared" si="64"/>
        <v>0</v>
      </c>
      <c r="H120" s="73">
        <f t="shared" si="64"/>
        <v>0</v>
      </c>
      <c r="I120" s="73">
        <f t="shared" si="64"/>
        <v>0</v>
      </c>
      <c r="J120" s="73">
        <f t="shared" si="64"/>
        <v>0</v>
      </c>
      <c r="K120" s="73">
        <f t="shared" si="64"/>
        <v>0</v>
      </c>
      <c r="L120" s="73">
        <f t="shared" si="64"/>
        <v>0</v>
      </c>
      <c r="M120" s="73">
        <f t="shared" si="64"/>
        <v>0</v>
      </c>
      <c r="N120" s="73">
        <f t="shared" si="64"/>
        <v>0</v>
      </c>
      <c r="O120" s="69">
        <f t="shared" ref="O120:O128" si="65">+N120+M120+L120+K120+J120+I120+H120+G120+F120+E120+D120+C120</f>
        <v>0</v>
      </c>
      <c r="P120" s="207" t="e">
        <f t="shared" si="54"/>
        <v>#DIV/0!</v>
      </c>
      <c r="Q120" s="60">
        <f t="shared" ref="Q120:Q128" si="66">+N120+M120+L120+K120+J120+I120+H120+G120+F120+E120+D120+C120-O120</f>
        <v>0</v>
      </c>
      <c r="R120" s="60"/>
      <c r="S120" s="62"/>
      <c r="T120" s="63"/>
    </row>
    <row r="121" spans="1:20" ht="12.75" customHeight="1">
      <c r="A121" s="87"/>
      <c r="B121" s="90" t="s">
        <v>2112</v>
      </c>
      <c r="C121" s="92">
        <v>0</v>
      </c>
      <c r="D121" s="92">
        <v>0</v>
      </c>
      <c r="E121" s="92">
        <v>0</v>
      </c>
      <c r="F121" s="92">
        <v>0</v>
      </c>
      <c r="G121" s="92">
        <v>0</v>
      </c>
      <c r="H121" s="92">
        <v>0</v>
      </c>
      <c r="I121" s="92">
        <v>0</v>
      </c>
      <c r="J121" s="92">
        <v>0</v>
      </c>
      <c r="K121" s="92">
        <v>0</v>
      </c>
      <c r="L121" s="92">
        <v>0</v>
      </c>
      <c r="M121" s="92">
        <v>0</v>
      </c>
      <c r="N121" s="92">
        <v>0</v>
      </c>
      <c r="O121" s="64">
        <f t="shared" si="65"/>
        <v>0</v>
      </c>
      <c r="P121" s="208" t="e">
        <f t="shared" si="54"/>
        <v>#DIV/0!</v>
      </c>
      <c r="Q121" s="60">
        <f t="shared" si="66"/>
        <v>0</v>
      </c>
      <c r="R121" s="60"/>
      <c r="S121" s="62"/>
      <c r="T121" s="63"/>
    </row>
    <row r="122" spans="1:20" ht="12.75" customHeight="1">
      <c r="A122" s="87"/>
      <c r="B122" s="90" t="s">
        <v>2053</v>
      </c>
      <c r="C122" s="93">
        <v>0</v>
      </c>
      <c r="D122" s="93">
        <v>0</v>
      </c>
      <c r="E122" s="93">
        <v>0</v>
      </c>
      <c r="F122" s="93">
        <v>0</v>
      </c>
      <c r="G122" s="93">
        <v>0</v>
      </c>
      <c r="H122" s="93">
        <v>0</v>
      </c>
      <c r="I122" s="93">
        <v>0</v>
      </c>
      <c r="J122" s="93">
        <v>0</v>
      </c>
      <c r="K122" s="93">
        <v>0</v>
      </c>
      <c r="L122" s="93">
        <v>0</v>
      </c>
      <c r="M122" s="93">
        <v>0</v>
      </c>
      <c r="N122" s="93">
        <v>0</v>
      </c>
      <c r="O122" s="94">
        <f t="shared" si="65"/>
        <v>0</v>
      </c>
      <c r="P122" s="208" t="e">
        <f t="shared" si="54"/>
        <v>#DIV/0!</v>
      </c>
      <c r="Q122" s="60">
        <f t="shared" si="66"/>
        <v>0</v>
      </c>
      <c r="R122" s="60"/>
      <c r="S122" s="62"/>
      <c r="T122" s="63"/>
    </row>
    <row r="123" spans="1:20" ht="12.75" customHeight="1">
      <c r="A123" s="87"/>
      <c r="B123" s="90" t="s">
        <v>2113</v>
      </c>
      <c r="C123" s="98">
        <v>0</v>
      </c>
      <c r="D123" s="98">
        <v>0</v>
      </c>
      <c r="E123" s="98">
        <v>0</v>
      </c>
      <c r="F123" s="98">
        <v>0</v>
      </c>
      <c r="G123" s="98">
        <v>0</v>
      </c>
      <c r="H123" s="98">
        <v>0</v>
      </c>
      <c r="I123" s="98">
        <v>0</v>
      </c>
      <c r="J123" s="98">
        <v>0</v>
      </c>
      <c r="K123" s="98">
        <v>0</v>
      </c>
      <c r="L123" s="98">
        <v>0</v>
      </c>
      <c r="M123" s="98">
        <v>0</v>
      </c>
      <c r="N123" s="98">
        <v>0</v>
      </c>
      <c r="O123" s="94">
        <f>+N123+M123+L123+K123+J123+I123+H123+G123+F123+E123+D123+C123</f>
        <v>0</v>
      </c>
      <c r="P123" s="208" t="e">
        <f>ROUND(+O123/O$10,4)</f>
        <v>#DIV/0!</v>
      </c>
      <c r="Q123" s="60">
        <f>+N123+M123+L123+K123+J123+I123+H123+G123+F123+E123+D123+C123-O123</f>
        <v>0</v>
      </c>
      <c r="R123" s="60"/>
      <c r="S123" s="62"/>
      <c r="T123" s="63"/>
    </row>
    <row r="124" spans="1:20" ht="12.75" customHeight="1">
      <c r="A124" s="87"/>
      <c r="B124" s="90" t="s">
        <v>2114</v>
      </c>
      <c r="C124" s="93">
        <v>0</v>
      </c>
      <c r="D124" s="93">
        <v>0</v>
      </c>
      <c r="E124" s="93">
        <v>0</v>
      </c>
      <c r="F124" s="93">
        <v>0</v>
      </c>
      <c r="G124" s="93">
        <v>0</v>
      </c>
      <c r="H124" s="93">
        <v>0</v>
      </c>
      <c r="I124" s="93">
        <v>0</v>
      </c>
      <c r="J124" s="93">
        <v>0</v>
      </c>
      <c r="K124" s="93">
        <v>0</v>
      </c>
      <c r="L124" s="93">
        <v>0</v>
      </c>
      <c r="M124" s="93">
        <v>0</v>
      </c>
      <c r="N124" s="93">
        <v>0</v>
      </c>
      <c r="O124" s="94">
        <f t="shared" si="65"/>
        <v>0</v>
      </c>
      <c r="P124" s="208" t="e">
        <f t="shared" si="54"/>
        <v>#DIV/0!</v>
      </c>
      <c r="Q124" s="60">
        <f t="shared" si="66"/>
        <v>0</v>
      </c>
      <c r="R124" s="60"/>
      <c r="S124" s="62"/>
      <c r="T124" s="63"/>
    </row>
    <row r="125" spans="1:20" ht="12.75" customHeight="1">
      <c r="A125" s="87"/>
      <c r="B125" s="90" t="s">
        <v>2115</v>
      </c>
      <c r="C125" s="93">
        <v>0</v>
      </c>
      <c r="D125" s="93">
        <v>0</v>
      </c>
      <c r="E125" s="93">
        <v>0</v>
      </c>
      <c r="F125" s="93">
        <v>0</v>
      </c>
      <c r="G125" s="93">
        <v>0</v>
      </c>
      <c r="H125" s="93">
        <v>0</v>
      </c>
      <c r="I125" s="93">
        <v>0</v>
      </c>
      <c r="J125" s="93">
        <v>0</v>
      </c>
      <c r="K125" s="93">
        <v>0</v>
      </c>
      <c r="L125" s="93">
        <v>0</v>
      </c>
      <c r="M125" s="93">
        <v>0</v>
      </c>
      <c r="N125" s="93">
        <v>0</v>
      </c>
      <c r="O125" s="94">
        <f t="shared" si="65"/>
        <v>0</v>
      </c>
      <c r="P125" s="208" t="e">
        <f t="shared" si="54"/>
        <v>#DIV/0!</v>
      </c>
      <c r="Q125" s="60">
        <f t="shared" si="66"/>
        <v>0</v>
      </c>
      <c r="R125" s="60"/>
      <c r="S125" s="62"/>
      <c r="T125" s="63"/>
    </row>
    <row r="126" spans="1:20" ht="12.75" customHeight="1">
      <c r="A126" s="87"/>
      <c r="B126" s="106" t="s">
        <v>2116</v>
      </c>
      <c r="C126" s="107">
        <f>'[12]Staff Costs and Utilisation'!E329</f>
        <v>0</v>
      </c>
      <c r="D126" s="107">
        <f>'[12]Staff Costs and Utilisation'!F329</f>
        <v>0</v>
      </c>
      <c r="E126" s="107">
        <f>'[12]Staff Costs and Utilisation'!G329</f>
        <v>0</v>
      </c>
      <c r="F126" s="107">
        <f>'[12]Staff Costs and Utilisation'!H329</f>
        <v>0</v>
      </c>
      <c r="G126" s="107">
        <f>'[12]Staff Costs and Utilisation'!I329</f>
        <v>0</v>
      </c>
      <c r="H126" s="107">
        <f>'[12]Staff Costs and Utilisation'!J329</f>
        <v>0</v>
      </c>
      <c r="I126" s="107">
        <f>'[12]Staff Costs and Utilisation'!K329</f>
        <v>0</v>
      </c>
      <c r="J126" s="107">
        <f>'[12]Staff Costs and Utilisation'!L329</f>
        <v>0</v>
      </c>
      <c r="K126" s="107">
        <f>'[12]Staff Costs and Utilisation'!M329</f>
        <v>0</v>
      </c>
      <c r="L126" s="107">
        <f>'[12]Staff Costs and Utilisation'!N329</f>
        <v>0</v>
      </c>
      <c r="M126" s="107">
        <f>'[12]Staff Costs and Utilisation'!O329</f>
        <v>0</v>
      </c>
      <c r="N126" s="107">
        <f>'[12]Staff Costs and Utilisation'!P329</f>
        <v>0</v>
      </c>
      <c r="O126" s="94">
        <f t="shared" si="65"/>
        <v>0</v>
      </c>
      <c r="P126" s="208" t="e">
        <f t="shared" si="54"/>
        <v>#DIV/0!</v>
      </c>
      <c r="Q126" s="60">
        <f t="shared" si="66"/>
        <v>0</v>
      </c>
      <c r="R126" s="60"/>
      <c r="S126" s="62"/>
      <c r="T126" s="63"/>
    </row>
    <row r="127" spans="1:20" ht="12.75" customHeight="1">
      <c r="A127" s="87"/>
      <c r="B127" s="106" t="s">
        <v>2117</v>
      </c>
      <c r="C127" s="107">
        <f t="shared" ref="C127:N127" si="67">-C126</f>
        <v>0</v>
      </c>
      <c r="D127" s="107">
        <f t="shared" si="67"/>
        <v>0</v>
      </c>
      <c r="E127" s="107">
        <f t="shared" si="67"/>
        <v>0</v>
      </c>
      <c r="F127" s="107">
        <f t="shared" si="67"/>
        <v>0</v>
      </c>
      <c r="G127" s="107">
        <f t="shared" si="67"/>
        <v>0</v>
      </c>
      <c r="H127" s="107">
        <f t="shared" si="67"/>
        <v>0</v>
      </c>
      <c r="I127" s="107">
        <f t="shared" si="67"/>
        <v>0</v>
      </c>
      <c r="J127" s="107">
        <f t="shared" si="67"/>
        <v>0</v>
      </c>
      <c r="K127" s="107">
        <f t="shared" si="67"/>
        <v>0</v>
      </c>
      <c r="L127" s="107">
        <f t="shared" si="67"/>
        <v>0</v>
      </c>
      <c r="M127" s="107">
        <f t="shared" si="67"/>
        <v>0</v>
      </c>
      <c r="N127" s="107">
        <f t="shared" si="67"/>
        <v>0</v>
      </c>
      <c r="O127" s="94">
        <f t="shared" si="65"/>
        <v>0</v>
      </c>
      <c r="P127" s="208" t="e">
        <f t="shared" si="54"/>
        <v>#DIV/0!</v>
      </c>
      <c r="Q127" s="60">
        <f t="shared" si="66"/>
        <v>0</v>
      </c>
      <c r="R127" s="60"/>
      <c r="S127" s="62"/>
      <c r="T127" s="63"/>
    </row>
    <row r="128" spans="1:20" ht="12.75" customHeight="1">
      <c r="A128" s="87"/>
      <c r="B128" s="106" t="s">
        <v>2118</v>
      </c>
      <c r="C128" s="108">
        <f>'[12]Staff Costs and Utilisation'!E331</f>
        <v>0</v>
      </c>
      <c r="D128" s="108">
        <f>'[12]Staff Costs and Utilisation'!F331</f>
        <v>0</v>
      </c>
      <c r="E128" s="108">
        <f>'[12]Staff Costs and Utilisation'!G331</f>
        <v>0</v>
      </c>
      <c r="F128" s="108">
        <f>'[12]Staff Costs and Utilisation'!H331</f>
        <v>0</v>
      </c>
      <c r="G128" s="108">
        <f>'[12]Staff Costs and Utilisation'!I331</f>
        <v>0</v>
      </c>
      <c r="H128" s="108">
        <f>'[12]Staff Costs and Utilisation'!J331</f>
        <v>0</v>
      </c>
      <c r="I128" s="108">
        <f>'[12]Staff Costs and Utilisation'!K331</f>
        <v>0</v>
      </c>
      <c r="J128" s="108">
        <f>'[12]Staff Costs and Utilisation'!L331</f>
        <v>0</v>
      </c>
      <c r="K128" s="108">
        <f>'[12]Staff Costs and Utilisation'!M331</f>
        <v>0</v>
      </c>
      <c r="L128" s="108">
        <f>'[12]Staff Costs and Utilisation'!N331</f>
        <v>0</v>
      </c>
      <c r="M128" s="108">
        <f>'[12]Staff Costs and Utilisation'!O331</f>
        <v>0</v>
      </c>
      <c r="N128" s="108">
        <f>'[12]Staff Costs and Utilisation'!P331</f>
        <v>0</v>
      </c>
      <c r="O128" s="96">
        <f t="shared" si="65"/>
        <v>0</v>
      </c>
      <c r="P128" s="208" t="e">
        <f t="shared" si="54"/>
        <v>#DIV/0!</v>
      </c>
      <c r="Q128" s="60">
        <f t="shared" si="66"/>
        <v>0</v>
      </c>
      <c r="R128" s="60"/>
      <c r="S128" s="62"/>
      <c r="T128" s="63"/>
    </row>
    <row r="129" spans="1:20" ht="12.75" customHeight="1">
      <c r="A129" s="109"/>
      <c r="B129" s="110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  <c r="O129" s="102"/>
      <c r="P129" s="102"/>
      <c r="Q129" s="102"/>
      <c r="R129" s="102"/>
      <c r="S129" s="62"/>
      <c r="T129" s="103"/>
    </row>
    <row r="130" spans="1:20" ht="12.75" customHeight="1">
      <c r="A130" s="87" t="s">
        <v>2062</v>
      </c>
      <c r="B130" s="88" t="s">
        <v>2063</v>
      </c>
      <c r="C130" s="73">
        <f t="shared" ref="C130:N130" si="68">SUM(C131:C138)</f>
        <v>0</v>
      </c>
      <c r="D130" s="73">
        <f t="shared" si="68"/>
        <v>0</v>
      </c>
      <c r="E130" s="73">
        <f t="shared" si="68"/>
        <v>0</v>
      </c>
      <c r="F130" s="73">
        <f t="shared" si="68"/>
        <v>0</v>
      </c>
      <c r="G130" s="73">
        <f t="shared" si="68"/>
        <v>0</v>
      </c>
      <c r="H130" s="73">
        <f t="shared" si="68"/>
        <v>0</v>
      </c>
      <c r="I130" s="73">
        <f t="shared" si="68"/>
        <v>0</v>
      </c>
      <c r="J130" s="73">
        <f t="shared" si="68"/>
        <v>0</v>
      </c>
      <c r="K130" s="73">
        <f t="shared" si="68"/>
        <v>0</v>
      </c>
      <c r="L130" s="73">
        <f t="shared" si="68"/>
        <v>0</v>
      </c>
      <c r="M130" s="73">
        <f t="shared" si="68"/>
        <v>0</v>
      </c>
      <c r="N130" s="73">
        <f t="shared" si="68"/>
        <v>0</v>
      </c>
      <c r="O130" s="69">
        <f t="shared" ref="O130:O138" si="69">+N130+M130+L130+K130+J130+I130+H130+G130+F130+E130+D130+C130</f>
        <v>0</v>
      </c>
      <c r="P130" s="207" t="e">
        <f t="shared" si="54"/>
        <v>#DIV/0!</v>
      </c>
      <c r="Q130" s="60">
        <f t="shared" ref="Q130:Q138" si="70">+N130+M130+L130+K130+J130+I130+H130+G130+F130+E130+D130+C130-O130</f>
        <v>0</v>
      </c>
      <c r="R130" s="60"/>
      <c r="S130" s="62"/>
      <c r="T130" s="63"/>
    </row>
    <row r="131" spans="1:20" ht="12.75" customHeight="1">
      <c r="A131" s="87"/>
      <c r="B131" s="90" t="s">
        <v>2119</v>
      </c>
      <c r="C131" s="92">
        <v>0</v>
      </c>
      <c r="D131" s="92">
        <v>0</v>
      </c>
      <c r="E131" s="92">
        <v>0</v>
      </c>
      <c r="F131" s="92">
        <v>0</v>
      </c>
      <c r="G131" s="92">
        <v>0</v>
      </c>
      <c r="H131" s="92">
        <v>0</v>
      </c>
      <c r="I131" s="92">
        <v>0</v>
      </c>
      <c r="J131" s="92">
        <v>0</v>
      </c>
      <c r="K131" s="92">
        <v>0</v>
      </c>
      <c r="L131" s="92">
        <v>0</v>
      </c>
      <c r="M131" s="92">
        <v>0</v>
      </c>
      <c r="N131" s="92">
        <v>0</v>
      </c>
      <c r="O131" s="64">
        <f t="shared" si="69"/>
        <v>0</v>
      </c>
      <c r="P131" s="208" t="e">
        <f t="shared" si="54"/>
        <v>#DIV/0!</v>
      </c>
      <c r="Q131" s="60">
        <f t="shared" si="70"/>
        <v>0</v>
      </c>
      <c r="R131" s="60"/>
      <c r="S131" s="62"/>
      <c r="T131" s="63"/>
    </row>
    <row r="132" spans="1:20" ht="12.75" customHeight="1">
      <c r="A132" s="87"/>
      <c r="B132" s="90" t="s">
        <v>2053</v>
      </c>
      <c r="C132" s="93">
        <v>0</v>
      </c>
      <c r="D132" s="93">
        <v>0</v>
      </c>
      <c r="E132" s="93">
        <v>0</v>
      </c>
      <c r="F132" s="93">
        <v>0</v>
      </c>
      <c r="G132" s="93">
        <v>0</v>
      </c>
      <c r="H132" s="93">
        <v>0</v>
      </c>
      <c r="I132" s="93">
        <v>0</v>
      </c>
      <c r="J132" s="93">
        <v>0</v>
      </c>
      <c r="K132" s="93">
        <v>0</v>
      </c>
      <c r="L132" s="93">
        <v>0</v>
      </c>
      <c r="M132" s="93">
        <v>0</v>
      </c>
      <c r="N132" s="93">
        <v>0</v>
      </c>
      <c r="O132" s="94">
        <f t="shared" si="69"/>
        <v>0</v>
      </c>
      <c r="P132" s="208" t="e">
        <f t="shared" si="54"/>
        <v>#DIV/0!</v>
      </c>
      <c r="Q132" s="60">
        <v>0</v>
      </c>
      <c r="R132" s="60"/>
      <c r="S132" s="62"/>
      <c r="T132" s="63"/>
    </row>
    <row r="133" spans="1:20" ht="12.75" customHeight="1">
      <c r="A133" s="87"/>
      <c r="B133" s="90" t="s">
        <v>2120</v>
      </c>
      <c r="C133" s="98">
        <v>0</v>
      </c>
      <c r="D133" s="98">
        <v>0</v>
      </c>
      <c r="E133" s="98">
        <v>0</v>
      </c>
      <c r="F133" s="98">
        <v>0</v>
      </c>
      <c r="G133" s="98">
        <v>0</v>
      </c>
      <c r="H133" s="98">
        <v>0</v>
      </c>
      <c r="I133" s="98">
        <v>0</v>
      </c>
      <c r="J133" s="98">
        <v>0</v>
      </c>
      <c r="K133" s="98">
        <v>0</v>
      </c>
      <c r="L133" s="98">
        <v>0</v>
      </c>
      <c r="M133" s="98">
        <v>0</v>
      </c>
      <c r="N133" s="98">
        <v>0</v>
      </c>
      <c r="O133" s="94">
        <f>+N133+M133+L133+K133+J133+I133+H133+G133+F133+E133+D133+C133</f>
        <v>0</v>
      </c>
      <c r="P133" s="208" t="e">
        <f t="shared" si="54"/>
        <v>#DIV/0!</v>
      </c>
      <c r="Q133" s="60">
        <f>+N133+M133+L133+K133+J133+I133+H133+G133+F133+E133+D133+C133-O133</f>
        <v>0</v>
      </c>
      <c r="R133" s="60"/>
      <c r="S133" s="62"/>
      <c r="T133" s="63"/>
    </row>
    <row r="134" spans="1:20" ht="12.75" customHeight="1">
      <c r="A134" s="87"/>
      <c r="B134" s="90" t="s">
        <v>2121</v>
      </c>
      <c r="C134" s="93">
        <v>0</v>
      </c>
      <c r="D134" s="93">
        <v>0</v>
      </c>
      <c r="E134" s="93">
        <v>0</v>
      </c>
      <c r="F134" s="93">
        <v>0</v>
      </c>
      <c r="G134" s="93">
        <v>0</v>
      </c>
      <c r="H134" s="93">
        <v>0</v>
      </c>
      <c r="I134" s="93">
        <v>0</v>
      </c>
      <c r="J134" s="93">
        <v>0</v>
      </c>
      <c r="K134" s="93">
        <v>0</v>
      </c>
      <c r="L134" s="93">
        <v>0</v>
      </c>
      <c r="M134" s="93">
        <v>0</v>
      </c>
      <c r="N134" s="93">
        <v>0</v>
      </c>
      <c r="O134" s="94">
        <f t="shared" si="69"/>
        <v>0</v>
      </c>
      <c r="P134" s="208" t="e">
        <f t="shared" si="54"/>
        <v>#DIV/0!</v>
      </c>
      <c r="Q134" s="60">
        <f t="shared" si="70"/>
        <v>0</v>
      </c>
      <c r="R134" s="60"/>
      <c r="S134" s="62"/>
      <c r="T134" s="63"/>
    </row>
    <row r="135" spans="1:20" ht="12.75" customHeight="1">
      <c r="A135" s="87"/>
      <c r="B135" s="90" t="s">
        <v>2122</v>
      </c>
      <c r="C135" s="93">
        <v>0</v>
      </c>
      <c r="D135" s="93">
        <v>0</v>
      </c>
      <c r="E135" s="93">
        <v>0</v>
      </c>
      <c r="F135" s="93">
        <v>0</v>
      </c>
      <c r="G135" s="93">
        <v>0</v>
      </c>
      <c r="H135" s="93">
        <v>0</v>
      </c>
      <c r="I135" s="93">
        <v>0</v>
      </c>
      <c r="J135" s="93">
        <v>0</v>
      </c>
      <c r="K135" s="93">
        <v>0</v>
      </c>
      <c r="L135" s="93">
        <v>0</v>
      </c>
      <c r="M135" s="93">
        <v>0</v>
      </c>
      <c r="N135" s="93">
        <v>0</v>
      </c>
      <c r="O135" s="94">
        <f t="shared" si="69"/>
        <v>0</v>
      </c>
      <c r="P135" s="208" t="e">
        <f t="shared" si="54"/>
        <v>#DIV/0!</v>
      </c>
      <c r="Q135" s="60">
        <f t="shared" si="70"/>
        <v>0</v>
      </c>
      <c r="R135" s="60"/>
      <c r="S135" s="62"/>
      <c r="T135" s="63"/>
    </row>
    <row r="136" spans="1:20" ht="12.75" customHeight="1">
      <c r="A136" s="87"/>
      <c r="B136" s="106" t="s">
        <v>2123</v>
      </c>
      <c r="C136" s="107">
        <f>'[12]Staff Costs and Utilisation'!E337</f>
        <v>0</v>
      </c>
      <c r="D136" s="107">
        <f>'[12]Staff Costs and Utilisation'!F337</f>
        <v>0</v>
      </c>
      <c r="E136" s="107">
        <f>'[12]Staff Costs and Utilisation'!G337</f>
        <v>0</v>
      </c>
      <c r="F136" s="107">
        <f>'[12]Staff Costs and Utilisation'!H337</f>
        <v>0</v>
      </c>
      <c r="G136" s="107">
        <f>'[12]Staff Costs and Utilisation'!I337</f>
        <v>0</v>
      </c>
      <c r="H136" s="107">
        <f>'[12]Staff Costs and Utilisation'!J337</f>
        <v>0</v>
      </c>
      <c r="I136" s="107">
        <f>'[12]Staff Costs and Utilisation'!K337</f>
        <v>0</v>
      </c>
      <c r="J136" s="107">
        <f>'[12]Staff Costs and Utilisation'!L337</f>
        <v>0</v>
      </c>
      <c r="K136" s="107">
        <f>'[12]Staff Costs and Utilisation'!M337</f>
        <v>0</v>
      </c>
      <c r="L136" s="107">
        <f>'[12]Staff Costs and Utilisation'!N337</f>
        <v>0</v>
      </c>
      <c r="M136" s="107">
        <f>'[12]Staff Costs and Utilisation'!O337</f>
        <v>0</v>
      </c>
      <c r="N136" s="107">
        <f>'[12]Staff Costs and Utilisation'!P337</f>
        <v>0</v>
      </c>
      <c r="O136" s="94">
        <f t="shared" si="69"/>
        <v>0</v>
      </c>
      <c r="P136" s="208" t="e">
        <f t="shared" si="54"/>
        <v>#DIV/0!</v>
      </c>
      <c r="Q136" s="60">
        <f t="shared" si="70"/>
        <v>0</v>
      </c>
      <c r="R136" s="60"/>
      <c r="S136" s="62"/>
      <c r="T136" s="63"/>
    </row>
    <row r="137" spans="1:20" ht="12.75" customHeight="1">
      <c r="A137" s="87"/>
      <c r="B137" s="106" t="s">
        <v>2124</v>
      </c>
      <c r="C137" s="107">
        <f t="shared" ref="C137:N137" si="71">-C136</f>
        <v>0</v>
      </c>
      <c r="D137" s="107">
        <f t="shared" si="71"/>
        <v>0</v>
      </c>
      <c r="E137" s="107">
        <f t="shared" si="71"/>
        <v>0</v>
      </c>
      <c r="F137" s="107">
        <f t="shared" si="71"/>
        <v>0</v>
      </c>
      <c r="G137" s="107">
        <f t="shared" si="71"/>
        <v>0</v>
      </c>
      <c r="H137" s="107">
        <f t="shared" si="71"/>
        <v>0</v>
      </c>
      <c r="I137" s="107">
        <f t="shared" si="71"/>
        <v>0</v>
      </c>
      <c r="J137" s="107">
        <f t="shared" si="71"/>
        <v>0</v>
      </c>
      <c r="K137" s="107">
        <f t="shared" si="71"/>
        <v>0</v>
      </c>
      <c r="L137" s="107">
        <f t="shared" si="71"/>
        <v>0</v>
      </c>
      <c r="M137" s="107">
        <f t="shared" si="71"/>
        <v>0</v>
      </c>
      <c r="N137" s="107">
        <f t="shared" si="71"/>
        <v>0</v>
      </c>
      <c r="O137" s="94">
        <f t="shared" si="69"/>
        <v>0</v>
      </c>
      <c r="P137" s="208" t="e">
        <f t="shared" si="54"/>
        <v>#DIV/0!</v>
      </c>
      <c r="Q137" s="60">
        <f t="shared" si="70"/>
        <v>0</v>
      </c>
      <c r="R137" s="60"/>
      <c r="S137" s="62"/>
      <c r="T137" s="63"/>
    </row>
    <row r="138" spans="1:20" ht="12.75" customHeight="1">
      <c r="A138" s="87"/>
      <c r="B138" s="106" t="s">
        <v>2125</v>
      </c>
      <c r="C138" s="108">
        <f>'[12]Staff Costs and Utilisation'!E339</f>
        <v>0</v>
      </c>
      <c r="D138" s="108">
        <f>'[12]Staff Costs and Utilisation'!F339</f>
        <v>0</v>
      </c>
      <c r="E138" s="108">
        <f>'[12]Staff Costs and Utilisation'!G339</f>
        <v>0</v>
      </c>
      <c r="F138" s="108">
        <f>'[12]Staff Costs and Utilisation'!H339</f>
        <v>0</v>
      </c>
      <c r="G138" s="108">
        <f>'[12]Staff Costs and Utilisation'!I339</f>
        <v>0</v>
      </c>
      <c r="H138" s="108">
        <f>'[12]Staff Costs and Utilisation'!J339</f>
        <v>0</v>
      </c>
      <c r="I138" s="108">
        <f>'[12]Staff Costs and Utilisation'!K339</f>
        <v>0</v>
      </c>
      <c r="J138" s="108">
        <f>'[12]Staff Costs and Utilisation'!L339</f>
        <v>0</v>
      </c>
      <c r="K138" s="108">
        <f>'[12]Staff Costs and Utilisation'!M339</f>
        <v>0</v>
      </c>
      <c r="L138" s="108">
        <f>'[12]Staff Costs and Utilisation'!N339</f>
        <v>0</v>
      </c>
      <c r="M138" s="108">
        <f>'[12]Staff Costs and Utilisation'!O339</f>
        <v>0</v>
      </c>
      <c r="N138" s="108">
        <f>'[12]Staff Costs and Utilisation'!P339</f>
        <v>0</v>
      </c>
      <c r="O138" s="96">
        <f t="shared" si="69"/>
        <v>0</v>
      </c>
      <c r="P138" s="208" t="e">
        <f t="shared" si="54"/>
        <v>#DIV/0!</v>
      </c>
      <c r="Q138" s="60">
        <f t="shared" si="70"/>
        <v>0</v>
      </c>
      <c r="R138" s="60"/>
      <c r="S138" s="62"/>
      <c r="T138" s="63"/>
    </row>
    <row r="139" spans="1:20" ht="12.75" customHeight="1">
      <c r="A139" s="109"/>
      <c r="B139" s="110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  <c r="O139" s="102"/>
      <c r="P139" s="102"/>
      <c r="Q139" s="102"/>
      <c r="R139" s="102"/>
      <c r="S139" s="62"/>
      <c r="T139" s="103"/>
    </row>
    <row r="140" spans="1:20" ht="12.75" customHeight="1">
      <c r="A140" s="87" t="s">
        <v>2065</v>
      </c>
      <c r="B140" s="88" t="s">
        <v>2066</v>
      </c>
      <c r="C140" s="73">
        <f t="shared" ref="C140:N140" si="72">SUM(C141:C148)</f>
        <v>0</v>
      </c>
      <c r="D140" s="73">
        <f t="shared" si="72"/>
        <v>0</v>
      </c>
      <c r="E140" s="73">
        <f t="shared" si="72"/>
        <v>0</v>
      </c>
      <c r="F140" s="73">
        <f t="shared" si="72"/>
        <v>0</v>
      </c>
      <c r="G140" s="73">
        <f t="shared" si="72"/>
        <v>0</v>
      </c>
      <c r="H140" s="73">
        <f t="shared" si="72"/>
        <v>0</v>
      </c>
      <c r="I140" s="73">
        <f t="shared" si="72"/>
        <v>0</v>
      </c>
      <c r="J140" s="73">
        <f t="shared" si="72"/>
        <v>0</v>
      </c>
      <c r="K140" s="73">
        <f t="shared" si="72"/>
        <v>0</v>
      </c>
      <c r="L140" s="73">
        <f t="shared" si="72"/>
        <v>0</v>
      </c>
      <c r="M140" s="73">
        <f t="shared" si="72"/>
        <v>0</v>
      </c>
      <c r="N140" s="73">
        <f t="shared" si="72"/>
        <v>0</v>
      </c>
      <c r="O140" s="69">
        <f t="shared" ref="O140:O142" si="73">+N140+M140+L140+K140+J140+I140+H140+G140+F140+E140+D140+C140</f>
        <v>0</v>
      </c>
      <c r="P140" s="207" t="e">
        <f t="shared" ref="P140:P148" si="74">ROUND(+O140/O$10,4)</f>
        <v>#DIV/0!</v>
      </c>
      <c r="Q140" s="60">
        <f t="shared" ref="Q140:Q141" si="75">+N140+M140+L140+K140+J140+I140+H140+G140+F140+E140+D140+C140-O140</f>
        <v>0</v>
      </c>
      <c r="R140" s="60"/>
      <c r="S140" s="62"/>
      <c r="T140" s="63"/>
    </row>
    <row r="141" spans="1:20" ht="12.75" customHeight="1">
      <c r="A141" s="87"/>
      <c r="B141" s="90" t="s">
        <v>2126</v>
      </c>
      <c r="C141" s="92">
        <v>0</v>
      </c>
      <c r="D141" s="92">
        <v>0</v>
      </c>
      <c r="E141" s="92">
        <v>0</v>
      </c>
      <c r="F141" s="92">
        <v>0</v>
      </c>
      <c r="G141" s="92">
        <v>0</v>
      </c>
      <c r="H141" s="92">
        <v>0</v>
      </c>
      <c r="I141" s="92">
        <v>0</v>
      </c>
      <c r="J141" s="92">
        <v>0</v>
      </c>
      <c r="K141" s="92">
        <v>0</v>
      </c>
      <c r="L141" s="92">
        <v>0</v>
      </c>
      <c r="M141" s="92">
        <v>0</v>
      </c>
      <c r="N141" s="92">
        <v>0</v>
      </c>
      <c r="O141" s="64">
        <f t="shared" si="73"/>
        <v>0</v>
      </c>
      <c r="P141" s="208" t="e">
        <f t="shared" si="74"/>
        <v>#DIV/0!</v>
      </c>
      <c r="Q141" s="60">
        <f t="shared" si="75"/>
        <v>0</v>
      </c>
      <c r="R141" s="60"/>
      <c r="S141" s="62"/>
      <c r="T141" s="63"/>
    </row>
    <row r="142" spans="1:20" ht="12.75" customHeight="1">
      <c r="A142" s="87"/>
      <c r="B142" s="90" t="s">
        <v>2053</v>
      </c>
      <c r="C142" s="93">
        <v>0</v>
      </c>
      <c r="D142" s="93">
        <v>0</v>
      </c>
      <c r="E142" s="93">
        <v>0</v>
      </c>
      <c r="F142" s="93">
        <v>0</v>
      </c>
      <c r="G142" s="93">
        <v>0</v>
      </c>
      <c r="H142" s="93">
        <v>0</v>
      </c>
      <c r="I142" s="93">
        <v>0</v>
      </c>
      <c r="J142" s="93">
        <v>0</v>
      </c>
      <c r="K142" s="93">
        <v>0</v>
      </c>
      <c r="L142" s="93">
        <v>0</v>
      </c>
      <c r="M142" s="93">
        <v>0</v>
      </c>
      <c r="N142" s="93">
        <v>0</v>
      </c>
      <c r="O142" s="94">
        <f t="shared" si="73"/>
        <v>0</v>
      </c>
      <c r="P142" s="208" t="e">
        <f t="shared" si="74"/>
        <v>#DIV/0!</v>
      </c>
      <c r="Q142" s="60">
        <v>0</v>
      </c>
      <c r="R142" s="60"/>
      <c r="S142" s="62"/>
      <c r="T142" s="63"/>
    </row>
    <row r="143" spans="1:20" ht="12.75" customHeight="1">
      <c r="A143" s="87"/>
      <c r="B143" s="90" t="s">
        <v>2127</v>
      </c>
      <c r="C143" s="98">
        <v>0</v>
      </c>
      <c r="D143" s="98">
        <v>0</v>
      </c>
      <c r="E143" s="98">
        <v>0</v>
      </c>
      <c r="F143" s="98">
        <v>0</v>
      </c>
      <c r="G143" s="98">
        <v>0</v>
      </c>
      <c r="H143" s="98">
        <v>0</v>
      </c>
      <c r="I143" s="98">
        <v>0</v>
      </c>
      <c r="J143" s="98">
        <v>0</v>
      </c>
      <c r="K143" s="98">
        <v>0</v>
      </c>
      <c r="L143" s="98">
        <v>0</v>
      </c>
      <c r="M143" s="98">
        <v>0</v>
      </c>
      <c r="N143" s="98">
        <v>0</v>
      </c>
      <c r="O143" s="94">
        <f>+N143+M143+L143+K143+J143+I143+H143+G143+F143+E143+D143+C143</f>
        <v>0</v>
      </c>
      <c r="P143" s="208" t="e">
        <f t="shared" si="74"/>
        <v>#DIV/0!</v>
      </c>
      <c r="Q143" s="60">
        <f>+N143+M143+L143+K143+J143+I143+H143+G143+F143+E143+D143+C143-O143</f>
        <v>0</v>
      </c>
      <c r="R143" s="60"/>
      <c r="S143" s="62"/>
      <c r="T143" s="63"/>
    </row>
    <row r="144" spans="1:20" ht="12.75" customHeight="1">
      <c r="A144" s="87"/>
      <c r="B144" s="90" t="s">
        <v>2128</v>
      </c>
      <c r="C144" s="93">
        <v>0</v>
      </c>
      <c r="D144" s="93">
        <v>0</v>
      </c>
      <c r="E144" s="93">
        <v>0</v>
      </c>
      <c r="F144" s="93">
        <v>0</v>
      </c>
      <c r="G144" s="93">
        <v>0</v>
      </c>
      <c r="H144" s="93">
        <v>0</v>
      </c>
      <c r="I144" s="93">
        <v>0</v>
      </c>
      <c r="J144" s="93">
        <v>0</v>
      </c>
      <c r="K144" s="93">
        <v>0</v>
      </c>
      <c r="L144" s="93">
        <v>0</v>
      </c>
      <c r="M144" s="93">
        <v>0</v>
      </c>
      <c r="N144" s="93">
        <v>0</v>
      </c>
      <c r="O144" s="94">
        <f t="shared" ref="O144:O148" si="76">+N144+M144+L144+K144+J144+I144+H144+G144+F144+E144+D144+C144</f>
        <v>0</v>
      </c>
      <c r="P144" s="208" t="e">
        <f t="shared" si="74"/>
        <v>#DIV/0!</v>
      </c>
      <c r="Q144" s="60">
        <f t="shared" ref="Q144:Q148" si="77">+N144+M144+L144+K144+J144+I144+H144+G144+F144+E144+D144+C144-O144</f>
        <v>0</v>
      </c>
      <c r="R144" s="60"/>
      <c r="S144" s="62"/>
      <c r="T144" s="63"/>
    </row>
    <row r="145" spans="1:20" ht="12.75" customHeight="1">
      <c r="A145" s="87"/>
      <c r="B145" s="90" t="s">
        <v>2129</v>
      </c>
      <c r="C145" s="93">
        <v>0</v>
      </c>
      <c r="D145" s="93">
        <v>0</v>
      </c>
      <c r="E145" s="93">
        <v>0</v>
      </c>
      <c r="F145" s="93">
        <v>0</v>
      </c>
      <c r="G145" s="93">
        <v>0</v>
      </c>
      <c r="H145" s="93">
        <v>0</v>
      </c>
      <c r="I145" s="93">
        <v>0</v>
      </c>
      <c r="J145" s="93">
        <v>0</v>
      </c>
      <c r="K145" s="93">
        <v>0</v>
      </c>
      <c r="L145" s="93">
        <v>0</v>
      </c>
      <c r="M145" s="93">
        <v>0</v>
      </c>
      <c r="N145" s="93">
        <v>0</v>
      </c>
      <c r="O145" s="94">
        <f t="shared" si="76"/>
        <v>0</v>
      </c>
      <c r="P145" s="208" t="e">
        <f t="shared" si="74"/>
        <v>#DIV/0!</v>
      </c>
      <c r="Q145" s="60">
        <f t="shared" si="77"/>
        <v>0</v>
      </c>
      <c r="R145" s="60"/>
      <c r="S145" s="62"/>
      <c r="T145" s="63"/>
    </row>
    <row r="146" spans="1:20" ht="12.75" customHeight="1">
      <c r="A146" s="87"/>
      <c r="B146" s="106" t="s">
        <v>2130</v>
      </c>
      <c r="C146" s="107">
        <f>'[12]Staff Costs and Utilisation'!E345</f>
        <v>0</v>
      </c>
      <c r="D146" s="107">
        <f>'[12]Staff Costs and Utilisation'!F345</f>
        <v>0</v>
      </c>
      <c r="E146" s="107">
        <f>'[12]Staff Costs and Utilisation'!G345</f>
        <v>0</v>
      </c>
      <c r="F146" s="107">
        <f>'[12]Staff Costs and Utilisation'!H345</f>
        <v>0</v>
      </c>
      <c r="G146" s="107">
        <f>'[12]Staff Costs and Utilisation'!I345</f>
        <v>0</v>
      </c>
      <c r="H146" s="107">
        <f>'[12]Staff Costs and Utilisation'!J345</f>
        <v>0</v>
      </c>
      <c r="I146" s="107">
        <f>'[12]Staff Costs and Utilisation'!K345</f>
        <v>0</v>
      </c>
      <c r="J146" s="107">
        <f>'[12]Staff Costs and Utilisation'!L345</f>
        <v>0</v>
      </c>
      <c r="K146" s="107">
        <f>'[12]Staff Costs and Utilisation'!M345</f>
        <v>0</v>
      </c>
      <c r="L146" s="107">
        <f>'[12]Staff Costs and Utilisation'!N345</f>
        <v>0</v>
      </c>
      <c r="M146" s="107">
        <f>'[12]Staff Costs and Utilisation'!O345</f>
        <v>0</v>
      </c>
      <c r="N146" s="107">
        <f>'[12]Staff Costs and Utilisation'!P345</f>
        <v>0</v>
      </c>
      <c r="O146" s="94">
        <f t="shared" si="76"/>
        <v>0</v>
      </c>
      <c r="P146" s="208" t="e">
        <f t="shared" si="74"/>
        <v>#DIV/0!</v>
      </c>
      <c r="Q146" s="60">
        <f t="shared" si="77"/>
        <v>0</v>
      </c>
      <c r="R146" s="60"/>
      <c r="S146" s="62"/>
      <c r="T146" s="63"/>
    </row>
    <row r="147" spans="1:20" ht="12.75" customHeight="1">
      <c r="A147" s="87"/>
      <c r="B147" s="106" t="s">
        <v>2131</v>
      </c>
      <c r="C147" s="107">
        <f t="shared" ref="C147:N147" si="78">-C146</f>
        <v>0</v>
      </c>
      <c r="D147" s="107">
        <f t="shared" si="78"/>
        <v>0</v>
      </c>
      <c r="E147" s="107">
        <f t="shared" si="78"/>
        <v>0</v>
      </c>
      <c r="F147" s="107">
        <f t="shared" si="78"/>
        <v>0</v>
      </c>
      <c r="G147" s="107">
        <f t="shared" si="78"/>
        <v>0</v>
      </c>
      <c r="H147" s="107">
        <f t="shared" si="78"/>
        <v>0</v>
      </c>
      <c r="I147" s="107">
        <f t="shared" si="78"/>
        <v>0</v>
      </c>
      <c r="J147" s="107">
        <f t="shared" si="78"/>
        <v>0</v>
      </c>
      <c r="K147" s="107">
        <f t="shared" si="78"/>
        <v>0</v>
      </c>
      <c r="L147" s="107">
        <f t="shared" si="78"/>
        <v>0</v>
      </c>
      <c r="M147" s="107">
        <f t="shared" si="78"/>
        <v>0</v>
      </c>
      <c r="N147" s="107">
        <f t="shared" si="78"/>
        <v>0</v>
      </c>
      <c r="O147" s="94">
        <f t="shared" si="76"/>
        <v>0</v>
      </c>
      <c r="P147" s="208" t="e">
        <f t="shared" si="74"/>
        <v>#DIV/0!</v>
      </c>
      <c r="Q147" s="60">
        <f t="shared" si="77"/>
        <v>0</v>
      </c>
      <c r="R147" s="60"/>
      <c r="S147" s="62"/>
      <c r="T147" s="63"/>
    </row>
    <row r="148" spans="1:20" ht="12.75" customHeight="1">
      <c r="A148" s="87"/>
      <c r="B148" s="106" t="s">
        <v>2132</v>
      </c>
      <c r="C148" s="108">
        <f>'[12]Staff Costs and Utilisation'!E347</f>
        <v>0</v>
      </c>
      <c r="D148" s="108">
        <f>'[12]Staff Costs and Utilisation'!F347</f>
        <v>0</v>
      </c>
      <c r="E148" s="108">
        <f>'[12]Staff Costs and Utilisation'!G347</f>
        <v>0</v>
      </c>
      <c r="F148" s="108">
        <f>'[12]Staff Costs and Utilisation'!H347</f>
        <v>0</v>
      </c>
      <c r="G148" s="108">
        <f>'[12]Staff Costs and Utilisation'!I347</f>
        <v>0</v>
      </c>
      <c r="H148" s="108">
        <f>'[12]Staff Costs and Utilisation'!J347</f>
        <v>0</v>
      </c>
      <c r="I148" s="108">
        <f>'[12]Staff Costs and Utilisation'!K347</f>
        <v>0</v>
      </c>
      <c r="J148" s="108">
        <f>'[12]Staff Costs and Utilisation'!L347</f>
        <v>0</v>
      </c>
      <c r="K148" s="108">
        <f>'[12]Staff Costs and Utilisation'!M347</f>
        <v>0</v>
      </c>
      <c r="L148" s="108">
        <f>'[12]Staff Costs and Utilisation'!N347</f>
        <v>0</v>
      </c>
      <c r="M148" s="108">
        <f>'[12]Staff Costs and Utilisation'!O347</f>
        <v>0</v>
      </c>
      <c r="N148" s="108">
        <f>'[12]Staff Costs and Utilisation'!P347</f>
        <v>0</v>
      </c>
      <c r="O148" s="96">
        <f t="shared" si="76"/>
        <v>0</v>
      </c>
      <c r="P148" s="208" t="e">
        <f t="shared" si="74"/>
        <v>#DIV/0!</v>
      </c>
      <c r="Q148" s="60">
        <f t="shared" si="77"/>
        <v>0</v>
      </c>
      <c r="R148" s="60"/>
      <c r="S148" s="62"/>
      <c r="T148" s="63"/>
    </row>
    <row r="149" spans="1:20" ht="12.75" customHeight="1">
      <c r="A149" s="109"/>
      <c r="B149" s="110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  <c r="O149" s="102"/>
      <c r="P149" s="102"/>
      <c r="Q149" s="102"/>
      <c r="R149" s="102"/>
      <c r="S149" s="62"/>
      <c r="T149" s="103"/>
    </row>
    <row r="150" spans="1:20" ht="12.75" customHeight="1">
      <c r="A150" s="87" t="s">
        <v>2068</v>
      </c>
      <c r="B150" s="88" t="s">
        <v>2069</v>
      </c>
      <c r="C150" s="73">
        <f t="shared" ref="C150:N150" si="79">SUM(C151:C158)</f>
        <v>0</v>
      </c>
      <c r="D150" s="73">
        <f t="shared" si="79"/>
        <v>0</v>
      </c>
      <c r="E150" s="73">
        <f t="shared" si="79"/>
        <v>0</v>
      </c>
      <c r="F150" s="73">
        <f t="shared" si="79"/>
        <v>0</v>
      </c>
      <c r="G150" s="73">
        <f t="shared" si="79"/>
        <v>0</v>
      </c>
      <c r="H150" s="73">
        <f t="shared" si="79"/>
        <v>0</v>
      </c>
      <c r="I150" s="73">
        <f t="shared" si="79"/>
        <v>0</v>
      </c>
      <c r="J150" s="73">
        <f t="shared" si="79"/>
        <v>0</v>
      </c>
      <c r="K150" s="73">
        <f t="shared" si="79"/>
        <v>0</v>
      </c>
      <c r="L150" s="73">
        <f t="shared" si="79"/>
        <v>0</v>
      </c>
      <c r="M150" s="73">
        <f t="shared" si="79"/>
        <v>0</v>
      </c>
      <c r="N150" s="73">
        <f t="shared" si="79"/>
        <v>0</v>
      </c>
      <c r="O150" s="69">
        <f t="shared" ref="O150:O152" si="80">+N150+M150+L150+K150+J150+I150+H150+G150+F150+E150+D150+C150</f>
        <v>0</v>
      </c>
      <c r="P150" s="207" t="e">
        <f t="shared" ref="P150:P158" si="81">ROUND(+O150/O$10,4)</f>
        <v>#DIV/0!</v>
      </c>
      <c r="Q150" s="60">
        <f t="shared" ref="Q150:Q151" si="82">+N150+M150+L150+K150+J150+I150+H150+G150+F150+E150+D150+C150-O150</f>
        <v>0</v>
      </c>
      <c r="R150" s="60"/>
      <c r="S150" s="62"/>
      <c r="T150" s="63"/>
    </row>
    <row r="151" spans="1:20" ht="12.75" customHeight="1">
      <c r="A151" s="87"/>
      <c r="B151" s="90" t="s">
        <v>2133</v>
      </c>
      <c r="C151" s="92">
        <v>0</v>
      </c>
      <c r="D151" s="92">
        <v>0</v>
      </c>
      <c r="E151" s="92">
        <v>0</v>
      </c>
      <c r="F151" s="92">
        <v>0</v>
      </c>
      <c r="G151" s="92">
        <v>0</v>
      </c>
      <c r="H151" s="92">
        <v>0</v>
      </c>
      <c r="I151" s="92">
        <v>0</v>
      </c>
      <c r="J151" s="92">
        <v>0</v>
      </c>
      <c r="K151" s="92">
        <v>0</v>
      </c>
      <c r="L151" s="92">
        <v>0</v>
      </c>
      <c r="M151" s="92">
        <v>0</v>
      </c>
      <c r="N151" s="92">
        <v>0</v>
      </c>
      <c r="O151" s="64">
        <f t="shared" si="80"/>
        <v>0</v>
      </c>
      <c r="P151" s="208" t="e">
        <f t="shared" si="81"/>
        <v>#DIV/0!</v>
      </c>
      <c r="Q151" s="60">
        <f t="shared" si="82"/>
        <v>0</v>
      </c>
      <c r="R151" s="60"/>
      <c r="S151" s="62"/>
      <c r="T151" s="63"/>
    </row>
    <row r="152" spans="1:20" ht="12.75" customHeight="1">
      <c r="A152" s="87"/>
      <c r="B152" s="90" t="s">
        <v>2053</v>
      </c>
      <c r="C152" s="93">
        <v>0</v>
      </c>
      <c r="D152" s="93">
        <v>0</v>
      </c>
      <c r="E152" s="93">
        <v>0</v>
      </c>
      <c r="F152" s="93">
        <v>0</v>
      </c>
      <c r="G152" s="93">
        <v>0</v>
      </c>
      <c r="H152" s="93">
        <v>0</v>
      </c>
      <c r="I152" s="93">
        <v>0</v>
      </c>
      <c r="J152" s="93">
        <v>0</v>
      </c>
      <c r="K152" s="93">
        <v>0</v>
      </c>
      <c r="L152" s="93">
        <v>0</v>
      </c>
      <c r="M152" s="93">
        <v>0</v>
      </c>
      <c r="N152" s="93">
        <v>0</v>
      </c>
      <c r="O152" s="94">
        <f t="shared" si="80"/>
        <v>0</v>
      </c>
      <c r="P152" s="208" t="e">
        <f t="shared" si="81"/>
        <v>#DIV/0!</v>
      </c>
      <c r="Q152" s="60">
        <v>0</v>
      </c>
      <c r="R152" s="60"/>
      <c r="S152" s="62"/>
      <c r="T152" s="63"/>
    </row>
    <row r="153" spans="1:20" ht="12.75" customHeight="1">
      <c r="A153" s="87"/>
      <c r="B153" s="90" t="s">
        <v>2134</v>
      </c>
      <c r="C153" s="98">
        <v>0</v>
      </c>
      <c r="D153" s="98">
        <v>0</v>
      </c>
      <c r="E153" s="98">
        <v>0</v>
      </c>
      <c r="F153" s="98">
        <v>0</v>
      </c>
      <c r="G153" s="98">
        <v>0</v>
      </c>
      <c r="H153" s="98">
        <v>0</v>
      </c>
      <c r="I153" s="98">
        <v>0</v>
      </c>
      <c r="J153" s="98">
        <v>0</v>
      </c>
      <c r="K153" s="98">
        <v>0</v>
      </c>
      <c r="L153" s="98">
        <v>0</v>
      </c>
      <c r="M153" s="98">
        <v>0</v>
      </c>
      <c r="N153" s="98">
        <v>0</v>
      </c>
      <c r="O153" s="94">
        <f>+N153+M153+L153+K153+J153+I153+H153+G153+F153+E153+D153+C153</f>
        <v>0</v>
      </c>
      <c r="P153" s="208" t="e">
        <f t="shared" si="81"/>
        <v>#DIV/0!</v>
      </c>
      <c r="Q153" s="60">
        <f>+N153+M153+L153+K153+J153+I153+H153+G153+F153+E153+D153+C153-O153</f>
        <v>0</v>
      </c>
      <c r="R153" s="60"/>
      <c r="S153" s="62"/>
      <c r="T153" s="63"/>
    </row>
    <row r="154" spans="1:20" ht="12.75" customHeight="1">
      <c r="A154" s="87"/>
      <c r="B154" s="90" t="s">
        <v>2135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  <c r="H154" s="93">
        <v>0</v>
      </c>
      <c r="I154" s="93">
        <v>0</v>
      </c>
      <c r="J154" s="93">
        <v>0</v>
      </c>
      <c r="K154" s="93">
        <v>0</v>
      </c>
      <c r="L154" s="93">
        <v>0</v>
      </c>
      <c r="M154" s="93">
        <v>0</v>
      </c>
      <c r="N154" s="93">
        <v>0</v>
      </c>
      <c r="O154" s="94">
        <f t="shared" ref="O154:O158" si="83">+N154+M154+L154+K154+J154+I154+H154+G154+F154+E154+D154+C154</f>
        <v>0</v>
      </c>
      <c r="P154" s="208" t="e">
        <f t="shared" si="81"/>
        <v>#DIV/0!</v>
      </c>
      <c r="Q154" s="60">
        <f t="shared" ref="Q154:Q158" si="84">+N154+M154+L154+K154+J154+I154+H154+G154+F154+E154+D154+C154-O154</f>
        <v>0</v>
      </c>
      <c r="R154" s="60"/>
      <c r="S154" s="62"/>
      <c r="T154" s="63"/>
    </row>
    <row r="155" spans="1:20" ht="12.75" customHeight="1">
      <c r="A155" s="87"/>
      <c r="B155" s="90" t="s">
        <v>2136</v>
      </c>
      <c r="C155" s="93">
        <v>0</v>
      </c>
      <c r="D155" s="93">
        <v>0</v>
      </c>
      <c r="E155" s="93">
        <v>0</v>
      </c>
      <c r="F155" s="93">
        <v>0</v>
      </c>
      <c r="G155" s="93">
        <v>0</v>
      </c>
      <c r="H155" s="93">
        <v>0</v>
      </c>
      <c r="I155" s="93">
        <v>0</v>
      </c>
      <c r="J155" s="93">
        <v>0</v>
      </c>
      <c r="K155" s="93">
        <v>0</v>
      </c>
      <c r="L155" s="93">
        <v>0</v>
      </c>
      <c r="M155" s="93">
        <v>0</v>
      </c>
      <c r="N155" s="93">
        <v>0</v>
      </c>
      <c r="O155" s="94">
        <f t="shared" si="83"/>
        <v>0</v>
      </c>
      <c r="P155" s="208" t="e">
        <f t="shared" si="81"/>
        <v>#DIV/0!</v>
      </c>
      <c r="Q155" s="60">
        <f t="shared" si="84"/>
        <v>0</v>
      </c>
      <c r="R155" s="60"/>
      <c r="S155" s="62"/>
      <c r="T155" s="63"/>
    </row>
    <row r="156" spans="1:20" ht="12.75" customHeight="1">
      <c r="A156" s="87"/>
      <c r="B156" s="106" t="s">
        <v>2137</v>
      </c>
      <c r="C156" s="107">
        <f>'[12]Staff Costs and Utilisation'!E353</f>
        <v>0</v>
      </c>
      <c r="D156" s="107">
        <f>'[12]Staff Costs and Utilisation'!F353</f>
        <v>0</v>
      </c>
      <c r="E156" s="107">
        <f>'[12]Staff Costs and Utilisation'!G353</f>
        <v>0</v>
      </c>
      <c r="F156" s="107">
        <f>'[12]Staff Costs and Utilisation'!H353</f>
        <v>0</v>
      </c>
      <c r="G156" s="107">
        <f>'[12]Staff Costs and Utilisation'!I353</f>
        <v>0</v>
      </c>
      <c r="H156" s="107">
        <f>'[12]Staff Costs and Utilisation'!J353</f>
        <v>0</v>
      </c>
      <c r="I156" s="107">
        <f>'[12]Staff Costs and Utilisation'!K353</f>
        <v>0</v>
      </c>
      <c r="J156" s="107">
        <f>'[12]Staff Costs and Utilisation'!L353</f>
        <v>0</v>
      </c>
      <c r="K156" s="107">
        <f>'[12]Staff Costs and Utilisation'!M353</f>
        <v>0</v>
      </c>
      <c r="L156" s="107">
        <f>'[12]Staff Costs and Utilisation'!N353</f>
        <v>0</v>
      </c>
      <c r="M156" s="107">
        <f>'[12]Staff Costs and Utilisation'!O353</f>
        <v>0</v>
      </c>
      <c r="N156" s="107">
        <f>'[12]Staff Costs and Utilisation'!P353</f>
        <v>0</v>
      </c>
      <c r="O156" s="94">
        <f t="shared" si="83"/>
        <v>0</v>
      </c>
      <c r="P156" s="208" t="e">
        <f t="shared" si="81"/>
        <v>#DIV/0!</v>
      </c>
      <c r="Q156" s="60">
        <f t="shared" si="84"/>
        <v>0</v>
      </c>
      <c r="R156" s="60"/>
      <c r="S156" s="62"/>
      <c r="T156" s="63"/>
    </row>
    <row r="157" spans="1:20" ht="12.75" customHeight="1">
      <c r="A157" s="87"/>
      <c r="B157" s="106" t="s">
        <v>2138</v>
      </c>
      <c r="C157" s="107">
        <f t="shared" ref="C157:N157" si="85">-C156</f>
        <v>0</v>
      </c>
      <c r="D157" s="107">
        <f t="shared" si="85"/>
        <v>0</v>
      </c>
      <c r="E157" s="107">
        <f t="shared" si="85"/>
        <v>0</v>
      </c>
      <c r="F157" s="107">
        <f t="shared" si="85"/>
        <v>0</v>
      </c>
      <c r="G157" s="107">
        <f t="shared" si="85"/>
        <v>0</v>
      </c>
      <c r="H157" s="107">
        <f t="shared" si="85"/>
        <v>0</v>
      </c>
      <c r="I157" s="107">
        <f t="shared" si="85"/>
        <v>0</v>
      </c>
      <c r="J157" s="107">
        <f t="shared" si="85"/>
        <v>0</v>
      </c>
      <c r="K157" s="107">
        <f t="shared" si="85"/>
        <v>0</v>
      </c>
      <c r="L157" s="107">
        <f t="shared" si="85"/>
        <v>0</v>
      </c>
      <c r="M157" s="107">
        <f t="shared" si="85"/>
        <v>0</v>
      </c>
      <c r="N157" s="107">
        <f t="shared" si="85"/>
        <v>0</v>
      </c>
      <c r="O157" s="94">
        <f t="shared" si="83"/>
        <v>0</v>
      </c>
      <c r="P157" s="208" t="e">
        <f t="shared" si="81"/>
        <v>#DIV/0!</v>
      </c>
      <c r="Q157" s="60">
        <f t="shared" si="84"/>
        <v>0</v>
      </c>
      <c r="R157" s="60"/>
      <c r="S157" s="62"/>
      <c r="T157" s="63"/>
    </row>
    <row r="158" spans="1:20" ht="12.75" customHeight="1">
      <c r="A158" s="87"/>
      <c r="B158" s="106" t="s">
        <v>2139</v>
      </c>
      <c r="C158" s="108">
        <f>'[12]Staff Costs and Utilisation'!E355</f>
        <v>0</v>
      </c>
      <c r="D158" s="108">
        <f>'[12]Staff Costs and Utilisation'!F355</f>
        <v>0</v>
      </c>
      <c r="E158" s="108">
        <f>'[12]Staff Costs and Utilisation'!G355</f>
        <v>0</v>
      </c>
      <c r="F158" s="108">
        <f>'[12]Staff Costs and Utilisation'!H355</f>
        <v>0</v>
      </c>
      <c r="G158" s="108">
        <f>'[12]Staff Costs and Utilisation'!I355</f>
        <v>0</v>
      </c>
      <c r="H158" s="108">
        <f>'[12]Staff Costs and Utilisation'!J355</f>
        <v>0</v>
      </c>
      <c r="I158" s="108">
        <f>'[12]Staff Costs and Utilisation'!K355</f>
        <v>0</v>
      </c>
      <c r="J158" s="108">
        <f>'[12]Staff Costs and Utilisation'!L355</f>
        <v>0</v>
      </c>
      <c r="K158" s="108">
        <f>'[12]Staff Costs and Utilisation'!M355</f>
        <v>0</v>
      </c>
      <c r="L158" s="108">
        <f>'[12]Staff Costs and Utilisation'!N355</f>
        <v>0</v>
      </c>
      <c r="M158" s="108">
        <f>'[12]Staff Costs and Utilisation'!O355</f>
        <v>0</v>
      </c>
      <c r="N158" s="108">
        <f>'[12]Staff Costs and Utilisation'!P355</f>
        <v>0</v>
      </c>
      <c r="O158" s="96">
        <f t="shared" si="83"/>
        <v>0</v>
      </c>
      <c r="P158" s="208" t="e">
        <f t="shared" si="81"/>
        <v>#DIV/0!</v>
      </c>
      <c r="Q158" s="60">
        <f t="shared" si="84"/>
        <v>0</v>
      </c>
      <c r="R158" s="60"/>
      <c r="S158" s="62"/>
      <c r="T158" s="63"/>
    </row>
    <row r="159" spans="1:20" ht="12.75" customHeight="1">
      <c r="A159" s="109"/>
      <c r="B159" s="110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  <c r="O159" s="102"/>
      <c r="P159" s="102"/>
      <c r="Q159" s="102"/>
      <c r="R159" s="102"/>
      <c r="S159" s="62"/>
      <c r="T159" s="103"/>
    </row>
    <row r="160" spans="1:20" ht="12.75" customHeight="1">
      <c r="A160" s="87" t="s">
        <v>2071</v>
      </c>
      <c r="B160" s="88" t="s">
        <v>2072</v>
      </c>
      <c r="C160" s="73">
        <f t="shared" ref="C160:N160" si="86">SUM(C161:C168)</f>
        <v>0</v>
      </c>
      <c r="D160" s="73">
        <f t="shared" si="86"/>
        <v>0</v>
      </c>
      <c r="E160" s="73">
        <f t="shared" si="86"/>
        <v>0</v>
      </c>
      <c r="F160" s="73">
        <f t="shared" si="86"/>
        <v>0</v>
      </c>
      <c r="G160" s="73">
        <f t="shared" si="86"/>
        <v>0</v>
      </c>
      <c r="H160" s="73">
        <f t="shared" si="86"/>
        <v>0</v>
      </c>
      <c r="I160" s="73">
        <f t="shared" si="86"/>
        <v>0</v>
      </c>
      <c r="J160" s="73">
        <f t="shared" si="86"/>
        <v>0</v>
      </c>
      <c r="K160" s="73">
        <f t="shared" si="86"/>
        <v>0</v>
      </c>
      <c r="L160" s="73">
        <f t="shared" si="86"/>
        <v>0</v>
      </c>
      <c r="M160" s="73">
        <f t="shared" si="86"/>
        <v>0</v>
      </c>
      <c r="N160" s="73">
        <f t="shared" si="86"/>
        <v>0</v>
      </c>
      <c r="O160" s="69">
        <f t="shared" ref="O160:O162" si="87">+N160+M160+L160+K160+J160+I160+H160+G160+F160+E160+D160+C160</f>
        <v>0</v>
      </c>
      <c r="P160" s="207" t="e">
        <f t="shared" ref="P160:P168" si="88">ROUND(+O160/O$10,4)</f>
        <v>#DIV/0!</v>
      </c>
      <c r="Q160" s="60">
        <f t="shared" ref="Q160:Q161" si="89">+N160+M160+L160+K160+J160+I160+H160+G160+F160+E160+D160+C160-O160</f>
        <v>0</v>
      </c>
      <c r="R160" s="60"/>
      <c r="S160" s="62"/>
      <c r="T160" s="63"/>
    </row>
    <row r="161" spans="1:20" ht="12.75" customHeight="1">
      <c r="A161" s="87"/>
      <c r="B161" s="90" t="s">
        <v>2140</v>
      </c>
      <c r="C161" s="92">
        <v>0</v>
      </c>
      <c r="D161" s="92">
        <v>0</v>
      </c>
      <c r="E161" s="92">
        <v>0</v>
      </c>
      <c r="F161" s="92">
        <v>0</v>
      </c>
      <c r="G161" s="92">
        <v>0</v>
      </c>
      <c r="H161" s="92">
        <v>0</v>
      </c>
      <c r="I161" s="92">
        <v>0</v>
      </c>
      <c r="J161" s="92">
        <v>0</v>
      </c>
      <c r="K161" s="92">
        <v>0</v>
      </c>
      <c r="L161" s="92">
        <v>0</v>
      </c>
      <c r="M161" s="92">
        <v>0</v>
      </c>
      <c r="N161" s="92">
        <v>0</v>
      </c>
      <c r="O161" s="64">
        <f t="shared" si="87"/>
        <v>0</v>
      </c>
      <c r="P161" s="208" t="e">
        <f t="shared" si="88"/>
        <v>#DIV/0!</v>
      </c>
      <c r="Q161" s="60">
        <f t="shared" si="89"/>
        <v>0</v>
      </c>
      <c r="R161" s="60"/>
      <c r="S161" s="62"/>
      <c r="T161" s="63"/>
    </row>
    <row r="162" spans="1:20" ht="12.75" customHeight="1">
      <c r="A162" s="87"/>
      <c r="B162" s="90" t="s">
        <v>2053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  <c r="H162" s="93">
        <v>0</v>
      </c>
      <c r="I162" s="93">
        <v>0</v>
      </c>
      <c r="J162" s="93">
        <v>0</v>
      </c>
      <c r="K162" s="93">
        <v>0</v>
      </c>
      <c r="L162" s="93">
        <v>0</v>
      </c>
      <c r="M162" s="93">
        <v>0</v>
      </c>
      <c r="N162" s="93">
        <v>0</v>
      </c>
      <c r="O162" s="94">
        <f t="shared" si="87"/>
        <v>0</v>
      </c>
      <c r="P162" s="208" t="e">
        <f t="shared" si="88"/>
        <v>#DIV/0!</v>
      </c>
      <c r="Q162" s="60">
        <v>0</v>
      </c>
      <c r="R162" s="60"/>
      <c r="S162" s="62"/>
      <c r="T162" s="63"/>
    </row>
    <row r="163" spans="1:20" ht="12.75" customHeight="1">
      <c r="A163" s="87"/>
      <c r="B163" s="90" t="s">
        <v>2141</v>
      </c>
      <c r="C163" s="98">
        <v>0</v>
      </c>
      <c r="D163" s="98">
        <v>0</v>
      </c>
      <c r="E163" s="98">
        <v>0</v>
      </c>
      <c r="F163" s="98">
        <v>0</v>
      </c>
      <c r="G163" s="98">
        <v>0</v>
      </c>
      <c r="H163" s="98">
        <v>0</v>
      </c>
      <c r="I163" s="98">
        <v>0</v>
      </c>
      <c r="J163" s="98">
        <v>0</v>
      </c>
      <c r="K163" s="98">
        <v>0</v>
      </c>
      <c r="L163" s="98">
        <v>0</v>
      </c>
      <c r="M163" s="98">
        <v>0</v>
      </c>
      <c r="N163" s="98">
        <v>0</v>
      </c>
      <c r="O163" s="94">
        <f>+N163+M163+L163+K163+J163+I163+H163+G163+F163+E163+D163+C163</f>
        <v>0</v>
      </c>
      <c r="P163" s="208" t="e">
        <f t="shared" si="88"/>
        <v>#DIV/0!</v>
      </c>
      <c r="Q163" s="60">
        <f>+N163+M163+L163+K163+J163+I163+H163+G163+F163+E163+D163+C163-O163</f>
        <v>0</v>
      </c>
      <c r="R163" s="60"/>
      <c r="S163" s="62"/>
      <c r="T163" s="63"/>
    </row>
    <row r="164" spans="1:20" ht="12.75" customHeight="1">
      <c r="A164" s="87"/>
      <c r="B164" s="90" t="s">
        <v>2142</v>
      </c>
      <c r="C164" s="93">
        <v>0</v>
      </c>
      <c r="D164" s="93">
        <v>0</v>
      </c>
      <c r="E164" s="93">
        <v>0</v>
      </c>
      <c r="F164" s="93">
        <v>0</v>
      </c>
      <c r="G164" s="93">
        <v>0</v>
      </c>
      <c r="H164" s="93">
        <v>0</v>
      </c>
      <c r="I164" s="93">
        <v>0</v>
      </c>
      <c r="J164" s="93">
        <v>0</v>
      </c>
      <c r="K164" s="93">
        <v>0</v>
      </c>
      <c r="L164" s="93">
        <v>0</v>
      </c>
      <c r="M164" s="93">
        <v>0</v>
      </c>
      <c r="N164" s="93">
        <v>0</v>
      </c>
      <c r="O164" s="94">
        <f t="shared" ref="O164:O168" si="90">+N164+M164+L164+K164+J164+I164+H164+G164+F164+E164+D164+C164</f>
        <v>0</v>
      </c>
      <c r="P164" s="208" t="e">
        <f t="shared" si="88"/>
        <v>#DIV/0!</v>
      </c>
      <c r="Q164" s="60">
        <f t="shared" ref="Q164:Q168" si="91">+N164+M164+L164+K164+J164+I164+H164+G164+F164+E164+D164+C164-O164</f>
        <v>0</v>
      </c>
      <c r="R164" s="60"/>
      <c r="S164" s="62"/>
      <c r="T164" s="63"/>
    </row>
    <row r="165" spans="1:20" ht="12.75" customHeight="1">
      <c r="A165" s="87"/>
      <c r="B165" s="90" t="s">
        <v>2143</v>
      </c>
      <c r="C165" s="93">
        <v>0</v>
      </c>
      <c r="D165" s="93">
        <v>0</v>
      </c>
      <c r="E165" s="93">
        <v>0</v>
      </c>
      <c r="F165" s="93">
        <v>0</v>
      </c>
      <c r="G165" s="93">
        <v>0</v>
      </c>
      <c r="H165" s="93">
        <v>0</v>
      </c>
      <c r="I165" s="93">
        <v>0</v>
      </c>
      <c r="J165" s="93">
        <v>0</v>
      </c>
      <c r="K165" s="93">
        <v>0</v>
      </c>
      <c r="L165" s="93">
        <v>0</v>
      </c>
      <c r="M165" s="93">
        <v>0</v>
      </c>
      <c r="N165" s="93">
        <v>0</v>
      </c>
      <c r="O165" s="94">
        <f t="shared" si="90"/>
        <v>0</v>
      </c>
      <c r="P165" s="208" t="e">
        <f t="shared" si="88"/>
        <v>#DIV/0!</v>
      </c>
      <c r="Q165" s="60">
        <f t="shared" si="91"/>
        <v>0</v>
      </c>
      <c r="R165" s="60"/>
      <c r="S165" s="62"/>
      <c r="T165" s="63"/>
    </row>
    <row r="166" spans="1:20" ht="12.75" customHeight="1">
      <c r="A166" s="87"/>
      <c r="B166" s="106" t="s">
        <v>2144</v>
      </c>
      <c r="C166" s="107">
        <f>'[12]Staff Costs and Utilisation'!E361</f>
        <v>0</v>
      </c>
      <c r="D166" s="107">
        <f>'[12]Staff Costs and Utilisation'!F361</f>
        <v>0</v>
      </c>
      <c r="E166" s="107">
        <f>'[12]Staff Costs and Utilisation'!G361</f>
        <v>0</v>
      </c>
      <c r="F166" s="107">
        <f>'[12]Staff Costs and Utilisation'!H361</f>
        <v>0</v>
      </c>
      <c r="G166" s="107">
        <f>'[12]Staff Costs and Utilisation'!I361</f>
        <v>0</v>
      </c>
      <c r="H166" s="107">
        <f>'[12]Staff Costs and Utilisation'!J361</f>
        <v>0</v>
      </c>
      <c r="I166" s="107">
        <f>'[12]Staff Costs and Utilisation'!K361</f>
        <v>0</v>
      </c>
      <c r="J166" s="107">
        <f>'[12]Staff Costs and Utilisation'!L361</f>
        <v>0</v>
      </c>
      <c r="K166" s="107">
        <f>'[12]Staff Costs and Utilisation'!M361</f>
        <v>0</v>
      </c>
      <c r="L166" s="107">
        <f>'[12]Staff Costs and Utilisation'!N361</f>
        <v>0</v>
      </c>
      <c r="M166" s="107">
        <f>'[12]Staff Costs and Utilisation'!O361</f>
        <v>0</v>
      </c>
      <c r="N166" s="107">
        <f>'[12]Staff Costs and Utilisation'!P361</f>
        <v>0</v>
      </c>
      <c r="O166" s="94">
        <f t="shared" si="90"/>
        <v>0</v>
      </c>
      <c r="P166" s="208" t="e">
        <f t="shared" si="88"/>
        <v>#DIV/0!</v>
      </c>
      <c r="Q166" s="60">
        <f t="shared" si="91"/>
        <v>0</v>
      </c>
      <c r="R166" s="60"/>
      <c r="S166" s="62"/>
      <c r="T166" s="63"/>
    </row>
    <row r="167" spans="1:20" ht="12.75" customHeight="1">
      <c r="A167" s="87"/>
      <c r="B167" s="106" t="s">
        <v>2145</v>
      </c>
      <c r="C167" s="107">
        <f t="shared" ref="C167:N167" si="92">-C166</f>
        <v>0</v>
      </c>
      <c r="D167" s="107">
        <f t="shared" si="92"/>
        <v>0</v>
      </c>
      <c r="E167" s="107">
        <f t="shared" si="92"/>
        <v>0</v>
      </c>
      <c r="F167" s="107">
        <f t="shared" si="92"/>
        <v>0</v>
      </c>
      <c r="G167" s="107">
        <f t="shared" si="92"/>
        <v>0</v>
      </c>
      <c r="H167" s="107">
        <f t="shared" si="92"/>
        <v>0</v>
      </c>
      <c r="I167" s="107">
        <f t="shared" si="92"/>
        <v>0</v>
      </c>
      <c r="J167" s="107">
        <f t="shared" si="92"/>
        <v>0</v>
      </c>
      <c r="K167" s="107">
        <f t="shared" si="92"/>
        <v>0</v>
      </c>
      <c r="L167" s="107">
        <f t="shared" si="92"/>
        <v>0</v>
      </c>
      <c r="M167" s="107">
        <f t="shared" si="92"/>
        <v>0</v>
      </c>
      <c r="N167" s="107">
        <f t="shared" si="92"/>
        <v>0</v>
      </c>
      <c r="O167" s="94">
        <f t="shared" si="90"/>
        <v>0</v>
      </c>
      <c r="P167" s="208" t="e">
        <f t="shared" si="88"/>
        <v>#DIV/0!</v>
      </c>
      <c r="Q167" s="60">
        <f t="shared" si="91"/>
        <v>0</v>
      </c>
      <c r="R167" s="60"/>
      <c r="S167" s="62"/>
      <c r="T167" s="63"/>
    </row>
    <row r="168" spans="1:20" ht="12.75" customHeight="1">
      <c r="A168" s="87"/>
      <c r="B168" s="106" t="s">
        <v>2146</v>
      </c>
      <c r="C168" s="108">
        <f>'[12]Staff Costs and Utilisation'!E363</f>
        <v>0</v>
      </c>
      <c r="D168" s="108">
        <f>'[12]Staff Costs and Utilisation'!F363</f>
        <v>0</v>
      </c>
      <c r="E168" s="108">
        <f>'[12]Staff Costs and Utilisation'!G363</f>
        <v>0</v>
      </c>
      <c r="F168" s="108">
        <f>'[12]Staff Costs and Utilisation'!H363</f>
        <v>0</v>
      </c>
      <c r="G168" s="108">
        <f>'[12]Staff Costs and Utilisation'!I363</f>
        <v>0</v>
      </c>
      <c r="H168" s="108">
        <f>'[12]Staff Costs and Utilisation'!J363</f>
        <v>0</v>
      </c>
      <c r="I168" s="108">
        <f>'[12]Staff Costs and Utilisation'!K363</f>
        <v>0</v>
      </c>
      <c r="J168" s="108">
        <f>'[12]Staff Costs and Utilisation'!L363</f>
        <v>0</v>
      </c>
      <c r="K168" s="108">
        <f>'[12]Staff Costs and Utilisation'!M363</f>
        <v>0</v>
      </c>
      <c r="L168" s="108">
        <f>'[12]Staff Costs and Utilisation'!N363</f>
        <v>0</v>
      </c>
      <c r="M168" s="108">
        <f>'[12]Staff Costs and Utilisation'!O363</f>
        <v>0</v>
      </c>
      <c r="N168" s="108">
        <f>'[12]Staff Costs and Utilisation'!P363</f>
        <v>0</v>
      </c>
      <c r="O168" s="96">
        <f t="shared" si="90"/>
        <v>0</v>
      </c>
      <c r="P168" s="208" t="e">
        <f t="shared" si="88"/>
        <v>#DIV/0!</v>
      </c>
      <c r="Q168" s="60">
        <f t="shared" si="91"/>
        <v>0</v>
      </c>
      <c r="R168" s="60"/>
      <c r="S168" s="62"/>
      <c r="T168" s="63"/>
    </row>
    <row r="169" spans="1:20" ht="12.75" customHeight="1">
      <c r="A169" s="109"/>
      <c r="B169" s="110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  <c r="O169" s="102"/>
      <c r="P169" s="102"/>
      <c r="Q169" s="102"/>
      <c r="R169" s="102"/>
      <c r="S169" s="62"/>
      <c r="T169" s="103"/>
    </row>
    <row r="170" spans="1:20" ht="12.75" customHeight="1">
      <c r="A170" s="87" t="s">
        <v>2074</v>
      </c>
      <c r="B170" s="88" t="s">
        <v>2147</v>
      </c>
      <c r="C170" s="73">
        <f t="shared" ref="C170:N170" si="93">SUM(C171:C178)</f>
        <v>0</v>
      </c>
      <c r="D170" s="73">
        <f t="shared" si="93"/>
        <v>0</v>
      </c>
      <c r="E170" s="73">
        <f t="shared" si="93"/>
        <v>0</v>
      </c>
      <c r="F170" s="73">
        <f t="shared" si="93"/>
        <v>0</v>
      </c>
      <c r="G170" s="73">
        <f t="shared" si="93"/>
        <v>0</v>
      </c>
      <c r="H170" s="73">
        <f t="shared" si="93"/>
        <v>0</v>
      </c>
      <c r="I170" s="73">
        <f t="shared" si="93"/>
        <v>0</v>
      </c>
      <c r="J170" s="73">
        <f t="shared" si="93"/>
        <v>0</v>
      </c>
      <c r="K170" s="73">
        <f t="shared" si="93"/>
        <v>0</v>
      </c>
      <c r="L170" s="73">
        <f t="shared" si="93"/>
        <v>0</v>
      </c>
      <c r="M170" s="73">
        <f t="shared" si="93"/>
        <v>0</v>
      </c>
      <c r="N170" s="73">
        <f t="shared" si="93"/>
        <v>0</v>
      </c>
      <c r="O170" s="69">
        <f t="shared" ref="O170:O172" si="94">+N170+M170+L170+K170+J170+I170+H170+G170+F170+E170+D170+C170</f>
        <v>0</v>
      </c>
      <c r="P170" s="207" t="e">
        <f t="shared" ref="P170:P178" si="95">ROUND(+O170/O$10,4)</f>
        <v>#DIV/0!</v>
      </c>
      <c r="Q170" s="60">
        <f t="shared" ref="Q170:Q171" si="96">+N170+M170+L170+K170+J170+I170+H170+G170+F170+E170+D170+C170-O170</f>
        <v>0</v>
      </c>
      <c r="R170" s="60"/>
      <c r="S170" s="62"/>
      <c r="T170" s="63"/>
    </row>
    <row r="171" spans="1:20" ht="12.75" customHeight="1">
      <c r="A171" s="87"/>
      <c r="B171" s="90" t="s">
        <v>2076</v>
      </c>
      <c r="C171" s="92">
        <v>0</v>
      </c>
      <c r="D171" s="92">
        <v>0</v>
      </c>
      <c r="E171" s="92">
        <v>0</v>
      </c>
      <c r="F171" s="92">
        <v>0</v>
      </c>
      <c r="G171" s="92">
        <v>0</v>
      </c>
      <c r="H171" s="92">
        <v>0</v>
      </c>
      <c r="I171" s="92">
        <v>0</v>
      </c>
      <c r="J171" s="92">
        <v>0</v>
      </c>
      <c r="K171" s="92">
        <v>0</v>
      </c>
      <c r="L171" s="92">
        <v>0</v>
      </c>
      <c r="M171" s="92">
        <v>0</v>
      </c>
      <c r="N171" s="92">
        <v>0</v>
      </c>
      <c r="O171" s="64">
        <f t="shared" si="94"/>
        <v>0</v>
      </c>
      <c r="P171" s="208" t="e">
        <f t="shared" si="95"/>
        <v>#DIV/0!</v>
      </c>
      <c r="Q171" s="60">
        <f t="shared" si="96"/>
        <v>0</v>
      </c>
      <c r="R171" s="60"/>
      <c r="S171" s="62"/>
      <c r="T171" s="63"/>
    </row>
    <row r="172" spans="1:20" ht="12.75" customHeight="1">
      <c r="A172" s="87"/>
      <c r="B172" s="90" t="s">
        <v>2053</v>
      </c>
      <c r="C172" s="93">
        <v>0</v>
      </c>
      <c r="D172" s="93">
        <v>0</v>
      </c>
      <c r="E172" s="93">
        <v>0</v>
      </c>
      <c r="F172" s="93">
        <v>0</v>
      </c>
      <c r="G172" s="93">
        <v>0</v>
      </c>
      <c r="H172" s="93">
        <v>0</v>
      </c>
      <c r="I172" s="93">
        <v>0</v>
      </c>
      <c r="J172" s="93">
        <v>0</v>
      </c>
      <c r="K172" s="93">
        <v>0</v>
      </c>
      <c r="L172" s="93">
        <v>0</v>
      </c>
      <c r="M172" s="93">
        <v>0</v>
      </c>
      <c r="N172" s="93">
        <v>0</v>
      </c>
      <c r="O172" s="94">
        <f t="shared" si="94"/>
        <v>0</v>
      </c>
      <c r="P172" s="208" t="e">
        <f t="shared" si="95"/>
        <v>#DIV/0!</v>
      </c>
      <c r="Q172" s="60">
        <v>0</v>
      </c>
      <c r="R172" s="60"/>
      <c r="S172" s="62"/>
      <c r="T172" s="63"/>
    </row>
    <row r="173" spans="1:20" ht="12.75" customHeight="1">
      <c r="A173" s="87"/>
      <c r="B173" s="90" t="s">
        <v>2148</v>
      </c>
      <c r="C173" s="98">
        <v>0</v>
      </c>
      <c r="D173" s="98">
        <v>0</v>
      </c>
      <c r="E173" s="98">
        <v>0</v>
      </c>
      <c r="F173" s="98">
        <v>0</v>
      </c>
      <c r="G173" s="98">
        <v>0</v>
      </c>
      <c r="H173" s="98">
        <v>0</v>
      </c>
      <c r="I173" s="98">
        <v>0</v>
      </c>
      <c r="J173" s="98">
        <v>0</v>
      </c>
      <c r="K173" s="98">
        <v>0</v>
      </c>
      <c r="L173" s="98">
        <v>0</v>
      </c>
      <c r="M173" s="98">
        <v>0</v>
      </c>
      <c r="N173" s="98">
        <v>0</v>
      </c>
      <c r="O173" s="94">
        <f>+N173+M173+L173+K173+J173+I173+H173+G173+F173+E173+D173+C173</f>
        <v>0</v>
      </c>
      <c r="P173" s="208" t="e">
        <f t="shared" si="95"/>
        <v>#DIV/0!</v>
      </c>
      <c r="Q173" s="60">
        <f>+N173+M173+L173+K173+J173+I173+H173+G173+F173+E173+D173+C173-O173</f>
        <v>0</v>
      </c>
      <c r="R173" s="60"/>
      <c r="S173" s="62"/>
      <c r="T173" s="63"/>
    </row>
    <row r="174" spans="1:20" ht="12.75" customHeight="1">
      <c r="A174" s="87"/>
      <c r="B174" s="90" t="s">
        <v>2149</v>
      </c>
      <c r="C174" s="93">
        <v>0</v>
      </c>
      <c r="D174" s="93">
        <v>0</v>
      </c>
      <c r="E174" s="93">
        <v>0</v>
      </c>
      <c r="F174" s="93">
        <v>0</v>
      </c>
      <c r="G174" s="93">
        <v>0</v>
      </c>
      <c r="H174" s="93">
        <v>0</v>
      </c>
      <c r="I174" s="93">
        <v>0</v>
      </c>
      <c r="J174" s="93">
        <v>0</v>
      </c>
      <c r="K174" s="93">
        <v>0</v>
      </c>
      <c r="L174" s="93">
        <v>0</v>
      </c>
      <c r="M174" s="93">
        <v>0</v>
      </c>
      <c r="N174" s="93">
        <v>0</v>
      </c>
      <c r="O174" s="94">
        <f t="shared" ref="O174:O178" si="97">+N174+M174+L174+K174+J174+I174+H174+G174+F174+E174+D174+C174</f>
        <v>0</v>
      </c>
      <c r="P174" s="208" t="e">
        <f t="shared" si="95"/>
        <v>#DIV/0!</v>
      </c>
      <c r="Q174" s="60">
        <f t="shared" ref="Q174:Q178" si="98">+N174+M174+L174+K174+J174+I174+H174+G174+F174+E174+D174+C174-O174</f>
        <v>0</v>
      </c>
      <c r="R174" s="60"/>
      <c r="S174" s="62"/>
      <c r="T174" s="63"/>
    </row>
    <row r="175" spans="1:20" ht="12.75" customHeight="1">
      <c r="A175" s="87"/>
      <c r="B175" s="90" t="s">
        <v>2150</v>
      </c>
      <c r="C175" s="93">
        <v>0</v>
      </c>
      <c r="D175" s="93">
        <v>0</v>
      </c>
      <c r="E175" s="93">
        <v>0</v>
      </c>
      <c r="F175" s="93">
        <v>0</v>
      </c>
      <c r="G175" s="93">
        <v>0</v>
      </c>
      <c r="H175" s="93">
        <v>0</v>
      </c>
      <c r="I175" s="93">
        <v>0</v>
      </c>
      <c r="J175" s="93">
        <v>0</v>
      </c>
      <c r="K175" s="93">
        <v>0</v>
      </c>
      <c r="L175" s="93">
        <v>0</v>
      </c>
      <c r="M175" s="93">
        <v>0</v>
      </c>
      <c r="N175" s="93">
        <v>0</v>
      </c>
      <c r="O175" s="94">
        <f t="shared" si="97"/>
        <v>0</v>
      </c>
      <c r="P175" s="208" t="e">
        <f t="shared" si="95"/>
        <v>#DIV/0!</v>
      </c>
      <c r="Q175" s="60">
        <f t="shared" si="98"/>
        <v>0</v>
      </c>
      <c r="R175" s="60"/>
      <c r="S175" s="62"/>
      <c r="T175" s="63"/>
    </row>
    <row r="176" spans="1:20" ht="12.75" customHeight="1">
      <c r="A176" s="87"/>
      <c r="B176" s="106" t="s">
        <v>2151</v>
      </c>
      <c r="C176" s="107">
        <f>'[12]Staff Costs and Utilisation'!E369</f>
        <v>0</v>
      </c>
      <c r="D176" s="107">
        <f>'[12]Staff Costs and Utilisation'!F369</f>
        <v>0</v>
      </c>
      <c r="E176" s="107">
        <f>'[12]Staff Costs and Utilisation'!G369</f>
        <v>0</v>
      </c>
      <c r="F176" s="107">
        <f>'[12]Staff Costs and Utilisation'!H369</f>
        <v>0</v>
      </c>
      <c r="G176" s="107">
        <f>'[12]Staff Costs and Utilisation'!I369</f>
        <v>0</v>
      </c>
      <c r="H176" s="107">
        <f>'[12]Staff Costs and Utilisation'!J369</f>
        <v>0</v>
      </c>
      <c r="I176" s="107">
        <f>'[12]Staff Costs and Utilisation'!K369</f>
        <v>0</v>
      </c>
      <c r="J176" s="107">
        <f>'[12]Staff Costs and Utilisation'!L369</f>
        <v>0</v>
      </c>
      <c r="K176" s="107">
        <f>'[12]Staff Costs and Utilisation'!M369</f>
        <v>0</v>
      </c>
      <c r="L176" s="107">
        <f>'[12]Staff Costs and Utilisation'!N369</f>
        <v>0</v>
      </c>
      <c r="M176" s="107">
        <f>'[12]Staff Costs and Utilisation'!O369</f>
        <v>0</v>
      </c>
      <c r="N176" s="107">
        <f>'[12]Staff Costs and Utilisation'!P369</f>
        <v>0</v>
      </c>
      <c r="O176" s="94">
        <f t="shared" si="97"/>
        <v>0</v>
      </c>
      <c r="P176" s="208" t="e">
        <f t="shared" si="95"/>
        <v>#DIV/0!</v>
      </c>
      <c r="Q176" s="60">
        <f t="shared" si="98"/>
        <v>0</v>
      </c>
      <c r="R176" s="60"/>
      <c r="S176" s="62"/>
      <c r="T176" s="63"/>
    </row>
    <row r="177" spans="1:20" ht="12.75" customHeight="1">
      <c r="A177" s="87"/>
      <c r="B177" s="106" t="s">
        <v>2152</v>
      </c>
      <c r="C177" s="107">
        <f t="shared" ref="C177:N177" si="99">-C176</f>
        <v>0</v>
      </c>
      <c r="D177" s="107">
        <f t="shared" si="99"/>
        <v>0</v>
      </c>
      <c r="E177" s="107">
        <f t="shared" si="99"/>
        <v>0</v>
      </c>
      <c r="F177" s="107">
        <f t="shared" si="99"/>
        <v>0</v>
      </c>
      <c r="G177" s="107">
        <f t="shared" si="99"/>
        <v>0</v>
      </c>
      <c r="H177" s="107">
        <f t="shared" si="99"/>
        <v>0</v>
      </c>
      <c r="I177" s="107">
        <f t="shared" si="99"/>
        <v>0</v>
      </c>
      <c r="J177" s="107">
        <f t="shared" si="99"/>
        <v>0</v>
      </c>
      <c r="K177" s="107">
        <f t="shared" si="99"/>
        <v>0</v>
      </c>
      <c r="L177" s="107">
        <f t="shared" si="99"/>
        <v>0</v>
      </c>
      <c r="M177" s="107">
        <f t="shared" si="99"/>
        <v>0</v>
      </c>
      <c r="N177" s="107">
        <f t="shared" si="99"/>
        <v>0</v>
      </c>
      <c r="O177" s="94">
        <f t="shared" si="97"/>
        <v>0</v>
      </c>
      <c r="P177" s="208" t="e">
        <f t="shared" si="95"/>
        <v>#DIV/0!</v>
      </c>
      <c r="Q177" s="60">
        <f t="shared" si="98"/>
        <v>0</v>
      </c>
      <c r="R177" s="60"/>
      <c r="S177" s="62"/>
      <c r="T177" s="63"/>
    </row>
    <row r="178" spans="1:20" ht="12.75" customHeight="1">
      <c r="A178" s="87"/>
      <c r="B178" s="106" t="s">
        <v>2153</v>
      </c>
      <c r="C178" s="108">
        <f>'[12]Staff Costs and Utilisation'!E371</f>
        <v>0</v>
      </c>
      <c r="D178" s="108">
        <f>'[12]Staff Costs and Utilisation'!F371</f>
        <v>0</v>
      </c>
      <c r="E178" s="108">
        <f>'[12]Staff Costs and Utilisation'!G371</f>
        <v>0</v>
      </c>
      <c r="F178" s="108">
        <f>'[12]Staff Costs and Utilisation'!H371</f>
        <v>0</v>
      </c>
      <c r="G178" s="108">
        <f>'[12]Staff Costs and Utilisation'!I371</f>
        <v>0</v>
      </c>
      <c r="H178" s="108">
        <f>'[12]Staff Costs and Utilisation'!J371</f>
        <v>0</v>
      </c>
      <c r="I178" s="108">
        <f>'[12]Staff Costs and Utilisation'!K371</f>
        <v>0</v>
      </c>
      <c r="J178" s="108">
        <f>'[12]Staff Costs and Utilisation'!L371</f>
        <v>0</v>
      </c>
      <c r="K178" s="108">
        <f>'[12]Staff Costs and Utilisation'!M371</f>
        <v>0</v>
      </c>
      <c r="L178" s="108">
        <f>'[12]Staff Costs and Utilisation'!N371</f>
        <v>0</v>
      </c>
      <c r="M178" s="108">
        <f>'[12]Staff Costs and Utilisation'!O371</f>
        <v>0</v>
      </c>
      <c r="N178" s="108">
        <f>'[12]Staff Costs and Utilisation'!P371</f>
        <v>0</v>
      </c>
      <c r="O178" s="96">
        <f t="shared" si="97"/>
        <v>0</v>
      </c>
      <c r="P178" s="208" t="e">
        <f t="shared" si="95"/>
        <v>#DIV/0!</v>
      </c>
      <c r="Q178" s="60">
        <f t="shared" si="98"/>
        <v>0</v>
      </c>
      <c r="R178" s="60"/>
      <c r="S178" s="62"/>
      <c r="T178" s="63"/>
    </row>
    <row r="179" spans="1:20" ht="12.75" customHeight="1">
      <c r="A179" s="109"/>
      <c r="B179" s="110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  <c r="O179" s="102"/>
      <c r="P179" s="102"/>
      <c r="Q179" s="102"/>
      <c r="R179" s="102"/>
      <c r="S179" s="62"/>
      <c r="T179" s="103"/>
    </row>
    <row r="180" spans="1:20" ht="12.75" customHeight="1">
      <c r="A180" s="87" t="s">
        <v>2078</v>
      </c>
      <c r="B180" s="88" t="s">
        <v>2154</v>
      </c>
      <c r="C180" s="73">
        <f t="shared" ref="C180:N180" si="100">SUM(C181:C189)</f>
        <v>0</v>
      </c>
      <c r="D180" s="73">
        <f t="shared" si="100"/>
        <v>0</v>
      </c>
      <c r="E180" s="73">
        <f t="shared" si="100"/>
        <v>0</v>
      </c>
      <c r="F180" s="73">
        <f t="shared" si="100"/>
        <v>0</v>
      </c>
      <c r="G180" s="73">
        <f t="shared" si="100"/>
        <v>0</v>
      </c>
      <c r="H180" s="73">
        <f t="shared" si="100"/>
        <v>0</v>
      </c>
      <c r="I180" s="73">
        <f t="shared" si="100"/>
        <v>0</v>
      </c>
      <c r="J180" s="73">
        <f t="shared" si="100"/>
        <v>0</v>
      </c>
      <c r="K180" s="73">
        <f t="shared" si="100"/>
        <v>0</v>
      </c>
      <c r="L180" s="73">
        <f t="shared" si="100"/>
        <v>0</v>
      </c>
      <c r="M180" s="73">
        <f t="shared" si="100"/>
        <v>0</v>
      </c>
      <c r="N180" s="73">
        <f t="shared" si="100"/>
        <v>0</v>
      </c>
      <c r="O180" s="69">
        <f t="shared" ref="O180:O182" si="101">+N180+M180+L180+K180+J180+I180+H180+G180+F180+E180+D180+C180</f>
        <v>0</v>
      </c>
      <c r="P180" s="207" t="e">
        <f t="shared" ref="P180:P189" si="102">ROUND(+O180/O$10,4)</f>
        <v>#DIV/0!</v>
      </c>
      <c r="Q180" s="60">
        <f t="shared" ref="Q180:Q181" si="103">+N180+M180+L180+K180+J180+I180+H180+G180+F180+E180+D180+C180-O180</f>
        <v>0</v>
      </c>
      <c r="R180" s="60"/>
      <c r="S180" s="62"/>
      <c r="T180" s="63"/>
    </row>
    <row r="181" spans="1:20" ht="12.75" customHeight="1">
      <c r="A181" s="87"/>
      <c r="B181" s="90" t="s">
        <v>2079</v>
      </c>
      <c r="C181" s="92">
        <v>0</v>
      </c>
      <c r="D181" s="92">
        <v>0</v>
      </c>
      <c r="E181" s="92">
        <v>0</v>
      </c>
      <c r="F181" s="92">
        <v>0</v>
      </c>
      <c r="G181" s="92">
        <v>0</v>
      </c>
      <c r="H181" s="92">
        <v>0</v>
      </c>
      <c r="I181" s="92">
        <v>0</v>
      </c>
      <c r="J181" s="92">
        <v>0</v>
      </c>
      <c r="K181" s="92">
        <v>0</v>
      </c>
      <c r="L181" s="92">
        <v>0</v>
      </c>
      <c r="M181" s="92">
        <v>0</v>
      </c>
      <c r="N181" s="92">
        <v>0</v>
      </c>
      <c r="O181" s="64">
        <f t="shared" si="101"/>
        <v>0</v>
      </c>
      <c r="P181" s="208" t="e">
        <f t="shared" si="102"/>
        <v>#DIV/0!</v>
      </c>
      <c r="Q181" s="60">
        <f t="shared" si="103"/>
        <v>0</v>
      </c>
      <c r="R181" s="60"/>
      <c r="S181" s="62"/>
      <c r="T181" s="63"/>
    </row>
    <row r="182" spans="1:20" ht="12.75" customHeight="1">
      <c r="A182" s="87"/>
      <c r="B182" s="90" t="s">
        <v>2053</v>
      </c>
      <c r="C182" s="93">
        <v>0</v>
      </c>
      <c r="D182" s="93">
        <v>0</v>
      </c>
      <c r="E182" s="93">
        <v>0</v>
      </c>
      <c r="F182" s="93">
        <v>0</v>
      </c>
      <c r="G182" s="93">
        <v>0</v>
      </c>
      <c r="H182" s="93">
        <v>0</v>
      </c>
      <c r="I182" s="93">
        <v>0</v>
      </c>
      <c r="J182" s="93">
        <v>0</v>
      </c>
      <c r="K182" s="93">
        <v>0</v>
      </c>
      <c r="L182" s="93">
        <v>0</v>
      </c>
      <c r="M182" s="93">
        <v>0</v>
      </c>
      <c r="N182" s="93">
        <v>0</v>
      </c>
      <c r="O182" s="94">
        <f t="shared" si="101"/>
        <v>0</v>
      </c>
      <c r="P182" s="208" t="e">
        <f t="shared" si="102"/>
        <v>#DIV/0!</v>
      </c>
      <c r="Q182" s="60">
        <v>0</v>
      </c>
      <c r="R182" s="60"/>
      <c r="S182" s="62"/>
      <c r="T182" s="63"/>
    </row>
    <row r="183" spans="1:20" ht="12.75" customHeight="1">
      <c r="A183" s="87"/>
      <c r="B183" s="90" t="s">
        <v>2080</v>
      </c>
      <c r="C183" s="98">
        <v>0</v>
      </c>
      <c r="D183" s="98">
        <v>0</v>
      </c>
      <c r="E183" s="98">
        <v>0</v>
      </c>
      <c r="F183" s="98">
        <v>0</v>
      </c>
      <c r="G183" s="98">
        <v>0</v>
      </c>
      <c r="H183" s="98">
        <v>0</v>
      </c>
      <c r="I183" s="98">
        <v>0</v>
      </c>
      <c r="J183" s="98">
        <v>0</v>
      </c>
      <c r="K183" s="98">
        <v>0</v>
      </c>
      <c r="L183" s="98">
        <v>0</v>
      </c>
      <c r="M183" s="98">
        <v>0</v>
      </c>
      <c r="N183" s="98">
        <v>0</v>
      </c>
      <c r="O183" s="94">
        <f>+N183+M183+L183+K183+J183+I183+H183+G183+F183+E183+D183+C183</f>
        <v>0</v>
      </c>
      <c r="P183" s="208" t="e">
        <f t="shared" si="102"/>
        <v>#DIV/0!</v>
      </c>
      <c r="Q183" s="60">
        <f>+N183+M183+L183+K183+J183+I183+H183+G183+F183+E183+D183+C183-O183</f>
        <v>0</v>
      </c>
      <c r="R183" s="60"/>
      <c r="S183" s="62"/>
      <c r="T183" s="63"/>
    </row>
    <row r="184" spans="1:20" ht="12.75" customHeight="1">
      <c r="A184" s="87"/>
      <c r="B184" s="90" t="s">
        <v>2155</v>
      </c>
      <c r="C184" s="93">
        <v>0</v>
      </c>
      <c r="D184" s="93">
        <v>0</v>
      </c>
      <c r="E184" s="93">
        <v>0</v>
      </c>
      <c r="F184" s="93">
        <v>0</v>
      </c>
      <c r="G184" s="93">
        <v>0</v>
      </c>
      <c r="H184" s="93">
        <v>0</v>
      </c>
      <c r="I184" s="93">
        <v>0</v>
      </c>
      <c r="J184" s="93">
        <v>0</v>
      </c>
      <c r="K184" s="93">
        <v>0</v>
      </c>
      <c r="L184" s="93">
        <v>0</v>
      </c>
      <c r="M184" s="93">
        <v>0</v>
      </c>
      <c r="N184" s="93">
        <v>0</v>
      </c>
      <c r="O184" s="94">
        <f t="shared" ref="O184:O189" si="104">+N184+M184+L184+K184+J184+I184+H184+G184+F184+E184+D184+C184</f>
        <v>0</v>
      </c>
      <c r="P184" s="208" t="e">
        <f t="shared" si="102"/>
        <v>#DIV/0!</v>
      </c>
      <c r="Q184" s="60">
        <f t="shared" ref="Q184:Q189" si="105">+N184+M184+L184+K184+J184+I184+H184+G184+F184+E184+D184+C184-O184</f>
        <v>0</v>
      </c>
      <c r="R184" s="60"/>
      <c r="S184" s="62"/>
      <c r="T184" s="63"/>
    </row>
    <row r="185" spans="1:20" ht="12.75" customHeight="1">
      <c r="A185" s="87"/>
      <c r="B185" s="90" t="s">
        <v>2156</v>
      </c>
      <c r="C185" s="93">
        <v>0</v>
      </c>
      <c r="D185" s="93">
        <v>0</v>
      </c>
      <c r="E185" s="93">
        <v>0</v>
      </c>
      <c r="F185" s="93">
        <v>0</v>
      </c>
      <c r="G185" s="93">
        <v>0</v>
      </c>
      <c r="H185" s="93">
        <v>0</v>
      </c>
      <c r="I185" s="93">
        <v>0</v>
      </c>
      <c r="J185" s="93">
        <v>0</v>
      </c>
      <c r="K185" s="93">
        <v>0</v>
      </c>
      <c r="L185" s="93">
        <v>0</v>
      </c>
      <c r="M185" s="93">
        <v>0</v>
      </c>
      <c r="N185" s="93">
        <v>0</v>
      </c>
      <c r="O185" s="94">
        <f t="shared" si="104"/>
        <v>0</v>
      </c>
      <c r="P185" s="208" t="e">
        <f t="shared" si="102"/>
        <v>#DIV/0!</v>
      </c>
      <c r="Q185" s="60">
        <f t="shared" si="105"/>
        <v>0</v>
      </c>
      <c r="R185" s="60"/>
      <c r="S185" s="62"/>
      <c r="T185" s="63"/>
    </row>
    <row r="186" spans="1:20" ht="12.75" customHeight="1">
      <c r="A186" s="87"/>
      <c r="B186" s="90" t="s">
        <v>20</v>
      </c>
      <c r="C186" s="93">
        <v>0</v>
      </c>
      <c r="D186" s="93">
        <v>0</v>
      </c>
      <c r="E186" s="93">
        <v>0</v>
      </c>
      <c r="F186" s="93">
        <v>0</v>
      </c>
      <c r="G186" s="93">
        <v>0</v>
      </c>
      <c r="H186" s="93">
        <v>0</v>
      </c>
      <c r="I186" s="93">
        <v>0</v>
      </c>
      <c r="J186" s="93">
        <v>0</v>
      </c>
      <c r="K186" s="93">
        <v>0</v>
      </c>
      <c r="L186" s="93">
        <v>0</v>
      </c>
      <c r="M186" s="93">
        <v>0</v>
      </c>
      <c r="N186" s="93">
        <v>0</v>
      </c>
      <c r="O186" s="94">
        <f t="shared" si="104"/>
        <v>0</v>
      </c>
      <c r="P186" s="208" t="e">
        <f t="shared" si="102"/>
        <v>#DIV/0!</v>
      </c>
      <c r="Q186" s="60">
        <f t="shared" si="105"/>
        <v>0</v>
      </c>
      <c r="R186" s="60"/>
      <c r="S186" s="62"/>
      <c r="T186" s="63"/>
    </row>
    <row r="187" spans="1:20" ht="12.75" customHeight="1">
      <c r="A187" s="87"/>
      <c r="B187" s="106" t="s">
        <v>2157</v>
      </c>
      <c r="C187" s="107">
        <f>'[12]Staff Costs and Utilisation'!E377</f>
        <v>0</v>
      </c>
      <c r="D187" s="107">
        <f>'[12]Staff Costs and Utilisation'!F377</f>
        <v>0</v>
      </c>
      <c r="E187" s="107">
        <f>'[12]Staff Costs and Utilisation'!G377</f>
        <v>0</v>
      </c>
      <c r="F187" s="107">
        <f>'[12]Staff Costs and Utilisation'!H377</f>
        <v>0</v>
      </c>
      <c r="G187" s="107">
        <f>'[12]Staff Costs and Utilisation'!I377</f>
        <v>0</v>
      </c>
      <c r="H187" s="107">
        <f>'[12]Staff Costs and Utilisation'!J377</f>
        <v>0</v>
      </c>
      <c r="I187" s="107">
        <f>'[12]Staff Costs and Utilisation'!K377</f>
        <v>0</v>
      </c>
      <c r="J187" s="107">
        <f>'[12]Staff Costs and Utilisation'!L377</f>
        <v>0</v>
      </c>
      <c r="K187" s="107">
        <f>'[12]Staff Costs and Utilisation'!M377</f>
        <v>0</v>
      </c>
      <c r="L187" s="107">
        <f>'[12]Staff Costs and Utilisation'!N377</f>
        <v>0</v>
      </c>
      <c r="M187" s="107">
        <f>'[12]Staff Costs and Utilisation'!O377</f>
        <v>0</v>
      </c>
      <c r="N187" s="107">
        <f>'[12]Staff Costs and Utilisation'!P377</f>
        <v>0</v>
      </c>
      <c r="O187" s="94">
        <f t="shared" si="104"/>
        <v>0</v>
      </c>
      <c r="P187" s="208" t="e">
        <f t="shared" si="102"/>
        <v>#DIV/0!</v>
      </c>
      <c r="Q187" s="60">
        <f t="shared" si="105"/>
        <v>0</v>
      </c>
      <c r="R187" s="60"/>
      <c r="S187" s="62"/>
      <c r="T187" s="63"/>
    </row>
    <row r="188" spans="1:20" ht="12.75" customHeight="1">
      <c r="A188" s="87"/>
      <c r="B188" s="106" t="s">
        <v>2158</v>
      </c>
      <c r="C188" s="107">
        <f t="shared" ref="C188:N188" si="106">-C187</f>
        <v>0</v>
      </c>
      <c r="D188" s="107">
        <f t="shared" si="106"/>
        <v>0</v>
      </c>
      <c r="E188" s="107">
        <f t="shared" si="106"/>
        <v>0</v>
      </c>
      <c r="F188" s="107">
        <f t="shared" si="106"/>
        <v>0</v>
      </c>
      <c r="G188" s="107">
        <f t="shared" si="106"/>
        <v>0</v>
      </c>
      <c r="H188" s="107">
        <f t="shared" si="106"/>
        <v>0</v>
      </c>
      <c r="I188" s="107">
        <f t="shared" si="106"/>
        <v>0</v>
      </c>
      <c r="J188" s="107">
        <f t="shared" si="106"/>
        <v>0</v>
      </c>
      <c r="K188" s="107">
        <f t="shared" si="106"/>
        <v>0</v>
      </c>
      <c r="L188" s="107">
        <f t="shared" si="106"/>
        <v>0</v>
      </c>
      <c r="M188" s="107">
        <f t="shared" si="106"/>
        <v>0</v>
      </c>
      <c r="N188" s="107">
        <f t="shared" si="106"/>
        <v>0</v>
      </c>
      <c r="O188" s="94">
        <f t="shared" si="104"/>
        <v>0</v>
      </c>
      <c r="P188" s="208" t="e">
        <f t="shared" si="102"/>
        <v>#DIV/0!</v>
      </c>
      <c r="Q188" s="60">
        <f t="shared" si="105"/>
        <v>0</v>
      </c>
      <c r="R188" s="60"/>
      <c r="S188" s="62"/>
      <c r="T188" s="63"/>
    </row>
    <row r="189" spans="1:20" ht="12.75" customHeight="1">
      <c r="A189" s="87"/>
      <c r="B189" s="106" t="s">
        <v>2159</v>
      </c>
      <c r="C189" s="108">
        <f>'[12]Staff Costs and Utilisation'!E379</f>
        <v>0</v>
      </c>
      <c r="D189" s="108">
        <f>'[12]Staff Costs and Utilisation'!F379</f>
        <v>0</v>
      </c>
      <c r="E189" s="108">
        <f>'[12]Staff Costs and Utilisation'!G379</f>
        <v>0</v>
      </c>
      <c r="F189" s="108">
        <f>'[12]Staff Costs and Utilisation'!H379</f>
        <v>0</v>
      </c>
      <c r="G189" s="108">
        <f>'[12]Staff Costs and Utilisation'!I379</f>
        <v>0</v>
      </c>
      <c r="H189" s="108">
        <f>'[12]Staff Costs and Utilisation'!J379</f>
        <v>0</v>
      </c>
      <c r="I189" s="108">
        <f>'[12]Staff Costs and Utilisation'!K379</f>
        <v>0</v>
      </c>
      <c r="J189" s="108">
        <f>'[12]Staff Costs and Utilisation'!L379</f>
        <v>0</v>
      </c>
      <c r="K189" s="108">
        <f>'[12]Staff Costs and Utilisation'!M379</f>
        <v>0</v>
      </c>
      <c r="L189" s="108">
        <f>'[12]Staff Costs and Utilisation'!N379</f>
        <v>0</v>
      </c>
      <c r="M189" s="108">
        <f>'[12]Staff Costs and Utilisation'!O379</f>
        <v>0</v>
      </c>
      <c r="N189" s="108">
        <f>'[12]Staff Costs and Utilisation'!P379</f>
        <v>0</v>
      </c>
      <c r="O189" s="96">
        <f t="shared" si="104"/>
        <v>0</v>
      </c>
      <c r="P189" s="208" t="e">
        <f t="shared" si="102"/>
        <v>#DIV/0!</v>
      </c>
      <c r="Q189" s="60">
        <f t="shared" si="105"/>
        <v>0</v>
      </c>
      <c r="R189" s="60"/>
      <c r="S189" s="62"/>
      <c r="T189" s="63"/>
    </row>
    <row r="190" spans="1:20" ht="12.75" customHeight="1">
      <c r="A190" s="109"/>
      <c r="B190" s="110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  <c r="O190" s="102"/>
      <c r="P190" s="102"/>
      <c r="Q190" s="102"/>
      <c r="R190" s="102"/>
      <c r="S190" s="62"/>
      <c r="T190" s="103"/>
    </row>
    <row r="191" spans="1:20" ht="12.75" customHeight="1">
      <c r="A191" s="87" t="s">
        <v>2081</v>
      </c>
      <c r="B191" s="88" t="s">
        <v>2082</v>
      </c>
      <c r="C191" s="73">
        <f t="shared" ref="C191:N191" si="107">SUM(C192:C199)</f>
        <v>0</v>
      </c>
      <c r="D191" s="73">
        <f t="shared" si="107"/>
        <v>0</v>
      </c>
      <c r="E191" s="73">
        <f t="shared" si="107"/>
        <v>0</v>
      </c>
      <c r="F191" s="73">
        <f t="shared" si="107"/>
        <v>0</v>
      </c>
      <c r="G191" s="73">
        <f t="shared" si="107"/>
        <v>0</v>
      </c>
      <c r="H191" s="73">
        <f t="shared" si="107"/>
        <v>0</v>
      </c>
      <c r="I191" s="73">
        <f t="shared" si="107"/>
        <v>0</v>
      </c>
      <c r="J191" s="73">
        <f t="shared" si="107"/>
        <v>0</v>
      </c>
      <c r="K191" s="73">
        <f t="shared" si="107"/>
        <v>0</v>
      </c>
      <c r="L191" s="73">
        <f t="shared" si="107"/>
        <v>0</v>
      </c>
      <c r="M191" s="73">
        <f t="shared" si="107"/>
        <v>0</v>
      </c>
      <c r="N191" s="73">
        <f t="shared" si="107"/>
        <v>0</v>
      </c>
      <c r="O191" s="69">
        <f t="shared" ref="O191:O193" si="108">+N191+M191+L191+K191+J191+I191+H191+G191+F191+E191+D191+C191</f>
        <v>0</v>
      </c>
      <c r="P191" s="207" t="e">
        <f t="shared" ref="P191:P199" si="109">ROUND(+O191/O$10,4)</f>
        <v>#DIV/0!</v>
      </c>
      <c r="Q191" s="60">
        <f t="shared" ref="Q191:Q192" si="110">+N191+M191+L191+K191+J191+I191+H191+G191+F191+E191+D191+C191-O191</f>
        <v>0</v>
      </c>
      <c r="R191" s="60"/>
      <c r="S191" s="62"/>
      <c r="T191" s="63"/>
    </row>
    <row r="192" spans="1:20" ht="12.75" customHeight="1">
      <c r="A192" s="87"/>
      <c r="B192" s="90" t="s">
        <v>2083</v>
      </c>
      <c r="C192" s="92">
        <v>0</v>
      </c>
      <c r="D192" s="92">
        <v>0</v>
      </c>
      <c r="E192" s="92">
        <v>0</v>
      </c>
      <c r="F192" s="92">
        <v>0</v>
      </c>
      <c r="G192" s="92">
        <v>0</v>
      </c>
      <c r="H192" s="92">
        <v>0</v>
      </c>
      <c r="I192" s="92">
        <v>0</v>
      </c>
      <c r="J192" s="92">
        <v>0</v>
      </c>
      <c r="K192" s="92">
        <v>0</v>
      </c>
      <c r="L192" s="92">
        <v>0</v>
      </c>
      <c r="M192" s="92">
        <v>0</v>
      </c>
      <c r="N192" s="92">
        <v>0</v>
      </c>
      <c r="O192" s="64">
        <f t="shared" si="108"/>
        <v>0</v>
      </c>
      <c r="P192" s="208" t="e">
        <f t="shared" si="109"/>
        <v>#DIV/0!</v>
      </c>
      <c r="Q192" s="60">
        <f t="shared" si="110"/>
        <v>0</v>
      </c>
      <c r="R192" s="60"/>
      <c r="S192" s="62"/>
      <c r="T192" s="63"/>
    </row>
    <row r="193" spans="1:20" ht="12.75" customHeight="1">
      <c r="A193" s="87"/>
      <c r="B193" s="90" t="s">
        <v>2053</v>
      </c>
      <c r="C193" s="93">
        <v>0</v>
      </c>
      <c r="D193" s="93">
        <v>0</v>
      </c>
      <c r="E193" s="93">
        <v>0</v>
      </c>
      <c r="F193" s="93">
        <v>0</v>
      </c>
      <c r="G193" s="93">
        <v>0</v>
      </c>
      <c r="H193" s="93">
        <v>0</v>
      </c>
      <c r="I193" s="93">
        <v>0</v>
      </c>
      <c r="J193" s="93">
        <v>0</v>
      </c>
      <c r="K193" s="93">
        <v>0</v>
      </c>
      <c r="L193" s="93">
        <v>0</v>
      </c>
      <c r="M193" s="93">
        <v>0</v>
      </c>
      <c r="N193" s="93">
        <v>0</v>
      </c>
      <c r="O193" s="94">
        <f t="shared" si="108"/>
        <v>0</v>
      </c>
      <c r="P193" s="208" t="e">
        <f t="shared" si="109"/>
        <v>#DIV/0!</v>
      </c>
      <c r="Q193" s="60">
        <v>0</v>
      </c>
      <c r="R193" s="60"/>
      <c r="S193" s="62"/>
      <c r="T193" s="63"/>
    </row>
    <row r="194" spans="1:20" ht="12.75" customHeight="1">
      <c r="A194" s="87"/>
      <c r="B194" s="90" t="s">
        <v>2084</v>
      </c>
      <c r="C194" s="98">
        <v>0</v>
      </c>
      <c r="D194" s="98">
        <v>0</v>
      </c>
      <c r="E194" s="98">
        <v>0</v>
      </c>
      <c r="F194" s="98">
        <v>0</v>
      </c>
      <c r="G194" s="98">
        <v>0</v>
      </c>
      <c r="H194" s="98">
        <v>0</v>
      </c>
      <c r="I194" s="98">
        <v>0</v>
      </c>
      <c r="J194" s="98">
        <v>0</v>
      </c>
      <c r="K194" s="98">
        <v>0</v>
      </c>
      <c r="L194" s="98">
        <v>0</v>
      </c>
      <c r="M194" s="98">
        <v>0</v>
      </c>
      <c r="N194" s="98">
        <v>0</v>
      </c>
      <c r="O194" s="94">
        <f>+N194+M194+L194+K194+J194+I194+H194+G194+F194+E194+D194+C194</f>
        <v>0</v>
      </c>
      <c r="P194" s="208" t="e">
        <f t="shared" si="109"/>
        <v>#DIV/0!</v>
      </c>
      <c r="Q194" s="60">
        <f>+N194+M194+L194+K194+J194+I194+H194+G194+F194+E194+D194+C194-O194</f>
        <v>0</v>
      </c>
      <c r="R194" s="60"/>
      <c r="S194" s="62"/>
      <c r="T194" s="63"/>
    </row>
    <row r="195" spans="1:20" ht="12.75" customHeight="1">
      <c r="A195" s="87"/>
      <c r="B195" s="90" t="s">
        <v>2160</v>
      </c>
      <c r="C195" s="93">
        <v>0</v>
      </c>
      <c r="D195" s="93">
        <v>0</v>
      </c>
      <c r="E195" s="93">
        <v>0</v>
      </c>
      <c r="F195" s="93">
        <v>0</v>
      </c>
      <c r="G195" s="93">
        <v>0</v>
      </c>
      <c r="H195" s="93">
        <v>0</v>
      </c>
      <c r="I195" s="93">
        <v>0</v>
      </c>
      <c r="J195" s="93">
        <v>0</v>
      </c>
      <c r="K195" s="93">
        <v>0</v>
      </c>
      <c r="L195" s="93">
        <v>0</v>
      </c>
      <c r="M195" s="93">
        <v>0</v>
      </c>
      <c r="N195" s="93">
        <v>0</v>
      </c>
      <c r="O195" s="94">
        <f t="shared" ref="O195:O199" si="111">+N195+M195+L195+K195+J195+I195+H195+G195+F195+E195+D195+C195</f>
        <v>0</v>
      </c>
      <c r="P195" s="208" t="e">
        <f t="shared" si="109"/>
        <v>#DIV/0!</v>
      </c>
      <c r="Q195" s="60">
        <f t="shared" ref="Q195:Q199" si="112">+N195+M195+L195+K195+J195+I195+H195+G195+F195+E195+D195+C195-O195</f>
        <v>0</v>
      </c>
      <c r="R195" s="60"/>
      <c r="S195" s="62"/>
      <c r="T195" s="63"/>
    </row>
    <row r="196" spans="1:20" ht="12.75" customHeight="1">
      <c r="A196" s="87"/>
      <c r="B196" s="90" t="s">
        <v>2161</v>
      </c>
      <c r="C196" s="93">
        <v>0</v>
      </c>
      <c r="D196" s="93">
        <v>0</v>
      </c>
      <c r="E196" s="93">
        <v>0</v>
      </c>
      <c r="F196" s="93">
        <v>0</v>
      </c>
      <c r="G196" s="93">
        <v>0</v>
      </c>
      <c r="H196" s="93">
        <v>0</v>
      </c>
      <c r="I196" s="93">
        <v>0</v>
      </c>
      <c r="J196" s="93">
        <v>0</v>
      </c>
      <c r="K196" s="93">
        <v>0</v>
      </c>
      <c r="L196" s="93">
        <v>0</v>
      </c>
      <c r="M196" s="93">
        <v>0</v>
      </c>
      <c r="N196" s="93">
        <v>0</v>
      </c>
      <c r="O196" s="94">
        <f t="shared" si="111"/>
        <v>0</v>
      </c>
      <c r="P196" s="208" t="e">
        <f t="shared" si="109"/>
        <v>#DIV/0!</v>
      </c>
      <c r="Q196" s="60">
        <f t="shared" si="112"/>
        <v>0</v>
      </c>
      <c r="R196" s="60"/>
      <c r="S196" s="62"/>
      <c r="T196" s="63"/>
    </row>
    <row r="197" spans="1:20" ht="12.75" customHeight="1">
      <c r="A197" s="87"/>
      <c r="B197" s="106" t="s">
        <v>2162</v>
      </c>
      <c r="C197" s="107">
        <f>'[12]Staff Costs and Utilisation'!E385</f>
        <v>0</v>
      </c>
      <c r="D197" s="107">
        <f>'[12]Staff Costs and Utilisation'!F385</f>
        <v>0</v>
      </c>
      <c r="E197" s="107">
        <f>'[12]Staff Costs and Utilisation'!G385</f>
        <v>0</v>
      </c>
      <c r="F197" s="107">
        <f>'[12]Staff Costs and Utilisation'!H385</f>
        <v>0</v>
      </c>
      <c r="G197" s="107">
        <f>'[12]Staff Costs and Utilisation'!I385</f>
        <v>0</v>
      </c>
      <c r="H197" s="107">
        <f>'[12]Staff Costs and Utilisation'!J385</f>
        <v>0</v>
      </c>
      <c r="I197" s="107">
        <f>'[12]Staff Costs and Utilisation'!K385</f>
        <v>0</v>
      </c>
      <c r="J197" s="107">
        <f>'[12]Staff Costs and Utilisation'!L385</f>
        <v>0</v>
      </c>
      <c r="K197" s="107">
        <f>'[12]Staff Costs and Utilisation'!M385</f>
        <v>0</v>
      </c>
      <c r="L197" s="107">
        <f>'[12]Staff Costs and Utilisation'!N385</f>
        <v>0</v>
      </c>
      <c r="M197" s="107">
        <f>'[12]Staff Costs and Utilisation'!O385</f>
        <v>0</v>
      </c>
      <c r="N197" s="107">
        <f>'[12]Staff Costs and Utilisation'!P385</f>
        <v>0</v>
      </c>
      <c r="O197" s="94">
        <f t="shared" si="111"/>
        <v>0</v>
      </c>
      <c r="P197" s="208" t="e">
        <f t="shared" si="109"/>
        <v>#DIV/0!</v>
      </c>
      <c r="Q197" s="60">
        <f t="shared" si="112"/>
        <v>0</v>
      </c>
      <c r="R197" s="60"/>
      <c r="S197" s="62"/>
      <c r="T197" s="63"/>
    </row>
    <row r="198" spans="1:20" ht="12.75" customHeight="1">
      <c r="A198" s="87"/>
      <c r="B198" s="106" t="s">
        <v>2163</v>
      </c>
      <c r="C198" s="107">
        <f t="shared" ref="C198:N198" si="113">-C197</f>
        <v>0</v>
      </c>
      <c r="D198" s="107">
        <f t="shared" si="113"/>
        <v>0</v>
      </c>
      <c r="E198" s="107">
        <f t="shared" si="113"/>
        <v>0</v>
      </c>
      <c r="F198" s="107">
        <f t="shared" si="113"/>
        <v>0</v>
      </c>
      <c r="G198" s="107">
        <f t="shared" si="113"/>
        <v>0</v>
      </c>
      <c r="H198" s="107">
        <f t="shared" si="113"/>
        <v>0</v>
      </c>
      <c r="I198" s="107">
        <f t="shared" si="113"/>
        <v>0</v>
      </c>
      <c r="J198" s="107">
        <f t="shared" si="113"/>
        <v>0</v>
      </c>
      <c r="K198" s="107">
        <f t="shared" si="113"/>
        <v>0</v>
      </c>
      <c r="L198" s="107">
        <f t="shared" si="113"/>
        <v>0</v>
      </c>
      <c r="M198" s="107">
        <f t="shared" si="113"/>
        <v>0</v>
      </c>
      <c r="N198" s="107">
        <f t="shared" si="113"/>
        <v>0</v>
      </c>
      <c r="O198" s="94">
        <f t="shared" si="111"/>
        <v>0</v>
      </c>
      <c r="P198" s="208" t="e">
        <f t="shared" si="109"/>
        <v>#DIV/0!</v>
      </c>
      <c r="Q198" s="60">
        <f t="shared" si="112"/>
        <v>0</v>
      </c>
      <c r="R198" s="60"/>
      <c r="S198" s="62"/>
      <c r="T198" s="63"/>
    </row>
    <row r="199" spans="1:20" ht="12.75" customHeight="1">
      <c r="A199" s="87"/>
      <c r="B199" s="106" t="s">
        <v>2164</v>
      </c>
      <c r="C199" s="108">
        <f>'[12]Staff Costs and Utilisation'!E387</f>
        <v>0</v>
      </c>
      <c r="D199" s="108">
        <f>'[12]Staff Costs and Utilisation'!F387</f>
        <v>0</v>
      </c>
      <c r="E199" s="108">
        <f>'[12]Staff Costs and Utilisation'!G387</f>
        <v>0</v>
      </c>
      <c r="F199" s="108">
        <f>'[12]Staff Costs and Utilisation'!H387</f>
        <v>0</v>
      </c>
      <c r="G199" s="108">
        <f>'[12]Staff Costs and Utilisation'!I387</f>
        <v>0</v>
      </c>
      <c r="H199" s="108">
        <f>'[12]Staff Costs and Utilisation'!J387</f>
        <v>0</v>
      </c>
      <c r="I199" s="108">
        <f>'[12]Staff Costs and Utilisation'!K387</f>
        <v>0</v>
      </c>
      <c r="J199" s="108">
        <f>'[12]Staff Costs and Utilisation'!L387</f>
        <v>0</v>
      </c>
      <c r="K199" s="108">
        <f>'[12]Staff Costs and Utilisation'!M387</f>
        <v>0</v>
      </c>
      <c r="L199" s="108">
        <f>'[12]Staff Costs and Utilisation'!N387</f>
        <v>0</v>
      </c>
      <c r="M199" s="108">
        <f>'[12]Staff Costs and Utilisation'!O387</f>
        <v>0</v>
      </c>
      <c r="N199" s="108">
        <f>'[12]Staff Costs and Utilisation'!P387</f>
        <v>0</v>
      </c>
      <c r="O199" s="96">
        <f t="shared" si="111"/>
        <v>0</v>
      </c>
      <c r="P199" s="208" t="e">
        <f t="shared" si="109"/>
        <v>#DIV/0!</v>
      </c>
      <c r="Q199" s="60">
        <f t="shared" si="112"/>
        <v>0</v>
      </c>
      <c r="R199" s="60"/>
      <c r="S199" s="62"/>
      <c r="T199" s="63"/>
    </row>
    <row r="200" spans="1:20" ht="12.75" customHeight="1">
      <c r="A200" s="109"/>
      <c r="B200" s="110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  <c r="O200" s="102"/>
      <c r="P200" s="102"/>
      <c r="Q200" s="102"/>
      <c r="R200" s="102"/>
      <c r="S200" s="62"/>
      <c r="T200" s="103"/>
    </row>
    <row r="201" spans="1:20" ht="12.75" customHeight="1">
      <c r="A201" s="87" t="s">
        <v>2085</v>
      </c>
      <c r="B201" s="88" t="s">
        <v>2086</v>
      </c>
      <c r="C201" s="73">
        <f t="shared" ref="C201:N201" si="114">SUM(C202:C213)</f>
        <v>0</v>
      </c>
      <c r="D201" s="73">
        <f t="shared" si="114"/>
        <v>0</v>
      </c>
      <c r="E201" s="73">
        <f t="shared" si="114"/>
        <v>0</v>
      </c>
      <c r="F201" s="73">
        <f t="shared" si="114"/>
        <v>0</v>
      </c>
      <c r="G201" s="73">
        <f t="shared" si="114"/>
        <v>0</v>
      </c>
      <c r="H201" s="73">
        <f t="shared" si="114"/>
        <v>0</v>
      </c>
      <c r="I201" s="73">
        <f t="shared" si="114"/>
        <v>0</v>
      </c>
      <c r="J201" s="73">
        <f t="shared" si="114"/>
        <v>0</v>
      </c>
      <c r="K201" s="73">
        <f t="shared" si="114"/>
        <v>0</v>
      </c>
      <c r="L201" s="73">
        <f t="shared" si="114"/>
        <v>0</v>
      </c>
      <c r="M201" s="73">
        <f t="shared" si="114"/>
        <v>0</v>
      </c>
      <c r="N201" s="73">
        <f t="shared" si="114"/>
        <v>0</v>
      </c>
      <c r="O201" s="69">
        <f t="shared" ref="O201:O213" si="115">+N201+M201+L201+K201+J201+I201+H201+G201+F201+E201+D201+C201</f>
        <v>0</v>
      </c>
      <c r="P201" s="207" t="e">
        <f t="shared" ref="P201:P213" si="116">ROUND(+O201/O$10,4)</f>
        <v>#DIV/0!</v>
      </c>
      <c r="Q201" s="60">
        <f t="shared" ref="Q201:Q202" si="117">+N201+M201+L201+K201+J201+I201+H201+G201+F201+E201+D201+C201-O201</f>
        <v>0</v>
      </c>
      <c r="R201" s="60"/>
      <c r="S201" s="62"/>
      <c r="T201" s="63"/>
    </row>
    <row r="202" spans="1:20" ht="12.75" customHeight="1">
      <c r="A202" s="87"/>
      <c r="B202" s="90" t="s">
        <v>2087</v>
      </c>
      <c r="C202" s="92">
        <v>0</v>
      </c>
      <c r="D202" s="92">
        <v>0</v>
      </c>
      <c r="E202" s="92">
        <v>0</v>
      </c>
      <c r="F202" s="92">
        <v>0</v>
      </c>
      <c r="G202" s="92">
        <v>0</v>
      </c>
      <c r="H202" s="92">
        <v>0</v>
      </c>
      <c r="I202" s="92">
        <v>0</v>
      </c>
      <c r="J202" s="92">
        <v>0</v>
      </c>
      <c r="K202" s="92">
        <v>0</v>
      </c>
      <c r="L202" s="92">
        <v>0</v>
      </c>
      <c r="M202" s="92">
        <v>0</v>
      </c>
      <c r="N202" s="92">
        <v>0</v>
      </c>
      <c r="O202" s="64">
        <f t="shared" si="115"/>
        <v>0</v>
      </c>
      <c r="P202" s="208" t="e">
        <f t="shared" si="116"/>
        <v>#DIV/0!</v>
      </c>
      <c r="Q202" s="60">
        <f t="shared" si="117"/>
        <v>0</v>
      </c>
      <c r="R202" s="60"/>
      <c r="S202" s="62"/>
      <c r="T202" s="63"/>
    </row>
    <row r="203" spans="1:20" ht="12.75" customHeight="1">
      <c r="A203" s="87"/>
      <c r="B203" s="90" t="s">
        <v>2088</v>
      </c>
      <c r="C203" s="93">
        <v>0</v>
      </c>
      <c r="D203" s="93">
        <v>0</v>
      </c>
      <c r="E203" s="93">
        <v>0</v>
      </c>
      <c r="F203" s="93">
        <v>0</v>
      </c>
      <c r="G203" s="93">
        <v>0</v>
      </c>
      <c r="H203" s="93">
        <v>0</v>
      </c>
      <c r="I203" s="93">
        <v>0</v>
      </c>
      <c r="J203" s="93">
        <v>0</v>
      </c>
      <c r="K203" s="93">
        <v>0</v>
      </c>
      <c r="L203" s="93">
        <v>0</v>
      </c>
      <c r="M203" s="93">
        <v>0</v>
      </c>
      <c r="N203" s="93">
        <v>0</v>
      </c>
      <c r="O203" s="94">
        <f t="shared" si="115"/>
        <v>0</v>
      </c>
      <c r="P203" s="208" t="e">
        <f t="shared" si="116"/>
        <v>#DIV/0!</v>
      </c>
      <c r="Q203" s="60">
        <v>0</v>
      </c>
      <c r="R203" s="60"/>
      <c r="S203" s="62"/>
      <c r="T203" s="63"/>
    </row>
    <row r="204" spans="1:20" ht="12.75" customHeight="1">
      <c r="A204" s="87"/>
      <c r="B204" s="90" t="s">
        <v>2089</v>
      </c>
      <c r="C204" s="93">
        <v>0</v>
      </c>
      <c r="D204" s="93">
        <v>0</v>
      </c>
      <c r="E204" s="93">
        <v>0</v>
      </c>
      <c r="F204" s="93">
        <v>0</v>
      </c>
      <c r="G204" s="93">
        <v>0</v>
      </c>
      <c r="H204" s="93">
        <v>0</v>
      </c>
      <c r="I204" s="93">
        <v>0</v>
      </c>
      <c r="J204" s="93">
        <v>0</v>
      </c>
      <c r="K204" s="93">
        <v>0</v>
      </c>
      <c r="L204" s="93">
        <v>0</v>
      </c>
      <c r="M204" s="93">
        <v>0</v>
      </c>
      <c r="N204" s="93">
        <v>0</v>
      </c>
      <c r="O204" s="94">
        <f t="shared" si="115"/>
        <v>0</v>
      </c>
      <c r="P204" s="208" t="e">
        <f t="shared" si="116"/>
        <v>#DIV/0!</v>
      </c>
      <c r="Q204" s="60">
        <v>0</v>
      </c>
      <c r="R204" s="60"/>
      <c r="S204" s="62"/>
      <c r="T204" s="63"/>
    </row>
    <row r="205" spans="1:20" ht="12.75" customHeight="1">
      <c r="A205" s="87"/>
      <c r="B205" s="90" t="s">
        <v>2083</v>
      </c>
      <c r="C205" s="93">
        <v>0</v>
      </c>
      <c r="D205" s="93">
        <v>0</v>
      </c>
      <c r="E205" s="93">
        <v>0</v>
      </c>
      <c r="F205" s="93">
        <v>0</v>
      </c>
      <c r="G205" s="93">
        <v>0</v>
      </c>
      <c r="H205" s="93">
        <v>0</v>
      </c>
      <c r="I205" s="93">
        <v>0</v>
      </c>
      <c r="J205" s="93">
        <v>0</v>
      </c>
      <c r="K205" s="93">
        <v>0</v>
      </c>
      <c r="L205" s="93">
        <v>0</v>
      </c>
      <c r="M205" s="93">
        <v>0</v>
      </c>
      <c r="N205" s="93">
        <v>0</v>
      </c>
      <c r="O205" s="94">
        <f t="shared" si="115"/>
        <v>0</v>
      </c>
      <c r="P205" s="208" t="e">
        <f t="shared" si="116"/>
        <v>#DIV/0!</v>
      </c>
      <c r="Q205" s="60">
        <f t="shared" ref="Q205:Q211" si="118">+N205+M205+L205+K205+J205+I205+H205+G205+F205+E205+D205+C205-O205</f>
        <v>0</v>
      </c>
      <c r="R205" s="60"/>
      <c r="S205" s="62"/>
      <c r="T205" s="63"/>
    </row>
    <row r="206" spans="1:20" ht="12.75" customHeight="1">
      <c r="A206" s="87"/>
      <c r="B206" s="90" t="s">
        <v>2090</v>
      </c>
      <c r="C206" s="98">
        <v>0</v>
      </c>
      <c r="D206" s="98">
        <v>0</v>
      </c>
      <c r="E206" s="98">
        <v>0</v>
      </c>
      <c r="F206" s="98">
        <v>0</v>
      </c>
      <c r="G206" s="98">
        <v>0</v>
      </c>
      <c r="H206" s="98">
        <v>0</v>
      </c>
      <c r="I206" s="98">
        <v>0</v>
      </c>
      <c r="J206" s="98">
        <v>0</v>
      </c>
      <c r="K206" s="98">
        <v>0</v>
      </c>
      <c r="L206" s="98">
        <v>0</v>
      </c>
      <c r="M206" s="98">
        <v>0</v>
      </c>
      <c r="N206" s="98">
        <v>0</v>
      </c>
      <c r="O206" s="94">
        <f t="shared" si="115"/>
        <v>0</v>
      </c>
      <c r="P206" s="208" t="e">
        <f t="shared" si="116"/>
        <v>#DIV/0!</v>
      </c>
      <c r="Q206" s="60">
        <f t="shared" si="118"/>
        <v>0</v>
      </c>
      <c r="R206" s="60"/>
      <c r="S206" s="62"/>
      <c r="T206" s="63"/>
    </row>
    <row r="207" spans="1:20" ht="12.75" customHeight="1">
      <c r="A207" s="87"/>
      <c r="B207" s="90" t="s">
        <v>2091</v>
      </c>
      <c r="C207" s="98">
        <v>0</v>
      </c>
      <c r="D207" s="98">
        <v>0</v>
      </c>
      <c r="E207" s="98">
        <v>0</v>
      </c>
      <c r="F207" s="98">
        <v>0</v>
      </c>
      <c r="G207" s="98">
        <v>0</v>
      </c>
      <c r="H207" s="98">
        <v>0</v>
      </c>
      <c r="I207" s="98">
        <v>0</v>
      </c>
      <c r="J207" s="98">
        <v>0</v>
      </c>
      <c r="K207" s="98">
        <v>0</v>
      </c>
      <c r="L207" s="98">
        <v>0</v>
      </c>
      <c r="M207" s="98">
        <v>0</v>
      </c>
      <c r="N207" s="98">
        <v>0</v>
      </c>
      <c r="O207" s="94">
        <f t="shared" si="115"/>
        <v>0</v>
      </c>
      <c r="P207" s="208" t="e">
        <f t="shared" si="116"/>
        <v>#DIV/0!</v>
      </c>
      <c r="Q207" s="60">
        <f t="shared" si="118"/>
        <v>0</v>
      </c>
      <c r="R207" s="60"/>
      <c r="S207" s="62"/>
      <c r="T207" s="63"/>
    </row>
    <row r="208" spans="1:20" ht="12.75" customHeight="1">
      <c r="A208" s="87"/>
      <c r="B208" s="90" t="s">
        <v>2092</v>
      </c>
      <c r="C208" s="98">
        <v>0</v>
      </c>
      <c r="D208" s="98">
        <v>0</v>
      </c>
      <c r="E208" s="98">
        <v>0</v>
      </c>
      <c r="F208" s="98">
        <v>0</v>
      </c>
      <c r="G208" s="98">
        <v>0</v>
      </c>
      <c r="H208" s="98">
        <v>0</v>
      </c>
      <c r="I208" s="98">
        <v>0</v>
      </c>
      <c r="J208" s="98">
        <v>0</v>
      </c>
      <c r="K208" s="98">
        <v>0</v>
      </c>
      <c r="L208" s="98">
        <v>0</v>
      </c>
      <c r="M208" s="98">
        <v>0</v>
      </c>
      <c r="N208" s="98">
        <v>0</v>
      </c>
      <c r="O208" s="94">
        <f t="shared" si="115"/>
        <v>0</v>
      </c>
      <c r="P208" s="208" t="e">
        <f t="shared" si="116"/>
        <v>#DIV/0!</v>
      </c>
      <c r="Q208" s="60">
        <f t="shared" si="118"/>
        <v>0</v>
      </c>
      <c r="R208" s="60"/>
      <c r="S208" s="62"/>
      <c r="T208" s="63"/>
    </row>
    <row r="209" spans="1:20" ht="12.75" customHeight="1">
      <c r="A209" s="87"/>
      <c r="B209" s="90" t="s">
        <v>2084</v>
      </c>
      <c r="C209" s="98">
        <v>0</v>
      </c>
      <c r="D209" s="98">
        <v>0</v>
      </c>
      <c r="E209" s="98">
        <v>0</v>
      </c>
      <c r="F209" s="98">
        <v>0</v>
      </c>
      <c r="G209" s="98">
        <v>0</v>
      </c>
      <c r="H209" s="98">
        <v>0</v>
      </c>
      <c r="I209" s="98">
        <v>0</v>
      </c>
      <c r="J209" s="98">
        <v>0</v>
      </c>
      <c r="K209" s="98">
        <v>0</v>
      </c>
      <c r="L209" s="98">
        <v>0</v>
      </c>
      <c r="M209" s="98">
        <v>0</v>
      </c>
      <c r="N209" s="98">
        <v>0</v>
      </c>
      <c r="O209" s="94">
        <f t="shared" si="115"/>
        <v>0</v>
      </c>
      <c r="P209" s="209" t="e">
        <f t="shared" si="116"/>
        <v>#DIV/0!</v>
      </c>
      <c r="Q209" s="60">
        <f t="shared" si="118"/>
        <v>0</v>
      </c>
      <c r="R209" s="60"/>
      <c r="S209" s="62"/>
      <c r="T209" s="63"/>
    </row>
    <row r="210" spans="1:20" ht="12.75" customHeight="1">
      <c r="A210" s="87"/>
      <c r="B210" s="90" t="s">
        <v>2165</v>
      </c>
      <c r="C210" s="93">
        <v>0</v>
      </c>
      <c r="D210" s="93">
        <v>0</v>
      </c>
      <c r="E210" s="93">
        <v>0</v>
      </c>
      <c r="F210" s="93">
        <v>0</v>
      </c>
      <c r="G210" s="93">
        <v>0</v>
      </c>
      <c r="H210" s="93">
        <v>0</v>
      </c>
      <c r="I210" s="93">
        <v>0</v>
      </c>
      <c r="J210" s="93">
        <v>0</v>
      </c>
      <c r="K210" s="93">
        <v>0</v>
      </c>
      <c r="L210" s="93">
        <v>0</v>
      </c>
      <c r="M210" s="93">
        <v>0</v>
      </c>
      <c r="N210" s="93">
        <v>0</v>
      </c>
      <c r="O210" s="94">
        <f t="shared" si="115"/>
        <v>0</v>
      </c>
      <c r="P210" s="209" t="e">
        <f t="shared" si="116"/>
        <v>#DIV/0!</v>
      </c>
      <c r="Q210" s="60">
        <f t="shared" si="118"/>
        <v>0</v>
      </c>
      <c r="R210" s="60"/>
      <c r="S210" s="62"/>
      <c r="T210" s="63"/>
    </row>
    <row r="211" spans="1:20" ht="12.75" customHeight="1">
      <c r="A211" s="87"/>
      <c r="B211" s="90" t="s">
        <v>2166</v>
      </c>
      <c r="C211" s="93">
        <v>0</v>
      </c>
      <c r="D211" s="93">
        <v>0</v>
      </c>
      <c r="E211" s="93">
        <v>0</v>
      </c>
      <c r="F211" s="93">
        <v>0</v>
      </c>
      <c r="G211" s="93">
        <v>0</v>
      </c>
      <c r="H211" s="93">
        <v>0</v>
      </c>
      <c r="I211" s="93">
        <v>0</v>
      </c>
      <c r="J211" s="93">
        <v>0</v>
      </c>
      <c r="K211" s="93">
        <v>0</v>
      </c>
      <c r="L211" s="93">
        <v>0</v>
      </c>
      <c r="M211" s="93">
        <v>0</v>
      </c>
      <c r="N211" s="93">
        <v>0</v>
      </c>
      <c r="O211" s="94">
        <f t="shared" si="115"/>
        <v>0</v>
      </c>
      <c r="P211" s="209" t="e">
        <f t="shared" si="116"/>
        <v>#DIV/0!</v>
      </c>
      <c r="Q211" s="60">
        <f t="shared" si="118"/>
        <v>0</v>
      </c>
      <c r="R211" s="60"/>
      <c r="S211" s="62"/>
      <c r="T211" s="63"/>
    </row>
    <row r="212" spans="1:20" ht="12.75" customHeight="1">
      <c r="A212" s="87"/>
      <c r="B212" s="90" t="s">
        <v>2167</v>
      </c>
      <c r="C212" s="93">
        <v>0</v>
      </c>
      <c r="D212" s="93">
        <v>0</v>
      </c>
      <c r="E212" s="93">
        <v>0</v>
      </c>
      <c r="F212" s="93">
        <v>0</v>
      </c>
      <c r="G212" s="93">
        <v>0</v>
      </c>
      <c r="H212" s="93">
        <v>0</v>
      </c>
      <c r="I212" s="93">
        <v>0</v>
      </c>
      <c r="J212" s="93">
        <v>0</v>
      </c>
      <c r="K212" s="93">
        <v>0</v>
      </c>
      <c r="L212" s="93">
        <v>0</v>
      </c>
      <c r="M212" s="93">
        <v>0</v>
      </c>
      <c r="N212" s="93">
        <v>0</v>
      </c>
      <c r="O212" s="94">
        <f t="shared" si="115"/>
        <v>0</v>
      </c>
      <c r="P212" s="208" t="e">
        <f t="shared" si="116"/>
        <v>#DIV/0!</v>
      </c>
      <c r="Q212" s="60">
        <v>0</v>
      </c>
      <c r="R212" s="60"/>
      <c r="S212" s="62"/>
      <c r="T212" s="63"/>
    </row>
    <row r="213" spans="1:20" ht="12.75" customHeight="1">
      <c r="A213" s="87"/>
      <c r="B213" s="90" t="s">
        <v>2168</v>
      </c>
      <c r="C213" s="111">
        <v>0</v>
      </c>
      <c r="D213" s="111">
        <v>0</v>
      </c>
      <c r="E213" s="111">
        <v>0</v>
      </c>
      <c r="F213" s="111">
        <v>0</v>
      </c>
      <c r="G213" s="111">
        <v>0</v>
      </c>
      <c r="H213" s="111">
        <v>0</v>
      </c>
      <c r="I213" s="111">
        <v>0</v>
      </c>
      <c r="J213" s="111">
        <v>0</v>
      </c>
      <c r="K213" s="111">
        <v>0</v>
      </c>
      <c r="L213" s="111">
        <v>0</v>
      </c>
      <c r="M213" s="111">
        <v>0</v>
      </c>
      <c r="N213" s="111">
        <v>0</v>
      </c>
      <c r="O213" s="96">
        <f t="shared" si="115"/>
        <v>0</v>
      </c>
      <c r="P213" s="208" t="e">
        <f t="shared" si="116"/>
        <v>#DIV/0!</v>
      </c>
      <c r="Q213" s="60">
        <f t="shared" ref="Q213" si="119">+N213+M213+L213+K213+J213+I213+H213+G213+F213+E213+D213+C213-O213</f>
        <v>0</v>
      </c>
      <c r="R213" s="60"/>
      <c r="S213" s="62"/>
      <c r="T213" s="63"/>
    </row>
    <row r="214" spans="1:20" ht="12.75" customHeight="1">
      <c r="A214" s="87"/>
      <c r="B214" s="88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  <c r="O214" s="102"/>
      <c r="P214" s="102"/>
      <c r="Q214" s="102"/>
      <c r="R214" s="102"/>
      <c r="S214" s="62"/>
      <c r="T214" s="103"/>
    </row>
    <row r="215" spans="1:20" ht="12.75" customHeight="1">
      <c r="A215" s="87" t="s">
        <v>2093</v>
      </c>
      <c r="B215" s="88" t="s">
        <v>2094</v>
      </c>
      <c r="C215" s="73">
        <f>SUM(C216:C225)</f>
        <v>0</v>
      </c>
      <c r="D215" s="73">
        <f t="shared" ref="D215:O215" si="120">SUM(D216:D225)</f>
        <v>0</v>
      </c>
      <c r="E215" s="73">
        <f t="shared" si="120"/>
        <v>0</v>
      </c>
      <c r="F215" s="73">
        <f t="shared" si="120"/>
        <v>0</v>
      </c>
      <c r="G215" s="73">
        <f t="shared" si="120"/>
        <v>0</v>
      </c>
      <c r="H215" s="73">
        <f t="shared" si="120"/>
        <v>0</v>
      </c>
      <c r="I215" s="73">
        <f t="shared" si="120"/>
        <v>0</v>
      </c>
      <c r="J215" s="73">
        <f t="shared" si="120"/>
        <v>0</v>
      </c>
      <c r="K215" s="73">
        <f t="shared" si="120"/>
        <v>0</v>
      </c>
      <c r="L215" s="73">
        <f t="shared" si="120"/>
        <v>0</v>
      </c>
      <c r="M215" s="73">
        <f t="shared" si="120"/>
        <v>0</v>
      </c>
      <c r="N215" s="73">
        <f t="shared" si="120"/>
        <v>0</v>
      </c>
      <c r="O215" s="73">
        <f t="shared" si="120"/>
        <v>0</v>
      </c>
      <c r="P215" s="207" t="e">
        <f t="shared" si="54"/>
        <v>#DIV/0!</v>
      </c>
      <c r="Q215" s="60">
        <f t="shared" ref="Q215:Q225" si="121">+N215+M215+L215+K215+J215+I215+H215+G215+F215+E215+D215+C215-O215</f>
        <v>0</v>
      </c>
      <c r="R215" s="60"/>
      <c r="S215" s="62"/>
      <c r="T215" s="63"/>
    </row>
    <row r="216" spans="1:20" ht="12.75" customHeight="1">
      <c r="A216" s="87"/>
      <c r="B216" s="90" t="s">
        <v>2095</v>
      </c>
      <c r="C216" s="99">
        <v>0</v>
      </c>
      <c r="D216" s="99">
        <v>0</v>
      </c>
      <c r="E216" s="99">
        <v>0</v>
      </c>
      <c r="F216" s="99">
        <v>0</v>
      </c>
      <c r="G216" s="99">
        <v>0</v>
      </c>
      <c r="H216" s="99">
        <v>0</v>
      </c>
      <c r="I216" s="99">
        <v>0</v>
      </c>
      <c r="J216" s="99">
        <v>0</v>
      </c>
      <c r="K216" s="99">
        <v>0</v>
      </c>
      <c r="L216" s="99">
        <v>0</v>
      </c>
      <c r="M216" s="99">
        <v>0</v>
      </c>
      <c r="N216" s="99">
        <v>0</v>
      </c>
      <c r="O216" s="64">
        <f t="shared" ref="O216:O225" si="122">+N216+M216+L216+K216+J216+I216+H216+G216+F216+E216+D216+C216</f>
        <v>0</v>
      </c>
      <c r="P216" s="208" t="e">
        <f t="shared" ref="P216:P225" si="123">ROUND(+O216/O$10,4)</f>
        <v>#DIV/0!</v>
      </c>
      <c r="Q216" s="60">
        <f t="shared" si="121"/>
        <v>0</v>
      </c>
      <c r="R216" s="60"/>
      <c r="S216" s="62"/>
      <c r="T216" s="63"/>
    </row>
    <row r="217" spans="1:20" ht="12.75" customHeight="1">
      <c r="A217" s="87"/>
      <c r="B217" s="90" t="s">
        <v>2096</v>
      </c>
      <c r="C217" s="98">
        <v>0</v>
      </c>
      <c r="D217" s="98">
        <v>0</v>
      </c>
      <c r="E217" s="98">
        <v>0</v>
      </c>
      <c r="F217" s="98">
        <v>0</v>
      </c>
      <c r="G217" s="98">
        <v>0</v>
      </c>
      <c r="H217" s="98">
        <v>0</v>
      </c>
      <c r="I217" s="98">
        <v>0</v>
      </c>
      <c r="J217" s="98">
        <v>0</v>
      </c>
      <c r="K217" s="98">
        <v>0</v>
      </c>
      <c r="L217" s="98">
        <v>0</v>
      </c>
      <c r="M217" s="98">
        <v>0</v>
      </c>
      <c r="N217" s="98">
        <v>0</v>
      </c>
      <c r="O217" s="94">
        <f t="shared" si="122"/>
        <v>0</v>
      </c>
      <c r="P217" s="208" t="e">
        <f t="shared" si="123"/>
        <v>#DIV/0!</v>
      </c>
      <c r="Q217" s="60">
        <f t="shared" si="121"/>
        <v>0</v>
      </c>
      <c r="R217" s="60"/>
      <c r="S217" s="62"/>
      <c r="T217" s="63"/>
    </row>
    <row r="218" spans="1:20" ht="12.75" customHeight="1">
      <c r="A218" s="87"/>
      <c r="B218" s="90" t="s">
        <v>2097</v>
      </c>
      <c r="C218" s="98">
        <v>0</v>
      </c>
      <c r="D218" s="98">
        <v>0</v>
      </c>
      <c r="E218" s="98">
        <v>0</v>
      </c>
      <c r="F218" s="98">
        <v>0</v>
      </c>
      <c r="G218" s="98">
        <v>0</v>
      </c>
      <c r="H218" s="98">
        <v>0</v>
      </c>
      <c r="I218" s="98">
        <v>0</v>
      </c>
      <c r="J218" s="98">
        <v>0</v>
      </c>
      <c r="K218" s="98">
        <v>0</v>
      </c>
      <c r="L218" s="98">
        <v>0</v>
      </c>
      <c r="M218" s="98">
        <v>0</v>
      </c>
      <c r="N218" s="98">
        <v>0</v>
      </c>
      <c r="O218" s="94">
        <f t="shared" si="122"/>
        <v>0</v>
      </c>
      <c r="P218" s="208" t="e">
        <f t="shared" si="123"/>
        <v>#DIV/0!</v>
      </c>
      <c r="Q218" s="60">
        <f t="shared" si="121"/>
        <v>0</v>
      </c>
      <c r="R218" s="60"/>
      <c r="S218" s="62"/>
      <c r="T218" s="63"/>
    </row>
    <row r="219" spans="1:20" ht="12.75" customHeight="1">
      <c r="A219" s="87"/>
      <c r="B219" s="90" t="s">
        <v>2098</v>
      </c>
      <c r="C219" s="98">
        <v>0</v>
      </c>
      <c r="D219" s="98">
        <v>0</v>
      </c>
      <c r="E219" s="98">
        <v>0</v>
      </c>
      <c r="F219" s="98">
        <v>0</v>
      </c>
      <c r="G219" s="98">
        <v>0</v>
      </c>
      <c r="H219" s="98">
        <v>0</v>
      </c>
      <c r="I219" s="98">
        <v>0</v>
      </c>
      <c r="J219" s="98">
        <v>0</v>
      </c>
      <c r="K219" s="98">
        <v>0</v>
      </c>
      <c r="L219" s="98">
        <v>0</v>
      </c>
      <c r="M219" s="98">
        <v>0</v>
      </c>
      <c r="N219" s="98">
        <v>0</v>
      </c>
      <c r="O219" s="94">
        <f t="shared" si="122"/>
        <v>0</v>
      </c>
      <c r="P219" s="208" t="e">
        <f t="shared" si="123"/>
        <v>#DIV/0!</v>
      </c>
      <c r="Q219" s="60">
        <f t="shared" si="121"/>
        <v>0</v>
      </c>
      <c r="R219" s="60"/>
      <c r="S219" s="62"/>
      <c r="T219" s="63"/>
    </row>
    <row r="220" spans="1:20" ht="12.75" customHeight="1">
      <c r="A220" s="87"/>
      <c r="B220" s="90" t="s">
        <v>2084</v>
      </c>
      <c r="C220" s="98">
        <v>0</v>
      </c>
      <c r="D220" s="98">
        <v>0</v>
      </c>
      <c r="E220" s="98">
        <v>0</v>
      </c>
      <c r="F220" s="98">
        <v>0</v>
      </c>
      <c r="G220" s="98">
        <v>0</v>
      </c>
      <c r="H220" s="98">
        <v>0</v>
      </c>
      <c r="I220" s="98">
        <v>0</v>
      </c>
      <c r="J220" s="98">
        <v>0</v>
      </c>
      <c r="K220" s="98">
        <v>0</v>
      </c>
      <c r="L220" s="98">
        <v>0</v>
      </c>
      <c r="M220" s="98">
        <v>0</v>
      </c>
      <c r="N220" s="98">
        <v>0</v>
      </c>
      <c r="O220" s="94">
        <f t="shared" si="122"/>
        <v>0</v>
      </c>
      <c r="P220" s="208" t="e">
        <f t="shared" si="123"/>
        <v>#DIV/0!</v>
      </c>
      <c r="Q220" s="60">
        <f t="shared" si="121"/>
        <v>0</v>
      </c>
      <c r="R220" s="60"/>
      <c r="S220" s="62"/>
      <c r="T220" s="63"/>
    </row>
    <row r="221" spans="1:20" ht="12.75" customHeight="1">
      <c r="A221" s="87"/>
      <c r="B221" s="90" t="s">
        <v>2169</v>
      </c>
      <c r="C221" s="93">
        <v>0</v>
      </c>
      <c r="D221" s="93">
        <v>0</v>
      </c>
      <c r="E221" s="93">
        <v>0</v>
      </c>
      <c r="F221" s="93">
        <v>0</v>
      </c>
      <c r="G221" s="93">
        <v>0</v>
      </c>
      <c r="H221" s="93">
        <v>0</v>
      </c>
      <c r="I221" s="93">
        <v>0</v>
      </c>
      <c r="J221" s="93">
        <v>0</v>
      </c>
      <c r="K221" s="93">
        <v>0</v>
      </c>
      <c r="L221" s="93">
        <v>0</v>
      </c>
      <c r="M221" s="93">
        <v>0</v>
      </c>
      <c r="N221" s="93">
        <v>0</v>
      </c>
      <c r="O221" s="94">
        <f t="shared" si="122"/>
        <v>0</v>
      </c>
      <c r="P221" s="208" t="e">
        <f t="shared" si="123"/>
        <v>#DIV/0!</v>
      </c>
      <c r="Q221" s="60">
        <f t="shared" si="121"/>
        <v>0</v>
      </c>
      <c r="R221" s="60"/>
      <c r="S221" s="62"/>
      <c r="T221" s="63"/>
    </row>
    <row r="222" spans="1:20" ht="12.75" customHeight="1">
      <c r="A222" s="87"/>
      <c r="B222" s="90" t="s">
        <v>2170</v>
      </c>
      <c r="C222" s="93">
        <v>0</v>
      </c>
      <c r="D222" s="93">
        <v>0</v>
      </c>
      <c r="E222" s="93">
        <v>0</v>
      </c>
      <c r="F222" s="93">
        <v>0</v>
      </c>
      <c r="G222" s="93">
        <v>0</v>
      </c>
      <c r="H222" s="93">
        <v>0</v>
      </c>
      <c r="I222" s="93">
        <v>0</v>
      </c>
      <c r="J222" s="93">
        <v>0</v>
      </c>
      <c r="K222" s="93">
        <v>0</v>
      </c>
      <c r="L222" s="93">
        <v>0</v>
      </c>
      <c r="M222" s="93">
        <v>0</v>
      </c>
      <c r="N222" s="93">
        <v>0</v>
      </c>
      <c r="O222" s="94">
        <f t="shared" si="122"/>
        <v>0</v>
      </c>
      <c r="P222" s="208" t="e">
        <f t="shared" si="123"/>
        <v>#DIV/0!</v>
      </c>
      <c r="Q222" s="60">
        <f t="shared" si="121"/>
        <v>0</v>
      </c>
      <c r="R222" s="60"/>
      <c r="S222" s="62"/>
      <c r="T222" s="63"/>
    </row>
    <row r="223" spans="1:20" ht="12.75" customHeight="1">
      <c r="A223" s="87"/>
      <c r="B223" s="90" t="s">
        <v>2171</v>
      </c>
      <c r="C223" s="93">
        <v>0</v>
      </c>
      <c r="D223" s="93">
        <v>0</v>
      </c>
      <c r="E223" s="93">
        <v>0</v>
      </c>
      <c r="F223" s="93">
        <v>0</v>
      </c>
      <c r="G223" s="93">
        <v>0</v>
      </c>
      <c r="H223" s="93">
        <v>0</v>
      </c>
      <c r="I223" s="93">
        <v>0</v>
      </c>
      <c r="J223" s="93">
        <v>0</v>
      </c>
      <c r="K223" s="93">
        <v>0</v>
      </c>
      <c r="L223" s="93">
        <v>0</v>
      </c>
      <c r="M223" s="93">
        <v>0</v>
      </c>
      <c r="N223" s="93">
        <v>0</v>
      </c>
      <c r="O223" s="94">
        <f t="shared" si="122"/>
        <v>0</v>
      </c>
      <c r="P223" s="208" t="e">
        <f t="shared" si="123"/>
        <v>#DIV/0!</v>
      </c>
      <c r="Q223" s="60">
        <f t="shared" si="121"/>
        <v>0</v>
      </c>
      <c r="R223" s="60"/>
      <c r="S223" s="62"/>
      <c r="T223" s="63"/>
    </row>
    <row r="224" spans="1:20" ht="12.75" customHeight="1">
      <c r="A224" s="87"/>
      <c r="B224" s="90" t="s">
        <v>2172</v>
      </c>
      <c r="C224" s="93">
        <v>0</v>
      </c>
      <c r="D224" s="93">
        <v>0</v>
      </c>
      <c r="E224" s="93">
        <v>0</v>
      </c>
      <c r="F224" s="93">
        <v>0</v>
      </c>
      <c r="G224" s="93">
        <v>0</v>
      </c>
      <c r="H224" s="93">
        <v>0</v>
      </c>
      <c r="I224" s="93">
        <v>0</v>
      </c>
      <c r="J224" s="93">
        <v>0</v>
      </c>
      <c r="K224" s="93">
        <v>0</v>
      </c>
      <c r="L224" s="93">
        <v>0</v>
      </c>
      <c r="M224" s="93">
        <v>0</v>
      </c>
      <c r="N224" s="93">
        <v>0</v>
      </c>
      <c r="O224" s="94">
        <f t="shared" si="122"/>
        <v>0</v>
      </c>
      <c r="P224" s="208" t="e">
        <f t="shared" si="123"/>
        <v>#DIV/0!</v>
      </c>
      <c r="Q224" s="60">
        <f t="shared" si="121"/>
        <v>0</v>
      </c>
      <c r="R224" s="60"/>
      <c r="S224" s="62"/>
      <c r="T224" s="63"/>
    </row>
    <row r="225" spans="1:20" s="85" customFormat="1" ht="12.75" customHeight="1">
      <c r="A225" s="87"/>
      <c r="B225" s="90" t="s">
        <v>2173</v>
      </c>
      <c r="C225" s="111">
        <v>0</v>
      </c>
      <c r="D225" s="111">
        <v>0</v>
      </c>
      <c r="E225" s="111">
        <v>0</v>
      </c>
      <c r="F225" s="111">
        <v>0</v>
      </c>
      <c r="G225" s="111">
        <v>0</v>
      </c>
      <c r="H225" s="111">
        <v>0</v>
      </c>
      <c r="I225" s="111">
        <v>0</v>
      </c>
      <c r="J225" s="111">
        <v>0</v>
      </c>
      <c r="K225" s="111">
        <v>0</v>
      </c>
      <c r="L225" s="111">
        <v>0</v>
      </c>
      <c r="M225" s="111">
        <v>0</v>
      </c>
      <c r="N225" s="111">
        <v>0</v>
      </c>
      <c r="O225" s="96">
        <f t="shared" si="122"/>
        <v>0</v>
      </c>
      <c r="P225" s="208" t="e">
        <f t="shared" si="123"/>
        <v>#DIV/0!</v>
      </c>
      <c r="Q225" s="60">
        <f t="shared" si="121"/>
        <v>0</v>
      </c>
      <c r="R225" s="60"/>
      <c r="S225" s="62"/>
      <c r="T225" s="63"/>
    </row>
    <row r="226" spans="1:20" ht="12.75" customHeight="1">
      <c r="A226" s="71"/>
      <c r="B226" s="84"/>
      <c r="C226" s="112"/>
      <c r="D226" s="112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  <c r="O226" s="208"/>
      <c r="P226" s="208"/>
      <c r="Q226" s="208"/>
      <c r="R226" s="114"/>
      <c r="S226" s="114"/>
      <c r="T226" s="63"/>
    </row>
    <row r="227" spans="1:20" ht="12.75" customHeight="1">
      <c r="A227" s="71"/>
      <c r="B227" s="84"/>
      <c r="C227" s="112"/>
      <c r="D227" s="112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  <c r="O227" s="208"/>
      <c r="P227" s="208"/>
      <c r="Q227" s="208"/>
      <c r="R227" s="114"/>
      <c r="S227" s="114"/>
      <c r="T227" s="63"/>
    </row>
    <row r="228" spans="1:20" s="74" customFormat="1" ht="12.75" customHeight="1">
      <c r="A228" s="51"/>
      <c r="B228" s="61"/>
      <c r="C228" s="115"/>
      <c r="D228" s="115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205"/>
      <c r="P228" s="205"/>
      <c r="Q228" s="205"/>
      <c r="R228" s="114"/>
      <c r="S228" s="114"/>
      <c r="T228" s="63"/>
    </row>
    <row r="229" spans="1:20">
      <c r="A229" s="51"/>
      <c r="B229" s="81" t="s">
        <v>2174</v>
      </c>
      <c r="C229" s="73">
        <f>C231</f>
        <v>0</v>
      </c>
      <c r="D229" s="73">
        <f t="shared" ref="D229:O229" si="124">D231</f>
        <v>0</v>
      </c>
      <c r="E229" s="73">
        <f t="shared" si="124"/>
        <v>0</v>
      </c>
      <c r="F229" s="73">
        <f t="shared" si="124"/>
        <v>0</v>
      </c>
      <c r="G229" s="73">
        <f t="shared" si="124"/>
        <v>0</v>
      </c>
      <c r="H229" s="73">
        <f t="shared" si="124"/>
        <v>0</v>
      </c>
      <c r="I229" s="73">
        <f t="shared" si="124"/>
        <v>0</v>
      </c>
      <c r="J229" s="73">
        <f t="shared" si="124"/>
        <v>0</v>
      </c>
      <c r="K229" s="73">
        <f t="shared" si="124"/>
        <v>0</v>
      </c>
      <c r="L229" s="73">
        <f t="shared" si="124"/>
        <v>0</v>
      </c>
      <c r="M229" s="73">
        <f t="shared" si="124"/>
        <v>0</v>
      </c>
      <c r="N229" s="73">
        <f t="shared" si="124"/>
        <v>0</v>
      </c>
      <c r="O229" s="73">
        <f t="shared" si="124"/>
        <v>0</v>
      </c>
      <c r="P229" s="207" t="e">
        <f>ROUND(+O229/O$10,4)</f>
        <v>#DIV/0!</v>
      </c>
      <c r="Q229" s="60">
        <f>+N229+M229+L229+K229+J229+I229+H229+G229+F229+E229+D229+C229-O229</f>
        <v>0</v>
      </c>
      <c r="R229" s="114"/>
      <c r="S229" s="114"/>
      <c r="T229" s="63"/>
    </row>
    <row r="230" spans="1:20" ht="12.75" customHeight="1">
      <c r="A230" s="51"/>
      <c r="B230" s="8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  <c r="O230" s="101"/>
      <c r="P230" s="102"/>
      <c r="Q230" s="102"/>
      <c r="R230" s="114"/>
      <c r="S230" s="114"/>
      <c r="T230" s="63"/>
    </row>
    <row r="231" spans="1:20" ht="12.75" customHeight="1">
      <c r="A231" s="71">
        <v>2</v>
      </c>
      <c r="B231" s="84" t="s">
        <v>2047</v>
      </c>
      <c r="C231" s="73">
        <f>C233+C240+C247+C254+C261+C268+C275+C282+C289+C297+C304+C310</f>
        <v>0</v>
      </c>
      <c r="D231" s="73">
        <f t="shared" ref="D231:O231" si="125">D233+D240+D247+D254+D261+D268+D275+D282+D289+D297+D304+D310</f>
        <v>0</v>
      </c>
      <c r="E231" s="73">
        <f t="shared" si="125"/>
        <v>0</v>
      </c>
      <c r="F231" s="73">
        <f t="shared" si="125"/>
        <v>0</v>
      </c>
      <c r="G231" s="73">
        <f t="shared" si="125"/>
        <v>0</v>
      </c>
      <c r="H231" s="73">
        <f t="shared" si="125"/>
        <v>0</v>
      </c>
      <c r="I231" s="73">
        <f t="shared" si="125"/>
        <v>0</v>
      </c>
      <c r="J231" s="73">
        <f t="shared" si="125"/>
        <v>0</v>
      </c>
      <c r="K231" s="73">
        <f t="shared" si="125"/>
        <v>0</v>
      </c>
      <c r="L231" s="73">
        <f t="shared" si="125"/>
        <v>0</v>
      </c>
      <c r="M231" s="73">
        <f t="shared" si="125"/>
        <v>0</v>
      </c>
      <c r="N231" s="73">
        <f t="shared" si="125"/>
        <v>0</v>
      </c>
      <c r="O231" s="73">
        <f t="shared" si="125"/>
        <v>0</v>
      </c>
      <c r="P231" s="207" t="e">
        <f t="shared" ref="P231" si="126">ROUND(+O231/O$10,4)</f>
        <v>#DIV/0!</v>
      </c>
      <c r="Q231" s="60">
        <f>+N231+M231+L231+K231+J231+I231+H231+G231+F231+E231+D231+C231-O231</f>
        <v>0</v>
      </c>
      <c r="R231" s="114"/>
      <c r="S231" s="114"/>
      <c r="T231" s="63"/>
    </row>
    <row r="232" spans="1:20" ht="12.75" customHeight="1">
      <c r="A232" s="71"/>
      <c r="B232" s="84"/>
      <c r="C232" s="73"/>
      <c r="D232" s="73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207"/>
      <c r="Q232" s="60"/>
      <c r="R232" s="114"/>
      <c r="S232" s="114"/>
      <c r="T232" s="63"/>
    </row>
    <row r="233" spans="1:20" ht="12.75" customHeight="1">
      <c r="A233" s="87" t="s">
        <v>2051</v>
      </c>
      <c r="B233" s="88" t="s">
        <v>2052</v>
      </c>
      <c r="C233" s="135">
        <f>SUM(C234:C238)</f>
        <v>0</v>
      </c>
      <c r="D233" s="135">
        <f t="shared" ref="D233:O233" si="127">SUM(D234:D238)</f>
        <v>0</v>
      </c>
      <c r="E233" s="135">
        <f t="shared" si="127"/>
        <v>0</v>
      </c>
      <c r="F233" s="135">
        <f t="shared" si="127"/>
        <v>0</v>
      </c>
      <c r="G233" s="135">
        <f t="shared" si="127"/>
        <v>0</v>
      </c>
      <c r="H233" s="135">
        <f t="shared" si="127"/>
        <v>0</v>
      </c>
      <c r="I233" s="135">
        <f t="shared" si="127"/>
        <v>0</v>
      </c>
      <c r="J233" s="135">
        <f t="shared" si="127"/>
        <v>0</v>
      </c>
      <c r="K233" s="135">
        <f t="shared" si="127"/>
        <v>0</v>
      </c>
      <c r="L233" s="135">
        <f t="shared" si="127"/>
        <v>0</v>
      </c>
      <c r="M233" s="135">
        <f t="shared" si="127"/>
        <v>0</v>
      </c>
      <c r="N233" s="135">
        <f t="shared" si="127"/>
        <v>0</v>
      </c>
      <c r="O233" s="135">
        <f t="shared" si="127"/>
        <v>0</v>
      </c>
      <c r="P233" s="207" t="e">
        <f t="shared" ref="P233:P315" si="128">ROUND(+O233/O$10,4)</f>
        <v>#DIV/0!</v>
      </c>
      <c r="Q233" s="136">
        <f t="shared" ref="Q233:Q238" si="129">+N233+M233+L233+K233+J233+I233+H233+G233+F233+E233+D233+C233-O233</f>
        <v>0</v>
      </c>
      <c r="R233" s="114"/>
      <c r="S233" s="114"/>
      <c r="T233" s="63"/>
    </row>
    <row r="234" spans="1:20" ht="12.75" customHeight="1">
      <c r="A234" s="87"/>
      <c r="B234" s="90" t="s">
        <v>2052</v>
      </c>
      <c r="C234" s="139">
        <f>C27+C29-C101</f>
        <v>0</v>
      </c>
      <c r="D234" s="139">
        <f t="shared" ref="D234:O234" si="130">D27+D29-D101</f>
        <v>0</v>
      </c>
      <c r="E234" s="139">
        <f t="shared" si="130"/>
        <v>0</v>
      </c>
      <c r="F234" s="139">
        <f t="shared" si="130"/>
        <v>0</v>
      </c>
      <c r="G234" s="139">
        <f t="shared" si="130"/>
        <v>0</v>
      </c>
      <c r="H234" s="139">
        <f t="shared" si="130"/>
        <v>0</v>
      </c>
      <c r="I234" s="139">
        <f t="shared" si="130"/>
        <v>0</v>
      </c>
      <c r="J234" s="139">
        <f t="shared" si="130"/>
        <v>0</v>
      </c>
      <c r="K234" s="139">
        <f t="shared" si="130"/>
        <v>0</v>
      </c>
      <c r="L234" s="139">
        <f t="shared" si="130"/>
        <v>0</v>
      </c>
      <c r="M234" s="139">
        <f t="shared" si="130"/>
        <v>0</v>
      </c>
      <c r="N234" s="139">
        <f t="shared" si="130"/>
        <v>0</v>
      </c>
      <c r="O234" s="139">
        <f t="shared" si="130"/>
        <v>0</v>
      </c>
      <c r="P234" s="208" t="e">
        <f t="shared" si="128"/>
        <v>#DIV/0!</v>
      </c>
      <c r="Q234" s="136">
        <f t="shared" si="129"/>
        <v>0</v>
      </c>
      <c r="R234" s="114"/>
      <c r="S234" s="114"/>
      <c r="T234" s="63"/>
    </row>
    <row r="235" spans="1:20" ht="13.5" customHeight="1">
      <c r="A235" s="87"/>
      <c r="B235" s="90" t="s">
        <v>2053</v>
      </c>
      <c r="C235" s="141">
        <f>C28-C102</f>
        <v>0</v>
      </c>
      <c r="D235" s="141">
        <f t="shared" ref="D235:O235" si="131">D28-D102</f>
        <v>0</v>
      </c>
      <c r="E235" s="141">
        <f t="shared" si="131"/>
        <v>0</v>
      </c>
      <c r="F235" s="141">
        <f t="shared" si="131"/>
        <v>0</v>
      </c>
      <c r="G235" s="141">
        <f t="shared" si="131"/>
        <v>0</v>
      </c>
      <c r="H235" s="141">
        <f t="shared" si="131"/>
        <v>0</v>
      </c>
      <c r="I235" s="141">
        <f t="shared" si="131"/>
        <v>0</v>
      </c>
      <c r="J235" s="141">
        <f t="shared" si="131"/>
        <v>0</v>
      </c>
      <c r="K235" s="141">
        <f t="shared" si="131"/>
        <v>0</v>
      </c>
      <c r="L235" s="141">
        <f t="shared" si="131"/>
        <v>0</v>
      </c>
      <c r="M235" s="141">
        <f t="shared" si="131"/>
        <v>0</v>
      </c>
      <c r="N235" s="141">
        <f t="shared" si="131"/>
        <v>0</v>
      </c>
      <c r="O235" s="141">
        <f t="shared" si="131"/>
        <v>0</v>
      </c>
      <c r="P235" s="208" t="e">
        <f t="shared" si="128"/>
        <v>#DIV/0!</v>
      </c>
      <c r="Q235" s="136">
        <f t="shared" si="129"/>
        <v>0</v>
      </c>
      <c r="R235" s="114"/>
      <c r="S235" s="114"/>
      <c r="T235" s="63"/>
    </row>
    <row r="236" spans="1:20" ht="12.75" customHeight="1">
      <c r="A236" s="87"/>
      <c r="B236" s="105" t="s">
        <v>2175</v>
      </c>
      <c r="C236" s="141">
        <f>-C104</f>
        <v>0</v>
      </c>
      <c r="D236" s="141">
        <f t="shared" ref="D236:O237" si="132">-D104</f>
        <v>0</v>
      </c>
      <c r="E236" s="141">
        <f t="shared" si="132"/>
        <v>0</v>
      </c>
      <c r="F236" s="141">
        <f t="shared" si="132"/>
        <v>0</v>
      </c>
      <c r="G236" s="141">
        <f t="shared" si="132"/>
        <v>0</v>
      </c>
      <c r="H236" s="141">
        <f t="shared" si="132"/>
        <v>0</v>
      </c>
      <c r="I236" s="141">
        <f t="shared" si="132"/>
        <v>0</v>
      </c>
      <c r="J236" s="141">
        <f t="shared" si="132"/>
        <v>0</v>
      </c>
      <c r="K236" s="141">
        <f t="shared" si="132"/>
        <v>0</v>
      </c>
      <c r="L236" s="141">
        <f t="shared" si="132"/>
        <v>0</v>
      </c>
      <c r="M236" s="141">
        <f t="shared" si="132"/>
        <v>0</v>
      </c>
      <c r="N236" s="141">
        <f t="shared" si="132"/>
        <v>0</v>
      </c>
      <c r="O236" s="141">
        <f t="shared" si="132"/>
        <v>0</v>
      </c>
      <c r="P236" s="208" t="e">
        <f t="shared" si="128"/>
        <v>#DIV/0!</v>
      </c>
      <c r="Q236" s="136">
        <f t="shared" si="129"/>
        <v>0</v>
      </c>
      <c r="R236" s="114"/>
      <c r="S236" s="114"/>
      <c r="T236" s="63"/>
    </row>
    <row r="237" spans="1:20" ht="12.75" customHeight="1">
      <c r="A237" s="87"/>
      <c r="B237" s="105" t="s">
        <v>2176</v>
      </c>
      <c r="C237" s="141">
        <f>-C105</f>
        <v>0</v>
      </c>
      <c r="D237" s="141">
        <f t="shared" si="132"/>
        <v>0</v>
      </c>
      <c r="E237" s="141">
        <f t="shared" si="132"/>
        <v>0</v>
      </c>
      <c r="F237" s="141">
        <f t="shared" si="132"/>
        <v>0</v>
      </c>
      <c r="G237" s="141">
        <f t="shared" si="132"/>
        <v>0</v>
      </c>
      <c r="H237" s="141">
        <f t="shared" si="132"/>
        <v>0</v>
      </c>
      <c r="I237" s="141">
        <f t="shared" si="132"/>
        <v>0</v>
      </c>
      <c r="J237" s="141">
        <f t="shared" si="132"/>
        <v>0</v>
      </c>
      <c r="K237" s="141">
        <f t="shared" si="132"/>
        <v>0</v>
      </c>
      <c r="L237" s="141">
        <f t="shared" si="132"/>
        <v>0</v>
      </c>
      <c r="M237" s="141">
        <f t="shared" si="132"/>
        <v>0</v>
      </c>
      <c r="N237" s="141">
        <f t="shared" si="132"/>
        <v>0</v>
      </c>
      <c r="O237" s="141">
        <f t="shared" si="132"/>
        <v>0</v>
      </c>
      <c r="P237" s="208" t="e">
        <f t="shared" si="128"/>
        <v>#DIV/0!</v>
      </c>
      <c r="Q237" s="136">
        <f t="shared" si="129"/>
        <v>0</v>
      </c>
      <c r="R237" s="114"/>
      <c r="S237" s="114"/>
      <c r="T237" s="63"/>
    </row>
    <row r="238" spans="1:20" ht="12.75" customHeight="1">
      <c r="A238" s="87"/>
      <c r="B238" s="90" t="s">
        <v>2104</v>
      </c>
      <c r="C238" s="143">
        <f>-C108</f>
        <v>0</v>
      </c>
      <c r="D238" s="143">
        <f t="shared" ref="D238:O238" si="133">-D108</f>
        <v>0</v>
      </c>
      <c r="E238" s="143">
        <f t="shared" si="133"/>
        <v>0</v>
      </c>
      <c r="F238" s="143">
        <f t="shared" si="133"/>
        <v>0</v>
      </c>
      <c r="G238" s="143">
        <f t="shared" si="133"/>
        <v>0</v>
      </c>
      <c r="H238" s="143">
        <f t="shared" si="133"/>
        <v>0</v>
      </c>
      <c r="I238" s="143">
        <f t="shared" si="133"/>
        <v>0</v>
      </c>
      <c r="J238" s="143">
        <f t="shared" si="133"/>
        <v>0</v>
      </c>
      <c r="K238" s="143">
        <f t="shared" si="133"/>
        <v>0</v>
      </c>
      <c r="L238" s="143">
        <f t="shared" si="133"/>
        <v>0</v>
      </c>
      <c r="M238" s="143">
        <f t="shared" si="133"/>
        <v>0</v>
      </c>
      <c r="N238" s="143">
        <f t="shared" si="133"/>
        <v>0</v>
      </c>
      <c r="O238" s="143">
        <f t="shared" si="133"/>
        <v>0</v>
      </c>
      <c r="P238" s="208" t="e">
        <f t="shared" si="128"/>
        <v>#DIV/0!</v>
      </c>
      <c r="Q238" s="136">
        <f t="shared" si="129"/>
        <v>0</v>
      </c>
      <c r="R238" s="114"/>
      <c r="S238" s="114"/>
      <c r="T238" s="63"/>
    </row>
    <row r="239" spans="1:20" ht="12.75" customHeight="1">
      <c r="A239" s="87"/>
      <c r="B239" s="88"/>
      <c r="C239" s="135"/>
      <c r="D239" s="135"/>
      <c r="E239" s="135"/>
      <c r="F239" s="135"/>
      <c r="G239" s="135"/>
      <c r="H239" s="135"/>
      <c r="I239" s="135"/>
      <c r="J239" s="135"/>
      <c r="K239" s="135"/>
      <c r="L239" s="135"/>
      <c r="M239" s="135"/>
      <c r="N239" s="135"/>
      <c r="O239" s="135"/>
      <c r="P239" s="207"/>
      <c r="Q239" s="136"/>
      <c r="R239" s="114"/>
      <c r="S239" s="114"/>
      <c r="T239" s="63"/>
    </row>
    <row r="240" spans="1:20" ht="12.75" customHeight="1">
      <c r="A240" s="87" t="s">
        <v>2055</v>
      </c>
      <c r="B240" s="88" t="s">
        <v>2177</v>
      </c>
      <c r="C240" s="135">
        <f>SUM(C241:C245)</f>
        <v>0</v>
      </c>
      <c r="D240" s="135">
        <f t="shared" ref="D240:O240" si="134">SUM(D241:D245)</f>
        <v>0</v>
      </c>
      <c r="E240" s="135">
        <f t="shared" si="134"/>
        <v>0</v>
      </c>
      <c r="F240" s="135">
        <f t="shared" si="134"/>
        <v>0</v>
      </c>
      <c r="G240" s="135">
        <f t="shared" si="134"/>
        <v>0</v>
      </c>
      <c r="H240" s="135">
        <f t="shared" si="134"/>
        <v>0</v>
      </c>
      <c r="I240" s="135">
        <f t="shared" si="134"/>
        <v>0</v>
      </c>
      <c r="J240" s="135">
        <f t="shared" si="134"/>
        <v>0</v>
      </c>
      <c r="K240" s="135">
        <f t="shared" si="134"/>
        <v>0</v>
      </c>
      <c r="L240" s="135">
        <f t="shared" si="134"/>
        <v>0</v>
      </c>
      <c r="M240" s="135">
        <f t="shared" si="134"/>
        <v>0</v>
      </c>
      <c r="N240" s="135">
        <f t="shared" si="134"/>
        <v>0</v>
      </c>
      <c r="O240" s="135">
        <f t="shared" si="134"/>
        <v>0</v>
      </c>
      <c r="P240" s="207" t="e">
        <f t="shared" si="128"/>
        <v>#DIV/0!</v>
      </c>
      <c r="Q240" s="136">
        <f t="shared" ref="Q240:Q245" si="135">+N240+M240+L240+K240+J240+I240+H240+G240+F240+E240+D240+C240-O240</f>
        <v>0</v>
      </c>
      <c r="R240" s="114"/>
      <c r="S240" s="114"/>
      <c r="T240" s="63"/>
    </row>
    <row r="241" spans="1:20" ht="12.75" customHeight="1">
      <c r="A241" s="87"/>
      <c r="B241" s="90" t="s">
        <v>2178</v>
      </c>
      <c r="C241" s="139">
        <f>C32+C34-C111</f>
        <v>0</v>
      </c>
      <c r="D241" s="139">
        <f t="shared" ref="D241:O241" si="136">D32+D34-D111</f>
        <v>0</v>
      </c>
      <c r="E241" s="139">
        <f t="shared" si="136"/>
        <v>0</v>
      </c>
      <c r="F241" s="139">
        <f t="shared" si="136"/>
        <v>0</v>
      </c>
      <c r="G241" s="139">
        <f t="shared" si="136"/>
        <v>0</v>
      </c>
      <c r="H241" s="139">
        <f t="shared" si="136"/>
        <v>0</v>
      </c>
      <c r="I241" s="139">
        <f t="shared" si="136"/>
        <v>0</v>
      </c>
      <c r="J241" s="139">
        <f t="shared" si="136"/>
        <v>0</v>
      </c>
      <c r="K241" s="139">
        <f t="shared" si="136"/>
        <v>0</v>
      </c>
      <c r="L241" s="139">
        <f t="shared" si="136"/>
        <v>0</v>
      </c>
      <c r="M241" s="139">
        <f t="shared" si="136"/>
        <v>0</v>
      </c>
      <c r="N241" s="139">
        <f t="shared" si="136"/>
        <v>0</v>
      </c>
      <c r="O241" s="139">
        <f t="shared" si="136"/>
        <v>0</v>
      </c>
      <c r="P241" s="208" t="e">
        <f t="shared" si="128"/>
        <v>#DIV/0!</v>
      </c>
      <c r="Q241" s="136">
        <f t="shared" si="135"/>
        <v>0</v>
      </c>
      <c r="R241" s="114"/>
      <c r="S241" s="114"/>
      <c r="T241" s="63"/>
    </row>
    <row r="242" spans="1:20" ht="12.75" customHeight="1">
      <c r="A242" s="87"/>
      <c r="B242" s="90" t="s">
        <v>2053</v>
      </c>
      <c r="C242" s="141">
        <f>C33-C112</f>
        <v>0</v>
      </c>
      <c r="D242" s="141">
        <f t="shared" ref="D242:O242" si="137">D33-D112</f>
        <v>0</v>
      </c>
      <c r="E242" s="141">
        <f t="shared" si="137"/>
        <v>0</v>
      </c>
      <c r="F242" s="141">
        <f t="shared" si="137"/>
        <v>0</v>
      </c>
      <c r="G242" s="141">
        <f t="shared" si="137"/>
        <v>0</v>
      </c>
      <c r="H242" s="141">
        <f t="shared" si="137"/>
        <v>0</v>
      </c>
      <c r="I242" s="141">
        <f t="shared" si="137"/>
        <v>0</v>
      </c>
      <c r="J242" s="141">
        <f t="shared" si="137"/>
        <v>0</v>
      </c>
      <c r="K242" s="141">
        <f t="shared" si="137"/>
        <v>0</v>
      </c>
      <c r="L242" s="141">
        <f t="shared" si="137"/>
        <v>0</v>
      </c>
      <c r="M242" s="141">
        <f t="shared" si="137"/>
        <v>0</v>
      </c>
      <c r="N242" s="141">
        <f t="shared" si="137"/>
        <v>0</v>
      </c>
      <c r="O242" s="141">
        <f t="shared" si="137"/>
        <v>0</v>
      </c>
      <c r="P242" s="208" t="e">
        <f t="shared" si="128"/>
        <v>#DIV/0!</v>
      </c>
      <c r="Q242" s="136">
        <f t="shared" si="135"/>
        <v>0</v>
      </c>
      <c r="R242" s="114"/>
      <c r="S242" s="114"/>
      <c r="T242" s="63"/>
    </row>
    <row r="243" spans="1:20" ht="12.75" customHeight="1">
      <c r="A243" s="87"/>
      <c r="B243" s="90" t="s">
        <v>2179</v>
      </c>
      <c r="C243" s="141">
        <f>-C114</f>
        <v>0</v>
      </c>
      <c r="D243" s="141">
        <f t="shared" ref="D243:O244" si="138">-D114</f>
        <v>0</v>
      </c>
      <c r="E243" s="141">
        <f t="shared" si="138"/>
        <v>0</v>
      </c>
      <c r="F243" s="141">
        <f t="shared" si="138"/>
        <v>0</v>
      </c>
      <c r="G243" s="141">
        <f t="shared" si="138"/>
        <v>0</v>
      </c>
      <c r="H243" s="141">
        <f t="shared" si="138"/>
        <v>0</v>
      </c>
      <c r="I243" s="141">
        <f t="shared" si="138"/>
        <v>0</v>
      </c>
      <c r="J243" s="141">
        <f t="shared" si="138"/>
        <v>0</v>
      </c>
      <c r="K243" s="141">
        <f t="shared" si="138"/>
        <v>0</v>
      </c>
      <c r="L243" s="141">
        <f t="shared" si="138"/>
        <v>0</v>
      </c>
      <c r="M243" s="141">
        <f t="shared" si="138"/>
        <v>0</v>
      </c>
      <c r="N243" s="141">
        <f t="shared" si="138"/>
        <v>0</v>
      </c>
      <c r="O243" s="141">
        <f t="shared" si="138"/>
        <v>0</v>
      </c>
      <c r="P243" s="208" t="e">
        <f t="shared" si="128"/>
        <v>#DIV/0!</v>
      </c>
      <c r="Q243" s="136">
        <f t="shared" si="135"/>
        <v>0</v>
      </c>
      <c r="R243" s="114"/>
      <c r="S243" s="114"/>
      <c r="T243" s="63"/>
    </row>
    <row r="244" spans="1:20" ht="12.75" customHeight="1">
      <c r="A244" s="87"/>
      <c r="B244" s="90" t="s">
        <v>2180</v>
      </c>
      <c r="C244" s="141">
        <f>-C115</f>
        <v>0</v>
      </c>
      <c r="D244" s="141">
        <f t="shared" si="138"/>
        <v>0</v>
      </c>
      <c r="E244" s="141">
        <f t="shared" si="138"/>
        <v>0</v>
      </c>
      <c r="F244" s="141">
        <f t="shared" si="138"/>
        <v>0</v>
      </c>
      <c r="G244" s="141">
        <f t="shared" si="138"/>
        <v>0</v>
      </c>
      <c r="H244" s="141">
        <f t="shared" si="138"/>
        <v>0</v>
      </c>
      <c r="I244" s="141">
        <f t="shared" si="138"/>
        <v>0</v>
      </c>
      <c r="J244" s="141">
        <f t="shared" si="138"/>
        <v>0</v>
      </c>
      <c r="K244" s="141">
        <f t="shared" si="138"/>
        <v>0</v>
      </c>
      <c r="L244" s="141">
        <f t="shared" si="138"/>
        <v>0</v>
      </c>
      <c r="M244" s="141">
        <f t="shared" si="138"/>
        <v>0</v>
      </c>
      <c r="N244" s="141">
        <f t="shared" si="138"/>
        <v>0</v>
      </c>
      <c r="O244" s="141">
        <f t="shared" si="138"/>
        <v>0</v>
      </c>
      <c r="P244" s="208" t="e">
        <f t="shared" si="128"/>
        <v>#DIV/0!</v>
      </c>
      <c r="Q244" s="136">
        <f t="shared" si="135"/>
        <v>0</v>
      </c>
      <c r="R244" s="114"/>
      <c r="S244" s="114"/>
      <c r="T244" s="63"/>
    </row>
    <row r="245" spans="1:20" ht="12.75" customHeight="1">
      <c r="A245" s="87"/>
      <c r="B245" s="90" t="s">
        <v>2181</v>
      </c>
      <c r="C245" s="143">
        <f>-C118</f>
        <v>0</v>
      </c>
      <c r="D245" s="143">
        <f t="shared" ref="D245:O245" si="139">-D118</f>
        <v>0</v>
      </c>
      <c r="E245" s="143">
        <f t="shared" si="139"/>
        <v>0</v>
      </c>
      <c r="F245" s="143">
        <f t="shared" si="139"/>
        <v>0</v>
      </c>
      <c r="G245" s="143">
        <f t="shared" si="139"/>
        <v>0</v>
      </c>
      <c r="H245" s="143">
        <f t="shared" si="139"/>
        <v>0</v>
      </c>
      <c r="I245" s="143">
        <f t="shared" si="139"/>
        <v>0</v>
      </c>
      <c r="J245" s="143">
        <f t="shared" si="139"/>
        <v>0</v>
      </c>
      <c r="K245" s="143">
        <f t="shared" si="139"/>
        <v>0</v>
      </c>
      <c r="L245" s="143">
        <f t="shared" si="139"/>
        <v>0</v>
      </c>
      <c r="M245" s="143">
        <f t="shared" si="139"/>
        <v>0</v>
      </c>
      <c r="N245" s="143">
        <f t="shared" si="139"/>
        <v>0</v>
      </c>
      <c r="O245" s="143">
        <f t="shared" si="139"/>
        <v>0</v>
      </c>
      <c r="P245" s="208" t="e">
        <f t="shared" si="128"/>
        <v>#DIV/0!</v>
      </c>
      <c r="Q245" s="136">
        <f t="shared" si="135"/>
        <v>0</v>
      </c>
      <c r="R245" s="114"/>
      <c r="S245" s="114"/>
      <c r="T245" s="63"/>
    </row>
    <row r="246" spans="1:20" ht="12.75" customHeight="1">
      <c r="A246" s="87"/>
      <c r="B246" s="88"/>
      <c r="C246" s="210"/>
      <c r="D246" s="210"/>
      <c r="E246" s="210"/>
      <c r="F246" s="210"/>
      <c r="G246" s="210"/>
      <c r="H246" s="210"/>
      <c r="I246" s="210"/>
      <c r="J246" s="210"/>
      <c r="K246" s="210"/>
      <c r="L246" s="210"/>
      <c r="M246" s="210"/>
      <c r="N246" s="210"/>
      <c r="O246" s="210"/>
      <c r="P246" s="208"/>
      <c r="Q246" s="136"/>
      <c r="R246" s="114"/>
      <c r="S246" s="114"/>
      <c r="T246" s="63"/>
    </row>
    <row r="247" spans="1:20" ht="12.75" customHeight="1">
      <c r="A247" s="87" t="s">
        <v>2059</v>
      </c>
      <c r="B247" s="88" t="s">
        <v>2060</v>
      </c>
      <c r="C247" s="135">
        <f>SUM(C248:C252)</f>
        <v>0</v>
      </c>
      <c r="D247" s="135">
        <f t="shared" ref="D247:O247" si="140">SUM(D248:D252)</f>
        <v>0</v>
      </c>
      <c r="E247" s="135">
        <f t="shared" si="140"/>
        <v>0</v>
      </c>
      <c r="F247" s="135">
        <f t="shared" si="140"/>
        <v>0</v>
      </c>
      <c r="G247" s="135">
        <f t="shared" si="140"/>
        <v>0</v>
      </c>
      <c r="H247" s="135">
        <f t="shared" si="140"/>
        <v>0</v>
      </c>
      <c r="I247" s="135">
        <f t="shared" si="140"/>
        <v>0</v>
      </c>
      <c r="J247" s="135">
        <f t="shared" si="140"/>
        <v>0</v>
      </c>
      <c r="K247" s="135">
        <f t="shared" si="140"/>
        <v>0</v>
      </c>
      <c r="L247" s="135">
        <f t="shared" si="140"/>
        <v>0</v>
      </c>
      <c r="M247" s="135">
        <f t="shared" si="140"/>
        <v>0</v>
      </c>
      <c r="N247" s="135">
        <f t="shared" si="140"/>
        <v>0</v>
      </c>
      <c r="O247" s="135">
        <f t="shared" si="140"/>
        <v>0</v>
      </c>
      <c r="P247" s="207" t="e">
        <f t="shared" si="128"/>
        <v>#DIV/0!</v>
      </c>
      <c r="Q247" s="136">
        <f t="shared" ref="Q247:Q252" si="141">+N247+M247+L247+K247+J247+I247+H247+G247+F247+E247+D247+C247-O247</f>
        <v>0</v>
      </c>
      <c r="R247" s="114"/>
      <c r="S247" s="114"/>
      <c r="T247" s="63"/>
    </row>
    <row r="248" spans="1:20" ht="12.75" customHeight="1">
      <c r="A248" s="87"/>
      <c r="B248" s="90" t="s">
        <v>2112</v>
      </c>
      <c r="C248" s="139">
        <f>C37+C39-C121</f>
        <v>0</v>
      </c>
      <c r="D248" s="139">
        <f t="shared" ref="D248:O248" si="142">D37+D39-D121</f>
        <v>0</v>
      </c>
      <c r="E248" s="139">
        <f t="shared" si="142"/>
        <v>0</v>
      </c>
      <c r="F248" s="139">
        <f t="shared" si="142"/>
        <v>0</v>
      </c>
      <c r="G248" s="139">
        <f t="shared" si="142"/>
        <v>0</v>
      </c>
      <c r="H248" s="139">
        <f t="shared" si="142"/>
        <v>0</v>
      </c>
      <c r="I248" s="139">
        <f t="shared" si="142"/>
        <v>0</v>
      </c>
      <c r="J248" s="139">
        <f t="shared" si="142"/>
        <v>0</v>
      </c>
      <c r="K248" s="139">
        <f t="shared" si="142"/>
        <v>0</v>
      </c>
      <c r="L248" s="139">
        <f t="shared" si="142"/>
        <v>0</v>
      </c>
      <c r="M248" s="139">
        <f t="shared" si="142"/>
        <v>0</v>
      </c>
      <c r="N248" s="139">
        <f t="shared" si="142"/>
        <v>0</v>
      </c>
      <c r="O248" s="139">
        <f t="shared" si="142"/>
        <v>0</v>
      </c>
      <c r="P248" s="208" t="e">
        <f t="shared" si="128"/>
        <v>#DIV/0!</v>
      </c>
      <c r="Q248" s="136">
        <f t="shared" si="141"/>
        <v>0</v>
      </c>
      <c r="R248" s="114"/>
      <c r="S248" s="114"/>
      <c r="T248" s="63"/>
    </row>
    <row r="249" spans="1:20" ht="12.75" customHeight="1">
      <c r="A249" s="87"/>
      <c r="B249" s="90" t="s">
        <v>2053</v>
      </c>
      <c r="C249" s="141">
        <f>C38-C122</f>
        <v>0</v>
      </c>
      <c r="D249" s="141">
        <f t="shared" ref="D249:O249" si="143">D38-D122</f>
        <v>0</v>
      </c>
      <c r="E249" s="141">
        <f t="shared" si="143"/>
        <v>0</v>
      </c>
      <c r="F249" s="141">
        <f t="shared" si="143"/>
        <v>0</v>
      </c>
      <c r="G249" s="141">
        <f t="shared" si="143"/>
        <v>0</v>
      </c>
      <c r="H249" s="141">
        <f t="shared" si="143"/>
        <v>0</v>
      </c>
      <c r="I249" s="141">
        <f t="shared" si="143"/>
        <v>0</v>
      </c>
      <c r="J249" s="141">
        <f t="shared" si="143"/>
        <v>0</v>
      </c>
      <c r="K249" s="141">
        <f t="shared" si="143"/>
        <v>0</v>
      </c>
      <c r="L249" s="141">
        <f t="shared" si="143"/>
        <v>0</v>
      </c>
      <c r="M249" s="141">
        <f t="shared" si="143"/>
        <v>0</v>
      </c>
      <c r="N249" s="141">
        <f t="shared" si="143"/>
        <v>0</v>
      </c>
      <c r="O249" s="141">
        <f t="shared" si="143"/>
        <v>0</v>
      </c>
      <c r="P249" s="208" t="e">
        <f t="shared" si="128"/>
        <v>#DIV/0!</v>
      </c>
      <c r="Q249" s="136">
        <f t="shared" si="141"/>
        <v>0</v>
      </c>
      <c r="R249" s="114"/>
      <c r="S249" s="114"/>
      <c r="T249" s="63"/>
    </row>
    <row r="250" spans="1:20" ht="12.75" customHeight="1">
      <c r="A250" s="87"/>
      <c r="B250" s="90" t="s">
        <v>2114</v>
      </c>
      <c r="C250" s="141">
        <f>-C124</f>
        <v>0</v>
      </c>
      <c r="D250" s="141">
        <f t="shared" ref="D250:O251" si="144">-D124</f>
        <v>0</v>
      </c>
      <c r="E250" s="141">
        <f t="shared" si="144"/>
        <v>0</v>
      </c>
      <c r="F250" s="141">
        <f t="shared" si="144"/>
        <v>0</v>
      </c>
      <c r="G250" s="141">
        <f t="shared" si="144"/>
        <v>0</v>
      </c>
      <c r="H250" s="141">
        <f t="shared" si="144"/>
        <v>0</v>
      </c>
      <c r="I250" s="141">
        <f t="shared" si="144"/>
        <v>0</v>
      </c>
      <c r="J250" s="141">
        <f t="shared" si="144"/>
        <v>0</v>
      </c>
      <c r="K250" s="141">
        <f t="shared" si="144"/>
        <v>0</v>
      </c>
      <c r="L250" s="141">
        <f t="shared" si="144"/>
        <v>0</v>
      </c>
      <c r="M250" s="141">
        <f t="shared" si="144"/>
        <v>0</v>
      </c>
      <c r="N250" s="141">
        <f t="shared" si="144"/>
        <v>0</v>
      </c>
      <c r="O250" s="141">
        <f t="shared" si="144"/>
        <v>0</v>
      </c>
      <c r="P250" s="208" t="e">
        <f t="shared" si="128"/>
        <v>#DIV/0!</v>
      </c>
      <c r="Q250" s="136">
        <f t="shared" si="141"/>
        <v>0</v>
      </c>
      <c r="R250" s="114"/>
      <c r="S250" s="114"/>
      <c r="T250" s="63"/>
    </row>
    <row r="251" spans="1:20" ht="12.75" customHeight="1">
      <c r="A251" s="87"/>
      <c r="B251" s="90" t="s">
        <v>2115</v>
      </c>
      <c r="C251" s="141">
        <f>-C125</f>
        <v>0</v>
      </c>
      <c r="D251" s="141">
        <f t="shared" si="144"/>
        <v>0</v>
      </c>
      <c r="E251" s="141">
        <f t="shared" si="144"/>
        <v>0</v>
      </c>
      <c r="F251" s="141">
        <f t="shared" si="144"/>
        <v>0</v>
      </c>
      <c r="G251" s="141">
        <f t="shared" si="144"/>
        <v>0</v>
      </c>
      <c r="H251" s="141">
        <f t="shared" si="144"/>
        <v>0</v>
      </c>
      <c r="I251" s="141">
        <f t="shared" si="144"/>
        <v>0</v>
      </c>
      <c r="J251" s="141">
        <f t="shared" si="144"/>
        <v>0</v>
      </c>
      <c r="K251" s="141">
        <f t="shared" si="144"/>
        <v>0</v>
      </c>
      <c r="L251" s="141">
        <f t="shared" si="144"/>
        <v>0</v>
      </c>
      <c r="M251" s="141">
        <f t="shared" si="144"/>
        <v>0</v>
      </c>
      <c r="N251" s="141">
        <f t="shared" si="144"/>
        <v>0</v>
      </c>
      <c r="O251" s="141">
        <f t="shared" si="144"/>
        <v>0</v>
      </c>
      <c r="P251" s="208" t="e">
        <f t="shared" si="128"/>
        <v>#DIV/0!</v>
      </c>
      <c r="Q251" s="136">
        <f t="shared" si="141"/>
        <v>0</v>
      </c>
      <c r="R251" s="114"/>
      <c r="S251" s="114"/>
      <c r="T251" s="63"/>
    </row>
    <row r="252" spans="1:20" ht="12.75" customHeight="1">
      <c r="A252" s="87"/>
      <c r="B252" s="90" t="s">
        <v>2118</v>
      </c>
      <c r="C252" s="143">
        <f>-C128</f>
        <v>0</v>
      </c>
      <c r="D252" s="143">
        <f t="shared" ref="D252:O252" si="145">-D128</f>
        <v>0</v>
      </c>
      <c r="E252" s="143">
        <f t="shared" si="145"/>
        <v>0</v>
      </c>
      <c r="F252" s="143">
        <f t="shared" si="145"/>
        <v>0</v>
      </c>
      <c r="G252" s="143">
        <f t="shared" si="145"/>
        <v>0</v>
      </c>
      <c r="H252" s="143">
        <f t="shared" si="145"/>
        <v>0</v>
      </c>
      <c r="I252" s="143">
        <f t="shared" si="145"/>
        <v>0</v>
      </c>
      <c r="J252" s="143">
        <f t="shared" si="145"/>
        <v>0</v>
      </c>
      <c r="K252" s="143">
        <f t="shared" si="145"/>
        <v>0</v>
      </c>
      <c r="L252" s="143">
        <f t="shared" si="145"/>
        <v>0</v>
      </c>
      <c r="M252" s="143">
        <f t="shared" si="145"/>
        <v>0</v>
      </c>
      <c r="N252" s="143">
        <f t="shared" si="145"/>
        <v>0</v>
      </c>
      <c r="O252" s="143">
        <f t="shared" si="145"/>
        <v>0</v>
      </c>
      <c r="P252" s="208" t="e">
        <f t="shared" si="128"/>
        <v>#DIV/0!</v>
      </c>
      <c r="Q252" s="136">
        <f t="shared" si="141"/>
        <v>0</v>
      </c>
      <c r="R252" s="114"/>
      <c r="S252" s="114"/>
      <c r="T252" s="63"/>
    </row>
    <row r="253" spans="1:20" ht="12.75" customHeight="1">
      <c r="A253" s="87"/>
      <c r="B253" s="88"/>
      <c r="C253" s="135"/>
      <c r="D253" s="135"/>
      <c r="E253" s="135"/>
      <c r="F253" s="135"/>
      <c r="G253" s="135"/>
      <c r="H253" s="135"/>
      <c r="I253" s="135"/>
      <c r="J253" s="135"/>
      <c r="K253" s="135"/>
      <c r="L253" s="135"/>
      <c r="M253" s="135"/>
      <c r="N253" s="135"/>
      <c r="O253" s="135"/>
      <c r="P253" s="208"/>
      <c r="Q253" s="208"/>
      <c r="R253" s="114"/>
      <c r="S253" s="114"/>
      <c r="T253" s="63"/>
    </row>
    <row r="254" spans="1:20" ht="12.75" customHeight="1">
      <c r="A254" s="87" t="s">
        <v>2062</v>
      </c>
      <c r="B254" s="88" t="s">
        <v>2063</v>
      </c>
      <c r="C254" s="135">
        <f>SUM(C255:C259)</f>
        <v>0</v>
      </c>
      <c r="D254" s="135">
        <f t="shared" ref="D254:O254" si="146">SUM(D255:D259)</f>
        <v>0</v>
      </c>
      <c r="E254" s="135">
        <f t="shared" si="146"/>
        <v>0</v>
      </c>
      <c r="F254" s="135">
        <f t="shared" si="146"/>
        <v>0</v>
      </c>
      <c r="G254" s="135">
        <f t="shared" si="146"/>
        <v>0</v>
      </c>
      <c r="H254" s="135">
        <f t="shared" si="146"/>
        <v>0</v>
      </c>
      <c r="I254" s="135">
        <f t="shared" si="146"/>
        <v>0</v>
      </c>
      <c r="J254" s="135">
        <f t="shared" si="146"/>
        <v>0</v>
      </c>
      <c r="K254" s="135">
        <f t="shared" si="146"/>
        <v>0</v>
      </c>
      <c r="L254" s="135">
        <f t="shared" si="146"/>
        <v>0</v>
      </c>
      <c r="M254" s="135">
        <f t="shared" si="146"/>
        <v>0</v>
      </c>
      <c r="N254" s="135">
        <f t="shared" si="146"/>
        <v>0</v>
      </c>
      <c r="O254" s="135">
        <f t="shared" si="146"/>
        <v>0</v>
      </c>
      <c r="P254" s="207" t="e">
        <f t="shared" si="128"/>
        <v>#DIV/0!</v>
      </c>
      <c r="Q254" s="136">
        <f t="shared" ref="Q254:Q259" si="147">+N254+M254+L254+K254+J254+I254+H254+G254+F254+E254+D254+C254-O254</f>
        <v>0</v>
      </c>
      <c r="R254" s="114"/>
      <c r="S254" s="114"/>
      <c r="T254" s="63"/>
    </row>
    <row r="255" spans="1:20" ht="12.75" customHeight="1">
      <c r="A255" s="87"/>
      <c r="B255" s="90" t="s">
        <v>2119</v>
      </c>
      <c r="C255" s="139">
        <f>C42+C44</f>
        <v>0</v>
      </c>
      <c r="D255" s="139">
        <f t="shared" ref="D255:O255" si="148">D42+D44</f>
        <v>0</v>
      </c>
      <c r="E255" s="139">
        <f t="shared" si="148"/>
        <v>0</v>
      </c>
      <c r="F255" s="139">
        <f t="shared" si="148"/>
        <v>0</v>
      </c>
      <c r="G255" s="139">
        <f t="shared" si="148"/>
        <v>0</v>
      </c>
      <c r="H255" s="139">
        <f t="shared" si="148"/>
        <v>0</v>
      </c>
      <c r="I255" s="139">
        <f t="shared" si="148"/>
        <v>0</v>
      </c>
      <c r="J255" s="139">
        <f t="shared" si="148"/>
        <v>0</v>
      </c>
      <c r="K255" s="139">
        <f t="shared" si="148"/>
        <v>0</v>
      </c>
      <c r="L255" s="139">
        <f t="shared" si="148"/>
        <v>0</v>
      </c>
      <c r="M255" s="139">
        <f t="shared" si="148"/>
        <v>0</v>
      </c>
      <c r="N255" s="139">
        <f t="shared" si="148"/>
        <v>0</v>
      </c>
      <c r="O255" s="139">
        <f t="shared" si="148"/>
        <v>0</v>
      </c>
      <c r="P255" s="208" t="e">
        <f t="shared" si="128"/>
        <v>#DIV/0!</v>
      </c>
      <c r="Q255" s="136">
        <f t="shared" si="147"/>
        <v>0</v>
      </c>
      <c r="R255" s="114"/>
      <c r="S255" s="114"/>
      <c r="T255" s="63"/>
    </row>
    <row r="256" spans="1:20" ht="12.75" customHeight="1">
      <c r="A256" s="87"/>
      <c r="B256" s="90" t="s">
        <v>2053</v>
      </c>
      <c r="C256" s="141">
        <f>C43-C132</f>
        <v>0</v>
      </c>
      <c r="D256" s="141">
        <f t="shared" ref="D256:O256" si="149">D43-D132</f>
        <v>0</v>
      </c>
      <c r="E256" s="141">
        <f t="shared" si="149"/>
        <v>0</v>
      </c>
      <c r="F256" s="141">
        <f t="shared" si="149"/>
        <v>0</v>
      </c>
      <c r="G256" s="141">
        <f t="shared" si="149"/>
        <v>0</v>
      </c>
      <c r="H256" s="141">
        <f t="shared" si="149"/>
        <v>0</v>
      </c>
      <c r="I256" s="141">
        <f t="shared" si="149"/>
        <v>0</v>
      </c>
      <c r="J256" s="141">
        <f t="shared" si="149"/>
        <v>0</v>
      </c>
      <c r="K256" s="141">
        <f t="shared" si="149"/>
        <v>0</v>
      </c>
      <c r="L256" s="141">
        <f t="shared" si="149"/>
        <v>0</v>
      </c>
      <c r="M256" s="141">
        <f t="shared" si="149"/>
        <v>0</v>
      </c>
      <c r="N256" s="141">
        <f t="shared" si="149"/>
        <v>0</v>
      </c>
      <c r="O256" s="141">
        <f t="shared" si="149"/>
        <v>0</v>
      </c>
      <c r="P256" s="208" t="e">
        <f t="shared" si="128"/>
        <v>#DIV/0!</v>
      </c>
      <c r="Q256" s="136">
        <f t="shared" si="147"/>
        <v>0</v>
      </c>
      <c r="R256" s="114"/>
      <c r="S256" s="114"/>
      <c r="T256" s="63"/>
    </row>
    <row r="257" spans="1:20" ht="12.75" customHeight="1">
      <c r="A257" s="87"/>
      <c r="B257" s="90" t="s">
        <v>2121</v>
      </c>
      <c r="C257" s="141">
        <f>-C134</f>
        <v>0</v>
      </c>
      <c r="D257" s="141">
        <f t="shared" ref="D257:O258" si="150">-D134</f>
        <v>0</v>
      </c>
      <c r="E257" s="141">
        <f t="shared" si="150"/>
        <v>0</v>
      </c>
      <c r="F257" s="141">
        <f t="shared" si="150"/>
        <v>0</v>
      </c>
      <c r="G257" s="141">
        <f t="shared" si="150"/>
        <v>0</v>
      </c>
      <c r="H257" s="141">
        <f t="shared" si="150"/>
        <v>0</v>
      </c>
      <c r="I257" s="141">
        <f t="shared" si="150"/>
        <v>0</v>
      </c>
      <c r="J257" s="141">
        <f t="shared" si="150"/>
        <v>0</v>
      </c>
      <c r="K257" s="141">
        <f t="shared" si="150"/>
        <v>0</v>
      </c>
      <c r="L257" s="141">
        <f t="shared" si="150"/>
        <v>0</v>
      </c>
      <c r="M257" s="141">
        <f t="shared" si="150"/>
        <v>0</v>
      </c>
      <c r="N257" s="141">
        <f t="shared" si="150"/>
        <v>0</v>
      </c>
      <c r="O257" s="141">
        <f t="shared" si="150"/>
        <v>0</v>
      </c>
      <c r="P257" s="208" t="e">
        <f t="shared" si="128"/>
        <v>#DIV/0!</v>
      </c>
      <c r="Q257" s="136">
        <f t="shared" si="147"/>
        <v>0</v>
      </c>
      <c r="R257" s="114"/>
      <c r="S257" s="114"/>
      <c r="T257" s="63"/>
    </row>
    <row r="258" spans="1:20" ht="12.75" customHeight="1">
      <c r="A258" s="87"/>
      <c r="B258" s="90" t="s">
        <v>2122</v>
      </c>
      <c r="C258" s="141">
        <f>-C135</f>
        <v>0</v>
      </c>
      <c r="D258" s="141">
        <f t="shared" si="150"/>
        <v>0</v>
      </c>
      <c r="E258" s="141">
        <f t="shared" si="150"/>
        <v>0</v>
      </c>
      <c r="F258" s="141">
        <f t="shared" si="150"/>
        <v>0</v>
      </c>
      <c r="G258" s="141">
        <f t="shared" si="150"/>
        <v>0</v>
      </c>
      <c r="H258" s="141">
        <f t="shared" si="150"/>
        <v>0</v>
      </c>
      <c r="I258" s="141">
        <f t="shared" si="150"/>
        <v>0</v>
      </c>
      <c r="J258" s="141">
        <f t="shared" si="150"/>
        <v>0</v>
      </c>
      <c r="K258" s="141">
        <f t="shared" si="150"/>
        <v>0</v>
      </c>
      <c r="L258" s="141">
        <f t="shared" si="150"/>
        <v>0</v>
      </c>
      <c r="M258" s="141">
        <f t="shared" si="150"/>
        <v>0</v>
      </c>
      <c r="N258" s="141">
        <f t="shared" si="150"/>
        <v>0</v>
      </c>
      <c r="O258" s="141">
        <f t="shared" si="150"/>
        <v>0</v>
      </c>
      <c r="P258" s="208" t="e">
        <f t="shared" si="128"/>
        <v>#DIV/0!</v>
      </c>
      <c r="Q258" s="136">
        <f t="shared" si="147"/>
        <v>0</v>
      </c>
      <c r="R258" s="114"/>
      <c r="S258" s="114"/>
      <c r="T258" s="63"/>
    </row>
    <row r="259" spans="1:20" ht="12.75" customHeight="1">
      <c r="A259" s="87"/>
      <c r="B259" s="90" t="s">
        <v>2125</v>
      </c>
      <c r="C259" s="143">
        <f>-C138</f>
        <v>0</v>
      </c>
      <c r="D259" s="143">
        <f t="shared" ref="D259:O259" si="151">-D138</f>
        <v>0</v>
      </c>
      <c r="E259" s="143">
        <f t="shared" si="151"/>
        <v>0</v>
      </c>
      <c r="F259" s="143">
        <f t="shared" si="151"/>
        <v>0</v>
      </c>
      <c r="G259" s="143">
        <f t="shared" si="151"/>
        <v>0</v>
      </c>
      <c r="H259" s="143">
        <f t="shared" si="151"/>
        <v>0</v>
      </c>
      <c r="I259" s="143">
        <f t="shared" si="151"/>
        <v>0</v>
      </c>
      <c r="J259" s="143">
        <f t="shared" si="151"/>
        <v>0</v>
      </c>
      <c r="K259" s="143">
        <f t="shared" si="151"/>
        <v>0</v>
      </c>
      <c r="L259" s="143">
        <f t="shared" si="151"/>
        <v>0</v>
      </c>
      <c r="M259" s="143">
        <f t="shared" si="151"/>
        <v>0</v>
      </c>
      <c r="N259" s="143">
        <f t="shared" si="151"/>
        <v>0</v>
      </c>
      <c r="O259" s="143">
        <f t="shared" si="151"/>
        <v>0</v>
      </c>
      <c r="P259" s="208" t="e">
        <f t="shared" si="128"/>
        <v>#DIV/0!</v>
      </c>
      <c r="Q259" s="136">
        <f t="shared" si="147"/>
        <v>0</v>
      </c>
      <c r="R259" s="114"/>
      <c r="S259" s="114"/>
      <c r="T259" s="63"/>
    </row>
    <row r="260" spans="1:20" ht="12.75" customHeight="1">
      <c r="A260" s="87"/>
      <c r="B260" s="88"/>
      <c r="C260" s="135"/>
      <c r="D260" s="135"/>
      <c r="E260" s="135"/>
      <c r="F260" s="135"/>
      <c r="G260" s="135"/>
      <c r="H260" s="135"/>
      <c r="I260" s="135"/>
      <c r="J260" s="135"/>
      <c r="K260" s="135"/>
      <c r="L260" s="135"/>
      <c r="M260" s="135"/>
      <c r="N260" s="135"/>
      <c r="O260" s="135"/>
      <c r="P260" s="208"/>
      <c r="Q260" s="208"/>
      <c r="R260" s="114"/>
      <c r="S260" s="114"/>
      <c r="T260" s="63"/>
    </row>
    <row r="261" spans="1:20" ht="12.75" customHeight="1">
      <c r="A261" s="87" t="s">
        <v>2065</v>
      </c>
      <c r="B261" s="88" t="s">
        <v>2066</v>
      </c>
      <c r="C261" s="135">
        <f>SUM(C262:C266)</f>
        <v>0</v>
      </c>
      <c r="D261" s="135">
        <f t="shared" ref="D261:O261" si="152">SUM(D262:D266)</f>
        <v>0</v>
      </c>
      <c r="E261" s="135">
        <f t="shared" si="152"/>
        <v>0</v>
      </c>
      <c r="F261" s="135">
        <f t="shared" si="152"/>
        <v>0</v>
      </c>
      <c r="G261" s="135">
        <f t="shared" si="152"/>
        <v>0</v>
      </c>
      <c r="H261" s="135">
        <f t="shared" si="152"/>
        <v>0</v>
      </c>
      <c r="I261" s="135">
        <f t="shared" si="152"/>
        <v>0</v>
      </c>
      <c r="J261" s="135">
        <f t="shared" si="152"/>
        <v>0</v>
      </c>
      <c r="K261" s="135">
        <f t="shared" si="152"/>
        <v>0</v>
      </c>
      <c r="L261" s="135">
        <f t="shared" si="152"/>
        <v>0</v>
      </c>
      <c r="M261" s="135">
        <f t="shared" si="152"/>
        <v>0</v>
      </c>
      <c r="N261" s="135">
        <f t="shared" si="152"/>
        <v>0</v>
      </c>
      <c r="O261" s="135">
        <f t="shared" si="152"/>
        <v>0</v>
      </c>
      <c r="P261" s="207" t="e">
        <f t="shared" ref="P261:P266" si="153">ROUND(+O261/O$10,4)</f>
        <v>#DIV/0!</v>
      </c>
      <c r="Q261" s="136">
        <f t="shared" ref="Q261:Q266" si="154">+N261+M261+L261+K261+J261+I261+H261+G261+F261+E261+D261+C261-O261</f>
        <v>0</v>
      </c>
      <c r="R261" s="114"/>
      <c r="S261" s="114"/>
      <c r="T261" s="63"/>
    </row>
    <row r="262" spans="1:20" ht="12.75" customHeight="1">
      <c r="A262" s="87"/>
      <c r="B262" s="90" t="s">
        <v>2126</v>
      </c>
      <c r="C262" s="139">
        <f>C47+C49-C141</f>
        <v>0</v>
      </c>
      <c r="D262" s="139">
        <f t="shared" ref="D262:O262" si="155">D47+D49-D141</f>
        <v>0</v>
      </c>
      <c r="E262" s="139">
        <f t="shared" si="155"/>
        <v>0</v>
      </c>
      <c r="F262" s="139">
        <f t="shared" si="155"/>
        <v>0</v>
      </c>
      <c r="G262" s="139">
        <f t="shared" si="155"/>
        <v>0</v>
      </c>
      <c r="H262" s="139">
        <f t="shared" si="155"/>
        <v>0</v>
      </c>
      <c r="I262" s="139">
        <f t="shared" si="155"/>
        <v>0</v>
      </c>
      <c r="J262" s="139">
        <f t="shared" si="155"/>
        <v>0</v>
      </c>
      <c r="K262" s="139">
        <f t="shared" si="155"/>
        <v>0</v>
      </c>
      <c r="L262" s="139">
        <f t="shared" si="155"/>
        <v>0</v>
      </c>
      <c r="M262" s="139">
        <f t="shared" si="155"/>
        <v>0</v>
      </c>
      <c r="N262" s="139">
        <f t="shared" si="155"/>
        <v>0</v>
      </c>
      <c r="O262" s="139">
        <f t="shared" si="155"/>
        <v>0</v>
      </c>
      <c r="P262" s="208" t="e">
        <f t="shared" si="153"/>
        <v>#DIV/0!</v>
      </c>
      <c r="Q262" s="136">
        <f t="shared" si="154"/>
        <v>0</v>
      </c>
      <c r="R262" s="114"/>
      <c r="S262" s="114"/>
      <c r="T262" s="63"/>
    </row>
    <row r="263" spans="1:20" ht="12.75" customHeight="1">
      <c r="A263" s="87"/>
      <c r="B263" s="90" t="s">
        <v>2053</v>
      </c>
      <c r="C263" s="141">
        <f>C48-C142</f>
        <v>0</v>
      </c>
      <c r="D263" s="141">
        <f t="shared" ref="D263:O263" si="156">D48-D142</f>
        <v>0</v>
      </c>
      <c r="E263" s="141">
        <f t="shared" si="156"/>
        <v>0</v>
      </c>
      <c r="F263" s="141">
        <f t="shared" si="156"/>
        <v>0</v>
      </c>
      <c r="G263" s="141">
        <f t="shared" si="156"/>
        <v>0</v>
      </c>
      <c r="H263" s="141">
        <f t="shared" si="156"/>
        <v>0</v>
      </c>
      <c r="I263" s="141">
        <f t="shared" si="156"/>
        <v>0</v>
      </c>
      <c r="J263" s="141">
        <f t="shared" si="156"/>
        <v>0</v>
      </c>
      <c r="K263" s="141">
        <f t="shared" si="156"/>
        <v>0</v>
      </c>
      <c r="L263" s="141">
        <f t="shared" si="156"/>
        <v>0</v>
      </c>
      <c r="M263" s="141">
        <f t="shared" si="156"/>
        <v>0</v>
      </c>
      <c r="N263" s="141">
        <f t="shared" si="156"/>
        <v>0</v>
      </c>
      <c r="O263" s="141">
        <f t="shared" si="156"/>
        <v>0</v>
      </c>
      <c r="P263" s="208" t="e">
        <f t="shared" si="153"/>
        <v>#DIV/0!</v>
      </c>
      <c r="Q263" s="136">
        <f t="shared" si="154"/>
        <v>0</v>
      </c>
      <c r="R263" s="114"/>
      <c r="S263" s="114"/>
      <c r="T263" s="63"/>
    </row>
    <row r="264" spans="1:20" ht="12.75" customHeight="1">
      <c r="A264" s="87"/>
      <c r="B264" s="90" t="s">
        <v>2128</v>
      </c>
      <c r="C264" s="141">
        <f>-C144</f>
        <v>0</v>
      </c>
      <c r="D264" s="141">
        <f t="shared" ref="D264:O265" si="157">-D144</f>
        <v>0</v>
      </c>
      <c r="E264" s="141">
        <f t="shared" si="157"/>
        <v>0</v>
      </c>
      <c r="F264" s="141">
        <f t="shared" si="157"/>
        <v>0</v>
      </c>
      <c r="G264" s="141">
        <f t="shared" si="157"/>
        <v>0</v>
      </c>
      <c r="H264" s="141">
        <f t="shared" si="157"/>
        <v>0</v>
      </c>
      <c r="I264" s="141">
        <f t="shared" si="157"/>
        <v>0</v>
      </c>
      <c r="J264" s="141">
        <f t="shared" si="157"/>
        <v>0</v>
      </c>
      <c r="K264" s="141">
        <f t="shared" si="157"/>
        <v>0</v>
      </c>
      <c r="L264" s="141">
        <f t="shared" si="157"/>
        <v>0</v>
      </c>
      <c r="M264" s="141">
        <f t="shared" si="157"/>
        <v>0</v>
      </c>
      <c r="N264" s="141">
        <f t="shared" si="157"/>
        <v>0</v>
      </c>
      <c r="O264" s="141">
        <f t="shared" si="157"/>
        <v>0</v>
      </c>
      <c r="P264" s="208" t="e">
        <f t="shared" si="153"/>
        <v>#DIV/0!</v>
      </c>
      <c r="Q264" s="136">
        <f t="shared" si="154"/>
        <v>0</v>
      </c>
      <c r="R264" s="114"/>
      <c r="S264" s="114"/>
      <c r="T264" s="63"/>
    </row>
    <row r="265" spans="1:20" ht="12.75" customHeight="1">
      <c r="A265" s="87"/>
      <c r="B265" s="90" t="s">
        <v>2129</v>
      </c>
      <c r="C265" s="141">
        <f>-C145</f>
        <v>0</v>
      </c>
      <c r="D265" s="141">
        <f t="shared" si="157"/>
        <v>0</v>
      </c>
      <c r="E265" s="141">
        <f t="shared" si="157"/>
        <v>0</v>
      </c>
      <c r="F265" s="141">
        <f t="shared" si="157"/>
        <v>0</v>
      </c>
      <c r="G265" s="141">
        <f t="shared" si="157"/>
        <v>0</v>
      </c>
      <c r="H265" s="141">
        <f t="shared" si="157"/>
        <v>0</v>
      </c>
      <c r="I265" s="141">
        <f t="shared" si="157"/>
        <v>0</v>
      </c>
      <c r="J265" s="141">
        <f t="shared" si="157"/>
        <v>0</v>
      </c>
      <c r="K265" s="141">
        <f t="shared" si="157"/>
        <v>0</v>
      </c>
      <c r="L265" s="141">
        <f t="shared" si="157"/>
        <v>0</v>
      </c>
      <c r="M265" s="141">
        <f t="shared" si="157"/>
        <v>0</v>
      </c>
      <c r="N265" s="141">
        <f t="shared" si="157"/>
        <v>0</v>
      </c>
      <c r="O265" s="141">
        <f t="shared" si="157"/>
        <v>0</v>
      </c>
      <c r="P265" s="208" t="e">
        <f t="shared" si="153"/>
        <v>#DIV/0!</v>
      </c>
      <c r="Q265" s="136">
        <f t="shared" si="154"/>
        <v>0</v>
      </c>
      <c r="R265" s="114"/>
      <c r="S265" s="114"/>
      <c r="T265" s="63"/>
    </row>
    <row r="266" spans="1:20" ht="12.75" customHeight="1">
      <c r="A266" s="87"/>
      <c r="B266" s="90" t="s">
        <v>2132</v>
      </c>
      <c r="C266" s="143">
        <f>-C148</f>
        <v>0</v>
      </c>
      <c r="D266" s="143">
        <f t="shared" ref="D266:O266" si="158">-D148</f>
        <v>0</v>
      </c>
      <c r="E266" s="143">
        <f t="shared" si="158"/>
        <v>0</v>
      </c>
      <c r="F266" s="143">
        <f t="shared" si="158"/>
        <v>0</v>
      </c>
      <c r="G266" s="143">
        <f t="shared" si="158"/>
        <v>0</v>
      </c>
      <c r="H266" s="143">
        <f t="shared" si="158"/>
        <v>0</v>
      </c>
      <c r="I266" s="143">
        <f t="shared" si="158"/>
        <v>0</v>
      </c>
      <c r="J266" s="143">
        <f t="shared" si="158"/>
        <v>0</v>
      </c>
      <c r="K266" s="143">
        <f t="shared" si="158"/>
        <v>0</v>
      </c>
      <c r="L266" s="143">
        <f t="shared" si="158"/>
        <v>0</v>
      </c>
      <c r="M266" s="143">
        <f t="shared" si="158"/>
        <v>0</v>
      </c>
      <c r="N266" s="143">
        <f t="shared" si="158"/>
        <v>0</v>
      </c>
      <c r="O266" s="143">
        <f t="shared" si="158"/>
        <v>0</v>
      </c>
      <c r="P266" s="208" t="e">
        <f t="shared" si="153"/>
        <v>#DIV/0!</v>
      </c>
      <c r="Q266" s="136">
        <f t="shared" si="154"/>
        <v>0</v>
      </c>
      <c r="R266" s="114"/>
      <c r="S266" s="114"/>
      <c r="T266" s="63"/>
    </row>
    <row r="267" spans="1:20" ht="12.75" customHeight="1">
      <c r="A267" s="87"/>
      <c r="B267" s="88"/>
      <c r="C267" s="135"/>
      <c r="D267" s="135"/>
      <c r="E267" s="135"/>
      <c r="F267" s="135"/>
      <c r="G267" s="135"/>
      <c r="H267" s="135"/>
      <c r="I267" s="135"/>
      <c r="J267" s="135"/>
      <c r="K267" s="135"/>
      <c r="L267" s="135"/>
      <c r="M267" s="135"/>
      <c r="N267" s="135"/>
      <c r="O267" s="135"/>
      <c r="P267" s="208"/>
      <c r="Q267" s="208"/>
      <c r="R267" s="114"/>
      <c r="S267" s="114"/>
      <c r="T267" s="63"/>
    </row>
    <row r="268" spans="1:20" ht="12.75" customHeight="1">
      <c r="A268" s="87" t="s">
        <v>2068</v>
      </c>
      <c r="B268" s="88" t="s">
        <v>2069</v>
      </c>
      <c r="C268" s="135">
        <f>SUM(C269:C273)</f>
        <v>0</v>
      </c>
      <c r="D268" s="135">
        <f t="shared" ref="D268:O268" si="159">SUM(D269:D273)</f>
        <v>0</v>
      </c>
      <c r="E268" s="135">
        <f t="shared" si="159"/>
        <v>0</v>
      </c>
      <c r="F268" s="135">
        <f t="shared" si="159"/>
        <v>0</v>
      </c>
      <c r="G268" s="135">
        <f t="shared" si="159"/>
        <v>0</v>
      </c>
      <c r="H268" s="135">
        <f t="shared" si="159"/>
        <v>0</v>
      </c>
      <c r="I268" s="135">
        <f t="shared" si="159"/>
        <v>0</v>
      </c>
      <c r="J268" s="135">
        <f t="shared" si="159"/>
        <v>0</v>
      </c>
      <c r="K268" s="135">
        <f t="shared" si="159"/>
        <v>0</v>
      </c>
      <c r="L268" s="135">
        <f t="shared" si="159"/>
        <v>0</v>
      </c>
      <c r="M268" s="135">
        <f t="shared" si="159"/>
        <v>0</v>
      </c>
      <c r="N268" s="135">
        <f t="shared" si="159"/>
        <v>0</v>
      </c>
      <c r="O268" s="135">
        <f t="shared" si="159"/>
        <v>0</v>
      </c>
      <c r="P268" s="207" t="e">
        <f t="shared" ref="P268:P273" si="160">ROUND(+O268/O$10,4)</f>
        <v>#DIV/0!</v>
      </c>
      <c r="Q268" s="136">
        <f t="shared" ref="Q268:Q273" si="161">+N268+M268+L268+K268+J268+I268+H268+G268+F268+E268+D268+C268-O268</f>
        <v>0</v>
      </c>
      <c r="R268" s="114"/>
      <c r="S268" s="114"/>
      <c r="T268" s="63"/>
    </row>
    <row r="269" spans="1:20" ht="12.75" customHeight="1">
      <c r="A269" s="87"/>
      <c r="B269" s="90" t="s">
        <v>2133</v>
      </c>
      <c r="C269" s="139">
        <f>C52+C54-C151</f>
        <v>0</v>
      </c>
      <c r="D269" s="139">
        <f t="shared" ref="D269:O269" si="162">D52+D54-D151</f>
        <v>0</v>
      </c>
      <c r="E269" s="139">
        <f t="shared" si="162"/>
        <v>0</v>
      </c>
      <c r="F269" s="139">
        <f t="shared" si="162"/>
        <v>0</v>
      </c>
      <c r="G269" s="139">
        <f t="shared" si="162"/>
        <v>0</v>
      </c>
      <c r="H269" s="139">
        <f t="shared" si="162"/>
        <v>0</v>
      </c>
      <c r="I269" s="139">
        <f t="shared" si="162"/>
        <v>0</v>
      </c>
      <c r="J269" s="139">
        <f t="shared" si="162"/>
        <v>0</v>
      </c>
      <c r="K269" s="139">
        <f t="shared" si="162"/>
        <v>0</v>
      </c>
      <c r="L269" s="139">
        <f t="shared" si="162"/>
        <v>0</v>
      </c>
      <c r="M269" s="139">
        <f t="shared" si="162"/>
        <v>0</v>
      </c>
      <c r="N269" s="139">
        <f t="shared" si="162"/>
        <v>0</v>
      </c>
      <c r="O269" s="139">
        <f t="shared" si="162"/>
        <v>0</v>
      </c>
      <c r="P269" s="208" t="e">
        <f t="shared" si="160"/>
        <v>#DIV/0!</v>
      </c>
      <c r="Q269" s="136">
        <f t="shared" si="161"/>
        <v>0</v>
      </c>
      <c r="R269" s="114"/>
      <c r="S269" s="114"/>
      <c r="T269" s="63"/>
    </row>
    <row r="270" spans="1:20" ht="12.75" customHeight="1">
      <c r="A270" s="87"/>
      <c r="B270" s="90" t="s">
        <v>2053</v>
      </c>
      <c r="C270" s="141">
        <f>C53-C152</f>
        <v>0</v>
      </c>
      <c r="D270" s="141">
        <f t="shared" ref="D270:O270" si="163">D53-D152</f>
        <v>0</v>
      </c>
      <c r="E270" s="141">
        <f t="shared" si="163"/>
        <v>0</v>
      </c>
      <c r="F270" s="141">
        <f t="shared" si="163"/>
        <v>0</v>
      </c>
      <c r="G270" s="141">
        <f t="shared" si="163"/>
        <v>0</v>
      </c>
      <c r="H270" s="141">
        <f t="shared" si="163"/>
        <v>0</v>
      </c>
      <c r="I270" s="141">
        <f>I53-I152</f>
        <v>0</v>
      </c>
      <c r="J270" s="141">
        <f t="shared" si="163"/>
        <v>0</v>
      </c>
      <c r="K270" s="141">
        <f t="shared" si="163"/>
        <v>0</v>
      </c>
      <c r="L270" s="141">
        <f t="shared" si="163"/>
        <v>0</v>
      </c>
      <c r="M270" s="141">
        <f t="shared" si="163"/>
        <v>0</v>
      </c>
      <c r="N270" s="141">
        <f t="shared" si="163"/>
        <v>0</v>
      </c>
      <c r="O270" s="141">
        <f t="shared" si="163"/>
        <v>0</v>
      </c>
      <c r="P270" s="208" t="e">
        <f t="shared" si="160"/>
        <v>#DIV/0!</v>
      </c>
      <c r="Q270" s="136">
        <f t="shared" si="161"/>
        <v>0</v>
      </c>
      <c r="R270" s="114"/>
      <c r="S270" s="114"/>
      <c r="T270" s="63"/>
    </row>
    <row r="271" spans="1:20" ht="12.75" customHeight="1">
      <c r="A271" s="87"/>
      <c r="B271" s="90" t="s">
        <v>2135</v>
      </c>
      <c r="C271" s="141">
        <f>-C154</f>
        <v>0</v>
      </c>
      <c r="D271" s="141">
        <f t="shared" ref="D271:O272" si="164">-D154</f>
        <v>0</v>
      </c>
      <c r="E271" s="141">
        <f t="shared" si="164"/>
        <v>0</v>
      </c>
      <c r="F271" s="141">
        <f t="shared" si="164"/>
        <v>0</v>
      </c>
      <c r="G271" s="141">
        <f t="shared" si="164"/>
        <v>0</v>
      </c>
      <c r="H271" s="141">
        <f t="shared" si="164"/>
        <v>0</v>
      </c>
      <c r="I271" s="141">
        <f t="shared" si="164"/>
        <v>0</v>
      </c>
      <c r="J271" s="141">
        <f t="shared" si="164"/>
        <v>0</v>
      </c>
      <c r="K271" s="141">
        <f t="shared" si="164"/>
        <v>0</v>
      </c>
      <c r="L271" s="141">
        <f t="shared" si="164"/>
        <v>0</v>
      </c>
      <c r="M271" s="141">
        <f t="shared" si="164"/>
        <v>0</v>
      </c>
      <c r="N271" s="141">
        <f t="shared" si="164"/>
        <v>0</v>
      </c>
      <c r="O271" s="141">
        <f t="shared" si="164"/>
        <v>0</v>
      </c>
      <c r="P271" s="208" t="e">
        <f t="shared" si="160"/>
        <v>#DIV/0!</v>
      </c>
      <c r="Q271" s="136">
        <f t="shared" si="161"/>
        <v>0</v>
      </c>
      <c r="R271" s="114"/>
      <c r="S271" s="114"/>
      <c r="T271" s="63"/>
    </row>
    <row r="272" spans="1:20" ht="12.75" customHeight="1">
      <c r="A272" s="87"/>
      <c r="B272" s="90" t="s">
        <v>2136</v>
      </c>
      <c r="C272" s="141">
        <f>-C155</f>
        <v>0</v>
      </c>
      <c r="D272" s="141">
        <f t="shared" si="164"/>
        <v>0</v>
      </c>
      <c r="E272" s="141">
        <f t="shared" si="164"/>
        <v>0</v>
      </c>
      <c r="F272" s="141">
        <f t="shared" si="164"/>
        <v>0</v>
      </c>
      <c r="G272" s="141">
        <f t="shared" si="164"/>
        <v>0</v>
      </c>
      <c r="H272" s="141">
        <f t="shared" si="164"/>
        <v>0</v>
      </c>
      <c r="I272" s="141">
        <f t="shared" si="164"/>
        <v>0</v>
      </c>
      <c r="J272" s="141">
        <f t="shared" si="164"/>
        <v>0</v>
      </c>
      <c r="K272" s="141">
        <f t="shared" si="164"/>
        <v>0</v>
      </c>
      <c r="L272" s="141">
        <f t="shared" si="164"/>
        <v>0</v>
      </c>
      <c r="M272" s="141">
        <f t="shared" si="164"/>
        <v>0</v>
      </c>
      <c r="N272" s="141">
        <f t="shared" si="164"/>
        <v>0</v>
      </c>
      <c r="O272" s="141">
        <f t="shared" si="164"/>
        <v>0</v>
      </c>
      <c r="P272" s="208" t="e">
        <f t="shared" si="160"/>
        <v>#DIV/0!</v>
      </c>
      <c r="Q272" s="136">
        <f t="shared" si="161"/>
        <v>0</v>
      </c>
      <c r="R272" s="114"/>
      <c r="S272" s="114"/>
      <c r="T272" s="63"/>
    </row>
    <row r="273" spans="1:20" ht="12.75" customHeight="1">
      <c r="A273" s="87"/>
      <c r="B273" s="90" t="s">
        <v>2139</v>
      </c>
      <c r="C273" s="143">
        <f>-C158</f>
        <v>0</v>
      </c>
      <c r="D273" s="143">
        <f t="shared" ref="D273:O273" si="165">-D158</f>
        <v>0</v>
      </c>
      <c r="E273" s="143">
        <f t="shared" si="165"/>
        <v>0</v>
      </c>
      <c r="F273" s="143">
        <f t="shared" si="165"/>
        <v>0</v>
      </c>
      <c r="G273" s="143">
        <f t="shared" si="165"/>
        <v>0</v>
      </c>
      <c r="H273" s="143">
        <f t="shared" si="165"/>
        <v>0</v>
      </c>
      <c r="I273" s="143">
        <f t="shared" si="165"/>
        <v>0</v>
      </c>
      <c r="J273" s="143">
        <f t="shared" si="165"/>
        <v>0</v>
      </c>
      <c r="K273" s="143">
        <f t="shared" si="165"/>
        <v>0</v>
      </c>
      <c r="L273" s="143">
        <f t="shared" si="165"/>
        <v>0</v>
      </c>
      <c r="M273" s="143">
        <f t="shared" si="165"/>
        <v>0</v>
      </c>
      <c r="N273" s="143">
        <f t="shared" si="165"/>
        <v>0</v>
      </c>
      <c r="O273" s="143">
        <f t="shared" si="165"/>
        <v>0</v>
      </c>
      <c r="P273" s="208" t="e">
        <f t="shared" si="160"/>
        <v>#DIV/0!</v>
      </c>
      <c r="Q273" s="136">
        <f t="shared" si="161"/>
        <v>0</v>
      </c>
      <c r="R273" s="114"/>
      <c r="S273" s="114"/>
      <c r="T273" s="63"/>
    </row>
    <row r="274" spans="1:20" ht="12.75" customHeight="1">
      <c r="A274" s="87"/>
      <c r="B274" s="88"/>
      <c r="C274" s="135"/>
      <c r="D274" s="135"/>
      <c r="E274" s="135"/>
      <c r="F274" s="135"/>
      <c r="G274" s="135"/>
      <c r="H274" s="135"/>
      <c r="I274" s="135"/>
      <c r="J274" s="135"/>
      <c r="K274" s="135"/>
      <c r="L274" s="135"/>
      <c r="M274" s="135"/>
      <c r="N274" s="135"/>
      <c r="O274" s="135"/>
      <c r="P274" s="208"/>
      <c r="Q274" s="208"/>
      <c r="R274" s="114"/>
      <c r="S274" s="114"/>
      <c r="T274" s="63"/>
    </row>
    <row r="275" spans="1:20" ht="12.75" customHeight="1">
      <c r="A275" s="87" t="s">
        <v>2071</v>
      </c>
      <c r="B275" s="88" t="s">
        <v>2072</v>
      </c>
      <c r="C275" s="135">
        <f>SUM(C276:C280)</f>
        <v>0</v>
      </c>
      <c r="D275" s="135">
        <f t="shared" ref="D275:O275" si="166">SUM(D276:D280)</f>
        <v>0</v>
      </c>
      <c r="E275" s="135">
        <f t="shared" si="166"/>
        <v>0</v>
      </c>
      <c r="F275" s="135">
        <f t="shared" si="166"/>
        <v>0</v>
      </c>
      <c r="G275" s="135">
        <f t="shared" si="166"/>
        <v>0</v>
      </c>
      <c r="H275" s="135">
        <f t="shared" si="166"/>
        <v>0</v>
      </c>
      <c r="I275" s="135">
        <f t="shared" si="166"/>
        <v>0</v>
      </c>
      <c r="J275" s="135">
        <f t="shared" si="166"/>
        <v>0</v>
      </c>
      <c r="K275" s="135">
        <f t="shared" si="166"/>
        <v>0</v>
      </c>
      <c r="L275" s="135">
        <f t="shared" si="166"/>
        <v>0</v>
      </c>
      <c r="M275" s="135">
        <f t="shared" si="166"/>
        <v>0</v>
      </c>
      <c r="N275" s="135">
        <f t="shared" si="166"/>
        <v>0</v>
      </c>
      <c r="O275" s="135">
        <f t="shared" si="166"/>
        <v>0</v>
      </c>
      <c r="P275" s="207" t="e">
        <f t="shared" ref="P275:P280" si="167">ROUND(+O275/O$10,4)</f>
        <v>#DIV/0!</v>
      </c>
      <c r="Q275" s="136">
        <f t="shared" ref="Q275:Q280" si="168">+N275+M275+L275+K275+J275+I275+H275+G275+F275+E275+D275+C275-O275</f>
        <v>0</v>
      </c>
      <c r="R275" s="114"/>
      <c r="S275" s="114"/>
      <c r="T275" s="63"/>
    </row>
    <row r="276" spans="1:20" ht="12.75" customHeight="1">
      <c r="A276" s="87"/>
      <c r="B276" s="90" t="s">
        <v>2140</v>
      </c>
      <c r="C276" s="139">
        <f>C57+C59-C161</f>
        <v>0</v>
      </c>
      <c r="D276" s="139">
        <f t="shared" ref="D276:O276" si="169">D57+D59-D161</f>
        <v>0</v>
      </c>
      <c r="E276" s="139">
        <f t="shared" si="169"/>
        <v>0</v>
      </c>
      <c r="F276" s="139">
        <f t="shared" si="169"/>
        <v>0</v>
      </c>
      <c r="G276" s="139">
        <f t="shared" si="169"/>
        <v>0</v>
      </c>
      <c r="H276" s="139">
        <f t="shared" si="169"/>
        <v>0</v>
      </c>
      <c r="I276" s="139">
        <f t="shared" si="169"/>
        <v>0</v>
      </c>
      <c r="J276" s="139">
        <f t="shared" si="169"/>
        <v>0</v>
      </c>
      <c r="K276" s="139">
        <f t="shared" si="169"/>
        <v>0</v>
      </c>
      <c r="L276" s="139">
        <f t="shared" si="169"/>
        <v>0</v>
      </c>
      <c r="M276" s="139">
        <f t="shared" si="169"/>
        <v>0</v>
      </c>
      <c r="N276" s="139">
        <f t="shared" si="169"/>
        <v>0</v>
      </c>
      <c r="O276" s="139">
        <f t="shared" si="169"/>
        <v>0</v>
      </c>
      <c r="P276" s="208" t="e">
        <f t="shared" si="167"/>
        <v>#DIV/0!</v>
      </c>
      <c r="Q276" s="136">
        <f t="shared" si="168"/>
        <v>0</v>
      </c>
      <c r="R276" s="114"/>
      <c r="S276" s="114"/>
      <c r="T276" s="63"/>
    </row>
    <row r="277" spans="1:20" ht="12.75" customHeight="1">
      <c r="A277" s="87"/>
      <c r="B277" s="90" t="s">
        <v>2053</v>
      </c>
      <c r="C277" s="141">
        <f>C58-C162</f>
        <v>0</v>
      </c>
      <c r="D277" s="141">
        <f t="shared" ref="D277:O277" si="170">D58-D162</f>
        <v>0</v>
      </c>
      <c r="E277" s="141">
        <f t="shared" si="170"/>
        <v>0</v>
      </c>
      <c r="F277" s="141">
        <f t="shared" si="170"/>
        <v>0</v>
      </c>
      <c r="G277" s="141">
        <f t="shared" si="170"/>
        <v>0</v>
      </c>
      <c r="H277" s="141">
        <f t="shared" si="170"/>
        <v>0</v>
      </c>
      <c r="I277" s="141">
        <f t="shared" si="170"/>
        <v>0</v>
      </c>
      <c r="J277" s="141">
        <f t="shared" si="170"/>
        <v>0</v>
      </c>
      <c r="K277" s="141">
        <f t="shared" si="170"/>
        <v>0</v>
      </c>
      <c r="L277" s="141">
        <f t="shared" si="170"/>
        <v>0</v>
      </c>
      <c r="M277" s="141">
        <f t="shared" si="170"/>
        <v>0</v>
      </c>
      <c r="N277" s="141">
        <f t="shared" si="170"/>
        <v>0</v>
      </c>
      <c r="O277" s="141">
        <f t="shared" si="170"/>
        <v>0</v>
      </c>
      <c r="P277" s="208" t="e">
        <f t="shared" si="167"/>
        <v>#DIV/0!</v>
      </c>
      <c r="Q277" s="136">
        <f t="shared" si="168"/>
        <v>0</v>
      </c>
      <c r="R277" s="114"/>
      <c r="S277" s="114"/>
      <c r="T277" s="63"/>
    </row>
    <row r="278" spans="1:20" ht="12.75" customHeight="1">
      <c r="A278" s="87"/>
      <c r="B278" s="90" t="s">
        <v>2142</v>
      </c>
      <c r="C278" s="141">
        <f>-C164</f>
        <v>0</v>
      </c>
      <c r="D278" s="141">
        <f t="shared" ref="D278:O279" si="171">-D164</f>
        <v>0</v>
      </c>
      <c r="E278" s="141">
        <f t="shared" si="171"/>
        <v>0</v>
      </c>
      <c r="F278" s="141">
        <f t="shared" si="171"/>
        <v>0</v>
      </c>
      <c r="G278" s="141">
        <f t="shared" si="171"/>
        <v>0</v>
      </c>
      <c r="H278" s="141">
        <f t="shared" si="171"/>
        <v>0</v>
      </c>
      <c r="I278" s="141">
        <f t="shared" si="171"/>
        <v>0</v>
      </c>
      <c r="J278" s="141">
        <f t="shared" si="171"/>
        <v>0</v>
      </c>
      <c r="K278" s="141">
        <f t="shared" si="171"/>
        <v>0</v>
      </c>
      <c r="L278" s="141">
        <f t="shared" si="171"/>
        <v>0</v>
      </c>
      <c r="M278" s="141">
        <f t="shared" si="171"/>
        <v>0</v>
      </c>
      <c r="N278" s="141">
        <f t="shared" si="171"/>
        <v>0</v>
      </c>
      <c r="O278" s="141">
        <f t="shared" si="171"/>
        <v>0</v>
      </c>
      <c r="P278" s="208" t="e">
        <f t="shared" si="167"/>
        <v>#DIV/0!</v>
      </c>
      <c r="Q278" s="136">
        <f t="shared" si="168"/>
        <v>0</v>
      </c>
      <c r="R278" s="114"/>
      <c r="S278" s="114"/>
      <c r="T278" s="63"/>
    </row>
    <row r="279" spans="1:20" ht="12.75" customHeight="1">
      <c r="A279" s="87"/>
      <c r="B279" s="90" t="s">
        <v>2143</v>
      </c>
      <c r="C279" s="141">
        <f>-C165</f>
        <v>0</v>
      </c>
      <c r="D279" s="141">
        <f t="shared" si="171"/>
        <v>0</v>
      </c>
      <c r="E279" s="141">
        <f t="shared" si="171"/>
        <v>0</v>
      </c>
      <c r="F279" s="141">
        <f t="shared" si="171"/>
        <v>0</v>
      </c>
      <c r="G279" s="141">
        <f t="shared" si="171"/>
        <v>0</v>
      </c>
      <c r="H279" s="141">
        <f t="shared" si="171"/>
        <v>0</v>
      </c>
      <c r="I279" s="141">
        <f t="shared" si="171"/>
        <v>0</v>
      </c>
      <c r="J279" s="141">
        <f t="shared" si="171"/>
        <v>0</v>
      </c>
      <c r="K279" s="141">
        <f t="shared" si="171"/>
        <v>0</v>
      </c>
      <c r="L279" s="141">
        <f t="shared" si="171"/>
        <v>0</v>
      </c>
      <c r="M279" s="141">
        <f t="shared" si="171"/>
        <v>0</v>
      </c>
      <c r="N279" s="141">
        <f t="shared" si="171"/>
        <v>0</v>
      </c>
      <c r="O279" s="141">
        <f t="shared" si="171"/>
        <v>0</v>
      </c>
      <c r="P279" s="208" t="e">
        <f t="shared" si="167"/>
        <v>#DIV/0!</v>
      </c>
      <c r="Q279" s="136">
        <f t="shared" si="168"/>
        <v>0</v>
      </c>
      <c r="R279" s="114"/>
      <c r="S279" s="114"/>
      <c r="T279" s="63"/>
    </row>
    <row r="280" spans="1:20" ht="12.75" customHeight="1">
      <c r="A280" s="87"/>
      <c r="B280" s="90" t="s">
        <v>2146</v>
      </c>
      <c r="C280" s="143">
        <f>-C168</f>
        <v>0</v>
      </c>
      <c r="D280" s="143">
        <f t="shared" ref="D280:O280" si="172">-D168</f>
        <v>0</v>
      </c>
      <c r="E280" s="143">
        <f t="shared" si="172"/>
        <v>0</v>
      </c>
      <c r="F280" s="143">
        <f t="shared" si="172"/>
        <v>0</v>
      </c>
      <c r="G280" s="143">
        <f t="shared" si="172"/>
        <v>0</v>
      </c>
      <c r="H280" s="143">
        <f t="shared" si="172"/>
        <v>0</v>
      </c>
      <c r="I280" s="143">
        <f t="shared" si="172"/>
        <v>0</v>
      </c>
      <c r="J280" s="143">
        <f t="shared" si="172"/>
        <v>0</v>
      </c>
      <c r="K280" s="143">
        <f t="shared" si="172"/>
        <v>0</v>
      </c>
      <c r="L280" s="143">
        <f t="shared" si="172"/>
        <v>0</v>
      </c>
      <c r="M280" s="143">
        <f t="shared" si="172"/>
        <v>0</v>
      </c>
      <c r="N280" s="143">
        <f t="shared" si="172"/>
        <v>0</v>
      </c>
      <c r="O280" s="143">
        <f t="shared" si="172"/>
        <v>0</v>
      </c>
      <c r="P280" s="208" t="e">
        <f t="shared" si="167"/>
        <v>#DIV/0!</v>
      </c>
      <c r="Q280" s="136">
        <f t="shared" si="168"/>
        <v>0</v>
      </c>
      <c r="R280" s="114"/>
      <c r="S280" s="114"/>
      <c r="T280" s="63"/>
    </row>
    <row r="281" spans="1:20" ht="12.75" customHeight="1">
      <c r="A281" s="87"/>
      <c r="B281" s="88"/>
      <c r="C281" s="135"/>
      <c r="D281" s="135"/>
      <c r="E281" s="135"/>
      <c r="F281" s="135"/>
      <c r="G281" s="135"/>
      <c r="H281" s="135"/>
      <c r="I281" s="135"/>
      <c r="J281" s="135"/>
      <c r="K281" s="135"/>
      <c r="L281" s="135"/>
      <c r="M281" s="135"/>
      <c r="N281" s="135"/>
      <c r="O281" s="135"/>
      <c r="P281" s="208"/>
      <c r="Q281" s="208"/>
      <c r="R281" s="114"/>
      <c r="S281" s="114"/>
      <c r="T281" s="63"/>
    </row>
    <row r="282" spans="1:20" ht="12.75" customHeight="1">
      <c r="A282" s="87" t="s">
        <v>2074</v>
      </c>
      <c r="B282" s="88" t="s">
        <v>2147</v>
      </c>
      <c r="C282" s="135">
        <f>SUM(C283:C287)</f>
        <v>0</v>
      </c>
      <c r="D282" s="135">
        <f t="shared" ref="D282:O282" si="173">SUM(D283:D287)</f>
        <v>0</v>
      </c>
      <c r="E282" s="135">
        <f t="shared" si="173"/>
        <v>0</v>
      </c>
      <c r="F282" s="135">
        <f t="shared" si="173"/>
        <v>0</v>
      </c>
      <c r="G282" s="135">
        <f t="shared" si="173"/>
        <v>0</v>
      </c>
      <c r="H282" s="135">
        <f t="shared" si="173"/>
        <v>0</v>
      </c>
      <c r="I282" s="135">
        <f t="shared" si="173"/>
        <v>0</v>
      </c>
      <c r="J282" s="135">
        <f t="shared" si="173"/>
        <v>0</v>
      </c>
      <c r="K282" s="135">
        <f t="shared" si="173"/>
        <v>0</v>
      </c>
      <c r="L282" s="135">
        <f t="shared" si="173"/>
        <v>0</v>
      </c>
      <c r="M282" s="135">
        <f t="shared" si="173"/>
        <v>0</v>
      </c>
      <c r="N282" s="135">
        <f t="shared" si="173"/>
        <v>0</v>
      </c>
      <c r="O282" s="135">
        <f t="shared" si="173"/>
        <v>0</v>
      </c>
      <c r="P282" s="207" t="e">
        <f t="shared" ref="P282:P287" si="174">ROUND(+O282/O$10,4)</f>
        <v>#DIV/0!</v>
      </c>
      <c r="Q282" s="136">
        <f t="shared" ref="Q282:Q287" si="175">+N282+M282+L282+K282+J282+I282+H282+G282+F282+E282+D282+C282-O282</f>
        <v>0</v>
      </c>
      <c r="R282" s="114"/>
      <c r="S282" s="114"/>
      <c r="T282" s="63"/>
    </row>
    <row r="283" spans="1:20" ht="12.75" customHeight="1">
      <c r="A283" s="87"/>
      <c r="B283" s="90" t="s">
        <v>2076</v>
      </c>
      <c r="C283" s="139">
        <f>C62+C64-C171</f>
        <v>0</v>
      </c>
      <c r="D283" s="139">
        <f t="shared" ref="D283:O283" si="176">D62+D64-D171</f>
        <v>0</v>
      </c>
      <c r="E283" s="139">
        <f t="shared" si="176"/>
        <v>0</v>
      </c>
      <c r="F283" s="139">
        <f t="shared" si="176"/>
        <v>0</v>
      </c>
      <c r="G283" s="139">
        <f t="shared" si="176"/>
        <v>0</v>
      </c>
      <c r="H283" s="139">
        <f t="shared" si="176"/>
        <v>0</v>
      </c>
      <c r="I283" s="139">
        <f t="shared" si="176"/>
        <v>0</v>
      </c>
      <c r="J283" s="139">
        <f t="shared" si="176"/>
        <v>0</v>
      </c>
      <c r="K283" s="139">
        <f t="shared" si="176"/>
        <v>0</v>
      </c>
      <c r="L283" s="139">
        <f t="shared" si="176"/>
        <v>0</v>
      </c>
      <c r="M283" s="139">
        <f t="shared" si="176"/>
        <v>0</v>
      </c>
      <c r="N283" s="139">
        <f t="shared" si="176"/>
        <v>0</v>
      </c>
      <c r="O283" s="139">
        <f t="shared" si="176"/>
        <v>0</v>
      </c>
      <c r="P283" s="208" t="e">
        <f t="shared" si="174"/>
        <v>#DIV/0!</v>
      </c>
      <c r="Q283" s="136">
        <f t="shared" si="175"/>
        <v>0</v>
      </c>
      <c r="R283" s="114"/>
      <c r="S283" s="114"/>
      <c r="T283" s="63"/>
    </row>
    <row r="284" spans="1:20" ht="12.75" customHeight="1">
      <c r="A284" s="87"/>
      <c r="B284" s="90" t="s">
        <v>2053</v>
      </c>
      <c r="C284" s="141">
        <f>C63-C172</f>
        <v>0</v>
      </c>
      <c r="D284" s="141">
        <f t="shared" ref="D284:O284" si="177">D63-D172</f>
        <v>0</v>
      </c>
      <c r="E284" s="141">
        <f t="shared" si="177"/>
        <v>0</v>
      </c>
      <c r="F284" s="141">
        <f t="shared" si="177"/>
        <v>0</v>
      </c>
      <c r="G284" s="141">
        <f t="shared" si="177"/>
        <v>0</v>
      </c>
      <c r="H284" s="141">
        <f t="shared" si="177"/>
        <v>0</v>
      </c>
      <c r="I284" s="141">
        <f t="shared" si="177"/>
        <v>0</v>
      </c>
      <c r="J284" s="141">
        <f t="shared" si="177"/>
        <v>0</v>
      </c>
      <c r="K284" s="141">
        <f t="shared" si="177"/>
        <v>0</v>
      </c>
      <c r="L284" s="141">
        <f t="shared" si="177"/>
        <v>0</v>
      </c>
      <c r="M284" s="141">
        <f t="shared" si="177"/>
        <v>0</v>
      </c>
      <c r="N284" s="141">
        <f t="shared" si="177"/>
        <v>0</v>
      </c>
      <c r="O284" s="141">
        <f t="shared" si="177"/>
        <v>0</v>
      </c>
      <c r="P284" s="208" t="e">
        <f t="shared" si="174"/>
        <v>#DIV/0!</v>
      </c>
      <c r="Q284" s="136">
        <f t="shared" si="175"/>
        <v>0</v>
      </c>
      <c r="R284" s="114"/>
      <c r="S284" s="114"/>
      <c r="T284" s="63"/>
    </row>
    <row r="285" spans="1:20" ht="12.75" customHeight="1">
      <c r="A285" s="87"/>
      <c r="B285" s="90" t="s">
        <v>2160</v>
      </c>
      <c r="C285" s="141">
        <f>-C174</f>
        <v>0</v>
      </c>
      <c r="D285" s="141">
        <f t="shared" ref="D285:O286" si="178">-D174</f>
        <v>0</v>
      </c>
      <c r="E285" s="141">
        <f t="shared" si="178"/>
        <v>0</v>
      </c>
      <c r="F285" s="141">
        <f t="shared" si="178"/>
        <v>0</v>
      </c>
      <c r="G285" s="141">
        <f t="shared" si="178"/>
        <v>0</v>
      </c>
      <c r="H285" s="141">
        <f t="shared" si="178"/>
        <v>0</v>
      </c>
      <c r="I285" s="141">
        <f t="shared" si="178"/>
        <v>0</v>
      </c>
      <c r="J285" s="141">
        <f t="shared" si="178"/>
        <v>0</v>
      </c>
      <c r="K285" s="141">
        <f t="shared" si="178"/>
        <v>0</v>
      </c>
      <c r="L285" s="141">
        <f t="shared" si="178"/>
        <v>0</v>
      </c>
      <c r="M285" s="141">
        <f t="shared" si="178"/>
        <v>0</v>
      </c>
      <c r="N285" s="141">
        <f t="shared" si="178"/>
        <v>0</v>
      </c>
      <c r="O285" s="141">
        <f t="shared" si="178"/>
        <v>0</v>
      </c>
      <c r="P285" s="208" t="e">
        <f t="shared" si="174"/>
        <v>#DIV/0!</v>
      </c>
      <c r="Q285" s="136">
        <f t="shared" si="175"/>
        <v>0</v>
      </c>
      <c r="R285" s="114"/>
      <c r="S285" s="114"/>
      <c r="T285" s="63"/>
    </row>
    <row r="286" spans="1:20" ht="12.75" customHeight="1">
      <c r="A286" s="87"/>
      <c r="B286" s="90" t="s">
        <v>2161</v>
      </c>
      <c r="C286" s="141">
        <f>-C175</f>
        <v>0</v>
      </c>
      <c r="D286" s="141">
        <f t="shared" si="178"/>
        <v>0</v>
      </c>
      <c r="E286" s="141">
        <f t="shared" si="178"/>
        <v>0</v>
      </c>
      <c r="F286" s="141">
        <f t="shared" si="178"/>
        <v>0</v>
      </c>
      <c r="G286" s="141">
        <f t="shared" si="178"/>
        <v>0</v>
      </c>
      <c r="H286" s="141">
        <f t="shared" si="178"/>
        <v>0</v>
      </c>
      <c r="I286" s="141">
        <f t="shared" si="178"/>
        <v>0</v>
      </c>
      <c r="J286" s="141">
        <f t="shared" si="178"/>
        <v>0</v>
      </c>
      <c r="K286" s="141">
        <f t="shared" si="178"/>
        <v>0</v>
      </c>
      <c r="L286" s="141">
        <f t="shared" si="178"/>
        <v>0</v>
      </c>
      <c r="M286" s="141">
        <f t="shared" si="178"/>
        <v>0</v>
      </c>
      <c r="N286" s="141">
        <f t="shared" si="178"/>
        <v>0</v>
      </c>
      <c r="O286" s="141">
        <f t="shared" si="178"/>
        <v>0</v>
      </c>
      <c r="P286" s="208" t="e">
        <f t="shared" si="174"/>
        <v>#DIV/0!</v>
      </c>
      <c r="Q286" s="136">
        <f t="shared" si="175"/>
        <v>0</v>
      </c>
      <c r="R286" s="114"/>
      <c r="S286" s="114"/>
      <c r="T286" s="63"/>
    </row>
    <row r="287" spans="1:20" ht="12.75" customHeight="1">
      <c r="A287" s="87"/>
      <c r="B287" s="90" t="s">
        <v>2164</v>
      </c>
      <c r="C287" s="143">
        <f>-C178</f>
        <v>0</v>
      </c>
      <c r="D287" s="143">
        <f t="shared" ref="D287:O287" si="179">-D178</f>
        <v>0</v>
      </c>
      <c r="E287" s="143">
        <f t="shared" si="179"/>
        <v>0</v>
      </c>
      <c r="F287" s="143">
        <f t="shared" si="179"/>
        <v>0</v>
      </c>
      <c r="G287" s="143">
        <f t="shared" si="179"/>
        <v>0</v>
      </c>
      <c r="H287" s="143">
        <f t="shared" si="179"/>
        <v>0</v>
      </c>
      <c r="I287" s="143">
        <f t="shared" si="179"/>
        <v>0</v>
      </c>
      <c r="J287" s="143">
        <f t="shared" si="179"/>
        <v>0</v>
      </c>
      <c r="K287" s="143">
        <f t="shared" si="179"/>
        <v>0</v>
      </c>
      <c r="L287" s="143">
        <f t="shared" si="179"/>
        <v>0</v>
      </c>
      <c r="M287" s="143">
        <f t="shared" si="179"/>
        <v>0</v>
      </c>
      <c r="N287" s="143">
        <f t="shared" si="179"/>
        <v>0</v>
      </c>
      <c r="O287" s="143">
        <f t="shared" si="179"/>
        <v>0</v>
      </c>
      <c r="P287" s="208" t="e">
        <f t="shared" si="174"/>
        <v>#DIV/0!</v>
      </c>
      <c r="Q287" s="136">
        <f t="shared" si="175"/>
        <v>0</v>
      </c>
      <c r="R287" s="114"/>
      <c r="S287" s="114"/>
      <c r="T287" s="63"/>
    </row>
    <row r="288" spans="1:20" ht="12.75" customHeight="1">
      <c r="A288" s="87"/>
      <c r="B288" s="88"/>
      <c r="C288" s="135"/>
      <c r="D288" s="135"/>
      <c r="E288" s="135"/>
      <c r="F288" s="135"/>
      <c r="G288" s="135"/>
      <c r="H288" s="135"/>
      <c r="I288" s="135"/>
      <c r="J288" s="135"/>
      <c r="K288" s="135"/>
      <c r="L288" s="135"/>
      <c r="M288" s="135"/>
      <c r="N288" s="135"/>
      <c r="O288" s="135"/>
      <c r="P288" s="208"/>
      <c r="Q288" s="208"/>
      <c r="R288" s="114"/>
      <c r="S288" s="114"/>
      <c r="T288" s="63"/>
    </row>
    <row r="289" spans="1:20" ht="12.75" customHeight="1">
      <c r="A289" s="87" t="s">
        <v>2078</v>
      </c>
      <c r="B289" s="88" t="s">
        <v>2154</v>
      </c>
      <c r="C289" s="135">
        <f>SUM(C290:C295)</f>
        <v>0</v>
      </c>
      <c r="D289" s="135">
        <f t="shared" ref="D289:O289" si="180">SUM(D290:D295)</f>
        <v>0</v>
      </c>
      <c r="E289" s="135">
        <f t="shared" si="180"/>
        <v>0</v>
      </c>
      <c r="F289" s="135">
        <f t="shared" si="180"/>
        <v>0</v>
      </c>
      <c r="G289" s="135">
        <f t="shared" si="180"/>
        <v>0</v>
      </c>
      <c r="H289" s="135">
        <f t="shared" si="180"/>
        <v>0</v>
      </c>
      <c r="I289" s="135">
        <f t="shared" si="180"/>
        <v>0</v>
      </c>
      <c r="J289" s="135">
        <f t="shared" si="180"/>
        <v>0</v>
      </c>
      <c r="K289" s="135">
        <f t="shared" si="180"/>
        <v>0</v>
      </c>
      <c r="L289" s="135">
        <f t="shared" si="180"/>
        <v>0</v>
      </c>
      <c r="M289" s="135">
        <f t="shared" si="180"/>
        <v>0</v>
      </c>
      <c r="N289" s="135">
        <f t="shared" si="180"/>
        <v>0</v>
      </c>
      <c r="O289" s="135">
        <f t="shared" si="180"/>
        <v>0</v>
      </c>
      <c r="P289" s="207" t="e">
        <f t="shared" ref="P289:P295" si="181">ROUND(+O289/O$10,4)</f>
        <v>#DIV/0!</v>
      </c>
      <c r="Q289" s="136">
        <f t="shared" ref="Q289:Q295" si="182">+N289+M289+L289+K289+J289+I289+H289+G289+F289+E289+D289+C289-O289</f>
        <v>0</v>
      </c>
      <c r="R289" s="114"/>
      <c r="S289" s="114"/>
      <c r="T289" s="63"/>
    </row>
    <row r="290" spans="1:20" ht="12.75" customHeight="1">
      <c r="A290" s="87"/>
      <c r="B290" s="90" t="s">
        <v>2079</v>
      </c>
      <c r="C290" s="139">
        <f>C67+C69-C181</f>
        <v>0</v>
      </c>
      <c r="D290" s="139">
        <f t="shared" ref="D290:O290" si="183">D67+D69-D181</f>
        <v>0</v>
      </c>
      <c r="E290" s="139">
        <f t="shared" si="183"/>
        <v>0</v>
      </c>
      <c r="F290" s="139">
        <f t="shared" si="183"/>
        <v>0</v>
      </c>
      <c r="G290" s="139">
        <f t="shared" si="183"/>
        <v>0</v>
      </c>
      <c r="H290" s="139">
        <f t="shared" si="183"/>
        <v>0</v>
      </c>
      <c r="I290" s="139">
        <f t="shared" si="183"/>
        <v>0</v>
      </c>
      <c r="J290" s="139">
        <f t="shared" si="183"/>
        <v>0</v>
      </c>
      <c r="K290" s="139">
        <f t="shared" si="183"/>
        <v>0</v>
      </c>
      <c r="L290" s="139">
        <f t="shared" si="183"/>
        <v>0</v>
      </c>
      <c r="M290" s="139">
        <f t="shared" si="183"/>
        <v>0</v>
      </c>
      <c r="N290" s="139">
        <f t="shared" si="183"/>
        <v>0</v>
      </c>
      <c r="O290" s="139">
        <f t="shared" si="183"/>
        <v>0</v>
      </c>
      <c r="P290" s="208" t="e">
        <f t="shared" si="181"/>
        <v>#DIV/0!</v>
      </c>
      <c r="Q290" s="136">
        <f t="shared" si="182"/>
        <v>0</v>
      </c>
      <c r="R290" s="114"/>
      <c r="S290" s="114"/>
      <c r="T290" s="63"/>
    </row>
    <row r="291" spans="1:20" ht="12.75" customHeight="1">
      <c r="A291" s="87"/>
      <c r="B291" s="90" t="s">
        <v>2053</v>
      </c>
      <c r="C291" s="141">
        <f>C68-C182</f>
        <v>0</v>
      </c>
      <c r="D291" s="141">
        <f t="shared" ref="D291:O291" si="184">D68-D182</f>
        <v>0</v>
      </c>
      <c r="E291" s="141">
        <f t="shared" si="184"/>
        <v>0</v>
      </c>
      <c r="F291" s="141">
        <f t="shared" si="184"/>
        <v>0</v>
      </c>
      <c r="G291" s="141">
        <f t="shared" si="184"/>
        <v>0</v>
      </c>
      <c r="H291" s="141">
        <f t="shared" si="184"/>
        <v>0</v>
      </c>
      <c r="I291" s="141">
        <f t="shared" si="184"/>
        <v>0</v>
      </c>
      <c r="J291" s="141">
        <f t="shared" si="184"/>
        <v>0</v>
      </c>
      <c r="K291" s="141">
        <f t="shared" si="184"/>
        <v>0</v>
      </c>
      <c r="L291" s="141">
        <f t="shared" si="184"/>
        <v>0</v>
      </c>
      <c r="M291" s="141">
        <f t="shared" si="184"/>
        <v>0</v>
      </c>
      <c r="N291" s="141">
        <f t="shared" si="184"/>
        <v>0</v>
      </c>
      <c r="O291" s="141">
        <f t="shared" si="184"/>
        <v>0</v>
      </c>
      <c r="P291" s="208" t="e">
        <f t="shared" si="181"/>
        <v>#DIV/0!</v>
      </c>
      <c r="Q291" s="136">
        <f t="shared" si="182"/>
        <v>0</v>
      </c>
      <c r="R291" s="114"/>
      <c r="S291" s="114"/>
      <c r="T291" s="63"/>
    </row>
    <row r="292" spans="1:20" ht="12.75" customHeight="1">
      <c r="A292" s="87"/>
      <c r="B292" s="90" t="s">
        <v>2155</v>
      </c>
      <c r="C292" s="141">
        <f>-C184</f>
        <v>0</v>
      </c>
      <c r="D292" s="141">
        <f t="shared" ref="D292:O294" si="185">-D184</f>
        <v>0</v>
      </c>
      <c r="E292" s="141">
        <f t="shared" si="185"/>
        <v>0</v>
      </c>
      <c r="F292" s="141">
        <f t="shared" si="185"/>
        <v>0</v>
      </c>
      <c r="G292" s="141">
        <f t="shared" si="185"/>
        <v>0</v>
      </c>
      <c r="H292" s="141">
        <f t="shared" si="185"/>
        <v>0</v>
      </c>
      <c r="I292" s="141">
        <f t="shared" si="185"/>
        <v>0</v>
      </c>
      <c r="J292" s="141">
        <f t="shared" si="185"/>
        <v>0</v>
      </c>
      <c r="K292" s="141">
        <f t="shared" si="185"/>
        <v>0</v>
      </c>
      <c r="L292" s="141">
        <f t="shared" si="185"/>
        <v>0</v>
      </c>
      <c r="M292" s="141">
        <f t="shared" si="185"/>
        <v>0</v>
      </c>
      <c r="N292" s="141">
        <f t="shared" si="185"/>
        <v>0</v>
      </c>
      <c r="O292" s="141">
        <f t="shared" si="185"/>
        <v>0</v>
      </c>
      <c r="P292" s="208" t="e">
        <f t="shared" si="181"/>
        <v>#DIV/0!</v>
      </c>
      <c r="Q292" s="136">
        <f t="shared" si="182"/>
        <v>0</v>
      </c>
      <c r="R292" s="114"/>
      <c r="S292" s="114"/>
      <c r="T292" s="63"/>
    </row>
    <row r="293" spans="1:20" ht="12.75" customHeight="1">
      <c r="A293" s="87"/>
      <c r="B293" s="90" t="s">
        <v>2156</v>
      </c>
      <c r="C293" s="141">
        <f>-C185</f>
        <v>0</v>
      </c>
      <c r="D293" s="141">
        <f t="shared" si="185"/>
        <v>0</v>
      </c>
      <c r="E293" s="141">
        <f t="shared" si="185"/>
        <v>0</v>
      </c>
      <c r="F293" s="141">
        <f t="shared" si="185"/>
        <v>0</v>
      </c>
      <c r="G293" s="141">
        <f t="shared" si="185"/>
        <v>0</v>
      </c>
      <c r="H293" s="141">
        <f t="shared" si="185"/>
        <v>0</v>
      </c>
      <c r="I293" s="141">
        <f t="shared" si="185"/>
        <v>0</v>
      </c>
      <c r="J293" s="141">
        <f t="shared" si="185"/>
        <v>0</v>
      </c>
      <c r="K293" s="141">
        <f t="shared" si="185"/>
        <v>0</v>
      </c>
      <c r="L293" s="141">
        <f t="shared" si="185"/>
        <v>0</v>
      </c>
      <c r="M293" s="141">
        <f t="shared" si="185"/>
        <v>0</v>
      </c>
      <c r="N293" s="141">
        <f t="shared" si="185"/>
        <v>0</v>
      </c>
      <c r="O293" s="141">
        <f t="shared" si="185"/>
        <v>0</v>
      </c>
      <c r="P293" s="208" t="e">
        <f t="shared" si="181"/>
        <v>#DIV/0!</v>
      </c>
      <c r="Q293" s="136">
        <f t="shared" si="182"/>
        <v>0</v>
      </c>
      <c r="R293" s="114"/>
      <c r="S293" s="114"/>
      <c r="T293" s="63"/>
    </row>
    <row r="294" spans="1:20" ht="12.75" customHeight="1">
      <c r="A294" s="87"/>
      <c r="B294" s="90" t="s">
        <v>20</v>
      </c>
      <c r="C294" s="141">
        <f>-C186</f>
        <v>0</v>
      </c>
      <c r="D294" s="141">
        <f t="shared" si="185"/>
        <v>0</v>
      </c>
      <c r="E294" s="141">
        <f t="shared" si="185"/>
        <v>0</v>
      </c>
      <c r="F294" s="141">
        <f t="shared" si="185"/>
        <v>0</v>
      </c>
      <c r="G294" s="141">
        <f t="shared" si="185"/>
        <v>0</v>
      </c>
      <c r="H294" s="141">
        <f t="shared" si="185"/>
        <v>0</v>
      </c>
      <c r="I294" s="141">
        <f t="shared" si="185"/>
        <v>0</v>
      </c>
      <c r="J294" s="141">
        <f t="shared" si="185"/>
        <v>0</v>
      </c>
      <c r="K294" s="141">
        <f t="shared" si="185"/>
        <v>0</v>
      </c>
      <c r="L294" s="141">
        <f t="shared" si="185"/>
        <v>0</v>
      </c>
      <c r="M294" s="141">
        <f t="shared" si="185"/>
        <v>0</v>
      </c>
      <c r="N294" s="141">
        <f t="shared" si="185"/>
        <v>0</v>
      </c>
      <c r="O294" s="141">
        <f t="shared" si="185"/>
        <v>0</v>
      </c>
      <c r="P294" s="208" t="e">
        <f>ROUND(+O294/O$10,4)</f>
        <v>#DIV/0!</v>
      </c>
      <c r="Q294" s="136">
        <f>+N294+M294+L294+K294+J294+I294+H294+G294+F294+E294+D294+C294-O294</f>
        <v>0</v>
      </c>
      <c r="R294" s="114"/>
      <c r="S294" s="114"/>
      <c r="T294" s="63"/>
    </row>
    <row r="295" spans="1:20" ht="12.75" customHeight="1">
      <c r="A295" s="87"/>
      <c r="B295" s="90" t="s">
        <v>2182</v>
      </c>
      <c r="C295" s="143">
        <f>-C189</f>
        <v>0</v>
      </c>
      <c r="D295" s="143">
        <f t="shared" ref="D295:O295" si="186">-D189</f>
        <v>0</v>
      </c>
      <c r="E295" s="143">
        <f t="shared" si="186"/>
        <v>0</v>
      </c>
      <c r="F295" s="143">
        <f t="shared" si="186"/>
        <v>0</v>
      </c>
      <c r="G295" s="143">
        <f t="shared" si="186"/>
        <v>0</v>
      </c>
      <c r="H295" s="143">
        <f t="shared" si="186"/>
        <v>0</v>
      </c>
      <c r="I295" s="143">
        <f t="shared" si="186"/>
        <v>0</v>
      </c>
      <c r="J295" s="143">
        <f t="shared" si="186"/>
        <v>0</v>
      </c>
      <c r="K295" s="143">
        <f t="shared" si="186"/>
        <v>0</v>
      </c>
      <c r="L295" s="143">
        <f t="shared" si="186"/>
        <v>0</v>
      </c>
      <c r="M295" s="143">
        <f t="shared" si="186"/>
        <v>0</v>
      </c>
      <c r="N295" s="143">
        <f t="shared" si="186"/>
        <v>0</v>
      </c>
      <c r="O295" s="143">
        <f t="shared" si="186"/>
        <v>0</v>
      </c>
      <c r="P295" s="208" t="e">
        <f t="shared" si="181"/>
        <v>#DIV/0!</v>
      </c>
      <c r="Q295" s="136">
        <f t="shared" si="182"/>
        <v>0</v>
      </c>
      <c r="R295" s="114"/>
      <c r="S295" s="114"/>
      <c r="T295" s="63"/>
    </row>
    <row r="296" spans="1:20" ht="12.75" customHeight="1">
      <c r="A296" s="87"/>
      <c r="B296" s="88"/>
      <c r="C296" s="135"/>
      <c r="D296" s="135"/>
      <c r="E296" s="135"/>
      <c r="F296" s="135"/>
      <c r="G296" s="135"/>
      <c r="H296" s="135"/>
      <c r="I296" s="135"/>
      <c r="J296" s="135"/>
      <c r="K296" s="135"/>
      <c r="L296" s="135"/>
      <c r="M296" s="135"/>
      <c r="N296" s="135"/>
      <c r="O296" s="135"/>
      <c r="P296" s="208"/>
      <c r="Q296" s="208"/>
      <c r="R296" s="114"/>
      <c r="S296" s="114"/>
      <c r="T296" s="63"/>
    </row>
    <row r="297" spans="1:20" ht="12.75" customHeight="1">
      <c r="A297" s="87" t="s">
        <v>2081</v>
      </c>
      <c r="B297" s="88" t="s">
        <v>2082</v>
      </c>
      <c r="C297" s="135">
        <f>SUM(C298:C302)</f>
        <v>0</v>
      </c>
      <c r="D297" s="135">
        <f t="shared" ref="D297:O297" si="187">SUM(D298:D302)</f>
        <v>0</v>
      </c>
      <c r="E297" s="135">
        <f t="shared" si="187"/>
        <v>0</v>
      </c>
      <c r="F297" s="135">
        <f t="shared" si="187"/>
        <v>0</v>
      </c>
      <c r="G297" s="135">
        <f t="shared" si="187"/>
        <v>0</v>
      </c>
      <c r="H297" s="135">
        <f t="shared" si="187"/>
        <v>0</v>
      </c>
      <c r="I297" s="135">
        <f t="shared" si="187"/>
        <v>0</v>
      </c>
      <c r="J297" s="135">
        <f t="shared" si="187"/>
        <v>0</v>
      </c>
      <c r="K297" s="135">
        <f t="shared" si="187"/>
        <v>0</v>
      </c>
      <c r="L297" s="135">
        <f t="shared" si="187"/>
        <v>0</v>
      </c>
      <c r="M297" s="135">
        <f t="shared" si="187"/>
        <v>0</v>
      </c>
      <c r="N297" s="135">
        <f t="shared" si="187"/>
        <v>0</v>
      </c>
      <c r="O297" s="135">
        <f t="shared" si="187"/>
        <v>0</v>
      </c>
      <c r="P297" s="207" t="e">
        <f t="shared" ref="P297:P302" si="188">ROUND(+O297/O$10,4)</f>
        <v>#DIV/0!</v>
      </c>
      <c r="Q297" s="136">
        <f t="shared" ref="Q297:Q302" si="189">+N297+M297+L297+K297+J297+I297+H297+G297+F297+E297+D297+C297-O297</f>
        <v>0</v>
      </c>
      <c r="R297" s="114"/>
      <c r="S297" s="114"/>
      <c r="T297" s="63"/>
    </row>
    <row r="298" spans="1:20" ht="12.75" customHeight="1">
      <c r="A298" s="87"/>
      <c r="B298" s="90" t="s">
        <v>2083</v>
      </c>
      <c r="C298" s="139">
        <f>C72+C74-C192</f>
        <v>0</v>
      </c>
      <c r="D298" s="139">
        <f t="shared" ref="D298:O298" si="190">D72+D74-D192-D194</f>
        <v>0</v>
      </c>
      <c r="E298" s="139">
        <f t="shared" si="190"/>
        <v>0</v>
      </c>
      <c r="F298" s="139">
        <f t="shared" si="190"/>
        <v>0</v>
      </c>
      <c r="G298" s="139">
        <f t="shared" si="190"/>
        <v>0</v>
      </c>
      <c r="H298" s="139">
        <f t="shared" si="190"/>
        <v>0</v>
      </c>
      <c r="I298" s="139">
        <f t="shared" si="190"/>
        <v>0</v>
      </c>
      <c r="J298" s="139">
        <f t="shared" si="190"/>
        <v>0</v>
      </c>
      <c r="K298" s="139">
        <f t="shared" si="190"/>
        <v>0</v>
      </c>
      <c r="L298" s="139">
        <f t="shared" si="190"/>
        <v>0</v>
      </c>
      <c r="M298" s="139">
        <f t="shared" si="190"/>
        <v>0</v>
      </c>
      <c r="N298" s="139">
        <f t="shared" si="190"/>
        <v>0</v>
      </c>
      <c r="O298" s="139">
        <f t="shared" si="190"/>
        <v>0</v>
      </c>
      <c r="P298" s="208" t="e">
        <f t="shared" si="188"/>
        <v>#DIV/0!</v>
      </c>
      <c r="Q298" s="136">
        <f t="shared" si="189"/>
        <v>0</v>
      </c>
      <c r="R298" s="114"/>
      <c r="S298" s="114"/>
      <c r="T298" s="63"/>
    </row>
    <row r="299" spans="1:20" ht="12.75" customHeight="1">
      <c r="A299" s="87"/>
      <c r="B299" s="90" t="s">
        <v>2053</v>
      </c>
      <c r="C299" s="141">
        <f>C73-C193</f>
        <v>0</v>
      </c>
      <c r="D299" s="141">
        <f t="shared" ref="D299:O299" si="191">D73-D193</f>
        <v>0</v>
      </c>
      <c r="E299" s="141">
        <f t="shared" si="191"/>
        <v>0</v>
      </c>
      <c r="F299" s="141">
        <f t="shared" si="191"/>
        <v>0</v>
      </c>
      <c r="G299" s="141">
        <f t="shared" si="191"/>
        <v>0</v>
      </c>
      <c r="H299" s="141">
        <f t="shared" si="191"/>
        <v>0</v>
      </c>
      <c r="I299" s="141">
        <f t="shared" si="191"/>
        <v>0</v>
      </c>
      <c r="J299" s="141">
        <f t="shared" si="191"/>
        <v>0</v>
      </c>
      <c r="K299" s="141">
        <f t="shared" si="191"/>
        <v>0</v>
      </c>
      <c r="L299" s="141">
        <f t="shared" si="191"/>
        <v>0</v>
      </c>
      <c r="M299" s="141">
        <f t="shared" si="191"/>
        <v>0</v>
      </c>
      <c r="N299" s="141">
        <f t="shared" si="191"/>
        <v>0</v>
      </c>
      <c r="O299" s="141">
        <f t="shared" si="191"/>
        <v>0</v>
      </c>
      <c r="P299" s="208" t="e">
        <f t="shared" si="188"/>
        <v>#DIV/0!</v>
      </c>
      <c r="Q299" s="136">
        <f t="shared" si="189"/>
        <v>0</v>
      </c>
      <c r="R299" s="114"/>
      <c r="S299" s="114"/>
      <c r="T299" s="63"/>
    </row>
    <row r="300" spans="1:20" ht="12.75" customHeight="1">
      <c r="A300" s="87"/>
      <c r="B300" s="90" t="s">
        <v>2160</v>
      </c>
      <c r="C300" s="141">
        <f>-C195</f>
        <v>0</v>
      </c>
      <c r="D300" s="141">
        <f t="shared" ref="D300:O301" si="192">-D195</f>
        <v>0</v>
      </c>
      <c r="E300" s="141">
        <f t="shared" si="192"/>
        <v>0</v>
      </c>
      <c r="F300" s="141">
        <f t="shared" si="192"/>
        <v>0</v>
      </c>
      <c r="G300" s="141">
        <f t="shared" si="192"/>
        <v>0</v>
      </c>
      <c r="H300" s="141">
        <f t="shared" si="192"/>
        <v>0</v>
      </c>
      <c r="I300" s="141">
        <f t="shared" si="192"/>
        <v>0</v>
      </c>
      <c r="J300" s="141">
        <f t="shared" si="192"/>
        <v>0</v>
      </c>
      <c r="K300" s="141">
        <f t="shared" si="192"/>
        <v>0</v>
      </c>
      <c r="L300" s="141">
        <f t="shared" si="192"/>
        <v>0</v>
      </c>
      <c r="M300" s="141">
        <f t="shared" si="192"/>
        <v>0</v>
      </c>
      <c r="N300" s="141">
        <f t="shared" si="192"/>
        <v>0</v>
      </c>
      <c r="O300" s="141">
        <f t="shared" si="192"/>
        <v>0</v>
      </c>
      <c r="P300" s="208" t="e">
        <f t="shared" si="188"/>
        <v>#DIV/0!</v>
      </c>
      <c r="Q300" s="136">
        <f t="shared" si="189"/>
        <v>0</v>
      </c>
      <c r="R300" s="114"/>
      <c r="S300" s="114"/>
      <c r="T300" s="63"/>
    </row>
    <row r="301" spans="1:20" ht="12.75" customHeight="1">
      <c r="A301" s="87"/>
      <c r="B301" s="90" t="s">
        <v>2161</v>
      </c>
      <c r="C301" s="141">
        <f>-C196</f>
        <v>0</v>
      </c>
      <c r="D301" s="141">
        <f t="shared" si="192"/>
        <v>0</v>
      </c>
      <c r="E301" s="141">
        <f t="shared" si="192"/>
        <v>0</v>
      </c>
      <c r="F301" s="141">
        <f t="shared" si="192"/>
        <v>0</v>
      </c>
      <c r="G301" s="141">
        <f t="shared" si="192"/>
        <v>0</v>
      </c>
      <c r="H301" s="141">
        <f t="shared" si="192"/>
        <v>0</v>
      </c>
      <c r="I301" s="141">
        <f t="shared" si="192"/>
        <v>0</v>
      </c>
      <c r="J301" s="141">
        <f t="shared" si="192"/>
        <v>0</v>
      </c>
      <c r="K301" s="141">
        <f t="shared" si="192"/>
        <v>0</v>
      </c>
      <c r="L301" s="141">
        <f t="shared" si="192"/>
        <v>0</v>
      </c>
      <c r="M301" s="141">
        <f t="shared" si="192"/>
        <v>0</v>
      </c>
      <c r="N301" s="141">
        <f t="shared" si="192"/>
        <v>0</v>
      </c>
      <c r="O301" s="141">
        <f t="shared" si="192"/>
        <v>0</v>
      </c>
      <c r="P301" s="208" t="e">
        <f t="shared" si="188"/>
        <v>#DIV/0!</v>
      </c>
      <c r="Q301" s="136">
        <f t="shared" si="189"/>
        <v>0</v>
      </c>
      <c r="R301" s="114"/>
      <c r="S301" s="114"/>
      <c r="T301" s="63"/>
    </row>
    <row r="302" spans="1:20" ht="12.75" customHeight="1">
      <c r="A302" s="87"/>
      <c r="B302" s="90" t="s">
        <v>2164</v>
      </c>
      <c r="C302" s="143">
        <f>-C199</f>
        <v>0</v>
      </c>
      <c r="D302" s="143">
        <f t="shared" ref="D302:O302" si="193">-D199</f>
        <v>0</v>
      </c>
      <c r="E302" s="143">
        <f t="shared" si="193"/>
        <v>0</v>
      </c>
      <c r="F302" s="143">
        <f t="shared" si="193"/>
        <v>0</v>
      </c>
      <c r="G302" s="143">
        <f t="shared" si="193"/>
        <v>0</v>
      </c>
      <c r="H302" s="143">
        <f t="shared" si="193"/>
        <v>0</v>
      </c>
      <c r="I302" s="143">
        <f t="shared" si="193"/>
        <v>0</v>
      </c>
      <c r="J302" s="143">
        <f t="shared" si="193"/>
        <v>0</v>
      </c>
      <c r="K302" s="143">
        <f t="shared" si="193"/>
        <v>0</v>
      </c>
      <c r="L302" s="143">
        <f t="shared" si="193"/>
        <v>0</v>
      </c>
      <c r="M302" s="143">
        <f t="shared" si="193"/>
        <v>0</v>
      </c>
      <c r="N302" s="143">
        <f t="shared" si="193"/>
        <v>0</v>
      </c>
      <c r="O302" s="143">
        <f t="shared" si="193"/>
        <v>0</v>
      </c>
      <c r="P302" s="208" t="e">
        <f t="shared" si="188"/>
        <v>#DIV/0!</v>
      </c>
      <c r="Q302" s="136">
        <f t="shared" si="189"/>
        <v>0</v>
      </c>
      <c r="R302" s="114"/>
      <c r="S302" s="114"/>
      <c r="T302" s="63"/>
    </row>
    <row r="303" spans="1:20" ht="12.75" customHeight="1">
      <c r="A303" s="87"/>
      <c r="B303" s="88"/>
      <c r="C303" s="135"/>
      <c r="D303" s="135"/>
      <c r="E303" s="135"/>
      <c r="F303" s="135"/>
      <c r="G303" s="135"/>
      <c r="H303" s="135"/>
      <c r="I303" s="135"/>
      <c r="J303" s="135"/>
      <c r="K303" s="135"/>
      <c r="L303" s="135"/>
      <c r="M303" s="135"/>
      <c r="N303" s="135"/>
      <c r="O303" s="135"/>
      <c r="P303" s="208"/>
      <c r="Q303" s="208"/>
      <c r="R303" s="114"/>
      <c r="S303" s="114"/>
      <c r="T303" s="63"/>
    </row>
    <row r="304" spans="1:20" ht="12.75" customHeight="1">
      <c r="A304" s="87" t="s">
        <v>2085</v>
      </c>
      <c r="B304" s="88" t="s">
        <v>2086</v>
      </c>
      <c r="C304" s="135">
        <f>SUM(C305:C308)</f>
        <v>0</v>
      </c>
      <c r="D304" s="135">
        <f t="shared" ref="D304:O304" si="194">SUM(D305:D308)</f>
        <v>0</v>
      </c>
      <c r="E304" s="135">
        <f t="shared" si="194"/>
        <v>0</v>
      </c>
      <c r="F304" s="135">
        <f t="shared" si="194"/>
        <v>0</v>
      </c>
      <c r="G304" s="135">
        <f t="shared" si="194"/>
        <v>0</v>
      </c>
      <c r="H304" s="135">
        <f t="shared" si="194"/>
        <v>0</v>
      </c>
      <c r="I304" s="135">
        <f t="shared" si="194"/>
        <v>0</v>
      </c>
      <c r="J304" s="135">
        <f t="shared" si="194"/>
        <v>0</v>
      </c>
      <c r="K304" s="135">
        <f t="shared" si="194"/>
        <v>0</v>
      </c>
      <c r="L304" s="135">
        <f t="shared" si="194"/>
        <v>0</v>
      </c>
      <c r="M304" s="135">
        <f t="shared" si="194"/>
        <v>0</v>
      </c>
      <c r="N304" s="135">
        <f t="shared" si="194"/>
        <v>0</v>
      </c>
      <c r="O304" s="135">
        <f t="shared" si="194"/>
        <v>0</v>
      </c>
      <c r="P304" s="207" t="e">
        <f t="shared" ref="P304:P308" si="195">ROUND(+O304/O$10,4)</f>
        <v>#DIV/0!</v>
      </c>
      <c r="Q304" s="136">
        <f t="shared" ref="Q304:Q308" si="196">+N304+M304+L304+K304+J304+I304+H304+G304+F304+E304+D304+C304-O304</f>
        <v>0</v>
      </c>
      <c r="R304" s="114"/>
      <c r="S304" s="114"/>
      <c r="T304" s="63"/>
    </row>
    <row r="305" spans="1:20" ht="12.75" customHeight="1">
      <c r="A305" s="87"/>
      <c r="B305" s="90" t="s">
        <v>2087</v>
      </c>
      <c r="C305" s="139">
        <f>C77+C81-C202-C210</f>
        <v>0</v>
      </c>
      <c r="D305" s="139">
        <f t="shared" ref="D305:O308" si="197">D77+D81-D202-D210</f>
        <v>0</v>
      </c>
      <c r="E305" s="139">
        <f t="shared" si="197"/>
        <v>0</v>
      </c>
      <c r="F305" s="139">
        <f t="shared" si="197"/>
        <v>0</v>
      </c>
      <c r="G305" s="139">
        <f t="shared" si="197"/>
        <v>0</v>
      </c>
      <c r="H305" s="139">
        <f t="shared" si="197"/>
        <v>0</v>
      </c>
      <c r="I305" s="139">
        <f t="shared" si="197"/>
        <v>0</v>
      </c>
      <c r="J305" s="139">
        <f t="shared" si="197"/>
        <v>0</v>
      </c>
      <c r="K305" s="139">
        <f t="shared" si="197"/>
        <v>0</v>
      </c>
      <c r="L305" s="139">
        <f t="shared" si="197"/>
        <v>0</v>
      </c>
      <c r="M305" s="139">
        <f t="shared" si="197"/>
        <v>0</v>
      </c>
      <c r="N305" s="139">
        <f t="shared" si="197"/>
        <v>0</v>
      </c>
      <c r="O305" s="139">
        <f t="shared" si="197"/>
        <v>0</v>
      </c>
      <c r="P305" s="208" t="e">
        <f t="shared" si="195"/>
        <v>#DIV/0!</v>
      </c>
      <c r="Q305" s="136">
        <f t="shared" si="196"/>
        <v>0</v>
      </c>
      <c r="R305" s="114"/>
      <c r="S305" s="114"/>
      <c r="T305" s="63"/>
    </row>
    <row r="306" spans="1:20" ht="12.75" customHeight="1">
      <c r="A306" s="87"/>
      <c r="B306" s="90" t="s">
        <v>2088</v>
      </c>
      <c r="C306" s="141">
        <f>C78+C82-C203-C211</f>
        <v>0</v>
      </c>
      <c r="D306" s="141">
        <f t="shared" si="197"/>
        <v>0</v>
      </c>
      <c r="E306" s="141">
        <f t="shared" si="197"/>
        <v>0</v>
      </c>
      <c r="F306" s="141">
        <f t="shared" si="197"/>
        <v>0</v>
      </c>
      <c r="G306" s="141">
        <f t="shared" si="197"/>
        <v>0</v>
      </c>
      <c r="H306" s="141">
        <f t="shared" si="197"/>
        <v>0</v>
      </c>
      <c r="I306" s="141">
        <f t="shared" si="197"/>
        <v>0</v>
      </c>
      <c r="J306" s="141">
        <f t="shared" si="197"/>
        <v>0</v>
      </c>
      <c r="K306" s="141">
        <f t="shared" si="197"/>
        <v>0</v>
      </c>
      <c r="L306" s="141">
        <f t="shared" si="197"/>
        <v>0</v>
      </c>
      <c r="M306" s="141">
        <f t="shared" si="197"/>
        <v>0</v>
      </c>
      <c r="N306" s="141">
        <f t="shared" si="197"/>
        <v>0</v>
      </c>
      <c r="O306" s="141">
        <f t="shared" si="197"/>
        <v>0</v>
      </c>
      <c r="P306" s="208" t="e">
        <f t="shared" si="195"/>
        <v>#DIV/0!</v>
      </c>
      <c r="Q306" s="136">
        <f t="shared" si="196"/>
        <v>0</v>
      </c>
      <c r="R306" s="114"/>
      <c r="S306" s="114"/>
      <c r="T306" s="63"/>
    </row>
    <row r="307" spans="1:20" ht="12.75" customHeight="1">
      <c r="A307" s="87"/>
      <c r="B307" s="90" t="s">
        <v>2089</v>
      </c>
      <c r="C307" s="141">
        <f>C79+C83-C204-C212</f>
        <v>0</v>
      </c>
      <c r="D307" s="141">
        <f t="shared" si="197"/>
        <v>0</v>
      </c>
      <c r="E307" s="141">
        <f t="shared" si="197"/>
        <v>0</v>
      </c>
      <c r="F307" s="141">
        <f t="shared" si="197"/>
        <v>0</v>
      </c>
      <c r="G307" s="141">
        <f t="shared" si="197"/>
        <v>0</v>
      </c>
      <c r="H307" s="141">
        <f t="shared" si="197"/>
        <v>0</v>
      </c>
      <c r="I307" s="141">
        <f t="shared" si="197"/>
        <v>0</v>
      </c>
      <c r="J307" s="141">
        <f t="shared" si="197"/>
        <v>0</v>
      </c>
      <c r="K307" s="141">
        <f t="shared" si="197"/>
        <v>0</v>
      </c>
      <c r="L307" s="141">
        <f t="shared" si="197"/>
        <v>0</v>
      </c>
      <c r="M307" s="141">
        <f t="shared" si="197"/>
        <v>0</v>
      </c>
      <c r="N307" s="141">
        <f t="shared" si="197"/>
        <v>0</v>
      </c>
      <c r="O307" s="141">
        <f t="shared" si="197"/>
        <v>0</v>
      </c>
      <c r="P307" s="208" t="e">
        <f t="shared" si="195"/>
        <v>#DIV/0!</v>
      </c>
      <c r="Q307" s="136">
        <f t="shared" si="196"/>
        <v>0</v>
      </c>
      <c r="R307" s="114"/>
      <c r="S307" s="114"/>
      <c r="T307" s="63"/>
    </row>
    <row r="308" spans="1:20" ht="12.75" customHeight="1">
      <c r="A308" s="87"/>
      <c r="B308" s="90" t="s">
        <v>2083</v>
      </c>
      <c r="C308" s="143">
        <f>C80+C84-C205-C213</f>
        <v>0</v>
      </c>
      <c r="D308" s="143">
        <f t="shared" si="197"/>
        <v>0</v>
      </c>
      <c r="E308" s="143">
        <f t="shared" si="197"/>
        <v>0</v>
      </c>
      <c r="F308" s="143">
        <f t="shared" si="197"/>
        <v>0</v>
      </c>
      <c r="G308" s="143">
        <f t="shared" si="197"/>
        <v>0</v>
      </c>
      <c r="H308" s="143">
        <f t="shared" si="197"/>
        <v>0</v>
      </c>
      <c r="I308" s="143">
        <f t="shared" si="197"/>
        <v>0</v>
      </c>
      <c r="J308" s="143">
        <f t="shared" si="197"/>
        <v>0</v>
      </c>
      <c r="K308" s="143">
        <f t="shared" si="197"/>
        <v>0</v>
      </c>
      <c r="L308" s="143">
        <f t="shared" si="197"/>
        <v>0</v>
      </c>
      <c r="M308" s="143">
        <f t="shared" si="197"/>
        <v>0</v>
      </c>
      <c r="N308" s="143">
        <f t="shared" si="197"/>
        <v>0</v>
      </c>
      <c r="O308" s="143">
        <f t="shared" si="197"/>
        <v>0</v>
      </c>
      <c r="P308" s="208" t="e">
        <f t="shared" si="195"/>
        <v>#DIV/0!</v>
      </c>
      <c r="Q308" s="136">
        <f t="shared" si="196"/>
        <v>0</v>
      </c>
      <c r="R308" s="114"/>
      <c r="S308" s="114"/>
      <c r="T308" s="63"/>
    </row>
    <row r="309" spans="1:20" ht="12.75" customHeight="1">
      <c r="A309" s="87"/>
      <c r="B309" s="88"/>
      <c r="C309" s="135"/>
      <c r="D309" s="135"/>
      <c r="E309" s="135"/>
      <c r="F309" s="135"/>
      <c r="G309" s="135"/>
      <c r="H309" s="135"/>
      <c r="I309" s="135"/>
      <c r="J309" s="135"/>
      <c r="K309" s="135"/>
      <c r="L309" s="135"/>
      <c r="M309" s="135"/>
      <c r="N309" s="135"/>
      <c r="O309" s="135"/>
      <c r="P309" s="208"/>
      <c r="Q309" s="208"/>
      <c r="R309" s="114"/>
      <c r="S309" s="114"/>
      <c r="T309" s="63"/>
    </row>
    <row r="310" spans="1:20" ht="12.75" customHeight="1">
      <c r="A310" s="87" t="s">
        <v>2093</v>
      </c>
      <c r="B310" s="88" t="s">
        <v>2094</v>
      </c>
      <c r="C310" s="135">
        <f t="shared" ref="C310:O310" si="198">SUM(C311:C315)</f>
        <v>0</v>
      </c>
      <c r="D310" s="135">
        <f t="shared" si="198"/>
        <v>0</v>
      </c>
      <c r="E310" s="135">
        <f t="shared" si="198"/>
        <v>0</v>
      </c>
      <c r="F310" s="135">
        <f t="shared" si="198"/>
        <v>0</v>
      </c>
      <c r="G310" s="135">
        <f t="shared" si="198"/>
        <v>0</v>
      </c>
      <c r="H310" s="135">
        <f t="shared" si="198"/>
        <v>0</v>
      </c>
      <c r="I310" s="135">
        <f t="shared" si="198"/>
        <v>0</v>
      </c>
      <c r="J310" s="135">
        <f t="shared" si="198"/>
        <v>0</v>
      </c>
      <c r="K310" s="135">
        <f t="shared" si="198"/>
        <v>0</v>
      </c>
      <c r="L310" s="135">
        <f t="shared" si="198"/>
        <v>0</v>
      </c>
      <c r="M310" s="135">
        <f t="shared" si="198"/>
        <v>0</v>
      </c>
      <c r="N310" s="135">
        <f t="shared" si="198"/>
        <v>0</v>
      </c>
      <c r="O310" s="135">
        <f t="shared" si="198"/>
        <v>0</v>
      </c>
      <c r="P310" s="207" t="e">
        <f t="shared" si="128"/>
        <v>#DIV/0!</v>
      </c>
      <c r="Q310" s="136">
        <f t="shared" ref="Q310:Q315" si="199">+N310+M310+L310+K310+J310+I310+H310+G310+F310+E310+D310+C310-O310</f>
        <v>0</v>
      </c>
      <c r="R310" s="114"/>
      <c r="S310" s="114"/>
      <c r="T310" s="63"/>
    </row>
    <row r="311" spans="1:20" ht="12.75" customHeight="1">
      <c r="A311" s="87"/>
      <c r="B311" s="90" t="s">
        <v>2183</v>
      </c>
      <c r="C311" s="139">
        <f>C87-C221</f>
        <v>0</v>
      </c>
      <c r="D311" s="139">
        <f t="shared" ref="D311:O315" si="200">D87-D221</f>
        <v>0</v>
      </c>
      <c r="E311" s="139">
        <f t="shared" si="200"/>
        <v>0</v>
      </c>
      <c r="F311" s="139">
        <f t="shared" si="200"/>
        <v>0</v>
      </c>
      <c r="G311" s="139">
        <f t="shared" si="200"/>
        <v>0</v>
      </c>
      <c r="H311" s="139">
        <f t="shared" si="200"/>
        <v>0</v>
      </c>
      <c r="I311" s="139">
        <f t="shared" si="200"/>
        <v>0</v>
      </c>
      <c r="J311" s="139">
        <f t="shared" si="200"/>
        <v>0</v>
      </c>
      <c r="K311" s="139">
        <f t="shared" si="200"/>
        <v>0</v>
      </c>
      <c r="L311" s="139">
        <f t="shared" si="200"/>
        <v>0</v>
      </c>
      <c r="M311" s="139">
        <f t="shared" si="200"/>
        <v>0</v>
      </c>
      <c r="N311" s="139">
        <f t="shared" si="200"/>
        <v>0</v>
      </c>
      <c r="O311" s="139">
        <f t="shared" si="200"/>
        <v>0</v>
      </c>
      <c r="P311" s="208" t="e">
        <f t="shared" si="128"/>
        <v>#DIV/0!</v>
      </c>
      <c r="Q311" s="136">
        <f t="shared" si="199"/>
        <v>0</v>
      </c>
      <c r="R311" s="114"/>
      <c r="S311" s="114"/>
      <c r="T311" s="63"/>
    </row>
    <row r="312" spans="1:20" ht="12.75" customHeight="1">
      <c r="A312" s="87"/>
      <c r="B312" s="90" t="s">
        <v>2184</v>
      </c>
      <c r="C312" s="141">
        <f>C88-C222</f>
        <v>0</v>
      </c>
      <c r="D312" s="141">
        <f t="shared" si="200"/>
        <v>0</v>
      </c>
      <c r="E312" s="141">
        <f t="shared" si="200"/>
        <v>0</v>
      </c>
      <c r="F312" s="141">
        <f t="shared" si="200"/>
        <v>0</v>
      </c>
      <c r="G312" s="141">
        <f t="shared" si="200"/>
        <v>0</v>
      </c>
      <c r="H312" s="141">
        <f t="shared" si="200"/>
        <v>0</v>
      </c>
      <c r="I312" s="141">
        <f t="shared" si="200"/>
        <v>0</v>
      </c>
      <c r="J312" s="141">
        <f t="shared" si="200"/>
        <v>0</v>
      </c>
      <c r="K312" s="141">
        <f t="shared" si="200"/>
        <v>0</v>
      </c>
      <c r="L312" s="141">
        <f t="shared" si="200"/>
        <v>0</v>
      </c>
      <c r="M312" s="141">
        <f t="shared" si="200"/>
        <v>0</v>
      </c>
      <c r="N312" s="141">
        <f t="shared" si="200"/>
        <v>0</v>
      </c>
      <c r="O312" s="141">
        <f t="shared" si="200"/>
        <v>0</v>
      </c>
      <c r="P312" s="208" t="e">
        <f t="shared" si="128"/>
        <v>#DIV/0!</v>
      </c>
      <c r="Q312" s="136">
        <f t="shared" si="199"/>
        <v>0</v>
      </c>
      <c r="R312" s="114"/>
      <c r="S312" s="114"/>
      <c r="T312" s="63"/>
    </row>
    <row r="313" spans="1:20" ht="12.75" customHeight="1">
      <c r="A313" s="87"/>
      <c r="B313" s="90" t="s">
        <v>2185</v>
      </c>
      <c r="C313" s="141">
        <f>C89-C223</f>
        <v>0</v>
      </c>
      <c r="D313" s="141">
        <f t="shared" si="200"/>
        <v>0</v>
      </c>
      <c r="E313" s="141">
        <f t="shared" si="200"/>
        <v>0</v>
      </c>
      <c r="F313" s="141">
        <f t="shared" si="200"/>
        <v>0</v>
      </c>
      <c r="G313" s="141">
        <f t="shared" si="200"/>
        <v>0</v>
      </c>
      <c r="H313" s="141">
        <f t="shared" si="200"/>
        <v>0</v>
      </c>
      <c r="I313" s="141">
        <f t="shared" si="200"/>
        <v>0</v>
      </c>
      <c r="J313" s="141">
        <f t="shared" si="200"/>
        <v>0</v>
      </c>
      <c r="K313" s="141">
        <f t="shared" si="200"/>
        <v>0</v>
      </c>
      <c r="L313" s="141">
        <f t="shared" si="200"/>
        <v>0</v>
      </c>
      <c r="M313" s="141">
        <f t="shared" si="200"/>
        <v>0</v>
      </c>
      <c r="N313" s="141">
        <f t="shared" si="200"/>
        <v>0</v>
      </c>
      <c r="O313" s="141">
        <f t="shared" si="200"/>
        <v>0</v>
      </c>
      <c r="P313" s="208" t="e">
        <f t="shared" si="128"/>
        <v>#DIV/0!</v>
      </c>
      <c r="Q313" s="136">
        <f t="shared" si="199"/>
        <v>0</v>
      </c>
      <c r="R313" s="114"/>
      <c r="S313" s="114"/>
      <c r="T313" s="63"/>
    </row>
    <row r="314" spans="1:20" ht="12.75" customHeight="1">
      <c r="A314" s="87"/>
      <c r="B314" s="90" t="s">
        <v>2186</v>
      </c>
      <c r="C314" s="141">
        <f>C90-C224</f>
        <v>0</v>
      </c>
      <c r="D314" s="141">
        <f t="shared" si="200"/>
        <v>0</v>
      </c>
      <c r="E314" s="141">
        <f t="shared" si="200"/>
        <v>0</v>
      </c>
      <c r="F314" s="141">
        <f t="shared" si="200"/>
        <v>0</v>
      </c>
      <c r="G314" s="141">
        <f t="shared" si="200"/>
        <v>0</v>
      </c>
      <c r="H314" s="141">
        <f t="shared" si="200"/>
        <v>0</v>
      </c>
      <c r="I314" s="141">
        <f t="shared" si="200"/>
        <v>0</v>
      </c>
      <c r="J314" s="141">
        <f t="shared" si="200"/>
        <v>0</v>
      </c>
      <c r="K314" s="141">
        <f t="shared" si="200"/>
        <v>0</v>
      </c>
      <c r="L314" s="141">
        <f t="shared" si="200"/>
        <v>0</v>
      </c>
      <c r="M314" s="141">
        <f t="shared" si="200"/>
        <v>0</v>
      </c>
      <c r="N314" s="141">
        <f t="shared" si="200"/>
        <v>0</v>
      </c>
      <c r="O314" s="141">
        <f t="shared" si="200"/>
        <v>0</v>
      </c>
      <c r="P314" s="208" t="e">
        <f t="shared" si="128"/>
        <v>#DIV/0!</v>
      </c>
      <c r="Q314" s="136">
        <f t="shared" si="199"/>
        <v>0</v>
      </c>
      <c r="R314" s="114"/>
      <c r="S314" s="114"/>
      <c r="T314" s="63"/>
    </row>
    <row r="315" spans="1:20" ht="12.75" customHeight="1">
      <c r="A315" s="87"/>
      <c r="B315" s="90" t="s">
        <v>2083</v>
      </c>
      <c r="C315" s="143">
        <f>C91-C225</f>
        <v>0</v>
      </c>
      <c r="D315" s="143">
        <f t="shared" si="200"/>
        <v>0</v>
      </c>
      <c r="E315" s="143">
        <f t="shared" si="200"/>
        <v>0</v>
      </c>
      <c r="F315" s="143">
        <f t="shared" si="200"/>
        <v>0</v>
      </c>
      <c r="G315" s="143">
        <f t="shared" si="200"/>
        <v>0</v>
      </c>
      <c r="H315" s="143">
        <f t="shared" si="200"/>
        <v>0</v>
      </c>
      <c r="I315" s="143">
        <f t="shared" si="200"/>
        <v>0</v>
      </c>
      <c r="J315" s="143">
        <f t="shared" si="200"/>
        <v>0</v>
      </c>
      <c r="K315" s="143">
        <f t="shared" si="200"/>
        <v>0</v>
      </c>
      <c r="L315" s="143">
        <f t="shared" si="200"/>
        <v>0</v>
      </c>
      <c r="M315" s="143">
        <f t="shared" si="200"/>
        <v>0</v>
      </c>
      <c r="N315" s="143">
        <f t="shared" si="200"/>
        <v>0</v>
      </c>
      <c r="O315" s="143">
        <f t="shared" si="200"/>
        <v>0</v>
      </c>
      <c r="P315" s="208" t="e">
        <f t="shared" si="128"/>
        <v>#DIV/0!</v>
      </c>
      <c r="Q315" s="136">
        <f t="shared" si="199"/>
        <v>0</v>
      </c>
      <c r="R315" s="114"/>
      <c r="S315" s="114"/>
      <c r="T315" s="63"/>
    </row>
    <row r="316" spans="1:20" ht="12.75" customHeight="1">
      <c r="A316" s="71"/>
      <c r="B316" s="84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208"/>
      <c r="P316" s="208"/>
      <c r="Q316" s="208"/>
      <c r="R316" s="114"/>
      <c r="S316" s="114"/>
      <c r="T316" s="63"/>
    </row>
    <row r="317" spans="1:20" ht="12.75" customHeight="1">
      <c r="A317" s="71"/>
      <c r="B317" s="84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208"/>
      <c r="P317" s="208"/>
      <c r="Q317" s="208"/>
      <c r="R317" s="114"/>
      <c r="S317" s="114"/>
      <c r="T317" s="63"/>
    </row>
    <row r="318" spans="1:20" s="74" customFormat="1" ht="13.5" customHeight="1" thickBot="1">
      <c r="A318" s="51"/>
      <c r="B318" s="61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205"/>
      <c r="P318" s="205"/>
      <c r="Q318" s="205"/>
      <c r="R318" s="114"/>
      <c r="S318" s="114"/>
      <c r="T318" s="63"/>
    </row>
    <row r="319" spans="1:20" s="74" customFormat="1" ht="35.25" customHeight="1" thickBot="1">
      <c r="A319" s="71"/>
      <c r="B319" s="116" t="s">
        <v>2187</v>
      </c>
      <c r="C319" s="117" t="str">
        <f t="shared" ref="C319:O319" si="201">IF(ROUND(C229,0)=ROUND(C21-C95,0),"OK","GM does not agree")</f>
        <v>OK</v>
      </c>
      <c r="D319" s="117" t="str">
        <f t="shared" si="201"/>
        <v>OK</v>
      </c>
      <c r="E319" s="117" t="str">
        <f t="shared" si="201"/>
        <v>OK</v>
      </c>
      <c r="F319" s="117" t="str">
        <f t="shared" si="201"/>
        <v>OK</v>
      </c>
      <c r="G319" s="117" t="str">
        <f t="shared" si="201"/>
        <v>OK</v>
      </c>
      <c r="H319" s="117" t="str">
        <f t="shared" si="201"/>
        <v>OK</v>
      </c>
      <c r="I319" s="117" t="str">
        <f t="shared" si="201"/>
        <v>OK</v>
      </c>
      <c r="J319" s="117" t="str">
        <f t="shared" si="201"/>
        <v>OK</v>
      </c>
      <c r="K319" s="117" t="str">
        <f t="shared" si="201"/>
        <v>OK</v>
      </c>
      <c r="L319" s="117" t="str">
        <f t="shared" si="201"/>
        <v>OK</v>
      </c>
      <c r="M319" s="117" t="str">
        <f t="shared" si="201"/>
        <v>OK</v>
      </c>
      <c r="N319" s="117" t="str">
        <f t="shared" si="201"/>
        <v>OK</v>
      </c>
      <c r="O319" s="117" t="str">
        <f t="shared" si="201"/>
        <v>OK</v>
      </c>
      <c r="P319" s="205"/>
      <c r="Q319" s="205"/>
      <c r="R319" s="114"/>
      <c r="S319" s="114"/>
      <c r="T319" s="63"/>
    </row>
    <row r="320" spans="1:20" s="74" customFormat="1">
      <c r="A320" s="71"/>
      <c r="B320" s="61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205"/>
      <c r="P320" s="205"/>
      <c r="Q320" s="205"/>
      <c r="R320" s="114"/>
      <c r="S320" s="114"/>
      <c r="T320" s="63"/>
    </row>
    <row r="321" spans="1:20" s="74" customFormat="1">
      <c r="A321" s="71"/>
      <c r="B321" s="61" t="s">
        <v>2188</v>
      </c>
      <c r="C321" s="118" t="s">
        <v>2189</v>
      </c>
      <c r="D321" s="118" t="s">
        <v>2189</v>
      </c>
      <c r="E321" s="118" t="s">
        <v>2189</v>
      </c>
      <c r="F321" s="118" t="s">
        <v>2189</v>
      </c>
      <c r="G321" s="118" t="s">
        <v>2189</v>
      </c>
      <c r="H321" s="118" t="s">
        <v>2189</v>
      </c>
      <c r="I321" s="118" t="s">
        <v>2189</v>
      </c>
      <c r="J321" s="118" t="s">
        <v>2189</v>
      </c>
      <c r="K321" s="118" t="s">
        <v>2189</v>
      </c>
      <c r="L321" s="118" t="s">
        <v>2189</v>
      </c>
      <c r="M321" s="118" t="s">
        <v>2189</v>
      </c>
      <c r="N321" s="118" t="s">
        <v>2189</v>
      </c>
      <c r="O321" s="118" t="s">
        <v>2189</v>
      </c>
      <c r="P321" s="211"/>
      <c r="Q321" s="205"/>
      <c r="R321" s="114"/>
      <c r="S321" s="114"/>
      <c r="T321" s="63"/>
    </row>
    <row r="322" spans="1:20" s="74" customFormat="1" ht="12.75" customHeight="1">
      <c r="A322" s="71"/>
      <c r="B322" s="54" t="s">
        <v>2190</v>
      </c>
      <c r="C322" s="80" t="str">
        <f t="shared" ref="C322:O322" si="202">IF(C21=0, "N/A",C229/ C21)</f>
        <v>N/A</v>
      </c>
      <c r="D322" s="80" t="str">
        <f t="shared" si="202"/>
        <v>N/A</v>
      </c>
      <c r="E322" s="80" t="str">
        <f t="shared" si="202"/>
        <v>N/A</v>
      </c>
      <c r="F322" s="80" t="str">
        <f t="shared" si="202"/>
        <v>N/A</v>
      </c>
      <c r="G322" s="80" t="str">
        <f t="shared" si="202"/>
        <v>N/A</v>
      </c>
      <c r="H322" s="80" t="str">
        <f t="shared" si="202"/>
        <v>N/A</v>
      </c>
      <c r="I322" s="80" t="str">
        <f t="shared" si="202"/>
        <v>N/A</v>
      </c>
      <c r="J322" s="80" t="str">
        <f t="shared" si="202"/>
        <v>N/A</v>
      </c>
      <c r="K322" s="80" t="str">
        <f t="shared" si="202"/>
        <v>N/A</v>
      </c>
      <c r="L322" s="80" t="str">
        <f t="shared" si="202"/>
        <v>N/A</v>
      </c>
      <c r="M322" s="80" t="str">
        <f t="shared" si="202"/>
        <v>N/A</v>
      </c>
      <c r="N322" s="80" t="str">
        <f t="shared" si="202"/>
        <v>N/A</v>
      </c>
      <c r="O322" s="80" t="str">
        <f t="shared" si="202"/>
        <v>N/A</v>
      </c>
      <c r="P322" s="212"/>
      <c r="Q322" s="205"/>
      <c r="R322" s="114"/>
      <c r="S322" s="114"/>
      <c r="T322" s="63"/>
    </row>
    <row r="323" spans="1:20" s="74" customFormat="1">
      <c r="A323" s="71"/>
      <c r="B323" s="54"/>
      <c r="C323" s="119"/>
      <c r="D323" s="119"/>
      <c r="E323" s="80"/>
      <c r="F323" s="80"/>
      <c r="G323" s="80"/>
      <c r="H323" s="80"/>
      <c r="I323" s="80"/>
      <c r="J323" s="80"/>
      <c r="K323" s="80"/>
      <c r="L323" s="80"/>
      <c r="M323" s="80"/>
      <c r="N323" s="80"/>
      <c r="O323" s="212"/>
      <c r="P323" s="212"/>
      <c r="Q323" s="212"/>
      <c r="R323" s="114"/>
      <c r="S323" s="114"/>
      <c r="T323" s="63"/>
    </row>
    <row r="324" spans="1:20" s="74" customFormat="1">
      <c r="A324" s="120"/>
      <c r="B324" s="121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63"/>
      <c r="S324" s="63"/>
      <c r="T324" s="63"/>
    </row>
    <row r="325" spans="1:20">
      <c r="R325" s="63"/>
      <c r="S325" s="63"/>
      <c r="T325" s="63"/>
    </row>
    <row r="326" spans="1:20">
      <c r="R326" s="63"/>
      <c r="S326" s="63"/>
      <c r="T326" s="63"/>
    </row>
    <row r="327" spans="1:20">
      <c r="R327" s="63"/>
      <c r="S327" s="63"/>
      <c r="T327" s="63"/>
    </row>
    <row r="328" spans="1:20">
      <c r="R328" s="63"/>
      <c r="S328" s="63"/>
      <c r="T328" s="63"/>
    </row>
    <row r="329" spans="1:20">
      <c r="R329" s="63"/>
      <c r="S329" s="63"/>
      <c r="T329" s="63"/>
    </row>
    <row r="330" spans="1:20">
      <c r="R330" s="63"/>
      <c r="S330" s="63"/>
      <c r="T330" s="63"/>
    </row>
    <row r="331" spans="1:20">
      <c r="R331" s="63"/>
      <c r="S331" s="63"/>
      <c r="T331" s="63"/>
    </row>
    <row r="332" spans="1:20">
      <c r="R332" s="63"/>
      <c r="S332" s="63"/>
      <c r="T332" s="63"/>
    </row>
    <row r="333" spans="1:20">
      <c r="R333" s="63"/>
      <c r="S333" s="63"/>
      <c r="T333" s="63"/>
    </row>
    <row r="334" spans="1:20">
      <c r="R334" s="63"/>
      <c r="S334" s="63"/>
      <c r="T334" s="63"/>
    </row>
    <row r="335" spans="1:20">
      <c r="R335" s="63"/>
      <c r="S335" s="63"/>
      <c r="T335" s="63"/>
    </row>
    <row r="336" spans="1:20">
      <c r="R336" s="63"/>
      <c r="S336" s="63"/>
      <c r="T336" s="63"/>
    </row>
    <row r="337" spans="18:20">
      <c r="R337" s="63"/>
      <c r="S337" s="63"/>
      <c r="T337" s="63"/>
    </row>
    <row r="338" spans="18:20">
      <c r="R338" s="63"/>
      <c r="S338" s="63"/>
      <c r="T338" s="63"/>
    </row>
    <row r="339" spans="18:20">
      <c r="R339" s="63"/>
      <c r="S339" s="63"/>
      <c r="T339" s="63"/>
    </row>
    <row r="340" spans="18:20">
      <c r="R340" s="63"/>
      <c r="S340" s="63"/>
      <c r="T340" s="63"/>
    </row>
    <row r="341" spans="18:20">
      <c r="R341" s="63"/>
      <c r="S341" s="63"/>
      <c r="T341" s="63"/>
    </row>
    <row r="342" spans="18:20">
      <c r="R342" s="63"/>
      <c r="S342" s="63"/>
      <c r="T342" s="63"/>
    </row>
    <row r="343" spans="18:20">
      <c r="R343" s="63"/>
      <c r="S343" s="63"/>
      <c r="T343" s="63"/>
    </row>
    <row r="344" spans="18:20">
      <c r="R344" s="63"/>
      <c r="S344" s="63"/>
      <c r="T344" s="63"/>
    </row>
    <row r="345" spans="18:20">
      <c r="R345" s="63"/>
      <c r="S345" s="63"/>
      <c r="T345" s="63"/>
    </row>
    <row r="346" spans="18:20">
      <c r="R346" s="63"/>
      <c r="S346" s="63"/>
      <c r="T346" s="63"/>
    </row>
    <row r="347" spans="18:20">
      <c r="R347" s="63"/>
      <c r="S347" s="63"/>
      <c r="T347" s="63"/>
    </row>
    <row r="348" spans="18:20">
      <c r="R348" s="63"/>
      <c r="S348" s="63"/>
      <c r="T348" s="63"/>
    </row>
    <row r="349" spans="18:20">
      <c r="R349" s="63"/>
      <c r="S349" s="63"/>
      <c r="T349" s="63"/>
    </row>
    <row r="350" spans="18:20">
      <c r="S350" s="123"/>
    </row>
    <row r="351" spans="18:20">
      <c r="S351" s="123"/>
    </row>
    <row r="352" spans="18:20">
      <c r="S352" s="123"/>
    </row>
    <row r="353" spans="19:19">
      <c r="S353" s="123"/>
    </row>
    <row r="354" spans="19:19">
      <c r="S354" s="123"/>
    </row>
    <row r="355" spans="19:19">
      <c r="S355" s="123"/>
    </row>
    <row r="356" spans="19:19">
      <c r="S356" s="123"/>
    </row>
    <row r="357" spans="19:19">
      <c r="S357" s="123"/>
    </row>
    <row r="358" spans="19:19">
      <c r="S358" s="123"/>
    </row>
    <row r="359" spans="19:19">
      <c r="S359" s="123"/>
    </row>
    <row r="360" spans="19:19">
      <c r="S360" s="123"/>
    </row>
    <row r="361" spans="19:19">
      <c r="S361" s="123"/>
    </row>
    <row r="362" spans="19:19">
      <c r="S362" s="123"/>
    </row>
    <row r="363" spans="19:19">
      <c r="S363" s="123"/>
    </row>
    <row r="364" spans="19:19">
      <c r="S364" s="123"/>
    </row>
    <row r="365" spans="19:19">
      <c r="S365" s="123"/>
    </row>
    <row r="366" spans="19:19">
      <c r="S366" s="123"/>
    </row>
    <row r="367" spans="19:19">
      <c r="S367" s="123"/>
    </row>
    <row r="368" spans="19:19">
      <c r="S368" s="123"/>
    </row>
    <row r="369" spans="19:19">
      <c r="S369" s="123"/>
    </row>
    <row r="370" spans="19:19">
      <c r="S370" s="123"/>
    </row>
    <row r="371" spans="19:19">
      <c r="S371" s="123"/>
    </row>
    <row r="372" spans="19:19">
      <c r="S372" s="123"/>
    </row>
    <row r="373" spans="19:19">
      <c r="S373" s="123"/>
    </row>
    <row r="374" spans="19:19">
      <c r="S374" s="123"/>
    </row>
    <row r="375" spans="19:19">
      <c r="S375" s="123"/>
    </row>
    <row r="376" spans="19:19">
      <c r="S376" s="213"/>
    </row>
    <row r="377" spans="19:19">
      <c r="S377" s="213"/>
    </row>
    <row r="378" spans="19:19">
      <c r="S378" s="214"/>
    </row>
    <row r="379" spans="19:19">
      <c r="S379" s="214"/>
    </row>
    <row r="380" spans="19:19">
      <c r="S380" s="214"/>
    </row>
    <row r="381" spans="19:19">
      <c r="S381" s="214"/>
    </row>
    <row r="382" spans="19:19">
      <c r="S382" s="214"/>
    </row>
    <row r="383" spans="19:19">
      <c r="S383" s="215"/>
    </row>
    <row r="384" spans="19:19">
      <c r="S384" s="124"/>
    </row>
    <row r="385" spans="19:19">
      <c r="S385" s="125"/>
    </row>
    <row r="386" spans="19:19">
      <c r="S386" s="125"/>
    </row>
    <row r="387" spans="19:19">
      <c r="S387" s="125"/>
    </row>
  </sheetData>
  <sheetProtection algorithmName="SHA-512" hashValue="vPvjn9FV3EuYS07yF2zFak1n69rwkorav4JpIPZE01UvaUs3kToiaH0HzVtd2XW++BlOGdXftcRh1Ap6ZJ4Ntg==" saltValue="ke8WrHDitNpnKjWFM35ing==" spinCount="100000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6" manualBreakCount="6">
    <brk id="20" max="15" man="1"/>
    <brk id="22" max="15" man="1"/>
    <brk id="94" max="15" man="1"/>
    <brk id="96" max="15" man="1"/>
    <brk id="228" max="15" man="1"/>
    <brk id="230" max="15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A018-70E3-443F-BE7D-5C35C5A70BA5}">
  <sheetPr codeName="Hoja16">
    <outlinePr summaryBelow="0"/>
  </sheetPr>
  <dimension ref="A1:T261"/>
  <sheetViews>
    <sheetView zoomScale="60" zoomScaleNormal="60" zoomScaleSheetLayoutView="65" workbookViewId="0">
      <pane xSplit="2" ySplit="6" topLeftCell="C7" activePane="bottomRight" state="frozen"/>
      <selection activeCell="H45" sqref="H45"/>
      <selection pane="topRight" activeCell="H45" sqref="H45"/>
      <selection pane="bottomLeft" activeCell="H45" sqref="H45"/>
      <selection pane="bottomRight" activeCell="B1" sqref="B1"/>
    </sheetView>
  </sheetViews>
  <sheetFormatPr baseColWidth="10" defaultColWidth="15.54296875" defaultRowHeight="11.5"/>
  <cols>
    <col min="1" max="1" width="4.54296875" style="126" bestFit="1" customWidth="1"/>
    <col min="2" max="2" width="71.1796875" style="127" bestFit="1" customWidth="1"/>
    <col min="3" max="14" width="16.453125" style="128" customWidth="1"/>
    <col min="15" max="15" width="16.453125" style="56" customWidth="1"/>
    <col min="16" max="16" width="10.54296875" style="129" customWidth="1"/>
    <col min="17" max="18" width="8.54296875" style="56" customWidth="1"/>
    <col min="19" max="19" width="5" style="130" customWidth="1"/>
    <col min="20" max="20" width="12.54296875" style="56" customWidth="1"/>
    <col min="21" max="30" width="8.54296875" style="56" customWidth="1"/>
    <col min="31" max="16384" width="15.54296875" style="56"/>
  </cols>
  <sheetData>
    <row r="1" spans="1:20">
      <c r="A1" s="51"/>
      <c r="B1" s="52" t="str">
        <f>'[12]Staff Costs and Utilisation'!A1</f>
        <v>LAM Brazil Journal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3"/>
      <c r="Q1" s="54"/>
      <c r="R1" s="54"/>
      <c r="S1" s="55"/>
    </row>
    <row r="2" spans="1:20">
      <c r="A2" s="51"/>
      <c r="B2" s="52" t="s">
        <v>2040</v>
      </c>
      <c r="C2" s="52"/>
      <c r="D2" s="52"/>
      <c r="E2" s="189"/>
      <c r="F2" s="52"/>
      <c r="G2" s="52"/>
      <c r="H2" s="52"/>
      <c r="I2" s="52"/>
      <c r="J2" s="52"/>
      <c r="K2" s="52"/>
      <c r="L2" s="52"/>
      <c r="M2" s="52"/>
      <c r="N2" s="52"/>
      <c r="O2" s="52"/>
      <c r="P2" s="53"/>
      <c r="Q2" s="54"/>
      <c r="R2" s="54"/>
      <c r="S2" s="55"/>
    </row>
    <row r="3" spans="1:20">
      <c r="A3" s="51"/>
      <c r="B3" s="52" t="str">
        <f>+[12]Instructions!A3</f>
        <v>FY27 Actual</v>
      </c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3"/>
      <c r="Q3" s="54"/>
      <c r="R3" s="54"/>
      <c r="S3" s="55"/>
    </row>
    <row r="4" spans="1:20">
      <c r="A4" s="51"/>
      <c r="B4" s="57" t="s">
        <v>2041</v>
      </c>
      <c r="C4" s="190">
        <f>'[12]Staff Costs and Utilisation'!E4</f>
        <v>46112</v>
      </c>
      <c r="D4" s="190">
        <f>C4+30</f>
        <v>46142</v>
      </c>
      <c r="E4" s="190">
        <f>D4+31</f>
        <v>46173</v>
      </c>
      <c r="F4" s="190">
        <f>E4+30</f>
        <v>46203</v>
      </c>
      <c r="G4" s="190">
        <f>F4+31</f>
        <v>46234</v>
      </c>
      <c r="H4" s="190">
        <f>G4+31</f>
        <v>46265</v>
      </c>
      <c r="I4" s="190">
        <f>H4+30</f>
        <v>46295</v>
      </c>
      <c r="J4" s="190">
        <f>I4+31</f>
        <v>46326</v>
      </c>
      <c r="K4" s="190">
        <f>J4+30</f>
        <v>46356</v>
      </c>
      <c r="L4" s="190">
        <f>K4+31</f>
        <v>46387</v>
      </c>
      <c r="M4" s="190">
        <f>L4+31</f>
        <v>46418</v>
      </c>
      <c r="N4" s="190">
        <f>M4+28</f>
        <v>46446</v>
      </c>
      <c r="O4" s="191" t="s">
        <v>2042</v>
      </c>
      <c r="P4" s="191"/>
      <c r="Q4" s="54"/>
      <c r="R4" s="54"/>
      <c r="S4" s="55"/>
    </row>
    <row r="5" spans="1:20">
      <c r="A5" s="51"/>
      <c r="B5" s="58"/>
      <c r="C5" s="192" t="str">
        <f>+'[12]Vendor Maint.(US ONLY)'!B5</f>
        <v>Actual</v>
      </c>
      <c r="D5" s="192" t="str">
        <f>+$C$5</f>
        <v>Actual</v>
      </c>
      <c r="E5" s="192" t="str">
        <f t="shared" ref="E5:O5" si="0">+$C$5</f>
        <v>Actual</v>
      </c>
      <c r="F5" s="192" t="str">
        <f t="shared" si="0"/>
        <v>Actual</v>
      </c>
      <c r="G5" s="192" t="str">
        <f t="shared" si="0"/>
        <v>Actual</v>
      </c>
      <c r="H5" s="192" t="str">
        <f t="shared" si="0"/>
        <v>Actual</v>
      </c>
      <c r="I5" s="192" t="str">
        <f t="shared" si="0"/>
        <v>Actual</v>
      </c>
      <c r="J5" s="192" t="str">
        <f t="shared" si="0"/>
        <v>Actual</v>
      </c>
      <c r="K5" s="192" t="str">
        <f t="shared" si="0"/>
        <v>Actual</v>
      </c>
      <c r="L5" s="192" t="str">
        <f t="shared" si="0"/>
        <v>Actual</v>
      </c>
      <c r="M5" s="192" t="str">
        <f t="shared" si="0"/>
        <v>Actual</v>
      </c>
      <c r="N5" s="192" t="str">
        <f t="shared" si="0"/>
        <v>Actual</v>
      </c>
      <c r="O5" s="192" t="str">
        <f t="shared" si="0"/>
        <v>Actual</v>
      </c>
      <c r="P5" s="193" t="s">
        <v>2043</v>
      </c>
      <c r="Q5" s="54" t="s">
        <v>2044</v>
      </c>
      <c r="R5" s="54"/>
      <c r="S5" s="55" t="s">
        <v>2191</v>
      </c>
    </row>
    <row r="6" spans="1:20">
      <c r="A6" s="51"/>
      <c r="B6" s="59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194"/>
      <c r="Q6" s="54"/>
      <c r="R6" s="54"/>
      <c r="S6" s="55"/>
    </row>
    <row r="7" spans="1:20">
      <c r="A7" s="51"/>
      <c r="B7" s="61" t="s">
        <v>2048</v>
      </c>
      <c r="C7" s="68">
        <f t="shared" ref="C7:N7" si="1">SUM(C8:C8)</f>
        <v>0</v>
      </c>
      <c r="D7" s="69">
        <f t="shared" si="1"/>
        <v>0</v>
      </c>
      <c r="E7" s="69">
        <f t="shared" si="1"/>
        <v>0</v>
      </c>
      <c r="F7" s="69">
        <f t="shared" si="1"/>
        <v>0</v>
      </c>
      <c r="G7" s="69">
        <f t="shared" si="1"/>
        <v>0</v>
      </c>
      <c r="H7" s="69">
        <f t="shared" si="1"/>
        <v>0</v>
      </c>
      <c r="I7" s="69">
        <f t="shared" si="1"/>
        <v>0</v>
      </c>
      <c r="J7" s="69">
        <f t="shared" si="1"/>
        <v>0</v>
      </c>
      <c r="K7" s="69">
        <f t="shared" si="1"/>
        <v>0</v>
      </c>
      <c r="L7" s="69">
        <f t="shared" si="1"/>
        <v>0</v>
      </c>
      <c r="M7" s="69">
        <f t="shared" si="1"/>
        <v>0</v>
      </c>
      <c r="N7" s="69">
        <f t="shared" si="1"/>
        <v>0</v>
      </c>
      <c r="O7" s="70">
        <f>+N7+M7+L7+K7+J7+I7+H7+G7+F7+E7+D7+C7</f>
        <v>0</v>
      </c>
      <c r="P7" s="194" t="e">
        <f>ROUND(+O7/[12]IS!$O$12,4)</f>
        <v>#DIV/0!</v>
      </c>
      <c r="Q7" s="60">
        <f>+N7+M7+L7+K7+J7+I7+H7+G7+F7+E7+D7+C7-O7</f>
        <v>0</v>
      </c>
      <c r="R7" s="60"/>
      <c r="S7" s="62"/>
      <c r="T7" s="131"/>
    </row>
    <row r="8" spans="1:20" ht="12.75" customHeight="1">
      <c r="A8" s="51"/>
      <c r="B8" s="59" t="s">
        <v>20</v>
      </c>
      <c r="C8" s="64">
        <f>C15</f>
        <v>0</v>
      </c>
      <c r="D8" s="64">
        <f t="shared" ref="D8:N8" si="2">D15</f>
        <v>0</v>
      </c>
      <c r="E8" s="64">
        <f t="shared" si="2"/>
        <v>0</v>
      </c>
      <c r="F8" s="64">
        <f t="shared" si="2"/>
        <v>0</v>
      </c>
      <c r="G8" s="64">
        <f t="shared" si="2"/>
        <v>0</v>
      </c>
      <c r="H8" s="64">
        <f t="shared" si="2"/>
        <v>0</v>
      </c>
      <c r="I8" s="64">
        <f t="shared" si="2"/>
        <v>0</v>
      </c>
      <c r="J8" s="64">
        <f t="shared" si="2"/>
        <v>0</v>
      </c>
      <c r="K8" s="64">
        <f t="shared" si="2"/>
        <v>0</v>
      </c>
      <c r="L8" s="64">
        <f t="shared" si="2"/>
        <v>0</v>
      </c>
      <c r="M8" s="64">
        <f t="shared" si="2"/>
        <v>0</v>
      </c>
      <c r="N8" s="64">
        <f t="shared" si="2"/>
        <v>0</v>
      </c>
      <c r="O8" s="64">
        <f>+N8+M8+L8+K8+J8+I8+H8+G8+F8+E8+D8+C8</f>
        <v>0</v>
      </c>
      <c r="P8" s="199" t="e">
        <f>ROUND(+O8/[12]IS!$O$12,4)</f>
        <v>#DIV/0!</v>
      </c>
      <c r="Q8" s="60">
        <f>+N8+M8+L8+K8+J8+I8+H8+G8+F8+E8+D8+C8-O8</f>
        <v>0</v>
      </c>
      <c r="R8" s="60"/>
      <c r="S8" s="62"/>
      <c r="T8" s="131"/>
    </row>
    <row r="9" spans="1:20" ht="6.75" customHeight="1">
      <c r="A9" s="51"/>
      <c r="B9" s="59"/>
      <c r="C9" s="65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/>
      <c r="P9" s="199"/>
      <c r="Q9" s="60"/>
      <c r="R9" s="60"/>
      <c r="S9" s="62"/>
      <c r="T9" s="131"/>
    </row>
    <row r="10" spans="1:20" s="74" customFormat="1">
      <c r="A10" s="71"/>
      <c r="B10" s="61" t="s">
        <v>2049</v>
      </c>
      <c r="C10" s="72">
        <f t="shared" ref="C10:N10" si="3">SUM(C11:C11)</f>
        <v>0</v>
      </c>
      <c r="D10" s="73">
        <f t="shared" si="3"/>
        <v>0</v>
      </c>
      <c r="E10" s="73">
        <f t="shared" si="3"/>
        <v>0</v>
      </c>
      <c r="F10" s="73">
        <f t="shared" si="3"/>
        <v>0</v>
      </c>
      <c r="G10" s="73">
        <f t="shared" si="3"/>
        <v>0</v>
      </c>
      <c r="H10" s="73">
        <f t="shared" si="3"/>
        <v>0</v>
      </c>
      <c r="I10" s="73">
        <f t="shared" si="3"/>
        <v>0</v>
      </c>
      <c r="J10" s="73">
        <f t="shared" si="3"/>
        <v>0</v>
      </c>
      <c r="K10" s="73">
        <f t="shared" si="3"/>
        <v>0</v>
      </c>
      <c r="L10" s="73">
        <f t="shared" si="3"/>
        <v>0</v>
      </c>
      <c r="M10" s="73">
        <f t="shared" si="3"/>
        <v>0</v>
      </c>
      <c r="N10" s="73">
        <f t="shared" si="3"/>
        <v>0</v>
      </c>
      <c r="O10" s="70">
        <f>+N10+M10+L10+K10+J10+I10+H10+G10+F10+E10+D10+C10</f>
        <v>0</v>
      </c>
      <c r="P10" s="205" t="e">
        <f>ROUND(+O10/[12]IS!$O$12,4)</f>
        <v>#DIV/0!</v>
      </c>
      <c r="Q10" s="60">
        <f>+N10+M10+L10+K10+J10+I10+H10+G10+F10+E10+D10+C10-O10</f>
        <v>0</v>
      </c>
      <c r="R10" s="60"/>
      <c r="S10" s="62"/>
      <c r="T10" s="131"/>
    </row>
    <row r="11" spans="1:20" s="74" customFormat="1" ht="12.75" customHeight="1">
      <c r="A11" s="71"/>
      <c r="B11" s="59" t="s">
        <v>20</v>
      </c>
      <c r="C11" s="75">
        <f>C30</f>
        <v>0</v>
      </c>
      <c r="D11" s="75">
        <f t="shared" ref="D11:N11" si="4">D30</f>
        <v>0</v>
      </c>
      <c r="E11" s="75">
        <f t="shared" si="4"/>
        <v>0</v>
      </c>
      <c r="F11" s="75">
        <f t="shared" si="4"/>
        <v>0</v>
      </c>
      <c r="G11" s="75">
        <f t="shared" si="4"/>
        <v>0</v>
      </c>
      <c r="H11" s="75">
        <f t="shared" si="4"/>
        <v>0</v>
      </c>
      <c r="I11" s="75">
        <f t="shared" si="4"/>
        <v>0</v>
      </c>
      <c r="J11" s="75">
        <f t="shared" si="4"/>
        <v>0</v>
      </c>
      <c r="K11" s="75">
        <f t="shared" si="4"/>
        <v>0</v>
      </c>
      <c r="L11" s="75">
        <f t="shared" si="4"/>
        <v>0</v>
      </c>
      <c r="M11" s="75">
        <f t="shared" si="4"/>
        <v>0</v>
      </c>
      <c r="N11" s="75">
        <f t="shared" si="4"/>
        <v>0</v>
      </c>
      <c r="O11" s="76">
        <f>+N11+M11+L11+K11+J11+I11+H11+G11+F11+E11+D11+C11</f>
        <v>0</v>
      </c>
      <c r="P11" s="199" t="e">
        <f>ROUND(+O11/[12]IS!$O$12,4)</f>
        <v>#DIV/0!</v>
      </c>
      <c r="Q11" s="60">
        <f>+N11+M11+L11+K11+J11+I11+H11+G11+F11+E11+D11+C11-O11</f>
        <v>0</v>
      </c>
      <c r="R11" s="60"/>
      <c r="S11" s="62"/>
      <c r="T11" s="131"/>
    </row>
    <row r="12" spans="1:20" s="74" customFormat="1" ht="6" customHeight="1">
      <c r="A12" s="71"/>
      <c r="B12" s="61"/>
      <c r="C12" s="73"/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205"/>
      <c r="Q12" s="205"/>
      <c r="R12" s="205"/>
      <c r="S12" s="62"/>
      <c r="T12" s="216"/>
    </row>
    <row r="13" spans="1:20" s="74" customFormat="1" ht="5.25" customHeight="1">
      <c r="A13" s="71"/>
      <c r="B13" s="61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205"/>
      <c r="Q13" s="205"/>
      <c r="R13" s="205"/>
      <c r="S13" s="62"/>
      <c r="T13" s="216"/>
    </row>
    <row r="14" spans="1:20" s="74" customFormat="1" ht="12.75" customHeight="1">
      <c r="A14" s="71"/>
      <c r="B14" s="54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208"/>
      <c r="P14" s="206"/>
      <c r="Q14" s="60"/>
      <c r="R14" s="60"/>
      <c r="S14" s="62"/>
      <c r="T14" s="217"/>
    </row>
    <row r="15" spans="1:20">
      <c r="A15" s="51"/>
      <c r="B15" s="81" t="s">
        <v>21</v>
      </c>
      <c r="C15" s="73">
        <f>C18</f>
        <v>0</v>
      </c>
      <c r="D15" s="73">
        <f t="shared" ref="D15:N15" si="5">D18</f>
        <v>0</v>
      </c>
      <c r="E15" s="73">
        <f t="shared" si="5"/>
        <v>0</v>
      </c>
      <c r="F15" s="73">
        <f t="shared" si="5"/>
        <v>0</v>
      </c>
      <c r="G15" s="73">
        <f t="shared" si="5"/>
        <v>0</v>
      </c>
      <c r="H15" s="73">
        <f t="shared" si="5"/>
        <v>0</v>
      </c>
      <c r="I15" s="73">
        <f t="shared" si="5"/>
        <v>0</v>
      </c>
      <c r="J15" s="73">
        <f t="shared" si="5"/>
        <v>0</v>
      </c>
      <c r="K15" s="73">
        <f t="shared" si="5"/>
        <v>0</v>
      </c>
      <c r="L15" s="73">
        <f t="shared" si="5"/>
        <v>0</v>
      </c>
      <c r="M15" s="73">
        <f t="shared" si="5"/>
        <v>0</v>
      </c>
      <c r="N15" s="73">
        <f t="shared" si="5"/>
        <v>0</v>
      </c>
      <c r="O15" s="73">
        <v>0</v>
      </c>
      <c r="P15" s="207" t="e">
        <f>ROUND(+O15/[12]IS!$O$12,4)</f>
        <v>#DIV/0!</v>
      </c>
      <c r="Q15" s="60">
        <f>+N15+M15+L15+K15+J15+I15+H15+G15+F15+E15+D15+C15-O15</f>
        <v>0</v>
      </c>
      <c r="R15" s="60"/>
      <c r="S15" s="62"/>
      <c r="T15" s="131"/>
    </row>
    <row r="16" spans="1:20" ht="12.75" customHeight="1">
      <c r="A16" s="51"/>
      <c r="B16" s="8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2"/>
      <c r="P16" s="102"/>
      <c r="Q16" s="102"/>
      <c r="R16" s="102"/>
      <c r="S16" s="62"/>
      <c r="T16" s="103"/>
    </row>
    <row r="17" spans="1:20" ht="12.75" customHeight="1">
      <c r="A17" s="71"/>
      <c r="B17" s="59"/>
      <c r="C17" s="73"/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207"/>
      <c r="Q17" s="60"/>
      <c r="R17" s="60"/>
      <c r="S17" s="62"/>
      <c r="T17" s="131"/>
    </row>
    <row r="18" spans="1:20" s="74" customFormat="1" ht="12.75" customHeight="1">
      <c r="A18" s="71">
        <v>5</v>
      </c>
      <c r="B18" s="84" t="s">
        <v>20</v>
      </c>
      <c r="C18" s="73">
        <f t="shared" ref="C18:N18" si="6">SUM(C19:C27)</f>
        <v>0</v>
      </c>
      <c r="D18" s="73">
        <f t="shared" si="6"/>
        <v>0</v>
      </c>
      <c r="E18" s="73">
        <f t="shared" si="6"/>
        <v>0</v>
      </c>
      <c r="F18" s="73">
        <f t="shared" si="6"/>
        <v>0</v>
      </c>
      <c r="G18" s="73">
        <f t="shared" si="6"/>
        <v>0</v>
      </c>
      <c r="H18" s="73">
        <f t="shared" si="6"/>
        <v>0</v>
      </c>
      <c r="I18" s="73">
        <f t="shared" si="6"/>
        <v>0</v>
      </c>
      <c r="J18" s="73">
        <f t="shared" si="6"/>
        <v>0</v>
      </c>
      <c r="K18" s="73">
        <f t="shared" si="6"/>
        <v>0</v>
      </c>
      <c r="L18" s="73">
        <f t="shared" si="6"/>
        <v>0</v>
      </c>
      <c r="M18" s="73">
        <f t="shared" si="6"/>
        <v>0</v>
      </c>
      <c r="N18" s="73">
        <f t="shared" si="6"/>
        <v>0</v>
      </c>
      <c r="O18" s="69">
        <f t="shared" ref="O18:O27" si="7">+N18+M18+L18+K18+J18+I18+H18+G18+F18+E18+D18+C18</f>
        <v>0</v>
      </c>
      <c r="P18" s="207" t="e">
        <f>ROUND(+O18/[12]IS!$O$12,4)</f>
        <v>#DIV/0!</v>
      </c>
      <c r="Q18" s="60">
        <f t="shared" ref="Q18:Q27" si="8">+N18+M18+L18+K18+J18+I18+H18+G18+F18+E18+D18+C18-O18</f>
        <v>0</v>
      </c>
      <c r="R18" s="60"/>
      <c r="S18" s="62"/>
      <c r="T18" s="63"/>
    </row>
    <row r="19" spans="1:20" s="74" customFormat="1" ht="12.75" customHeight="1">
      <c r="A19" s="71"/>
      <c r="B19" s="132" t="s">
        <v>2192</v>
      </c>
      <c r="C19" s="92">
        <v>0</v>
      </c>
      <c r="D19" s="92">
        <v>0</v>
      </c>
      <c r="E19" s="92">
        <v>0</v>
      </c>
      <c r="F19" s="92">
        <v>0</v>
      </c>
      <c r="G19" s="92">
        <v>0</v>
      </c>
      <c r="H19" s="92">
        <v>0</v>
      </c>
      <c r="I19" s="92">
        <v>0</v>
      </c>
      <c r="J19" s="92">
        <v>0</v>
      </c>
      <c r="K19" s="92">
        <v>0</v>
      </c>
      <c r="L19" s="92">
        <v>0</v>
      </c>
      <c r="M19" s="92">
        <v>0</v>
      </c>
      <c r="N19" s="92">
        <v>0</v>
      </c>
      <c r="O19" s="64">
        <f t="shared" si="7"/>
        <v>0</v>
      </c>
      <c r="P19" s="209" t="e">
        <f>ROUND(+O19/[12]IS!$O$12,4)</f>
        <v>#DIV/0!</v>
      </c>
      <c r="Q19" s="60">
        <f t="shared" si="8"/>
        <v>0</v>
      </c>
      <c r="R19" s="133"/>
      <c r="S19" s="62">
        <v>3</v>
      </c>
      <c r="T19" s="134"/>
    </row>
    <row r="20" spans="1:20" s="74" customFormat="1" ht="12.75" customHeight="1">
      <c r="A20" s="71"/>
      <c r="B20" s="132" t="s">
        <v>2184</v>
      </c>
      <c r="C20" s="93">
        <v>0</v>
      </c>
      <c r="D20" s="93">
        <v>0</v>
      </c>
      <c r="E20" s="93">
        <v>0</v>
      </c>
      <c r="F20" s="93">
        <v>0</v>
      </c>
      <c r="G20" s="93">
        <v>0</v>
      </c>
      <c r="H20" s="93">
        <v>0</v>
      </c>
      <c r="I20" s="93">
        <v>0</v>
      </c>
      <c r="J20" s="93">
        <v>0</v>
      </c>
      <c r="K20" s="93">
        <v>0</v>
      </c>
      <c r="L20" s="93">
        <v>0</v>
      </c>
      <c r="M20" s="93">
        <v>0</v>
      </c>
      <c r="N20" s="93">
        <v>0</v>
      </c>
      <c r="O20" s="94">
        <f t="shared" si="7"/>
        <v>0</v>
      </c>
      <c r="P20" s="209" t="e">
        <f>ROUND(+O20/[12]IS!$O$12,4)</f>
        <v>#DIV/0!</v>
      </c>
      <c r="Q20" s="60">
        <f t="shared" si="8"/>
        <v>0</v>
      </c>
      <c r="R20" s="60"/>
      <c r="S20" s="62">
        <v>3</v>
      </c>
      <c r="T20" s="134"/>
    </row>
    <row r="21" spans="1:20" s="74" customFormat="1" ht="12.75" customHeight="1">
      <c r="A21" s="71"/>
      <c r="B21" s="132" t="s">
        <v>2185</v>
      </c>
      <c r="C21" s="93">
        <v>0</v>
      </c>
      <c r="D21" s="93">
        <v>0</v>
      </c>
      <c r="E21" s="93">
        <v>0</v>
      </c>
      <c r="F21" s="93">
        <v>0</v>
      </c>
      <c r="G21" s="93">
        <v>0</v>
      </c>
      <c r="H21" s="93">
        <v>0</v>
      </c>
      <c r="I21" s="93">
        <v>0</v>
      </c>
      <c r="J21" s="93">
        <v>0</v>
      </c>
      <c r="K21" s="93">
        <v>0</v>
      </c>
      <c r="L21" s="93">
        <v>0</v>
      </c>
      <c r="M21" s="93">
        <v>0</v>
      </c>
      <c r="N21" s="93">
        <v>0</v>
      </c>
      <c r="O21" s="94">
        <f t="shared" si="7"/>
        <v>0</v>
      </c>
      <c r="P21" s="209" t="e">
        <f>ROUND(+O21/[12]IS!$O$12,4)</f>
        <v>#DIV/0!</v>
      </c>
      <c r="Q21" s="60">
        <f t="shared" si="8"/>
        <v>0</v>
      </c>
      <c r="R21" s="60"/>
      <c r="S21" s="62">
        <v>3</v>
      </c>
      <c r="T21" s="134"/>
    </row>
    <row r="22" spans="1:20" s="74" customFormat="1" ht="12.75" customHeight="1">
      <c r="A22" s="71"/>
      <c r="B22" s="132" t="s">
        <v>2186</v>
      </c>
      <c r="C22" s="93">
        <v>0</v>
      </c>
      <c r="D22" s="93">
        <v>0</v>
      </c>
      <c r="E22" s="93">
        <v>0</v>
      </c>
      <c r="F22" s="93">
        <v>0</v>
      </c>
      <c r="G22" s="93">
        <v>0</v>
      </c>
      <c r="H22" s="93">
        <v>0</v>
      </c>
      <c r="I22" s="93">
        <v>0</v>
      </c>
      <c r="J22" s="93">
        <v>0</v>
      </c>
      <c r="K22" s="93">
        <v>0</v>
      </c>
      <c r="L22" s="93">
        <v>0</v>
      </c>
      <c r="M22" s="93">
        <v>0</v>
      </c>
      <c r="N22" s="93">
        <v>0</v>
      </c>
      <c r="O22" s="94">
        <f t="shared" si="7"/>
        <v>0</v>
      </c>
      <c r="P22" s="209" t="e">
        <f>ROUND(+O22/[12]IS!$O$12,4)</f>
        <v>#DIV/0!</v>
      </c>
      <c r="Q22" s="60">
        <f t="shared" si="8"/>
        <v>0</v>
      </c>
      <c r="R22" s="60"/>
      <c r="S22" s="62">
        <v>3</v>
      </c>
      <c r="T22" s="134"/>
    </row>
    <row r="23" spans="1:20" s="74" customFormat="1" ht="12.75" customHeight="1">
      <c r="A23" s="71"/>
      <c r="B23" s="132" t="s">
        <v>2193</v>
      </c>
      <c r="C23" s="93">
        <v>0</v>
      </c>
      <c r="D23" s="93">
        <v>0</v>
      </c>
      <c r="E23" s="93">
        <v>0</v>
      </c>
      <c r="F23" s="93">
        <v>0</v>
      </c>
      <c r="G23" s="93">
        <v>0</v>
      </c>
      <c r="H23" s="93">
        <v>0</v>
      </c>
      <c r="I23" s="93">
        <v>0</v>
      </c>
      <c r="J23" s="93">
        <v>0</v>
      </c>
      <c r="K23" s="93">
        <v>0</v>
      </c>
      <c r="L23" s="93">
        <v>0</v>
      </c>
      <c r="M23" s="93">
        <v>0</v>
      </c>
      <c r="N23" s="93">
        <v>0</v>
      </c>
      <c r="O23" s="94">
        <f t="shared" si="7"/>
        <v>0</v>
      </c>
      <c r="P23" s="209" t="e">
        <f>ROUND(+O23/[12]IS!$O$12,4)</f>
        <v>#DIV/0!</v>
      </c>
      <c r="Q23" s="60">
        <f t="shared" si="8"/>
        <v>0</v>
      </c>
      <c r="R23" s="60"/>
      <c r="S23" s="62">
        <v>3</v>
      </c>
      <c r="T23" s="134"/>
    </row>
    <row r="24" spans="1:20" s="74" customFormat="1" ht="12.75" customHeight="1">
      <c r="A24" s="71"/>
      <c r="B24" s="132" t="s">
        <v>2194</v>
      </c>
      <c r="C24" s="93">
        <v>0</v>
      </c>
      <c r="D24" s="93">
        <v>0</v>
      </c>
      <c r="E24" s="93">
        <v>0</v>
      </c>
      <c r="F24" s="93">
        <v>0</v>
      </c>
      <c r="G24" s="93">
        <v>0</v>
      </c>
      <c r="H24" s="93">
        <v>0</v>
      </c>
      <c r="I24" s="93">
        <v>0</v>
      </c>
      <c r="J24" s="93">
        <v>0</v>
      </c>
      <c r="K24" s="93">
        <v>0</v>
      </c>
      <c r="L24" s="93">
        <v>0</v>
      </c>
      <c r="M24" s="93">
        <v>0</v>
      </c>
      <c r="N24" s="93">
        <v>0</v>
      </c>
      <c r="O24" s="94">
        <f>+N24+M24+L24+K24+J24+I24+H24+G24+F24+E24+D24+C24</f>
        <v>0</v>
      </c>
      <c r="P24" s="209" t="e">
        <f>ROUND(+O24/[12]IS!$O$12,4)</f>
        <v>#DIV/0!</v>
      </c>
      <c r="Q24" s="60">
        <f t="shared" si="8"/>
        <v>0</v>
      </c>
      <c r="R24" s="60"/>
      <c r="S24" s="62">
        <v>3</v>
      </c>
      <c r="T24" s="134"/>
    </row>
    <row r="25" spans="1:20" s="74" customFormat="1" ht="12.75" customHeight="1">
      <c r="A25" s="71"/>
      <c r="B25" s="132" t="s">
        <v>2195</v>
      </c>
      <c r="C25" s="93">
        <v>0</v>
      </c>
      <c r="D25" s="93">
        <v>0</v>
      </c>
      <c r="E25" s="93">
        <v>0</v>
      </c>
      <c r="F25" s="93">
        <v>0</v>
      </c>
      <c r="G25" s="93">
        <v>0</v>
      </c>
      <c r="H25" s="93">
        <v>0</v>
      </c>
      <c r="I25" s="93">
        <v>0</v>
      </c>
      <c r="J25" s="93">
        <v>0</v>
      </c>
      <c r="K25" s="93">
        <v>0</v>
      </c>
      <c r="L25" s="93">
        <v>0</v>
      </c>
      <c r="M25" s="93">
        <v>0</v>
      </c>
      <c r="N25" s="93">
        <v>0</v>
      </c>
      <c r="O25" s="94">
        <f>+N25+M25+L25+K25+J25+I25+H25+G25+F25+E25+D25+C25</f>
        <v>0</v>
      </c>
      <c r="P25" s="209" t="e">
        <f>ROUND(+O25/[12]IS!$O$12,4)</f>
        <v>#DIV/0!</v>
      </c>
      <c r="Q25" s="60">
        <f t="shared" si="8"/>
        <v>0</v>
      </c>
      <c r="R25" s="60"/>
      <c r="S25" s="62">
        <v>3</v>
      </c>
      <c r="T25" s="134"/>
    </row>
    <row r="26" spans="1:20" s="74" customFormat="1" ht="12.75" customHeight="1">
      <c r="A26" s="71"/>
      <c r="B26" s="90" t="s">
        <v>2196</v>
      </c>
      <c r="C26" s="93">
        <v>0</v>
      </c>
      <c r="D26" s="93">
        <v>0</v>
      </c>
      <c r="E26" s="93">
        <v>0</v>
      </c>
      <c r="F26" s="93">
        <v>0</v>
      </c>
      <c r="G26" s="93">
        <v>0</v>
      </c>
      <c r="H26" s="93">
        <v>0</v>
      </c>
      <c r="I26" s="93">
        <v>0</v>
      </c>
      <c r="J26" s="93">
        <v>0</v>
      </c>
      <c r="K26" s="93">
        <v>0</v>
      </c>
      <c r="L26" s="93">
        <v>0</v>
      </c>
      <c r="M26" s="93">
        <v>0</v>
      </c>
      <c r="N26" s="93">
        <v>0</v>
      </c>
      <c r="O26" s="94">
        <f>+N26+M26+L26+K26+J26+I26+H26+G26+F26+E26+D26+C26</f>
        <v>0</v>
      </c>
      <c r="P26" s="209" t="e">
        <f>ROUND(+O26/[12]IS!$O$12,4)</f>
        <v>#DIV/0!</v>
      </c>
      <c r="Q26" s="60">
        <f t="shared" si="8"/>
        <v>0</v>
      </c>
      <c r="R26" s="60"/>
      <c r="S26" s="62">
        <v>3</v>
      </c>
      <c r="T26" s="134"/>
    </row>
    <row r="27" spans="1:20" s="74" customFormat="1" ht="12.75" customHeight="1">
      <c r="A27" s="71"/>
      <c r="B27" s="132" t="s">
        <v>2083</v>
      </c>
      <c r="C27" s="111">
        <v>0</v>
      </c>
      <c r="D27" s="111">
        <v>0</v>
      </c>
      <c r="E27" s="111">
        <v>0</v>
      </c>
      <c r="F27" s="111">
        <v>0</v>
      </c>
      <c r="G27" s="111">
        <v>0</v>
      </c>
      <c r="H27" s="111">
        <v>0</v>
      </c>
      <c r="I27" s="111">
        <v>0</v>
      </c>
      <c r="J27" s="111">
        <v>0</v>
      </c>
      <c r="K27" s="111">
        <v>0</v>
      </c>
      <c r="L27" s="111">
        <v>0</v>
      </c>
      <c r="M27" s="111">
        <v>0</v>
      </c>
      <c r="N27" s="111">
        <v>0</v>
      </c>
      <c r="O27" s="96">
        <f t="shared" si="7"/>
        <v>0</v>
      </c>
      <c r="P27" s="209" t="e">
        <f>ROUND(+O27/[12]IS!$O$12,4)</f>
        <v>#DIV/0!</v>
      </c>
      <c r="Q27" s="60">
        <f t="shared" si="8"/>
        <v>0</v>
      </c>
      <c r="R27" s="60"/>
      <c r="S27" s="62">
        <v>3</v>
      </c>
      <c r="T27" s="134"/>
    </row>
    <row r="28" spans="1:20" s="74" customFormat="1" ht="12.75" customHeight="1">
      <c r="A28" s="51"/>
      <c r="B28" s="61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205"/>
      <c r="P28" s="84"/>
      <c r="Q28" s="84"/>
      <c r="R28" s="84"/>
      <c r="S28" s="62"/>
      <c r="T28" s="134"/>
    </row>
    <row r="29" spans="1:20" s="74" customFormat="1" ht="12.75" customHeight="1">
      <c r="A29" s="51"/>
      <c r="B29" s="61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205"/>
      <c r="P29" s="84"/>
      <c r="Q29" s="84"/>
      <c r="R29" s="84"/>
      <c r="S29" s="62"/>
      <c r="T29" s="134"/>
    </row>
    <row r="30" spans="1:20" s="137" customFormat="1">
      <c r="A30" s="109"/>
      <c r="B30" s="110" t="s">
        <v>2174</v>
      </c>
      <c r="C30" s="135">
        <f>C32</f>
        <v>0</v>
      </c>
      <c r="D30" s="135">
        <f t="shared" ref="D30:N30" si="9">D32</f>
        <v>0</v>
      </c>
      <c r="E30" s="135">
        <f t="shared" si="9"/>
        <v>0</v>
      </c>
      <c r="F30" s="135">
        <f t="shared" si="9"/>
        <v>0</v>
      </c>
      <c r="G30" s="135">
        <f t="shared" si="9"/>
        <v>0</v>
      </c>
      <c r="H30" s="135">
        <f t="shared" si="9"/>
        <v>0</v>
      </c>
      <c r="I30" s="135">
        <f t="shared" si="9"/>
        <v>0</v>
      </c>
      <c r="J30" s="135">
        <f t="shared" si="9"/>
        <v>0</v>
      </c>
      <c r="K30" s="135">
        <f t="shared" si="9"/>
        <v>0</v>
      </c>
      <c r="L30" s="135">
        <f t="shared" si="9"/>
        <v>0</v>
      </c>
      <c r="M30" s="135">
        <f t="shared" si="9"/>
        <v>0</v>
      </c>
      <c r="N30" s="135">
        <f t="shared" si="9"/>
        <v>0</v>
      </c>
      <c r="O30" s="133">
        <f>+N30+M30+L30+K30+J30+I30+H30+G30+F30+E30+D30+C30</f>
        <v>0</v>
      </c>
      <c r="P30" s="207" t="e">
        <f>ROUND(+O30/[12]IS!$O$12,4)</f>
        <v>#DIV/0!</v>
      </c>
      <c r="Q30" s="136">
        <f>+N30+M30+L30+K30+J30+I30+H30+G30+F30+E30+D30+C30-O30</f>
        <v>0</v>
      </c>
      <c r="R30" s="136"/>
      <c r="S30" s="62"/>
      <c r="T30" s="134"/>
    </row>
    <row r="31" spans="1:20">
      <c r="A31" s="51"/>
      <c r="B31" s="5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54"/>
      <c r="P31" s="207"/>
      <c r="Q31" s="60"/>
      <c r="R31" s="60"/>
      <c r="S31" s="62"/>
      <c r="T31" s="134"/>
    </row>
    <row r="32" spans="1:20" s="138" customFormat="1" ht="12.75" customHeight="1">
      <c r="A32" s="87">
        <v>5</v>
      </c>
      <c r="B32" s="88" t="s">
        <v>20</v>
      </c>
      <c r="C32" s="135">
        <f t="shared" ref="C32:N32" si="10">SUM(C33:C41)</f>
        <v>0</v>
      </c>
      <c r="D32" s="135">
        <f t="shared" si="10"/>
        <v>0</v>
      </c>
      <c r="E32" s="135">
        <f t="shared" si="10"/>
        <v>0</v>
      </c>
      <c r="F32" s="135">
        <f t="shared" si="10"/>
        <v>0</v>
      </c>
      <c r="G32" s="135">
        <f t="shared" si="10"/>
        <v>0</v>
      </c>
      <c r="H32" s="135">
        <f t="shared" si="10"/>
        <v>0</v>
      </c>
      <c r="I32" s="135">
        <f t="shared" si="10"/>
        <v>0</v>
      </c>
      <c r="J32" s="135">
        <f t="shared" si="10"/>
        <v>0</v>
      </c>
      <c r="K32" s="135">
        <f t="shared" si="10"/>
        <v>0</v>
      </c>
      <c r="L32" s="135">
        <f t="shared" si="10"/>
        <v>0</v>
      </c>
      <c r="M32" s="135">
        <f t="shared" si="10"/>
        <v>0</v>
      </c>
      <c r="N32" s="135">
        <f t="shared" si="10"/>
        <v>0</v>
      </c>
      <c r="O32" s="133">
        <f t="shared" ref="O32:O41" si="11">+N32+M32+L32+K32+J32+I32+H32+G32+F32+E32+D32+C32</f>
        <v>0</v>
      </c>
      <c r="P32" s="207" t="e">
        <f>ROUND(+O32/[12]IS!$O$12,4)</f>
        <v>#DIV/0!</v>
      </c>
      <c r="Q32" s="136">
        <f t="shared" ref="Q32:Q41" si="12">+N32+M32+L32+K32+J32+I32+H32+G32+F32+E32+D32+C32-O32</f>
        <v>0</v>
      </c>
      <c r="R32" s="136"/>
      <c r="S32" s="62"/>
      <c r="T32" s="134"/>
    </row>
    <row r="33" spans="1:20" s="138" customFormat="1" ht="12.75" customHeight="1">
      <c r="A33" s="87"/>
      <c r="B33" s="90" t="s">
        <v>2192</v>
      </c>
      <c r="C33" s="139">
        <f t="shared" ref="C33:N41" si="13">-C19</f>
        <v>0</v>
      </c>
      <c r="D33" s="139">
        <f t="shared" si="13"/>
        <v>0</v>
      </c>
      <c r="E33" s="139">
        <f t="shared" si="13"/>
        <v>0</v>
      </c>
      <c r="F33" s="139">
        <f t="shared" si="13"/>
        <v>0</v>
      </c>
      <c r="G33" s="139">
        <f t="shared" si="13"/>
        <v>0</v>
      </c>
      <c r="H33" s="139">
        <f t="shared" si="13"/>
        <v>0</v>
      </c>
      <c r="I33" s="139">
        <f t="shared" si="13"/>
        <v>0</v>
      </c>
      <c r="J33" s="139">
        <f t="shared" si="13"/>
        <v>0</v>
      </c>
      <c r="K33" s="139">
        <f t="shared" si="13"/>
        <v>0</v>
      </c>
      <c r="L33" s="139">
        <f t="shared" si="13"/>
        <v>0</v>
      </c>
      <c r="M33" s="139">
        <f t="shared" si="13"/>
        <v>0</v>
      </c>
      <c r="N33" s="139">
        <f t="shared" si="13"/>
        <v>0</v>
      </c>
      <c r="O33" s="140">
        <f t="shared" si="11"/>
        <v>0</v>
      </c>
      <c r="P33" s="208" t="e">
        <f>ROUND(+O33/[12]IS!$O$12,4)</f>
        <v>#DIV/0!</v>
      </c>
      <c r="Q33" s="136">
        <f t="shared" si="12"/>
        <v>0</v>
      </c>
      <c r="R33" s="136"/>
      <c r="S33" s="62"/>
      <c r="T33" s="134"/>
    </row>
    <row r="34" spans="1:20" s="138" customFormat="1" ht="12.75" customHeight="1">
      <c r="A34" s="87"/>
      <c r="B34" s="90" t="s">
        <v>2184</v>
      </c>
      <c r="C34" s="141">
        <f t="shared" si="13"/>
        <v>0</v>
      </c>
      <c r="D34" s="141">
        <f t="shared" si="13"/>
        <v>0</v>
      </c>
      <c r="E34" s="141">
        <f t="shared" si="13"/>
        <v>0</v>
      </c>
      <c r="F34" s="141">
        <f t="shared" si="13"/>
        <v>0</v>
      </c>
      <c r="G34" s="141">
        <f t="shared" si="13"/>
        <v>0</v>
      </c>
      <c r="H34" s="141">
        <f t="shared" si="13"/>
        <v>0</v>
      </c>
      <c r="I34" s="141">
        <f t="shared" si="13"/>
        <v>0</v>
      </c>
      <c r="J34" s="141">
        <f t="shared" si="13"/>
        <v>0</v>
      </c>
      <c r="K34" s="141">
        <f t="shared" si="13"/>
        <v>0</v>
      </c>
      <c r="L34" s="141">
        <f t="shared" si="13"/>
        <v>0</v>
      </c>
      <c r="M34" s="141">
        <f t="shared" si="13"/>
        <v>0</v>
      </c>
      <c r="N34" s="141">
        <f t="shared" si="13"/>
        <v>0</v>
      </c>
      <c r="O34" s="142">
        <f t="shared" si="11"/>
        <v>0</v>
      </c>
      <c r="P34" s="208" t="e">
        <f>ROUND(+O34/[12]IS!$O$12,4)</f>
        <v>#DIV/0!</v>
      </c>
      <c r="Q34" s="136">
        <f t="shared" si="12"/>
        <v>0</v>
      </c>
      <c r="R34" s="136"/>
      <c r="S34" s="62"/>
      <c r="T34" s="134"/>
    </row>
    <row r="35" spans="1:20" s="138" customFormat="1" ht="12.75" customHeight="1">
      <c r="A35" s="87"/>
      <c r="B35" s="90" t="s">
        <v>2185</v>
      </c>
      <c r="C35" s="141">
        <f t="shared" si="13"/>
        <v>0</v>
      </c>
      <c r="D35" s="141">
        <f t="shared" si="13"/>
        <v>0</v>
      </c>
      <c r="E35" s="141">
        <f t="shared" si="13"/>
        <v>0</v>
      </c>
      <c r="F35" s="141">
        <f t="shared" si="13"/>
        <v>0</v>
      </c>
      <c r="G35" s="141">
        <f t="shared" si="13"/>
        <v>0</v>
      </c>
      <c r="H35" s="141">
        <f t="shared" si="13"/>
        <v>0</v>
      </c>
      <c r="I35" s="141">
        <f t="shared" si="13"/>
        <v>0</v>
      </c>
      <c r="J35" s="141">
        <f t="shared" si="13"/>
        <v>0</v>
      </c>
      <c r="K35" s="141">
        <f t="shared" si="13"/>
        <v>0</v>
      </c>
      <c r="L35" s="141">
        <f t="shared" si="13"/>
        <v>0</v>
      </c>
      <c r="M35" s="141">
        <f t="shared" si="13"/>
        <v>0</v>
      </c>
      <c r="N35" s="141">
        <f t="shared" si="13"/>
        <v>0</v>
      </c>
      <c r="O35" s="142">
        <f t="shared" si="11"/>
        <v>0</v>
      </c>
      <c r="P35" s="208" t="e">
        <f>ROUND(+O35/[12]IS!$O$12,4)</f>
        <v>#DIV/0!</v>
      </c>
      <c r="Q35" s="136">
        <f t="shared" si="12"/>
        <v>0</v>
      </c>
      <c r="R35" s="136"/>
      <c r="S35" s="62"/>
      <c r="T35" s="134"/>
    </row>
    <row r="36" spans="1:20" s="138" customFormat="1" ht="12.75" customHeight="1">
      <c r="A36" s="87"/>
      <c r="B36" s="90" t="s">
        <v>2186</v>
      </c>
      <c r="C36" s="141">
        <f t="shared" si="13"/>
        <v>0</v>
      </c>
      <c r="D36" s="141">
        <f t="shared" si="13"/>
        <v>0</v>
      </c>
      <c r="E36" s="141">
        <f t="shared" si="13"/>
        <v>0</v>
      </c>
      <c r="F36" s="141">
        <f t="shared" si="13"/>
        <v>0</v>
      </c>
      <c r="G36" s="141">
        <f t="shared" si="13"/>
        <v>0</v>
      </c>
      <c r="H36" s="141">
        <f t="shared" si="13"/>
        <v>0</v>
      </c>
      <c r="I36" s="141">
        <f t="shared" si="13"/>
        <v>0</v>
      </c>
      <c r="J36" s="141">
        <f t="shared" si="13"/>
        <v>0</v>
      </c>
      <c r="K36" s="141">
        <f t="shared" si="13"/>
        <v>0</v>
      </c>
      <c r="L36" s="141">
        <f t="shared" si="13"/>
        <v>0</v>
      </c>
      <c r="M36" s="141">
        <f t="shared" si="13"/>
        <v>0</v>
      </c>
      <c r="N36" s="141">
        <f t="shared" si="13"/>
        <v>0</v>
      </c>
      <c r="O36" s="142">
        <f t="shared" si="11"/>
        <v>0</v>
      </c>
      <c r="P36" s="208" t="e">
        <f>ROUND(+O36/[12]IS!$O$12,4)</f>
        <v>#DIV/0!</v>
      </c>
      <c r="Q36" s="136">
        <f t="shared" si="12"/>
        <v>0</v>
      </c>
      <c r="R36" s="136"/>
      <c r="S36" s="62"/>
      <c r="T36" s="134"/>
    </row>
    <row r="37" spans="1:20" s="138" customFormat="1" ht="12.75" customHeight="1">
      <c r="A37" s="87"/>
      <c r="B37" s="90" t="s">
        <v>2193</v>
      </c>
      <c r="C37" s="141">
        <f t="shared" si="13"/>
        <v>0</v>
      </c>
      <c r="D37" s="141">
        <f t="shared" si="13"/>
        <v>0</v>
      </c>
      <c r="E37" s="141">
        <f t="shared" si="13"/>
        <v>0</v>
      </c>
      <c r="F37" s="141">
        <f t="shared" si="13"/>
        <v>0</v>
      </c>
      <c r="G37" s="141">
        <f t="shared" si="13"/>
        <v>0</v>
      </c>
      <c r="H37" s="141">
        <f t="shared" si="13"/>
        <v>0</v>
      </c>
      <c r="I37" s="141">
        <f t="shared" si="13"/>
        <v>0</v>
      </c>
      <c r="J37" s="141">
        <f t="shared" si="13"/>
        <v>0</v>
      </c>
      <c r="K37" s="141">
        <f t="shared" si="13"/>
        <v>0</v>
      </c>
      <c r="L37" s="141">
        <f t="shared" si="13"/>
        <v>0</v>
      </c>
      <c r="M37" s="141">
        <f t="shared" si="13"/>
        <v>0</v>
      </c>
      <c r="N37" s="141">
        <f t="shared" si="13"/>
        <v>0</v>
      </c>
      <c r="O37" s="142">
        <f t="shared" si="11"/>
        <v>0</v>
      </c>
      <c r="P37" s="208" t="e">
        <f>ROUND(+O37/[12]IS!$O$12,4)</f>
        <v>#DIV/0!</v>
      </c>
      <c r="Q37" s="136">
        <f t="shared" si="12"/>
        <v>0</v>
      </c>
      <c r="R37" s="136"/>
      <c r="S37" s="62"/>
      <c r="T37" s="134"/>
    </row>
    <row r="38" spans="1:20" s="138" customFormat="1" ht="12.75" customHeight="1">
      <c r="A38" s="87"/>
      <c r="B38" s="90" t="s">
        <v>2194</v>
      </c>
      <c r="C38" s="141">
        <f t="shared" si="13"/>
        <v>0</v>
      </c>
      <c r="D38" s="141">
        <f t="shared" si="13"/>
        <v>0</v>
      </c>
      <c r="E38" s="141">
        <f t="shared" si="13"/>
        <v>0</v>
      </c>
      <c r="F38" s="141">
        <f t="shared" si="13"/>
        <v>0</v>
      </c>
      <c r="G38" s="141">
        <f t="shared" si="13"/>
        <v>0</v>
      </c>
      <c r="H38" s="141">
        <f t="shared" si="13"/>
        <v>0</v>
      </c>
      <c r="I38" s="141">
        <f t="shared" si="13"/>
        <v>0</v>
      </c>
      <c r="J38" s="141">
        <f t="shared" si="13"/>
        <v>0</v>
      </c>
      <c r="K38" s="141">
        <f t="shared" si="13"/>
        <v>0</v>
      </c>
      <c r="L38" s="141">
        <f t="shared" si="13"/>
        <v>0</v>
      </c>
      <c r="M38" s="141">
        <f t="shared" si="13"/>
        <v>0</v>
      </c>
      <c r="N38" s="141">
        <f t="shared" si="13"/>
        <v>0</v>
      </c>
      <c r="O38" s="142">
        <f>+N38+M38+L38+K38+J38+I38+H38+G38+F38+E38+D38+C38</f>
        <v>0</v>
      </c>
      <c r="P38" s="208" t="e">
        <f>ROUND(+O38/[12]IS!$O$12,4)</f>
        <v>#DIV/0!</v>
      </c>
      <c r="Q38" s="136">
        <f>+N38+M38+L38+K38+J38+I38+H38+G38+F38+E38+D38+C38-O38</f>
        <v>0</v>
      </c>
      <c r="R38" s="136"/>
      <c r="S38" s="62"/>
      <c r="T38" s="134"/>
    </row>
    <row r="39" spans="1:20" s="138" customFormat="1" ht="12.75" customHeight="1">
      <c r="A39" s="87"/>
      <c r="B39" s="90" t="s">
        <v>2195</v>
      </c>
      <c r="C39" s="141">
        <f t="shared" si="13"/>
        <v>0</v>
      </c>
      <c r="D39" s="141">
        <f t="shared" si="13"/>
        <v>0</v>
      </c>
      <c r="E39" s="141">
        <f t="shared" si="13"/>
        <v>0</v>
      </c>
      <c r="F39" s="141">
        <f t="shared" si="13"/>
        <v>0</v>
      </c>
      <c r="G39" s="141">
        <f t="shared" si="13"/>
        <v>0</v>
      </c>
      <c r="H39" s="141">
        <f t="shared" si="13"/>
        <v>0</v>
      </c>
      <c r="I39" s="141">
        <f t="shared" si="13"/>
        <v>0</v>
      </c>
      <c r="J39" s="141">
        <f t="shared" si="13"/>
        <v>0</v>
      </c>
      <c r="K39" s="141">
        <f t="shared" si="13"/>
        <v>0</v>
      </c>
      <c r="L39" s="141">
        <f t="shared" si="13"/>
        <v>0</v>
      </c>
      <c r="M39" s="141">
        <f t="shared" si="13"/>
        <v>0</v>
      </c>
      <c r="N39" s="141">
        <f t="shared" si="13"/>
        <v>0</v>
      </c>
      <c r="O39" s="142">
        <f>+N39+M39+L39+K39+J39+I39+H39+G39+F39+E39+D39+C39</f>
        <v>0</v>
      </c>
      <c r="P39" s="208" t="e">
        <f>ROUND(+O39/[12]IS!$O$12,4)</f>
        <v>#DIV/0!</v>
      </c>
      <c r="Q39" s="136">
        <f>+N39+M39+L39+K39+J39+I39+H39+G39+F39+E39+D39+C39-O39</f>
        <v>0</v>
      </c>
      <c r="R39" s="136"/>
      <c r="S39" s="62"/>
      <c r="T39" s="134"/>
    </row>
    <row r="40" spans="1:20" s="138" customFormat="1" ht="12.75" customHeight="1">
      <c r="A40" s="87"/>
      <c r="B40" s="90" t="s">
        <v>2197</v>
      </c>
      <c r="C40" s="141">
        <f t="shared" si="13"/>
        <v>0</v>
      </c>
      <c r="D40" s="141">
        <f t="shared" si="13"/>
        <v>0</v>
      </c>
      <c r="E40" s="141">
        <f t="shared" si="13"/>
        <v>0</v>
      </c>
      <c r="F40" s="141">
        <f t="shared" si="13"/>
        <v>0</v>
      </c>
      <c r="G40" s="141">
        <f t="shared" si="13"/>
        <v>0</v>
      </c>
      <c r="H40" s="141">
        <f t="shared" si="13"/>
        <v>0</v>
      </c>
      <c r="I40" s="141">
        <f t="shared" si="13"/>
        <v>0</v>
      </c>
      <c r="J40" s="141">
        <f t="shared" si="13"/>
        <v>0</v>
      </c>
      <c r="K40" s="141">
        <f t="shared" si="13"/>
        <v>0</v>
      </c>
      <c r="L40" s="141">
        <f t="shared" si="13"/>
        <v>0</v>
      </c>
      <c r="M40" s="141">
        <f t="shared" si="13"/>
        <v>0</v>
      </c>
      <c r="N40" s="141">
        <f t="shared" si="13"/>
        <v>0</v>
      </c>
      <c r="O40" s="142">
        <f>+N40+M40+L40+K40+J40+I40+H40+G40+F40+E40+D40+C40</f>
        <v>0</v>
      </c>
      <c r="P40" s="208" t="e">
        <f>ROUND(+O40/[12]IS!$O$12,4)</f>
        <v>#DIV/0!</v>
      </c>
      <c r="Q40" s="136">
        <f>+N40+M40+L40+K40+J40+I40+H40+G40+F40+E40+D40+C40-O40</f>
        <v>0</v>
      </c>
      <c r="R40" s="136"/>
      <c r="S40" s="62"/>
      <c r="T40" s="134"/>
    </row>
    <row r="41" spans="1:20" s="138" customFormat="1" ht="12.75" customHeight="1">
      <c r="A41" s="87"/>
      <c r="B41" s="90" t="s">
        <v>2083</v>
      </c>
      <c r="C41" s="143">
        <f t="shared" si="13"/>
        <v>0</v>
      </c>
      <c r="D41" s="143">
        <f t="shared" si="13"/>
        <v>0</v>
      </c>
      <c r="E41" s="143">
        <f t="shared" si="13"/>
        <v>0</v>
      </c>
      <c r="F41" s="143">
        <f t="shared" si="13"/>
        <v>0</v>
      </c>
      <c r="G41" s="143">
        <f t="shared" si="13"/>
        <v>0</v>
      </c>
      <c r="H41" s="143">
        <f t="shared" si="13"/>
        <v>0</v>
      </c>
      <c r="I41" s="143">
        <f t="shared" si="13"/>
        <v>0</v>
      </c>
      <c r="J41" s="143">
        <f t="shared" si="13"/>
        <v>0</v>
      </c>
      <c r="K41" s="143">
        <f t="shared" si="13"/>
        <v>0</v>
      </c>
      <c r="L41" s="143">
        <f t="shared" si="13"/>
        <v>0</v>
      </c>
      <c r="M41" s="143">
        <f t="shared" si="13"/>
        <v>0</v>
      </c>
      <c r="N41" s="143">
        <f t="shared" si="13"/>
        <v>0</v>
      </c>
      <c r="O41" s="144">
        <f t="shared" si="11"/>
        <v>0</v>
      </c>
      <c r="P41" s="208" t="e">
        <f>ROUND(+O41/[12]IS!$O$12,4)</f>
        <v>#DIV/0!</v>
      </c>
      <c r="Q41" s="136">
        <f t="shared" si="12"/>
        <v>0</v>
      </c>
      <c r="R41" s="136"/>
      <c r="S41" s="62"/>
      <c r="T41" s="134"/>
    </row>
    <row r="42" spans="1:20">
      <c r="A42" s="51"/>
      <c r="B42" s="5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54"/>
      <c r="P42" s="209"/>
      <c r="Q42" s="60"/>
      <c r="R42" s="60"/>
      <c r="S42" s="62"/>
      <c r="T42" s="134"/>
    </row>
    <row r="43" spans="1:20">
      <c r="A43" s="51"/>
      <c r="B43" s="5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54"/>
      <c r="P43" s="208"/>
      <c r="Q43" s="208"/>
      <c r="R43" s="208"/>
      <c r="S43" s="62"/>
      <c r="T43" s="134"/>
    </row>
    <row r="44" spans="1:20">
      <c r="A44" s="51"/>
      <c r="B44" s="5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54"/>
      <c r="P44" s="205"/>
      <c r="Q44" s="205"/>
      <c r="R44" s="205"/>
      <c r="S44" s="62"/>
      <c r="T44" s="134"/>
    </row>
    <row r="45" spans="1:20">
      <c r="A45" s="51"/>
      <c r="B45" s="5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54"/>
      <c r="P45" s="145"/>
      <c r="Q45" s="54"/>
      <c r="R45" s="54"/>
      <c r="S45" s="62"/>
    </row>
    <row r="46" spans="1:20">
      <c r="A46" s="51"/>
      <c r="B46" s="5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54"/>
      <c r="P46" s="145"/>
      <c r="Q46" s="54"/>
      <c r="R46" s="54"/>
      <c r="S46" s="62"/>
    </row>
    <row r="47" spans="1:20" hidden="1">
      <c r="A47" s="51"/>
      <c r="B47" s="146" t="s">
        <v>2198</v>
      </c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54"/>
      <c r="P47" s="145"/>
      <c r="Q47" s="54"/>
      <c r="R47" s="54"/>
      <c r="S47" s="62"/>
    </row>
    <row r="48" spans="1:20" hidden="1">
      <c r="A48" s="51"/>
      <c r="B48" s="110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54"/>
      <c r="P48" s="145"/>
      <c r="Q48" s="54"/>
      <c r="R48" s="54"/>
      <c r="S48" s="62"/>
    </row>
    <row r="49" spans="1:19" hidden="1">
      <c r="A49" s="51"/>
      <c r="B49" s="84" t="s">
        <v>2199</v>
      </c>
      <c r="C49" s="73">
        <f t="shared" ref="C49:N49" si="14">SUM(C50:C50)</f>
        <v>0</v>
      </c>
      <c r="D49" s="73">
        <f t="shared" si="14"/>
        <v>0</v>
      </c>
      <c r="E49" s="73">
        <f t="shared" si="14"/>
        <v>0</v>
      </c>
      <c r="F49" s="73">
        <f t="shared" si="14"/>
        <v>0</v>
      </c>
      <c r="G49" s="73">
        <f t="shared" si="14"/>
        <v>0</v>
      </c>
      <c r="H49" s="73">
        <f t="shared" si="14"/>
        <v>0</v>
      </c>
      <c r="I49" s="73">
        <f t="shared" si="14"/>
        <v>0</v>
      </c>
      <c r="J49" s="73">
        <f t="shared" si="14"/>
        <v>0</v>
      </c>
      <c r="K49" s="73">
        <f t="shared" si="14"/>
        <v>0</v>
      </c>
      <c r="L49" s="73">
        <f t="shared" si="14"/>
        <v>0</v>
      </c>
      <c r="M49" s="73">
        <f t="shared" si="14"/>
        <v>0</v>
      </c>
      <c r="N49" s="73">
        <f t="shared" si="14"/>
        <v>0</v>
      </c>
      <c r="O49" s="69">
        <f>+N49+M49+L49+K49+J49+I49+H49+G49+F49+E49+D49+C49</f>
        <v>0</v>
      </c>
      <c r="P49" s="145"/>
      <c r="Q49" s="54"/>
      <c r="R49" s="54"/>
      <c r="S49" s="62"/>
    </row>
    <row r="50" spans="1:19" hidden="1">
      <c r="A50" s="51"/>
      <c r="B50" s="132" t="s">
        <v>2200</v>
      </c>
      <c r="C50" s="147">
        <v>0</v>
      </c>
      <c r="D50" s="147">
        <v>0</v>
      </c>
      <c r="E50" s="147">
        <v>0</v>
      </c>
      <c r="F50" s="147">
        <v>0</v>
      </c>
      <c r="G50" s="147">
        <v>0</v>
      </c>
      <c r="H50" s="147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7">
        <v>0</v>
      </c>
      <c r="O50" s="76">
        <f>+N50+M50+L50+K50+J50+I50+H50+G50+F50+E50+D50+C50</f>
        <v>0</v>
      </c>
      <c r="P50" s="145"/>
      <c r="Q50" s="54"/>
      <c r="R50" s="54"/>
      <c r="S50" s="62">
        <v>4</v>
      </c>
    </row>
    <row r="51" spans="1:19" hidden="1">
      <c r="A51" s="51"/>
      <c r="B51" s="5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54"/>
      <c r="P51" s="145"/>
      <c r="Q51" s="54"/>
      <c r="R51" s="54"/>
      <c r="S51" s="148"/>
    </row>
    <row r="52" spans="1:19">
      <c r="S52" s="123"/>
    </row>
    <row r="53" spans="1:19">
      <c r="S53" s="123"/>
    </row>
    <row r="54" spans="1:19">
      <c r="S54" s="123"/>
    </row>
    <row r="55" spans="1:19">
      <c r="S55" s="123"/>
    </row>
    <row r="56" spans="1:19">
      <c r="S56" s="123"/>
    </row>
    <row r="57" spans="1:19">
      <c r="S57" s="123"/>
    </row>
    <row r="58" spans="1:19">
      <c r="S58" s="123"/>
    </row>
    <row r="59" spans="1:19">
      <c r="S59" s="123"/>
    </row>
    <row r="60" spans="1:19">
      <c r="S60" s="123"/>
    </row>
    <row r="61" spans="1:19">
      <c r="S61" s="123"/>
    </row>
    <row r="62" spans="1:19">
      <c r="S62" s="123"/>
    </row>
    <row r="63" spans="1:19">
      <c r="S63" s="123"/>
    </row>
    <row r="64" spans="1:19">
      <c r="S64" s="123"/>
    </row>
    <row r="65" spans="19:19">
      <c r="S65" s="123"/>
    </row>
    <row r="66" spans="19:19">
      <c r="S66" s="123"/>
    </row>
    <row r="67" spans="19:19">
      <c r="S67" s="123"/>
    </row>
    <row r="68" spans="19:19">
      <c r="S68" s="123"/>
    </row>
    <row r="69" spans="19:19">
      <c r="S69" s="123"/>
    </row>
    <row r="70" spans="19:19">
      <c r="S70" s="123"/>
    </row>
    <row r="71" spans="19:19">
      <c r="S71" s="123"/>
    </row>
    <row r="72" spans="19:19">
      <c r="S72" s="123"/>
    </row>
    <row r="73" spans="19:19">
      <c r="S73" s="123"/>
    </row>
    <row r="74" spans="19:19">
      <c r="S74" s="123"/>
    </row>
    <row r="75" spans="19:19">
      <c r="S75" s="123"/>
    </row>
    <row r="76" spans="19:19">
      <c r="S76" s="123"/>
    </row>
    <row r="77" spans="19:19">
      <c r="S77" s="123"/>
    </row>
    <row r="78" spans="19:19">
      <c r="S78" s="123"/>
    </row>
    <row r="79" spans="19:19">
      <c r="S79" s="123"/>
    </row>
    <row r="80" spans="19:19">
      <c r="S80" s="123"/>
    </row>
    <row r="81" spans="19:19">
      <c r="S81" s="123"/>
    </row>
    <row r="82" spans="19:19">
      <c r="S82" s="123"/>
    </row>
    <row r="83" spans="19:19">
      <c r="S83" s="123"/>
    </row>
    <row r="84" spans="19:19">
      <c r="S84" s="123"/>
    </row>
    <row r="85" spans="19:19">
      <c r="S85" s="123"/>
    </row>
    <row r="86" spans="19:19">
      <c r="S86" s="123"/>
    </row>
    <row r="87" spans="19:19">
      <c r="S87" s="123"/>
    </row>
    <row r="88" spans="19:19">
      <c r="S88" s="123"/>
    </row>
    <row r="89" spans="19:19">
      <c r="S89" s="123"/>
    </row>
    <row r="90" spans="19:19">
      <c r="S90" s="123"/>
    </row>
    <row r="91" spans="19:19">
      <c r="S91" s="123"/>
    </row>
    <row r="92" spans="19:19">
      <c r="S92" s="123"/>
    </row>
    <row r="93" spans="19:19">
      <c r="S93" s="123"/>
    </row>
    <row r="94" spans="19:19">
      <c r="S94" s="123"/>
    </row>
    <row r="95" spans="19:19">
      <c r="S95" s="123"/>
    </row>
    <row r="96" spans="19:19">
      <c r="S96" s="123"/>
    </row>
    <row r="97" spans="19:19">
      <c r="S97" s="123"/>
    </row>
    <row r="98" spans="19:19">
      <c r="S98" s="123"/>
    </row>
    <row r="99" spans="19:19">
      <c r="S99" s="123"/>
    </row>
    <row r="100" spans="19:19">
      <c r="S100" s="123"/>
    </row>
    <row r="101" spans="19:19">
      <c r="S101" s="123"/>
    </row>
    <row r="102" spans="19:19">
      <c r="S102" s="123"/>
    </row>
    <row r="103" spans="19:19">
      <c r="S103" s="123"/>
    </row>
    <row r="104" spans="19:19">
      <c r="S104" s="123"/>
    </row>
    <row r="105" spans="19:19">
      <c r="S105" s="123"/>
    </row>
    <row r="106" spans="19:19">
      <c r="S106" s="123"/>
    </row>
    <row r="107" spans="19:19">
      <c r="S107" s="123"/>
    </row>
    <row r="108" spans="19:19">
      <c r="S108" s="123"/>
    </row>
    <row r="109" spans="19:19">
      <c r="S109" s="123"/>
    </row>
    <row r="110" spans="19:19">
      <c r="S110" s="123"/>
    </row>
    <row r="111" spans="19:19">
      <c r="S111" s="123"/>
    </row>
    <row r="112" spans="19:19">
      <c r="S112" s="123"/>
    </row>
    <row r="113" spans="19:19">
      <c r="S113" s="123"/>
    </row>
    <row r="114" spans="19:19">
      <c r="S114" s="123"/>
    </row>
    <row r="115" spans="19:19">
      <c r="S115" s="123"/>
    </row>
    <row r="116" spans="19:19">
      <c r="S116" s="123"/>
    </row>
    <row r="117" spans="19:19">
      <c r="S117" s="123"/>
    </row>
    <row r="118" spans="19:19">
      <c r="S118" s="123"/>
    </row>
    <row r="119" spans="19:19">
      <c r="S119" s="123"/>
    </row>
    <row r="120" spans="19:19">
      <c r="S120" s="123"/>
    </row>
    <row r="121" spans="19:19">
      <c r="S121" s="123"/>
    </row>
    <row r="122" spans="19:19">
      <c r="S122" s="123"/>
    </row>
    <row r="123" spans="19:19">
      <c r="S123" s="123"/>
    </row>
    <row r="124" spans="19:19">
      <c r="S124" s="123"/>
    </row>
    <row r="125" spans="19:19">
      <c r="S125" s="123"/>
    </row>
    <row r="126" spans="19:19">
      <c r="S126" s="123"/>
    </row>
    <row r="127" spans="19:19">
      <c r="S127" s="123"/>
    </row>
    <row r="128" spans="19:19">
      <c r="S128" s="123"/>
    </row>
    <row r="129" spans="19:19">
      <c r="S129" s="123"/>
    </row>
    <row r="130" spans="19:19">
      <c r="S130" s="123"/>
    </row>
    <row r="131" spans="19:19">
      <c r="S131" s="123"/>
    </row>
    <row r="132" spans="19:19">
      <c r="S132" s="123"/>
    </row>
    <row r="133" spans="19:19">
      <c r="S133" s="123"/>
    </row>
    <row r="134" spans="19:19">
      <c r="S134" s="123"/>
    </row>
    <row r="135" spans="19:19">
      <c r="S135" s="123"/>
    </row>
    <row r="136" spans="19:19">
      <c r="S136" s="123"/>
    </row>
    <row r="137" spans="19:19">
      <c r="S137" s="123"/>
    </row>
    <row r="138" spans="19:19">
      <c r="S138" s="123"/>
    </row>
    <row r="139" spans="19:19">
      <c r="S139" s="123"/>
    </row>
    <row r="140" spans="19:19">
      <c r="S140" s="123"/>
    </row>
    <row r="141" spans="19:19">
      <c r="S141" s="123"/>
    </row>
    <row r="142" spans="19:19">
      <c r="S142" s="123"/>
    </row>
    <row r="143" spans="19:19">
      <c r="S143" s="123"/>
    </row>
    <row r="144" spans="19:19">
      <c r="S144" s="123"/>
    </row>
    <row r="145" spans="19:19">
      <c r="S145" s="123"/>
    </row>
    <row r="146" spans="19:19">
      <c r="S146" s="123"/>
    </row>
    <row r="147" spans="19:19">
      <c r="S147" s="123"/>
    </row>
    <row r="148" spans="19:19">
      <c r="S148" s="123"/>
    </row>
    <row r="149" spans="19:19">
      <c r="S149" s="123"/>
    </row>
    <row r="150" spans="19:19">
      <c r="S150" s="123"/>
    </row>
    <row r="151" spans="19:19">
      <c r="S151" s="123"/>
    </row>
    <row r="152" spans="19:19">
      <c r="S152" s="123"/>
    </row>
    <row r="153" spans="19:19">
      <c r="S153" s="123"/>
    </row>
    <row r="154" spans="19:19">
      <c r="S154" s="123"/>
    </row>
    <row r="155" spans="19:19">
      <c r="S155" s="123"/>
    </row>
    <row r="156" spans="19:19">
      <c r="S156" s="123"/>
    </row>
    <row r="157" spans="19:19">
      <c r="S157" s="123"/>
    </row>
    <row r="158" spans="19:19">
      <c r="S158" s="123"/>
    </row>
    <row r="159" spans="19:19">
      <c r="S159" s="123"/>
    </row>
    <row r="160" spans="19:19">
      <c r="S160" s="123"/>
    </row>
    <row r="161" spans="19:19">
      <c r="S161" s="123"/>
    </row>
    <row r="162" spans="19:19">
      <c r="S162" s="123"/>
    </row>
    <row r="163" spans="19:19">
      <c r="S163" s="123"/>
    </row>
    <row r="164" spans="19:19">
      <c r="S164" s="123"/>
    </row>
    <row r="165" spans="19:19">
      <c r="S165" s="123"/>
    </row>
    <row r="166" spans="19:19">
      <c r="S166" s="123"/>
    </row>
    <row r="167" spans="19:19">
      <c r="S167" s="123"/>
    </row>
    <row r="168" spans="19:19">
      <c r="S168" s="123"/>
    </row>
    <row r="169" spans="19:19">
      <c r="S169" s="123"/>
    </row>
    <row r="170" spans="19:19">
      <c r="S170" s="123"/>
    </row>
    <row r="171" spans="19:19">
      <c r="S171" s="123"/>
    </row>
    <row r="172" spans="19:19">
      <c r="S172" s="123"/>
    </row>
    <row r="173" spans="19:19">
      <c r="S173" s="123"/>
    </row>
    <row r="174" spans="19:19">
      <c r="S174" s="123"/>
    </row>
    <row r="175" spans="19:19">
      <c r="S175" s="123"/>
    </row>
    <row r="176" spans="19:19">
      <c r="S176" s="123"/>
    </row>
    <row r="177" spans="19:19">
      <c r="S177" s="123"/>
    </row>
    <row r="178" spans="19:19">
      <c r="S178" s="123"/>
    </row>
    <row r="179" spans="19:19">
      <c r="S179" s="123"/>
    </row>
    <row r="180" spans="19:19">
      <c r="S180" s="123"/>
    </row>
    <row r="181" spans="19:19">
      <c r="S181" s="123"/>
    </row>
    <row r="182" spans="19:19">
      <c r="S182" s="123"/>
    </row>
    <row r="183" spans="19:19">
      <c r="S183" s="123"/>
    </row>
    <row r="184" spans="19:19">
      <c r="S184" s="123"/>
    </row>
    <row r="185" spans="19:19">
      <c r="S185" s="123"/>
    </row>
    <row r="186" spans="19:19">
      <c r="S186" s="123"/>
    </row>
    <row r="187" spans="19:19">
      <c r="S187" s="123"/>
    </row>
    <row r="188" spans="19:19">
      <c r="S188" s="123"/>
    </row>
    <row r="189" spans="19:19">
      <c r="S189" s="123"/>
    </row>
    <row r="190" spans="19:19">
      <c r="S190" s="123"/>
    </row>
    <row r="191" spans="19:19">
      <c r="S191" s="123"/>
    </row>
    <row r="192" spans="19:19">
      <c r="S192" s="123"/>
    </row>
    <row r="193" spans="19:19">
      <c r="S193" s="123"/>
    </row>
    <row r="194" spans="19:19">
      <c r="S194" s="123"/>
    </row>
    <row r="195" spans="19:19">
      <c r="S195" s="123"/>
    </row>
    <row r="196" spans="19:19">
      <c r="S196" s="123"/>
    </row>
    <row r="197" spans="19:19">
      <c r="S197" s="123"/>
    </row>
    <row r="198" spans="19:19">
      <c r="S198" s="123"/>
    </row>
    <row r="199" spans="19:19">
      <c r="S199" s="123"/>
    </row>
    <row r="200" spans="19:19">
      <c r="S200" s="123"/>
    </row>
    <row r="201" spans="19:19">
      <c r="S201" s="123"/>
    </row>
    <row r="202" spans="19:19">
      <c r="S202" s="123"/>
    </row>
    <row r="203" spans="19:19">
      <c r="S203" s="123"/>
    </row>
    <row r="204" spans="19:19">
      <c r="S204" s="123"/>
    </row>
    <row r="205" spans="19:19">
      <c r="S205" s="123"/>
    </row>
    <row r="206" spans="19:19">
      <c r="S206" s="123"/>
    </row>
    <row r="207" spans="19:19">
      <c r="S207" s="123"/>
    </row>
    <row r="208" spans="19:19">
      <c r="S208" s="123"/>
    </row>
    <row r="209" spans="19:19">
      <c r="S209" s="123"/>
    </row>
    <row r="210" spans="19:19">
      <c r="S210" s="123"/>
    </row>
    <row r="211" spans="19:19">
      <c r="S211" s="123"/>
    </row>
    <row r="212" spans="19:19">
      <c r="S212" s="123"/>
    </row>
    <row r="213" spans="19:19">
      <c r="S213" s="123"/>
    </row>
    <row r="214" spans="19:19">
      <c r="S214" s="123"/>
    </row>
    <row r="215" spans="19:19">
      <c r="S215" s="123"/>
    </row>
    <row r="216" spans="19:19">
      <c r="S216" s="123"/>
    </row>
    <row r="217" spans="19:19">
      <c r="S217" s="123"/>
    </row>
    <row r="218" spans="19:19">
      <c r="S218" s="123"/>
    </row>
    <row r="219" spans="19:19">
      <c r="S219" s="123"/>
    </row>
    <row r="220" spans="19:19">
      <c r="S220" s="123"/>
    </row>
    <row r="221" spans="19:19">
      <c r="S221" s="123"/>
    </row>
    <row r="222" spans="19:19">
      <c r="S222" s="123"/>
    </row>
    <row r="223" spans="19:19">
      <c r="S223" s="123"/>
    </row>
    <row r="224" spans="19:19">
      <c r="S224" s="123"/>
    </row>
    <row r="225" spans="19:19">
      <c r="S225" s="123"/>
    </row>
    <row r="226" spans="19:19">
      <c r="S226" s="123"/>
    </row>
    <row r="227" spans="19:19">
      <c r="S227" s="123"/>
    </row>
    <row r="228" spans="19:19">
      <c r="S228" s="123"/>
    </row>
    <row r="229" spans="19:19">
      <c r="S229" s="123"/>
    </row>
    <row r="230" spans="19:19">
      <c r="S230" s="123"/>
    </row>
    <row r="231" spans="19:19">
      <c r="S231" s="123"/>
    </row>
    <row r="232" spans="19:19">
      <c r="S232" s="123"/>
    </row>
    <row r="233" spans="19:19">
      <c r="S233" s="123"/>
    </row>
    <row r="234" spans="19:19">
      <c r="S234" s="123"/>
    </row>
    <row r="235" spans="19:19">
      <c r="S235" s="123"/>
    </row>
    <row r="236" spans="19:19">
      <c r="S236" s="123"/>
    </row>
    <row r="237" spans="19:19">
      <c r="S237" s="123"/>
    </row>
    <row r="238" spans="19:19">
      <c r="S238" s="123"/>
    </row>
    <row r="239" spans="19:19">
      <c r="S239" s="123"/>
    </row>
    <row r="240" spans="19:19">
      <c r="S240" s="123"/>
    </row>
    <row r="241" spans="19:19">
      <c r="S241" s="123"/>
    </row>
    <row r="242" spans="19:19">
      <c r="S242" s="123"/>
    </row>
    <row r="243" spans="19:19">
      <c r="S243" s="123"/>
    </row>
    <row r="244" spans="19:19">
      <c r="S244" s="123"/>
    </row>
    <row r="245" spans="19:19">
      <c r="S245" s="123"/>
    </row>
    <row r="246" spans="19:19">
      <c r="S246" s="123"/>
    </row>
    <row r="247" spans="19:19">
      <c r="S247" s="123"/>
    </row>
    <row r="248" spans="19:19">
      <c r="S248" s="123"/>
    </row>
    <row r="249" spans="19:19">
      <c r="S249" s="123"/>
    </row>
    <row r="250" spans="19:19">
      <c r="S250" s="213"/>
    </row>
    <row r="251" spans="19:19">
      <c r="S251" s="213"/>
    </row>
    <row r="252" spans="19:19">
      <c r="S252" s="214"/>
    </row>
    <row r="253" spans="19:19">
      <c r="S253" s="214"/>
    </row>
    <row r="254" spans="19:19">
      <c r="S254" s="214"/>
    </row>
    <row r="255" spans="19:19">
      <c r="S255" s="214"/>
    </row>
    <row r="256" spans="19:19">
      <c r="S256" s="214"/>
    </row>
    <row r="257" spans="19:19">
      <c r="S257" s="215"/>
    </row>
    <row r="258" spans="19:19">
      <c r="S258" s="124"/>
    </row>
    <row r="259" spans="19:19">
      <c r="S259" s="125"/>
    </row>
    <row r="260" spans="19:19">
      <c r="S260" s="125"/>
    </row>
    <row r="261" spans="19:19">
      <c r="S261" s="125"/>
    </row>
  </sheetData>
  <sheetProtection password="922B" sheet="1" objects="1" scenarios="1" formatColumns="0" formatRows="0"/>
  <pageMargins left="0.74803149606299213" right="0.74803149606299213" top="0.7" bottom="0.68" header="0.51181102362204722" footer="0.51181102362204722"/>
  <pageSetup paperSize="9" scale="40" fitToHeight="18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1CA5E-A94B-4D7D-8210-3D9F8ACD6FFE}">
  <sheetPr codeName="Hoja17"/>
  <dimension ref="A1:T597"/>
  <sheetViews>
    <sheetView zoomScale="70" zoomScaleNormal="70" zoomScaleSheetLayoutView="75" workbookViewId="0">
      <pane xSplit="2" ySplit="5" topLeftCell="C365" activePane="bottomRight" state="frozen"/>
      <selection activeCell="H45" sqref="H45"/>
      <selection pane="topRight" activeCell="H45" sqref="H45"/>
      <selection pane="bottomLeft" activeCell="H45" sqref="H45"/>
      <selection pane="bottomRight"/>
    </sheetView>
  </sheetViews>
  <sheetFormatPr baseColWidth="10" defaultColWidth="9.1796875" defaultRowHeight="11.5"/>
  <cols>
    <col min="1" max="1" width="10" style="56" customWidth="1"/>
    <col min="2" max="2" width="42.453125" style="56" customWidth="1"/>
    <col min="3" max="3" width="1.81640625" style="56" customWidth="1"/>
    <col min="4" max="4" width="17.54296875" style="56" customWidth="1"/>
    <col min="5" max="5" width="17.1796875" style="56" customWidth="1"/>
    <col min="6" max="8" width="16.453125" style="56" customWidth="1"/>
    <col min="9" max="9" width="10.81640625" style="56" customWidth="1"/>
    <col min="10" max="15" width="16.453125" style="56" customWidth="1"/>
    <col min="16" max="16" width="9.1796875" style="56" customWidth="1"/>
    <col min="17" max="17" width="5" style="188" customWidth="1"/>
    <col min="18" max="18" width="10.81640625" style="56" bestFit="1" customWidth="1"/>
    <col min="19" max="19" width="9.1796875" style="137"/>
    <col min="20" max="20" width="11.81640625" style="137" bestFit="1" customWidth="1"/>
    <col min="21" max="16384" width="9.1796875" style="56"/>
  </cols>
  <sheetData>
    <row r="1" spans="1:20">
      <c r="A1" s="149" t="str">
        <f>'[12]Staff Costs and Utilisation'!A1</f>
        <v>LAM Brazil Journal</v>
      </c>
      <c r="B1" s="149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150"/>
    </row>
    <row r="2" spans="1:20">
      <c r="A2" s="149" t="s">
        <v>2201</v>
      </c>
      <c r="B2" s="149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150"/>
    </row>
    <row r="3" spans="1:20">
      <c r="A3" s="149" t="str">
        <f>[12]IS!B3</f>
        <v>FY27 Actual</v>
      </c>
      <c r="B3" s="149"/>
      <c r="C3" s="54"/>
      <c r="D3" s="151">
        <f>[12]Fixed_Assets!D5</f>
        <v>46112</v>
      </c>
      <c r="E3" s="151">
        <f>D3+30</f>
        <v>46142</v>
      </c>
      <c r="F3" s="151">
        <f t="shared" ref="F3:N3" si="0">E3+31</f>
        <v>46173</v>
      </c>
      <c r="G3" s="151">
        <f>F3+30</f>
        <v>46203</v>
      </c>
      <c r="H3" s="151">
        <f t="shared" si="0"/>
        <v>46234</v>
      </c>
      <c r="I3" s="151">
        <f t="shared" si="0"/>
        <v>46265</v>
      </c>
      <c r="J3" s="151">
        <f>I3+30</f>
        <v>46295</v>
      </c>
      <c r="K3" s="151">
        <f t="shared" si="0"/>
        <v>46326</v>
      </c>
      <c r="L3" s="151">
        <f>K3+30</f>
        <v>46356</v>
      </c>
      <c r="M3" s="151">
        <f t="shared" si="0"/>
        <v>46387</v>
      </c>
      <c r="N3" s="151">
        <f t="shared" si="0"/>
        <v>46418</v>
      </c>
      <c r="O3" s="151">
        <f>N3+28</f>
        <v>46446</v>
      </c>
      <c r="P3" s="54"/>
      <c r="Q3" s="150"/>
    </row>
    <row r="4" spans="1:20">
      <c r="A4" s="152" t="s">
        <v>2202</v>
      </c>
      <c r="B4" s="152"/>
      <c r="C4" s="54"/>
      <c r="D4" s="192" t="str">
        <f>+[12]Fixed_Assets!D6</f>
        <v>Actual</v>
      </c>
      <c r="E4" s="192" t="str">
        <f>+[12]Fixed_Assets!E6</f>
        <v>Actual</v>
      </c>
      <c r="F4" s="192" t="str">
        <f>+[12]Fixed_Assets!F6</f>
        <v>Actual</v>
      </c>
      <c r="G4" s="192" t="str">
        <f>+[12]Fixed_Assets!G6</f>
        <v>Actual</v>
      </c>
      <c r="H4" s="192" t="str">
        <f>+[12]Fixed_Assets!H6</f>
        <v>Actual</v>
      </c>
      <c r="I4" s="192" t="str">
        <f>+[12]Fixed_Assets!I6</f>
        <v>Actual</v>
      </c>
      <c r="J4" s="192" t="str">
        <f>+[12]Fixed_Assets!J6</f>
        <v>Actual</v>
      </c>
      <c r="K4" s="192" t="str">
        <f>+[12]Fixed_Assets!K6</f>
        <v>Actual</v>
      </c>
      <c r="L4" s="192" t="str">
        <f>+[12]Fixed_Assets!L6</f>
        <v>Actual</v>
      </c>
      <c r="M4" s="192" t="str">
        <f>+[12]Fixed_Assets!M6</f>
        <v>Actual</v>
      </c>
      <c r="N4" s="192" t="str">
        <f>+[12]Fixed_Assets!N6</f>
        <v>Actual</v>
      </c>
      <c r="O4" s="192" t="str">
        <f>+[12]Fixed_Assets!O6</f>
        <v>Actual</v>
      </c>
      <c r="P4" s="153"/>
      <c r="Q4" s="150" t="s">
        <v>2191</v>
      </c>
    </row>
    <row r="5" spans="1:20">
      <c r="A5" s="54"/>
      <c r="B5" s="152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150"/>
    </row>
    <row r="6" spans="1:20">
      <c r="A6" s="154" t="s">
        <v>2203</v>
      </c>
      <c r="B6" s="1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62"/>
    </row>
    <row r="7" spans="1:20" s="156" customFormat="1">
      <c r="A7" s="155"/>
      <c r="B7" s="155"/>
      <c r="C7" s="1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153"/>
      <c r="Q7" s="62"/>
      <c r="S7" s="137"/>
      <c r="T7" s="137"/>
    </row>
    <row r="8" spans="1:20">
      <c r="A8" s="157"/>
      <c r="B8" s="158" t="s">
        <v>2204</v>
      </c>
      <c r="C8" s="54"/>
      <c r="D8" s="54"/>
      <c r="E8" s="54"/>
      <c r="F8" s="159"/>
      <c r="G8" s="159"/>
      <c r="H8" s="159"/>
      <c r="I8" s="159"/>
      <c r="J8" s="54"/>
      <c r="K8" s="54"/>
      <c r="L8" s="54"/>
      <c r="M8" s="54"/>
      <c r="N8" s="54"/>
      <c r="O8" s="54"/>
      <c r="P8" s="54"/>
      <c r="Q8" s="62"/>
    </row>
    <row r="9" spans="1:20">
      <c r="A9" s="157"/>
      <c r="B9" s="157" t="s">
        <v>2205</v>
      </c>
      <c r="C9" s="54"/>
      <c r="D9" s="160">
        <v>0</v>
      </c>
      <c r="E9" s="160">
        <v>0</v>
      </c>
      <c r="F9" s="160">
        <v>0</v>
      </c>
      <c r="G9" s="160">
        <v>0</v>
      </c>
      <c r="H9" s="160">
        <v>0</v>
      </c>
      <c r="I9" s="160">
        <v>0</v>
      </c>
      <c r="J9" s="160">
        <v>0</v>
      </c>
      <c r="K9" s="160">
        <v>0</v>
      </c>
      <c r="L9" s="160">
        <v>0</v>
      </c>
      <c r="M9" s="160">
        <v>0</v>
      </c>
      <c r="N9" s="160">
        <v>0</v>
      </c>
      <c r="O9" s="160">
        <v>0</v>
      </c>
      <c r="P9" s="159"/>
      <c r="Q9" s="62"/>
    </row>
    <row r="10" spans="1:20">
      <c r="A10" s="157"/>
      <c r="B10" s="157" t="s">
        <v>2206</v>
      </c>
      <c r="C10" s="54"/>
      <c r="D10" s="160">
        <v>0</v>
      </c>
      <c r="E10" s="160">
        <v>0</v>
      </c>
      <c r="F10" s="160">
        <v>0</v>
      </c>
      <c r="G10" s="160">
        <v>0</v>
      </c>
      <c r="H10" s="160">
        <v>0</v>
      </c>
      <c r="I10" s="160">
        <v>0</v>
      </c>
      <c r="J10" s="160">
        <v>0</v>
      </c>
      <c r="K10" s="160">
        <v>0</v>
      </c>
      <c r="L10" s="160">
        <v>0</v>
      </c>
      <c r="M10" s="160">
        <v>0</v>
      </c>
      <c r="N10" s="160">
        <v>0</v>
      </c>
      <c r="O10" s="160">
        <v>0</v>
      </c>
      <c r="P10" s="159"/>
      <c r="Q10" s="62"/>
    </row>
    <row r="11" spans="1:20">
      <c r="A11" s="157"/>
      <c r="B11" s="157" t="s">
        <v>2207</v>
      </c>
      <c r="C11" s="54"/>
      <c r="D11" s="160">
        <v>0</v>
      </c>
      <c r="E11" s="160">
        <v>0</v>
      </c>
      <c r="F11" s="160">
        <v>0</v>
      </c>
      <c r="G11" s="160">
        <v>0</v>
      </c>
      <c r="H11" s="160">
        <v>0</v>
      </c>
      <c r="I11" s="160">
        <v>0</v>
      </c>
      <c r="J11" s="160">
        <v>0</v>
      </c>
      <c r="K11" s="160">
        <v>0</v>
      </c>
      <c r="L11" s="160">
        <v>0</v>
      </c>
      <c r="M11" s="160">
        <v>0</v>
      </c>
      <c r="N11" s="160">
        <v>0</v>
      </c>
      <c r="O11" s="160">
        <v>0</v>
      </c>
      <c r="P11" s="159"/>
      <c r="Q11" s="62"/>
    </row>
    <row r="12" spans="1:20">
      <c r="A12" s="157"/>
      <c r="B12" s="157" t="s">
        <v>2208</v>
      </c>
      <c r="C12" s="54"/>
      <c r="D12" s="160">
        <v>0</v>
      </c>
      <c r="E12" s="160">
        <v>0</v>
      </c>
      <c r="F12" s="160">
        <v>0</v>
      </c>
      <c r="G12" s="160">
        <v>0</v>
      </c>
      <c r="H12" s="160">
        <v>0</v>
      </c>
      <c r="I12" s="160">
        <v>0</v>
      </c>
      <c r="J12" s="160">
        <v>0</v>
      </c>
      <c r="K12" s="160">
        <v>0</v>
      </c>
      <c r="L12" s="160">
        <v>0</v>
      </c>
      <c r="M12" s="160">
        <v>0</v>
      </c>
      <c r="N12" s="160">
        <v>0</v>
      </c>
      <c r="O12" s="160">
        <v>0</v>
      </c>
      <c r="P12" s="159"/>
      <c r="Q12" s="62"/>
    </row>
    <row r="13" spans="1:20">
      <c r="A13" s="157"/>
      <c r="B13" s="157" t="s">
        <v>2209</v>
      </c>
      <c r="C13" s="54"/>
      <c r="D13" s="160">
        <v>0</v>
      </c>
      <c r="E13" s="160">
        <v>0</v>
      </c>
      <c r="F13" s="160">
        <v>0</v>
      </c>
      <c r="G13" s="160">
        <v>0</v>
      </c>
      <c r="H13" s="160">
        <v>0</v>
      </c>
      <c r="I13" s="160">
        <v>0</v>
      </c>
      <c r="J13" s="160">
        <v>0</v>
      </c>
      <c r="K13" s="160">
        <v>0</v>
      </c>
      <c r="L13" s="160">
        <v>0</v>
      </c>
      <c r="M13" s="160">
        <v>0</v>
      </c>
      <c r="N13" s="160">
        <v>0</v>
      </c>
      <c r="O13" s="160">
        <v>0</v>
      </c>
      <c r="P13" s="159"/>
      <c r="Q13" s="62"/>
    </row>
    <row r="14" spans="1:20">
      <c r="A14" s="157"/>
      <c r="B14" s="157" t="s">
        <v>2210</v>
      </c>
      <c r="C14" s="54"/>
      <c r="D14" s="160">
        <v>0</v>
      </c>
      <c r="E14" s="160">
        <v>0</v>
      </c>
      <c r="F14" s="160">
        <v>0</v>
      </c>
      <c r="G14" s="160">
        <v>0</v>
      </c>
      <c r="H14" s="160">
        <v>0</v>
      </c>
      <c r="I14" s="160">
        <v>0</v>
      </c>
      <c r="J14" s="160">
        <v>0</v>
      </c>
      <c r="K14" s="160">
        <v>0</v>
      </c>
      <c r="L14" s="160">
        <v>0</v>
      </c>
      <c r="M14" s="160">
        <v>0</v>
      </c>
      <c r="N14" s="160">
        <v>0</v>
      </c>
      <c r="O14" s="160">
        <v>0</v>
      </c>
      <c r="P14" s="159"/>
      <c r="Q14" s="62"/>
    </row>
    <row r="15" spans="1:20">
      <c r="A15" s="157"/>
      <c r="B15" s="158" t="s">
        <v>2211</v>
      </c>
      <c r="C15" s="54"/>
      <c r="D15" s="161">
        <f>SUM(D9:D14)</f>
        <v>0</v>
      </c>
      <c r="E15" s="161">
        <f t="shared" ref="E15:O15" si="1">SUM(E9:E14)</f>
        <v>0</v>
      </c>
      <c r="F15" s="161">
        <f t="shared" si="1"/>
        <v>0</v>
      </c>
      <c r="G15" s="161">
        <f t="shared" si="1"/>
        <v>0</v>
      </c>
      <c r="H15" s="161">
        <f t="shared" si="1"/>
        <v>0</v>
      </c>
      <c r="I15" s="161">
        <f t="shared" si="1"/>
        <v>0</v>
      </c>
      <c r="J15" s="161">
        <f t="shared" si="1"/>
        <v>0</v>
      </c>
      <c r="K15" s="161">
        <f t="shared" si="1"/>
        <v>0</v>
      </c>
      <c r="L15" s="161">
        <f t="shared" si="1"/>
        <v>0</v>
      </c>
      <c r="M15" s="161">
        <f t="shared" si="1"/>
        <v>0</v>
      </c>
      <c r="N15" s="161">
        <f t="shared" si="1"/>
        <v>0</v>
      </c>
      <c r="O15" s="161">
        <f t="shared" si="1"/>
        <v>0</v>
      </c>
      <c r="P15" s="159"/>
      <c r="Q15" s="62"/>
    </row>
    <row r="16" spans="1:20">
      <c r="A16" s="157"/>
      <c r="B16" s="157" t="s">
        <v>2212</v>
      </c>
      <c r="C16" s="54"/>
      <c r="D16" s="160">
        <v>0</v>
      </c>
      <c r="E16" s="160">
        <v>0</v>
      </c>
      <c r="F16" s="160">
        <v>0</v>
      </c>
      <c r="G16" s="160">
        <v>0</v>
      </c>
      <c r="H16" s="160">
        <v>0</v>
      </c>
      <c r="I16" s="160">
        <v>0</v>
      </c>
      <c r="J16" s="160">
        <v>0</v>
      </c>
      <c r="K16" s="160">
        <v>0</v>
      </c>
      <c r="L16" s="160">
        <v>0</v>
      </c>
      <c r="M16" s="160">
        <v>0</v>
      </c>
      <c r="N16" s="160">
        <v>0</v>
      </c>
      <c r="O16" s="160">
        <v>0</v>
      </c>
      <c r="P16" s="159"/>
      <c r="Q16" s="62"/>
    </row>
    <row r="17" spans="1:20" ht="11.25" customHeight="1">
      <c r="A17" s="157"/>
      <c r="B17" s="157" t="s">
        <v>2213</v>
      </c>
      <c r="C17" s="54"/>
      <c r="D17" s="160">
        <v>0</v>
      </c>
      <c r="E17" s="160">
        <v>0</v>
      </c>
      <c r="F17" s="160">
        <v>0</v>
      </c>
      <c r="G17" s="160">
        <v>0</v>
      </c>
      <c r="H17" s="160">
        <v>0</v>
      </c>
      <c r="I17" s="160">
        <v>0</v>
      </c>
      <c r="J17" s="160">
        <v>0</v>
      </c>
      <c r="K17" s="160">
        <v>0</v>
      </c>
      <c r="L17" s="160">
        <v>0</v>
      </c>
      <c r="M17" s="160">
        <v>0</v>
      </c>
      <c r="N17" s="160">
        <v>0</v>
      </c>
      <c r="O17" s="160">
        <v>0</v>
      </c>
      <c r="P17" s="159"/>
      <c r="Q17" s="62"/>
    </row>
    <row r="18" spans="1:20">
      <c r="A18" s="157"/>
      <c r="B18" s="157" t="s">
        <v>2214</v>
      </c>
      <c r="C18" s="54"/>
      <c r="D18" s="160">
        <v>0</v>
      </c>
      <c r="E18" s="160">
        <v>0</v>
      </c>
      <c r="F18" s="160">
        <v>0</v>
      </c>
      <c r="G18" s="160">
        <v>0</v>
      </c>
      <c r="H18" s="160">
        <v>0</v>
      </c>
      <c r="I18" s="160">
        <v>0</v>
      </c>
      <c r="J18" s="160">
        <v>0</v>
      </c>
      <c r="K18" s="160">
        <v>0</v>
      </c>
      <c r="L18" s="160">
        <v>0</v>
      </c>
      <c r="M18" s="160">
        <v>0</v>
      </c>
      <c r="N18" s="160">
        <v>0</v>
      </c>
      <c r="O18" s="160">
        <v>0</v>
      </c>
      <c r="P18" s="159"/>
      <c r="Q18" s="62"/>
    </row>
    <row r="19" spans="1:20">
      <c r="A19" s="157"/>
      <c r="B19" s="157" t="s">
        <v>2215</v>
      </c>
      <c r="C19" s="54"/>
      <c r="D19" s="159">
        <f>D15-D11-D18-D17</f>
        <v>0</v>
      </c>
      <c r="E19" s="159">
        <f>E15-E11-E18-E17</f>
        <v>0</v>
      </c>
      <c r="F19" s="159">
        <f t="shared" ref="F19:O19" si="2">F15-F11-F18-F17</f>
        <v>0</v>
      </c>
      <c r="G19" s="159">
        <f t="shared" si="2"/>
        <v>0</v>
      </c>
      <c r="H19" s="159">
        <f>H15-H11-H18-H17</f>
        <v>0</v>
      </c>
      <c r="I19" s="159">
        <f t="shared" si="2"/>
        <v>0</v>
      </c>
      <c r="J19" s="159">
        <f t="shared" si="2"/>
        <v>0</v>
      </c>
      <c r="K19" s="159">
        <f t="shared" si="2"/>
        <v>0</v>
      </c>
      <c r="L19" s="159">
        <f t="shared" si="2"/>
        <v>0</v>
      </c>
      <c r="M19" s="159">
        <f t="shared" si="2"/>
        <v>0</v>
      </c>
      <c r="N19" s="159">
        <f t="shared" si="2"/>
        <v>0</v>
      </c>
      <c r="O19" s="159">
        <f t="shared" si="2"/>
        <v>0</v>
      </c>
      <c r="P19" s="159"/>
      <c r="Q19" s="62"/>
    </row>
    <row r="20" spans="1:20">
      <c r="A20" s="157"/>
      <c r="B20" s="157" t="s">
        <v>2216</v>
      </c>
      <c r="C20" s="54"/>
      <c r="D20" s="159">
        <f t="shared" ref="D20:O20" si="3">D11-D16</f>
        <v>0</v>
      </c>
      <c r="E20" s="159">
        <f t="shared" si="3"/>
        <v>0</v>
      </c>
      <c r="F20" s="159">
        <f t="shared" si="3"/>
        <v>0</v>
      </c>
      <c r="G20" s="159">
        <f t="shared" si="3"/>
        <v>0</v>
      </c>
      <c r="H20" s="159">
        <f t="shared" si="3"/>
        <v>0</v>
      </c>
      <c r="I20" s="159">
        <f t="shared" si="3"/>
        <v>0</v>
      </c>
      <c r="J20" s="159">
        <f t="shared" si="3"/>
        <v>0</v>
      </c>
      <c r="K20" s="159">
        <f t="shared" si="3"/>
        <v>0</v>
      </c>
      <c r="L20" s="159">
        <f t="shared" si="3"/>
        <v>0</v>
      </c>
      <c r="M20" s="159">
        <f t="shared" si="3"/>
        <v>0</v>
      </c>
      <c r="N20" s="159">
        <f t="shared" si="3"/>
        <v>0</v>
      </c>
      <c r="O20" s="159">
        <f t="shared" si="3"/>
        <v>0</v>
      </c>
      <c r="P20" s="159"/>
      <c r="Q20" s="62"/>
    </row>
    <row r="21" spans="1:20" ht="12" thickBot="1">
      <c r="A21" s="157"/>
      <c r="B21" s="158" t="s">
        <v>2217</v>
      </c>
      <c r="C21" s="54"/>
      <c r="D21" s="162">
        <f t="shared" ref="D21:O21" si="4">SUM(D19:D20)</f>
        <v>0</v>
      </c>
      <c r="E21" s="162">
        <f t="shared" si="4"/>
        <v>0</v>
      </c>
      <c r="F21" s="162">
        <f t="shared" si="4"/>
        <v>0</v>
      </c>
      <c r="G21" s="162">
        <f t="shared" si="4"/>
        <v>0</v>
      </c>
      <c r="H21" s="162">
        <f t="shared" si="4"/>
        <v>0</v>
      </c>
      <c r="I21" s="162">
        <f t="shared" si="4"/>
        <v>0</v>
      </c>
      <c r="J21" s="162">
        <f t="shared" si="4"/>
        <v>0</v>
      </c>
      <c r="K21" s="162">
        <f t="shared" si="4"/>
        <v>0</v>
      </c>
      <c r="L21" s="162">
        <f t="shared" si="4"/>
        <v>0</v>
      </c>
      <c r="M21" s="162">
        <f t="shared" si="4"/>
        <v>0</v>
      </c>
      <c r="N21" s="162">
        <f t="shared" si="4"/>
        <v>0</v>
      </c>
      <c r="O21" s="162">
        <f t="shared" si="4"/>
        <v>0</v>
      </c>
      <c r="P21" s="159"/>
      <c r="Q21" s="62"/>
    </row>
    <row r="22" spans="1:20" ht="12" thickTop="1">
      <c r="A22" s="157"/>
      <c r="B22" s="157"/>
      <c r="C22" s="54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62"/>
    </row>
    <row r="23" spans="1:20">
      <c r="A23" s="157"/>
      <c r="B23" s="158" t="s">
        <v>2218</v>
      </c>
      <c r="C23" s="54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62"/>
    </row>
    <row r="24" spans="1:20">
      <c r="A24" s="157"/>
      <c r="B24" s="157" t="s">
        <v>2219</v>
      </c>
      <c r="C24" s="54"/>
      <c r="D24" s="160">
        <v>0</v>
      </c>
      <c r="E24" s="160">
        <v>0</v>
      </c>
      <c r="F24" s="160">
        <v>0</v>
      </c>
      <c r="G24" s="160">
        <v>0</v>
      </c>
      <c r="H24" s="160">
        <v>0</v>
      </c>
      <c r="I24" s="160">
        <v>0</v>
      </c>
      <c r="J24" s="160">
        <v>0</v>
      </c>
      <c r="K24" s="160">
        <v>0</v>
      </c>
      <c r="L24" s="160">
        <v>0</v>
      </c>
      <c r="M24" s="160">
        <v>0</v>
      </c>
      <c r="N24" s="160">
        <v>0</v>
      </c>
      <c r="O24" s="160">
        <v>0</v>
      </c>
      <c r="P24" s="218"/>
      <c r="Q24" s="62"/>
    </row>
    <row r="25" spans="1:20">
      <c r="A25" s="157"/>
      <c r="B25" s="157" t="s">
        <v>2220</v>
      </c>
      <c r="C25" s="54"/>
      <c r="D25" s="160">
        <v>0</v>
      </c>
      <c r="E25" s="160">
        <v>0</v>
      </c>
      <c r="F25" s="160">
        <v>0</v>
      </c>
      <c r="G25" s="160">
        <v>0</v>
      </c>
      <c r="H25" s="160">
        <v>0</v>
      </c>
      <c r="I25" s="160">
        <v>0</v>
      </c>
      <c r="J25" s="160">
        <v>0</v>
      </c>
      <c r="K25" s="160">
        <v>0</v>
      </c>
      <c r="L25" s="160">
        <v>0</v>
      </c>
      <c r="M25" s="160">
        <v>0</v>
      </c>
      <c r="N25" s="160">
        <v>0</v>
      </c>
      <c r="O25" s="160">
        <v>0</v>
      </c>
      <c r="P25" s="218"/>
      <c r="Q25" s="62"/>
    </row>
    <row r="26" spans="1:20">
      <c r="A26" s="157"/>
      <c r="B26" s="157" t="s">
        <v>2221</v>
      </c>
      <c r="C26" s="54"/>
      <c r="D26" s="160">
        <v>0</v>
      </c>
      <c r="E26" s="160">
        <v>0</v>
      </c>
      <c r="F26" s="160">
        <v>0</v>
      </c>
      <c r="G26" s="160">
        <v>0</v>
      </c>
      <c r="H26" s="160">
        <v>0</v>
      </c>
      <c r="I26" s="160">
        <v>0</v>
      </c>
      <c r="J26" s="160">
        <v>0</v>
      </c>
      <c r="K26" s="160">
        <v>0</v>
      </c>
      <c r="L26" s="160">
        <v>0</v>
      </c>
      <c r="M26" s="160">
        <v>0</v>
      </c>
      <c r="N26" s="160">
        <v>0</v>
      </c>
      <c r="O26" s="160">
        <v>0</v>
      </c>
      <c r="P26" s="218"/>
      <c r="Q26" s="62"/>
    </row>
    <row r="27" spans="1:20">
      <c r="A27" s="157"/>
      <c r="B27" s="157" t="s">
        <v>2222</v>
      </c>
      <c r="C27" s="54"/>
      <c r="D27" s="160">
        <v>0</v>
      </c>
      <c r="E27" s="160">
        <v>0</v>
      </c>
      <c r="F27" s="160">
        <v>0</v>
      </c>
      <c r="G27" s="160">
        <v>0</v>
      </c>
      <c r="H27" s="160">
        <v>0</v>
      </c>
      <c r="I27" s="160">
        <v>0</v>
      </c>
      <c r="J27" s="160">
        <v>0</v>
      </c>
      <c r="K27" s="160">
        <v>0</v>
      </c>
      <c r="L27" s="160">
        <v>0</v>
      </c>
      <c r="M27" s="160">
        <v>0</v>
      </c>
      <c r="N27" s="160">
        <v>0</v>
      </c>
      <c r="O27" s="160">
        <v>0</v>
      </c>
      <c r="P27" s="218"/>
      <c r="Q27" s="62"/>
    </row>
    <row r="28" spans="1:20">
      <c r="A28" s="157"/>
      <c r="B28" s="157" t="s">
        <v>2223</v>
      </c>
      <c r="C28" s="54"/>
      <c r="D28" s="160">
        <v>0</v>
      </c>
      <c r="E28" s="160">
        <v>0</v>
      </c>
      <c r="F28" s="160">
        <v>0</v>
      </c>
      <c r="G28" s="160">
        <v>0</v>
      </c>
      <c r="H28" s="160">
        <v>0</v>
      </c>
      <c r="I28" s="160">
        <v>0</v>
      </c>
      <c r="J28" s="160">
        <v>0</v>
      </c>
      <c r="K28" s="160">
        <v>0</v>
      </c>
      <c r="L28" s="160">
        <v>0</v>
      </c>
      <c r="M28" s="160">
        <v>0</v>
      </c>
      <c r="N28" s="160">
        <v>0</v>
      </c>
      <c r="O28" s="160">
        <v>0</v>
      </c>
      <c r="P28" s="218"/>
      <c r="Q28" s="62"/>
    </row>
    <row r="29" spans="1:20" ht="12" thickBot="1">
      <c r="A29" s="157"/>
      <c r="B29" s="157"/>
      <c r="C29" s="54"/>
      <c r="D29" s="162">
        <f t="shared" ref="D29:O29" si="5">SUM(D24:D28)</f>
        <v>0</v>
      </c>
      <c r="E29" s="162">
        <f t="shared" si="5"/>
        <v>0</v>
      </c>
      <c r="F29" s="162">
        <f t="shared" si="5"/>
        <v>0</v>
      </c>
      <c r="G29" s="162">
        <f t="shared" si="5"/>
        <v>0</v>
      </c>
      <c r="H29" s="162">
        <f t="shared" si="5"/>
        <v>0</v>
      </c>
      <c r="I29" s="162">
        <f t="shared" si="5"/>
        <v>0</v>
      </c>
      <c r="J29" s="162">
        <f t="shared" si="5"/>
        <v>0</v>
      </c>
      <c r="K29" s="162">
        <f t="shared" si="5"/>
        <v>0</v>
      </c>
      <c r="L29" s="162">
        <f t="shared" si="5"/>
        <v>0</v>
      </c>
      <c r="M29" s="162">
        <f t="shared" si="5"/>
        <v>0</v>
      </c>
      <c r="N29" s="162">
        <f t="shared" si="5"/>
        <v>0</v>
      </c>
      <c r="O29" s="162">
        <f t="shared" si="5"/>
        <v>0</v>
      </c>
      <c r="P29" s="159"/>
      <c r="Q29" s="62"/>
    </row>
    <row r="30" spans="1:20" ht="12" thickTop="1">
      <c r="A30" s="54"/>
      <c r="B30" s="54"/>
      <c r="C30" s="54"/>
      <c r="D30" s="164" t="str">
        <f>IF(ROUND(D15,0)=ROUND(D29,0),"","Does not agree")</f>
        <v/>
      </c>
      <c r="E30" s="164" t="str">
        <f t="shared" ref="E30:O30" si="6">IF(ROUND(E15,0)=ROUND(E29,0),"","Does not agree")</f>
        <v/>
      </c>
      <c r="F30" s="164" t="str">
        <f t="shared" si="6"/>
        <v/>
      </c>
      <c r="G30" s="164" t="str">
        <f t="shared" si="6"/>
        <v/>
      </c>
      <c r="H30" s="164" t="str">
        <f t="shared" si="6"/>
        <v/>
      </c>
      <c r="I30" s="164" t="str">
        <f t="shared" si="6"/>
        <v/>
      </c>
      <c r="J30" s="164" t="str">
        <f t="shared" si="6"/>
        <v/>
      </c>
      <c r="K30" s="164" t="str">
        <f t="shared" si="6"/>
        <v/>
      </c>
      <c r="L30" s="164" t="str">
        <f t="shared" si="6"/>
        <v/>
      </c>
      <c r="M30" s="164" t="str">
        <f t="shared" si="6"/>
        <v/>
      </c>
      <c r="N30" s="164" t="str">
        <f t="shared" si="6"/>
        <v/>
      </c>
      <c r="O30" s="164" t="str">
        <f t="shared" si="6"/>
        <v/>
      </c>
      <c r="P30" s="159"/>
      <c r="Q30" s="62"/>
    </row>
    <row r="31" spans="1:20">
      <c r="A31" s="165" t="s">
        <v>2224</v>
      </c>
      <c r="B31" s="165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62"/>
    </row>
    <row r="32" spans="1:20" s="156" customFormat="1">
      <c r="A32" s="166"/>
      <c r="B32" s="166"/>
      <c r="C32" s="1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153"/>
      <c r="Q32" s="62"/>
      <c r="S32" s="137"/>
      <c r="T32" s="137"/>
    </row>
    <row r="33" spans="1:17">
      <c r="A33" s="167"/>
      <c r="B33" s="168" t="s">
        <v>2225</v>
      </c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62"/>
    </row>
    <row r="34" spans="1:17">
      <c r="A34" s="167"/>
      <c r="B34" s="167" t="s">
        <v>2226</v>
      </c>
      <c r="C34" s="54"/>
      <c r="D34" s="160">
        <v>0</v>
      </c>
      <c r="E34" s="160">
        <v>0</v>
      </c>
      <c r="F34" s="160">
        <v>0</v>
      </c>
      <c r="G34" s="160">
        <v>0</v>
      </c>
      <c r="H34" s="160">
        <v>0</v>
      </c>
      <c r="I34" s="160">
        <v>0</v>
      </c>
      <c r="J34" s="160">
        <v>0</v>
      </c>
      <c r="K34" s="160">
        <v>0</v>
      </c>
      <c r="L34" s="160">
        <v>0</v>
      </c>
      <c r="M34" s="160">
        <v>0</v>
      </c>
      <c r="N34" s="160">
        <v>0</v>
      </c>
      <c r="O34" s="160">
        <v>0</v>
      </c>
      <c r="P34" s="54"/>
      <c r="Q34" s="62"/>
    </row>
    <row r="35" spans="1:17">
      <c r="A35" s="167"/>
      <c r="B35" s="167" t="s">
        <v>2227</v>
      </c>
      <c r="C35" s="54"/>
      <c r="D35" s="160">
        <v>0</v>
      </c>
      <c r="E35" s="160">
        <v>0</v>
      </c>
      <c r="F35" s="160">
        <v>0</v>
      </c>
      <c r="G35" s="160">
        <v>0</v>
      </c>
      <c r="H35" s="160">
        <v>0</v>
      </c>
      <c r="I35" s="160">
        <v>0</v>
      </c>
      <c r="J35" s="160">
        <v>0</v>
      </c>
      <c r="K35" s="160">
        <v>0</v>
      </c>
      <c r="L35" s="160">
        <v>0</v>
      </c>
      <c r="M35" s="160">
        <v>0</v>
      </c>
      <c r="N35" s="160">
        <v>0</v>
      </c>
      <c r="O35" s="160">
        <v>0</v>
      </c>
      <c r="P35" s="54"/>
      <c r="Q35" s="62"/>
    </row>
    <row r="36" spans="1:17">
      <c r="A36" s="167"/>
      <c r="B36" s="167" t="s">
        <v>2228</v>
      </c>
      <c r="C36" s="54"/>
      <c r="D36" s="159">
        <f t="shared" ref="D36:O36" si="7">D373</f>
        <v>0</v>
      </c>
      <c r="E36" s="159">
        <f t="shared" si="7"/>
        <v>0</v>
      </c>
      <c r="F36" s="159">
        <f t="shared" si="7"/>
        <v>0</v>
      </c>
      <c r="G36" s="159">
        <f t="shared" si="7"/>
        <v>0</v>
      </c>
      <c r="H36" s="159">
        <f t="shared" si="7"/>
        <v>0</v>
      </c>
      <c r="I36" s="159">
        <f t="shared" si="7"/>
        <v>0</v>
      </c>
      <c r="J36" s="159">
        <f t="shared" si="7"/>
        <v>0</v>
      </c>
      <c r="K36" s="159">
        <f t="shared" si="7"/>
        <v>0</v>
      </c>
      <c r="L36" s="159">
        <f t="shared" si="7"/>
        <v>0</v>
      </c>
      <c r="M36" s="159">
        <f t="shared" si="7"/>
        <v>0</v>
      </c>
      <c r="N36" s="159">
        <f t="shared" si="7"/>
        <v>0</v>
      </c>
      <c r="O36" s="159">
        <f t="shared" si="7"/>
        <v>0</v>
      </c>
      <c r="P36" s="54"/>
      <c r="Q36" s="62"/>
    </row>
    <row r="37" spans="1:17">
      <c r="A37" s="167"/>
      <c r="B37" s="167" t="s">
        <v>2229</v>
      </c>
      <c r="C37" s="54"/>
      <c r="D37" s="159">
        <f>D596</f>
        <v>0</v>
      </c>
      <c r="E37" s="159">
        <f t="shared" ref="E37:O37" si="8">E596</f>
        <v>0</v>
      </c>
      <c r="F37" s="159">
        <f t="shared" si="8"/>
        <v>0</v>
      </c>
      <c r="G37" s="159">
        <f t="shared" si="8"/>
        <v>0</v>
      </c>
      <c r="H37" s="159">
        <f t="shared" si="8"/>
        <v>0</v>
      </c>
      <c r="I37" s="159">
        <f t="shared" si="8"/>
        <v>0</v>
      </c>
      <c r="J37" s="159">
        <f t="shared" si="8"/>
        <v>0</v>
      </c>
      <c r="K37" s="159">
        <f t="shared" si="8"/>
        <v>0</v>
      </c>
      <c r="L37" s="159">
        <f t="shared" si="8"/>
        <v>0</v>
      </c>
      <c r="M37" s="159">
        <f t="shared" si="8"/>
        <v>0</v>
      </c>
      <c r="N37" s="159">
        <f t="shared" si="8"/>
        <v>0</v>
      </c>
      <c r="O37" s="159">
        <f t="shared" si="8"/>
        <v>0</v>
      </c>
      <c r="P37" s="54"/>
      <c r="Q37" s="62"/>
    </row>
    <row r="38" spans="1:17">
      <c r="A38" s="167"/>
      <c r="B38" s="168" t="s">
        <v>2230</v>
      </c>
      <c r="C38" s="54"/>
      <c r="D38" s="159">
        <f t="shared" ref="D38:O38" si="9">D34+D35-D36-D37</f>
        <v>0</v>
      </c>
      <c r="E38" s="159">
        <f t="shared" si="9"/>
        <v>0</v>
      </c>
      <c r="F38" s="159">
        <f t="shared" si="9"/>
        <v>0</v>
      </c>
      <c r="G38" s="159">
        <f t="shared" si="9"/>
        <v>0</v>
      </c>
      <c r="H38" s="159">
        <f t="shared" si="9"/>
        <v>0</v>
      </c>
      <c r="I38" s="159">
        <f t="shared" si="9"/>
        <v>0</v>
      </c>
      <c r="J38" s="159">
        <f t="shared" si="9"/>
        <v>0</v>
      </c>
      <c r="K38" s="159">
        <f t="shared" si="9"/>
        <v>0</v>
      </c>
      <c r="L38" s="159">
        <f t="shared" si="9"/>
        <v>0</v>
      </c>
      <c r="M38" s="159">
        <f t="shared" si="9"/>
        <v>0</v>
      </c>
      <c r="N38" s="159">
        <f t="shared" si="9"/>
        <v>0</v>
      </c>
      <c r="O38" s="159">
        <f t="shared" si="9"/>
        <v>0</v>
      </c>
      <c r="P38" s="54"/>
      <c r="Q38" s="62"/>
    </row>
    <row r="39" spans="1:17">
      <c r="A39" s="167"/>
      <c r="B39" s="167" t="s">
        <v>2231</v>
      </c>
      <c r="C39" s="54"/>
      <c r="D39" s="160">
        <v>0</v>
      </c>
      <c r="E39" s="160">
        <v>0</v>
      </c>
      <c r="F39" s="160">
        <v>0</v>
      </c>
      <c r="G39" s="160">
        <v>0</v>
      </c>
      <c r="H39" s="160">
        <v>0</v>
      </c>
      <c r="I39" s="160">
        <v>0</v>
      </c>
      <c r="J39" s="160">
        <v>0</v>
      </c>
      <c r="K39" s="160">
        <v>0</v>
      </c>
      <c r="L39" s="160">
        <v>0</v>
      </c>
      <c r="M39" s="160">
        <v>0</v>
      </c>
      <c r="N39" s="160">
        <v>0</v>
      </c>
      <c r="O39" s="160">
        <v>0</v>
      </c>
      <c r="P39" s="54"/>
      <c r="Q39" s="62"/>
    </row>
    <row r="40" spans="1:17">
      <c r="A40" s="167"/>
      <c r="B40" s="167" t="s">
        <v>2232</v>
      </c>
      <c r="C40" s="54"/>
      <c r="D40" s="160">
        <v>0</v>
      </c>
      <c r="E40" s="160">
        <v>0</v>
      </c>
      <c r="F40" s="160">
        <v>0</v>
      </c>
      <c r="G40" s="160">
        <v>0</v>
      </c>
      <c r="H40" s="160">
        <v>0</v>
      </c>
      <c r="I40" s="160">
        <v>0</v>
      </c>
      <c r="J40" s="160">
        <v>0</v>
      </c>
      <c r="K40" s="160">
        <v>0</v>
      </c>
      <c r="L40" s="160">
        <v>0</v>
      </c>
      <c r="M40" s="160">
        <v>0</v>
      </c>
      <c r="N40" s="160">
        <v>0</v>
      </c>
      <c r="O40" s="160">
        <v>0</v>
      </c>
      <c r="P40" s="54"/>
      <c r="Q40" s="62"/>
    </row>
    <row r="41" spans="1:17" ht="12" thickBot="1">
      <c r="A41" s="167"/>
      <c r="B41" s="168" t="s">
        <v>2233</v>
      </c>
      <c r="C41" s="54"/>
      <c r="D41" s="162">
        <f t="shared" ref="D41:O41" si="10">D38-D39-D40</f>
        <v>0</v>
      </c>
      <c r="E41" s="162">
        <f t="shared" si="10"/>
        <v>0</v>
      </c>
      <c r="F41" s="162">
        <f t="shared" si="10"/>
        <v>0</v>
      </c>
      <c r="G41" s="162">
        <f t="shared" si="10"/>
        <v>0</v>
      </c>
      <c r="H41" s="162">
        <f t="shared" si="10"/>
        <v>0</v>
      </c>
      <c r="I41" s="162">
        <f t="shared" si="10"/>
        <v>0</v>
      </c>
      <c r="J41" s="162">
        <f t="shared" si="10"/>
        <v>0</v>
      </c>
      <c r="K41" s="162">
        <f t="shared" si="10"/>
        <v>0</v>
      </c>
      <c r="L41" s="162">
        <f t="shared" si="10"/>
        <v>0</v>
      </c>
      <c r="M41" s="162">
        <f t="shared" si="10"/>
        <v>0</v>
      </c>
      <c r="N41" s="162">
        <f t="shared" si="10"/>
        <v>0</v>
      </c>
      <c r="O41" s="162">
        <f t="shared" si="10"/>
        <v>0</v>
      </c>
      <c r="P41" s="54"/>
      <c r="Q41" s="62"/>
    </row>
    <row r="42" spans="1:17" ht="12" thickTop="1">
      <c r="A42" s="167"/>
      <c r="B42" s="167"/>
      <c r="C42" s="54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54"/>
      <c r="Q42" s="62"/>
    </row>
    <row r="43" spans="1:17">
      <c r="A43" s="167"/>
      <c r="B43" s="168" t="s">
        <v>2234</v>
      </c>
      <c r="C43" s="54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54"/>
      <c r="Q43" s="62"/>
    </row>
    <row r="44" spans="1:17">
      <c r="A44" s="167"/>
      <c r="B44" s="168" t="s">
        <v>2235</v>
      </c>
      <c r="C44" s="54"/>
      <c r="D44" s="159">
        <f>'[12]AC OB Rollover'!F135</f>
        <v>0</v>
      </c>
      <c r="E44" s="159">
        <f>+D49</f>
        <v>0</v>
      </c>
      <c r="F44" s="159">
        <f t="shared" ref="F44:O44" si="11">+E49</f>
        <v>0</v>
      </c>
      <c r="G44" s="159">
        <f t="shared" si="11"/>
        <v>0</v>
      </c>
      <c r="H44" s="159">
        <f t="shared" si="11"/>
        <v>0</v>
      </c>
      <c r="I44" s="159">
        <f t="shared" si="11"/>
        <v>0</v>
      </c>
      <c r="J44" s="159">
        <f t="shared" si="11"/>
        <v>0</v>
      </c>
      <c r="K44" s="159">
        <f t="shared" si="11"/>
        <v>0</v>
      </c>
      <c r="L44" s="159">
        <f t="shared" si="11"/>
        <v>0</v>
      </c>
      <c r="M44" s="159">
        <f t="shared" si="11"/>
        <v>0</v>
      </c>
      <c r="N44" s="159">
        <f t="shared" si="11"/>
        <v>0</v>
      </c>
      <c r="O44" s="159">
        <f t="shared" si="11"/>
        <v>0</v>
      </c>
      <c r="P44" s="54"/>
      <c r="Q44" s="62"/>
    </row>
    <row r="45" spans="1:17">
      <c r="A45" s="167"/>
      <c r="B45" s="167" t="s">
        <v>2236</v>
      </c>
      <c r="C45" s="54"/>
      <c r="D45" s="160">
        <v>0</v>
      </c>
      <c r="E45" s="160">
        <v>0</v>
      </c>
      <c r="F45" s="160">
        <v>0</v>
      </c>
      <c r="G45" s="160">
        <v>0</v>
      </c>
      <c r="H45" s="160">
        <v>0</v>
      </c>
      <c r="I45" s="160">
        <v>0</v>
      </c>
      <c r="J45" s="160">
        <v>0</v>
      </c>
      <c r="K45" s="160">
        <v>0</v>
      </c>
      <c r="L45" s="160">
        <v>0</v>
      </c>
      <c r="M45" s="160">
        <v>0</v>
      </c>
      <c r="N45" s="160">
        <v>0</v>
      </c>
      <c r="O45" s="160">
        <v>0</v>
      </c>
      <c r="P45" s="54"/>
      <c r="Q45" s="62"/>
    </row>
    <row r="46" spans="1:17">
      <c r="A46" s="167"/>
      <c r="B46" s="167" t="s">
        <v>2237</v>
      </c>
      <c r="C46" s="54"/>
      <c r="D46" s="160">
        <v>0</v>
      </c>
      <c r="E46" s="160">
        <v>0</v>
      </c>
      <c r="F46" s="160">
        <v>0</v>
      </c>
      <c r="G46" s="160">
        <v>0</v>
      </c>
      <c r="H46" s="160">
        <v>0</v>
      </c>
      <c r="I46" s="160">
        <v>0</v>
      </c>
      <c r="J46" s="160">
        <v>0</v>
      </c>
      <c r="K46" s="160">
        <v>0</v>
      </c>
      <c r="L46" s="160">
        <v>0</v>
      </c>
      <c r="M46" s="160">
        <v>0</v>
      </c>
      <c r="N46" s="160">
        <v>0</v>
      </c>
      <c r="O46" s="160">
        <v>0</v>
      </c>
      <c r="P46" s="54"/>
      <c r="Q46" s="62"/>
    </row>
    <row r="47" spans="1:17">
      <c r="A47" s="167"/>
      <c r="B47" s="167" t="s">
        <v>2238</v>
      </c>
      <c r="C47" s="54"/>
      <c r="D47" s="160">
        <v>0</v>
      </c>
      <c r="E47" s="160">
        <v>0</v>
      </c>
      <c r="F47" s="160">
        <v>0</v>
      </c>
      <c r="G47" s="160">
        <v>0</v>
      </c>
      <c r="H47" s="160">
        <v>0</v>
      </c>
      <c r="I47" s="160">
        <v>0</v>
      </c>
      <c r="J47" s="160">
        <v>0</v>
      </c>
      <c r="K47" s="160">
        <v>0</v>
      </c>
      <c r="L47" s="160">
        <v>0</v>
      </c>
      <c r="M47" s="160">
        <v>0</v>
      </c>
      <c r="N47" s="160">
        <v>0</v>
      </c>
      <c r="O47" s="160">
        <v>0</v>
      </c>
      <c r="P47" s="54"/>
      <c r="Q47" s="62"/>
    </row>
    <row r="48" spans="1:17">
      <c r="A48" s="167"/>
      <c r="B48" s="167"/>
      <c r="C48" s="54"/>
      <c r="D48" s="169">
        <v>0</v>
      </c>
      <c r="E48" s="169">
        <v>0</v>
      </c>
      <c r="F48" s="169">
        <v>0</v>
      </c>
      <c r="G48" s="169">
        <v>0</v>
      </c>
      <c r="H48" s="169">
        <v>0</v>
      </c>
      <c r="I48" s="169">
        <v>0</v>
      </c>
      <c r="J48" s="169">
        <v>0</v>
      </c>
      <c r="K48" s="169">
        <v>0</v>
      </c>
      <c r="L48" s="160">
        <v>0</v>
      </c>
      <c r="M48" s="160">
        <v>0</v>
      </c>
      <c r="N48" s="160">
        <v>0</v>
      </c>
      <c r="O48" s="160">
        <v>0</v>
      </c>
      <c r="P48" s="54"/>
      <c r="Q48" s="62"/>
    </row>
    <row r="49" spans="1:18" ht="12" thickBot="1">
      <c r="A49" s="167"/>
      <c r="B49" s="168" t="s">
        <v>2239</v>
      </c>
      <c r="C49" s="54"/>
      <c r="D49" s="162">
        <f t="shared" ref="D49:O49" si="12">SUM(D44:D48)</f>
        <v>0</v>
      </c>
      <c r="E49" s="162">
        <f t="shared" si="12"/>
        <v>0</v>
      </c>
      <c r="F49" s="162">
        <f t="shared" si="12"/>
        <v>0</v>
      </c>
      <c r="G49" s="162">
        <f t="shared" si="12"/>
        <v>0</v>
      </c>
      <c r="H49" s="162">
        <f t="shared" si="12"/>
        <v>0</v>
      </c>
      <c r="I49" s="162">
        <f t="shared" si="12"/>
        <v>0</v>
      </c>
      <c r="J49" s="162">
        <f t="shared" si="12"/>
        <v>0</v>
      </c>
      <c r="K49" s="162">
        <f t="shared" si="12"/>
        <v>0</v>
      </c>
      <c r="L49" s="162">
        <f t="shared" si="12"/>
        <v>0</v>
      </c>
      <c r="M49" s="162">
        <f t="shared" si="12"/>
        <v>0</v>
      </c>
      <c r="N49" s="162">
        <f t="shared" si="12"/>
        <v>0</v>
      </c>
      <c r="O49" s="162">
        <f t="shared" si="12"/>
        <v>0</v>
      </c>
      <c r="P49" s="54"/>
      <c r="Q49" s="62"/>
    </row>
    <row r="50" spans="1:18" ht="12" thickTop="1">
      <c r="A50" s="167"/>
      <c r="B50" s="167"/>
      <c r="C50" s="54"/>
      <c r="D50" s="159" t="str">
        <f>IF(ROUND(SUM(D39:D40),0)=ROUND(D49,0),"","Does not agree")</f>
        <v/>
      </c>
      <c r="E50" s="159" t="str">
        <f t="shared" ref="E50:O50" si="13">IF(ROUND(SUM(E39:E40),0)=ROUND(E49,0),"","Does not agree")</f>
        <v/>
      </c>
      <c r="F50" s="159" t="str">
        <f t="shared" si="13"/>
        <v/>
      </c>
      <c r="G50" s="159" t="str">
        <f>IF(ROUND(SUM(G39:G40),0)=ROUND(G49,0),"","Does not agree")</f>
        <v/>
      </c>
      <c r="H50" s="159" t="str">
        <f t="shared" si="13"/>
        <v/>
      </c>
      <c r="I50" s="159" t="str">
        <f t="shared" si="13"/>
        <v/>
      </c>
      <c r="J50" s="159" t="str">
        <f t="shared" si="13"/>
        <v/>
      </c>
      <c r="K50" s="159" t="str">
        <f t="shared" si="13"/>
        <v/>
      </c>
      <c r="L50" s="159" t="str">
        <f t="shared" si="13"/>
        <v/>
      </c>
      <c r="M50" s="159" t="str">
        <f t="shared" si="13"/>
        <v/>
      </c>
      <c r="N50" s="159" t="str">
        <f t="shared" si="13"/>
        <v/>
      </c>
      <c r="O50" s="159" t="str">
        <f t="shared" si="13"/>
        <v/>
      </c>
      <c r="P50" s="54"/>
      <c r="Q50" s="62"/>
    </row>
    <row r="51" spans="1:18">
      <c r="A51" s="167"/>
      <c r="B51" s="168" t="s">
        <v>2240</v>
      </c>
      <c r="C51" s="54"/>
      <c r="D51" s="159"/>
      <c r="E51" s="159"/>
      <c r="F51" s="159"/>
      <c r="G51" s="159"/>
      <c r="H51" s="159"/>
      <c r="I51" s="159"/>
      <c r="J51" s="159"/>
      <c r="K51" s="159"/>
      <c r="L51" s="159"/>
      <c r="M51" s="159"/>
      <c r="N51" s="159"/>
      <c r="O51" s="159"/>
      <c r="P51" s="54"/>
      <c r="Q51" s="62"/>
    </row>
    <row r="52" spans="1:18">
      <c r="A52" s="167"/>
      <c r="B52" s="167" t="s">
        <v>2241</v>
      </c>
      <c r="C52" s="54"/>
      <c r="D52" s="160">
        <v>0</v>
      </c>
      <c r="E52" s="160">
        <v>0</v>
      </c>
      <c r="F52" s="160">
        <v>0</v>
      </c>
      <c r="G52" s="160">
        <v>0</v>
      </c>
      <c r="H52" s="160">
        <v>0</v>
      </c>
      <c r="I52" s="160">
        <v>0</v>
      </c>
      <c r="J52" s="160">
        <v>0</v>
      </c>
      <c r="K52" s="160">
        <v>0</v>
      </c>
      <c r="L52" s="160">
        <v>0</v>
      </c>
      <c r="M52" s="160">
        <v>0</v>
      </c>
      <c r="N52" s="160">
        <v>0</v>
      </c>
      <c r="O52" s="160">
        <v>0</v>
      </c>
      <c r="P52" s="54"/>
      <c r="Q52" s="62">
        <v>5</v>
      </c>
    </row>
    <row r="53" spans="1:18">
      <c r="A53" s="167"/>
      <c r="B53" s="167" t="s">
        <v>2242</v>
      </c>
      <c r="C53" s="54"/>
      <c r="D53" s="160">
        <v>0</v>
      </c>
      <c r="E53" s="160">
        <v>0</v>
      </c>
      <c r="F53" s="160">
        <v>0</v>
      </c>
      <c r="G53" s="160">
        <v>0</v>
      </c>
      <c r="H53" s="160">
        <v>0</v>
      </c>
      <c r="I53" s="160">
        <v>0</v>
      </c>
      <c r="J53" s="160">
        <v>0</v>
      </c>
      <c r="K53" s="160">
        <v>0</v>
      </c>
      <c r="L53" s="160">
        <v>0</v>
      </c>
      <c r="M53" s="160">
        <v>0</v>
      </c>
      <c r="N53" s="160">
        <v>0</v>
      </c>
      <c r="O53" s="160">
        <v>0</v>
      </c>
      <c r="P53" s="54"/>
      <c r="Q53" s="62">
        <v>5</v>
      </c>
    </row>
    <row r="54" spans="1:18">
      <c r="A54" s="167"/>
      <c r="B54" s="167" t="s">
        <v>2243</v>
      </c>
      <c r="C54" s="54"/>
      <c r="D54" s="160">
        <v>0</v>
      </c>
      <c r="E54" s="160">
        <v>0</v>
      </c>
      <c r="F54" s="160">
        <v>0</v>
      </c>
      <c r="G54" s="160">
        <v>0</v>
      </c>
      <c r="H54" s="160">
        <v>0</v>
      </c>
      <c r="I54" s="160">
        <v>0</v>
      </c>
      <c r="J54" s="160">
        <v>0</v>
      </c>
      <c r="K54" s="160">
        <v>0</v>
      </c>
      <c r="L54" s="160">
        <v>0</v>
      </c>
      <c r="M54" s="160">
        <v>0</v>
      </c>
      <c r="N54" s="160">
        <v>0</v>
      </c>
      <c r="O54" s="160">
        <v>0</v>
      </c>
      <c r="P54" s="54"/>
      <c r="Q54" s="62">
        <v>5</v>
      </c>
    </row>
    <row r="55" spans="1:18">
      <c r="A55" s="167"/>
      <c r="B55" s="167" t="s">
        <v>2244</v>
      </c>
      <c r="C55" s="54"/>
      <c r="D55" s="160">
        <v>0</v>
      </c>
      <c r="E55" s="160">
        <v>0</v>
      </c>
      <c r="F55" s="160">
        <v>0</v>
      </c>
      <c r="G55" s="160">
        <v>0</v>
      </c>
      <c r="H55" s="160">
        <v>0</v>
      </c>
      <c r="I55" s="160">
        <v>0</v>
      </c>
      <c r="J55" s="160">
        <v>0</v>
      </c>
      <c r="K55" s="160">
        <v>0</v>
      </c>
      <c r="L55" s="160">
        <v>0</v>
      </c>
      <c r="M55" s="160">
        <v>0</v>
      </c>
      <c r="N55" s="160">
        <v>0</v>
      </c>
      <c r="O55" s="160">
        <v>0</v>
      </c>
      <c r="P55" s="54"/>
      <c r="Q55" s="62">
        <v>5</v>
      </c>
    </row>
    <row r="56" spans="1:18">
      <c r="A56" s="167"/>
      <c r="B56" s="167" t="s">
        <v>2245</v>
      </c>
      <c r="C56" s="54"/>
      <c r="D56" s="160">
        <v>0</v>
      </c>
      <c r="E56" s="160">
        <v>0</v>
      </c>
      <c r="F56" s="160">
        <v>0</v>
      </c>
      <c r="G56" s="160">
        <v>0</v>
      </c>
      <c r="H56" s="160">
        <v>0</v>
      </c>
      <c r="I56" s="160">
        <v>0</v>
      </c>
      <c r="J56" s="160">
        <v>0</v>
      </c>
      <c r="K56" s="160">
        <v>0</v>
      </c>
      <c r="L56" s="160">
        <v>0</v>
      </c>
      <c r="M56" s="160">
        <v>0</v>
      </c>
      <c r="N56" s="160">
        <v>0</v>
      </c>
      <c r="O56" s="160">
        <v>0</v>
      </c>
      <c r="P56" s="54"/>
      <c r="Q56" s="62">
        <v>5</v>
      </c>
    </row>
    <row r="57" spans="1:18">
      <c r="A57" s="167"/>
      <c r="B57" s="167" t="s">
        <v>2246</v>
      </c>
      <c r="C57" s="54"/>
      <c r="D57" s="160">
        <v>0</v>
      </c>
      <c r="E57" s="160">
        <v>0</v>
      </c>
      <c r="F57" s="160">
        <v>0</v>
      </c>
      <c r="G57" s="160">
        <v>0</v>
      </c>
      <c r="H57" s="160">
        <v>0</v>
      </c>
      <c r="I57" s="160">
        <v>0</v>
      </c>
      <c r="J57" s="160">
        <v>0</v>
      </c>
      <c r="K57" s="160">
        <v>0</v>
      </c>
      <c r="L57" s="160">
        <v>0</v>
      </c>
      <c r="M57" s="160">
        <v>0</v>
      </c>
      <c r="N57" s="160">
        <v>0</v>
      </c>
      <c r="O57" s="160">
        <v>0</v>
      </c>
      <c r="P57" s="54"/>
      <c r="Q57" s="62">
        <v>5</v>
      </c>
    </row>
    <row r="58" spans="1:18">
      <c r="A58" s="167"/>
      <c r="B58" s="167" t="s">
        <v>2247</v>
      </c>
      <c r="C58" s="54"/>
      <c r="D58" s="160">
        <v>0</v>
      </c>
      <c r="E58" s="160">
        <v>0</v>
      </c>
      <c r="F58" s="160">
        <v>0</v>
      </c>
      <c r="G58" s="160">
        <v>0</v>
      </c>
      <c r="H58" s="160">
        <v>0</v>
      </c>
      <c r="I58" s="160">
        <v>0</v>
      </c>
      <c r="J58" s="160">
        <v>0</v>
      </c>
      <c r="K58" s="160">
        <v>0</v>
      </c>
      <c r="L58" s="160">
        <v>0</v>
      </c>
      <c r="M58" s="160">
        <v>0</v>
      </c>
      <c r="N58" s="160">
        <v>0</v>
      </c>
      <c r="O58" s="160">
        <v>0</v>
      </c>
      <c r="P58" s="54"/>
      <c r="Q58" s="62">
        <v>5</v>
      </c>
    </row>
    <row r="59" spans="1:18" ht="12" thickBot="1">
      <c r="A59" s="167"/>
      <c r="B59" s="167"/>
      <c r="C59" s="54"/>
      <c r="D59" s="162">
        <f t="shared" ref="D59:O59" si="14">SUM(D52:D58)</f>
        <v>0</v>
      </c>
      <c r="E59" s="162">
        <f t="shared" si="14"/>
        <v>0</v>
      </c>
      <c r="F59" s="162">
        <f t="shared" si="14"/>
        <v>0</v>
      </c>
      <c r="G59" s="162">
        <f t="shared" si="14"/>
        <v>0</v>
      </c>
      <c r="H59" s="162">
        <f t="shared" si="14"/>
        <v>0</v>
      </c>
      <c r="I59" s="162">
        <f t="shared" si="14"/>
        <v>0</v>
      </c>
      <c r="J59" s="162">
        <f t="shared" si="14"/>
        <v>0</v>
      </c>
      <c r="K59" s="162">
        <f t="shared" si="14"/>
        <v>0</v>
      </c>
      <c r="L59" s="162">
        <f t="shared" si="14"/>
        <v>0</v>
      </c>
      <c r="M59" s="162">
        <f t="shared" si="14"/>
        <v>0</v>
      </c>
      <c r="N59" s="162">
        <f t="shared" si="14"/>
        <v>0</v>
      </c>
      <c r="O59" s="162">
        <f t="shared" si="14"/>
        <v>0</v>
      </c>
      <c r="P59" s="54"/>
      <c r="Q59" s="62"/>
      <c r="R59" s="163"/>
    </row>
    <row r="60" spans="1:18" ht="12" thickTop="1">
      <c r="A60" s="167"/>
      <c r="B60" s="167"/>
      <c r="C60" s="54"/>
      <c r="D60" s="159" t="str">
        <f>IF(ROUND(D38-D59,0)=0,"","Does not agree")</f>
        <v/>
      </c>
      <c r="E60" s="159" t="str">
        <f t="shared" ref="E60:O60" si="15">IF(ROUND(E38-E59,0)=0,"","Does not agree")</f>
        <v/>
      </c>
      <c r="F60" s="159" t="str">
        <f t="shared" si="15"/>
        <v/>
      </c>
      <c r="G60" s="159" t="str">
        <f t="shared" si="15"/>
        <v/>
      </c>
      <c r="H60" s="159" t="str">
        <f t="shared" si="15"/>
        <v/>
      </c>
      <c r="I60" s="159" t="str">
        <f t="shared" si="15"/>
        <v/>
      </c>
      <c r="J60" s="159" t="str">
        <f t="shared" si="15"/>
        <v/>
      </c>
      <c r="K60" s="159" t="str">
        <f t="shared" si="15"/>
        <v/>
      </c>
      <c r="L60" s="159" t="str">
        <f t="shared" si="15"/>
        <v/>
      </c>
      <c r="M60" s="159" t="str">
        <f t="shared" si="15"/>
        <v/>
      </c>
      <c r="N60" s="159" t="str">
        <f t="shared" si="15"/>
        <v/>
      </c>
      <c r="O60" s="159" t="str">
        <f t="shared" si="15"/>
        <v/>
      </c>
      <c r="P60" s="54"/>
      <c r="Q60" s="62"/>
    </row>
    <row r="61" spans="1:18">
      <c r="A61" s="167"/>
      <c r="B61" s="168" t="s">
        <v>2248</v>
      </c>
      <c r="C61" s="54"/>
      <c r="D61" s="159"/>
      <c r="E61" s="159"/>
      <c r="F61" s="159"/>
      <c r="G61" s="159"/>
      <c r="H61" s="159"/>
      <c r="I61" s="159"/>
      <c r="J61" s="159"/>
      <c r="K61" s="159"/>
      <c r="L61" s="159"/>
      <c r="M61" s="159"/>
      <c r="N61" s="159"/>
      <c r="O61" s="159"/>
      <c r="P61" s="54"/>
      <c r="Q61" s="62"/>
    </row>
    <row r="62" spans="1:18">
      <c r="A62" s="167"/>
      <c r="B62" s="167" t="s">
        <v>2249</v>
      </c>
      <c r="C62" s="54"/>
      <c r="D62" s="160">
        <v>0</v>
      </c>
      <c r="E62" s="160">
        <v>0</v>
      </c>
      <c r="F62" s="160">
        <v>0</v>
      </c>
      <c r="G62" s="160">
        <v>0</v>
      </c>
      <c r="H62" s="160">
        <v>0</v>
      </c>
      <c r="I62" s="160">
        <v>0</v>
      </c>
      <c r="J62" s="160">
        <v>0</v>
      </c>
      <c r="K62" s="160">
        <v>0</v>
      </c>
      <c r="L62" s="160">
        <v>0</v>
      </c>
      <c r="M62" s="160">
        <v>0</v>
      </c>
      <c r="N62" s="160">
        <v>0</v>
      </c>
      <c r="O62" s="160">
        <v>0</v>
      </c>
      <c r="P62" s="54"/>
      <c r="Q62" s="62">
        <v>5</v>
      </c>
    </row>
    <row r="63" spans="1:18">
      <c r="A63" s="167"/>
      <c r="B63" s="167" t="s">
        <v>2250</v>
      </c>
      <c r="C63" s="54"/>
      <c r="D63" s="160">
        <v>0</v>
      </c>
      <c r="E63" s="160">
        <v>0</v>
      </c>
      <c r="F63" s="160">
        <v>0</v>
      </c>
      <c r="G63" s="160">
        <v>0</v>
      </c>
      <c r="H63" s="160">
        <v>0</v>
      </c>
      <c r="I63" s="160">
        <v>0</v>
      </c>
      <c r="J63" s="160">
        <v>0</v>
      </c>
      <c r="K63" s="160">
        <v>0</v>
      </c>
      <c r="L63" s="160">
        <v>0</v>
      </c>
      <c r="M63" s="160">
        <v>0</v>
      </c>
      <c r="N63" s="160">
        <v>0</v>
      </c>
      <c r="O63" s="160">
        <v>0</v>
      </c>
      <c r="P63" s="54"/>
      <c r="Q63" s="62">
        <v>5</v>
      </c>
    </row>
    <row r="64" spans="1:18">
      <c r="A64" s="167"/>
      <c r="B64" s="167" t="s">
        <v>2251</v>
      </c>
      <c r="C64" s="54"/>
      <c r="D64" s="160">
        <v>0</v>
      </c>
      <c r="E64" s="160">
        <v>0</v>
      </c>
      <c r="F64" s="160">
        <v>0</v>
      </c>
      <c r="G64" s="160">
        <v>0</v>
      </c>
      <c r="H64" s="160">
        <v>0</v>
      </c>
      <c r="I64" s="160">
        <v>0</v>
      </c>
      <c r="J64" s="160">
        <v>0</v>
      </c>
      <c r="K64" s="160">
        <v>0</v>
      </c>
      <c r="L64" s="160">
        <v>0</v>
      </c>
      <c r="M64" s="160">
        <v>0</v>
      </c>
      <c r="N64" s="160">
        <v>0</v>
      </c>
      <c r="O64" s="160">
        <v>0</v>
      </c>
      <c r="P64" s="54"/>
      <c r="Q64" s="62">
        <v>5</v>
      </c>
    </row>
    <row r="65" spans="1:18">
      <c r="A65" s="167"/>
      <c r="B65" s="167" t="s">
        <v>2252</v>
      </c>
      <c r="C65" s="54"/>
      <c r="D65" s="160">
        <v>0</v>
      </c>
      <c r="E65" s="160">
        <v>0</v>
      </c>
      <c r="F65" s="160">
        <v>0</v>
      </c>
      <c r="G65" s="160">
        <v>0</v>
      </c>
      <c r="H65" s="160">
        <v>0</v>
      </c>
      <c r="I65" s="160">
        <v>0</v>
      </c>
      <c r="J65" s="160">
        <v>0</v>
      </c>
      <c r="K65" s="160">
        <v>0</v>
      </c>
      <c r="L65" s="160">
        <v>0</v>
      </c>
      <c r="M65" s="160">
        <v>0</v>
      </c>
      <c r="N65" s="160">
        <v>0</v>
      </c>
      <c r="O65" s="160">
        <v>0</v>
      </c>
      <c r="P65" s="54"/>
      <c r="Q65" s="62">
        <v>5</v>
      </c>
    </row>
    <row r="66" spans="1:18">
      <c r="A66" s="167"/>
      <c r="B66" s="167" t="s">
        <v>2253</v>
      </c>
      <c r="C66" s="54"/>
      <c r="D66" s="160">
        <v>0</v>
      </c>
      <c r="E66" s="160">
        <v>0</v>
      </c>
      <c r="F66" s="160">
        <v>0</v>
      </c>
      <c r="G66" s="160">
        <v>0</v>
      </c>
      <c r="H66" s="160">
        <v>0</v>
      </c>
      <c r="I66" s="160">
        <v>0</v>
      </c>
      <c r="J66" s="160">
        <v>0</v>
      </c>
      <c r="K66" s="160">
        <v>0</v>
      </c>
      <c r="L66" s="160">
        <v>0</v>
      </c>
      <c r="M66" s="160">
        <v>0</v>
      </c>
      <c r="N66" s="160">
        <v>0</v>
      </c>
      <c r="O66" s="160">
        <v>0</v>
      </c>
      <c r="P66" s="54"/>
      <c r="Q66" s="62">
        <v>5</v>
      </c>
    </row>
    <row r="67" spans="1:18">
      <c r="A67" s="167"/>
      <c r="B67" s="167" t="s">
        <v>2254</v>
      </c>
      <c r="C67" s="54"/>
      <c r="D67" s="160">
        <v>0</v>
      </c>
      <c r="E67" s="160">
        <v>0</v>
      </c>
      <c r="F67" s="160">
        <v>0</v>
      </c>
      <c r="G67" s="160">
        <v>0</v>
      </c>
      <c r="H67" s="160">
        <v>0</v>
      </c>
      <c r="I67" s="160">
        <v>0</v>
      </c>
      <c r="J67" s="160">
        <v>0</v>
      </c>
      <c r="K67" s="160">
        <v>0</v>
      </c>
      <c r="L67" s="160">
        <v>0</v>
      </c>
      <c r="M67" s="160">
        <v>0</v>
      </c>
      <c r="N67" s="160">
        <v>0</v>
      </c>
      <c r="O67" s="160">
        <v>0</v>
      </c>
      <c r="P67" s="54"/>
      <c r="Q67" s="62">
        <v>5</v>
      </c>
    </row>
    <row r="68" spans="1:18">
      <c r="A68" s="167"/>
      <c r="B68" s="167" t="s">
        <v>2255</v>
      </c>
      <c r="C68" s="54"/>
      <c r="D68" s="160">
        <v>0</v>
      </c>
      <c r="E68" s="160">
        <v>0</v>
      </c>
      <c r="F68" s="160">
        <v>0</v>
      </c>
      <c r="G68" s="160">
        <v>0</v>
      </c>
      <c r="H68" s="160">
        <v>0</v>
      </c>
      <c r="I68" s="160">
        <v>0</v>
      </c>
      <c r="J68" s="160">
        <v>0</v>
      </c>
      <c r="K68" s="160">
        <v>0</v>
      </c>
      <c r="L68" s="160">
        <v>0</v>
      </c>
      <c r="M68" s="160">
        <v>0</v>
      </c>
      <c r="N68" s="160">
        <v>0</v>
      </c>
      <c r="O68" s="160">
        <v>0</v>
      </c>
      <c r="P68" s="54"/>
      <c r="Q68" s="62">
        <v>5</v>
      </c>
    </row>
    <row r="69" spans="1:18" ht="12" thickBot="1">
      <c r="A69" s="167"/>
      <c r="B69" s="167"/>
      <c r="C69" s="54"/>
      <c r="D69" s="162">
        <f t="shared" ref="D69:O69" si="16">SUM(D62:D68)</f>
        <v>0</v>
      </c>
      <c r="E69" s="162">
        <f t="shared" si="16"/>
        <v>0</v>
      </c>
      <c r="F69" s="162">
        <f t="shared" si="16"/>
        <v>0</v>
      </c>
      <c r="G69" s="162">
        <f t="shared" si="16"/>
        <v>0</v>
      </c>
      <c r="H69" s="162">
        <f t="shared" si="16"/>
        <v>0</v>
      </c>
      <c r="I69" s="162">
        <f t="shared" si="16"/>
        <v>0</v>
      </c>
      <c r="J69" s="162">
        <f t="shared" si="16"/>
        <v>0</v>
      </c>
      <c r="K69" s="162">
        <f t="shared" si="16"/>
        <v>0</v>
      </c>
      <c r="L69" s="162">
        <f t="shared" si="16"/>
        <v>0</v>
      </c>
      <c r="M69" s="162">
        <f t="shared" si="16"/>
        <v>0</v>
      </c>
      <c r="N69" s="162">
        <f t="shared" si="16"/>
        <v>0</v>
      </c>
      <c r="O69" s="162">
        <f t="shared" si="16"/>
        <v>0</v>
      </c>
      <c r="P69" s="54"/>
      <c r="Q69" s="62"/>
    </row>
    <row r="70" spans="1:18" ht="12" thickTop="1">
      <c r="A70" s="167"/>
      <c r="B70" s="167"/>
      <c r="C70" s="54"/>
      <c r="D70" s="159" t="str">
        <f>IF(ROUND(D38-D69,0)=0,"","Does not agree")</f>
        <v/>
      </c>
      <c r="E70" s="159" t="str">
        <f t="shared" ref="E70:O70" si="17">IF(ROUND(E38-E69,0)=0,"","Does not agree")</f>
        <v/>
      </c>
      <c r="F70" s="159" t="str">
        <f t="shared" si="17"/>
        <v/>
      </c>
      <c r="G70" s="159" t="str">
        <f t="shared" si="17"/>
        <v/>
      </c>
      <c r="H70" s="159" t="str">
        <f t="shared" si="17"/>
        <v/>
      </c>
      <c r="I70" s="159" t="str">
        <f t="shared" si="17"/>
        <v/>
      </c>
      <c r="J70" s="159" t="str">
        <f t="shared" si="17"/>
        <v/>
      </c>
      <c r="K70" s="159" t="str">
        <f t="shared" si="17"/>
        <v/>
      </c>
      <c r="L70" s="159" t="str">
        <f t="shared" si="17"/>
        <v/>
      </c>
      <c r="M70" s="159" t="str">
        <f t="shared" si="17"/>
        <v/>
      </c>
      <c r="N70" s="159" t="str">
        <f t="shared" si="17"/>
        <v/>
      </c>
      <c r="O70" s="159" t="str">
        <f t="shared" si="17"/>
        <v/>
      </c>
      <c r="P70" s="54"/>
      <c r="Q70" s="62"/>
    </row>
    <row r="71" spans="1:18">
      <c r="A71" s="167"/>
      <c r="B71" s="168" t="s">
        <v>2256</v>
      </c>
      <c r="C71" s="54"/>
      <c r="D71" s="159"/>
      <c r="E71" s="159"/>
      <c r="F71" s="159"/>
      <c r="G71" s="159"/>
      <c r="H71" s="159"/>
      <c r="I71" s="159"/>
      <c r="J71" s="159"/>
      <c r="K71" s="159"/>
      <c r="L71" s="159"/>
      <c r="M71" s="159"/>
      <c r="N71" s="159"/>
      <c r="O71" s="159"/>
      <c r="P71" s="54"/>
      <c r="Q71" s="62"/>
    </row>
    <row r="72" spans="1:18">
      <c r="A72" s="167"/>
      <c r="B72" s="167" t="s">
        <v>2235</v>
      </c>
      <c r="C72" s="54"/>
      <c r="D72" s="170">
        <f>'[12]AC OB Rollover'!F134</f>
        <v>0</v>
      </c>
      <c r="E72" s="170">
        <f>D77</f>
        <v>0</v>
      </c>
      <c r="F72" s="170">
        <f t="shared" ref="F72:O72" si="18">E77</f>
        <v>0</v>
      </c>
      <c r="G72" s="170">
        <f t="shared" si="18"/>
        <v>0</v>
      </c>
      <c r="H72" s="170">
        <f t="shared" si="18"/>
        <v>0</v>
      </c>
      <c r="I72" s="170">
        <f t="shared" si="18"/>
        <v>0</v>
      </c>
      <c r="J72" s="170">
        <f t="shared" si="18"/>
        <v>0</v>
      </c>
      <c r="K72" s="170">
        <f t="shared" si="18"/>
        <v>0</v>
      </c>
      <c r="L72" s="170">
        <f t="shared" si="18"/>
        <v>0</v>
      </c>
      <c r="M72" s="170">
        <f t="shared" si="18"/>
        <v>0</v>
      </c>
      <c r="N72" s="170">
        <f t="shared" si="18"/>
        <v>0</v>
      </c>
      <c r="O72" s="170">
        <f t="shared" si="18"/>
        <v>0</v>
      </c>
      <c r="P72" s="54"/>
      <c r="Q72" s="62"/>
    </row>
    <row r="73" spans="1:18">
      <c r="A73" s="167"/>
      <c r="B73" s="167" t="s">
        <v>2257</v>
      </c>
      <c r="C73" s="54"/>
      <c r="D73" s="219">
        <f t="shared" ref="D73:O73" si="19">D87</f>
        <v>0</v>
      </c>
      <c r="E73" s="219">
        <f t="shared" si="19"/>
        <v>0</v>
      </c>
      <c r="F73" s="219">
        <f t="shared" si="19"/>
        <v>0</v>
      </c>
      <c r="G73" s="219">
        <f t="shared" si="19"/>
        <v>0</v>
      </c>
      <c r="H73" s="219">
        <f t="shared" si="19"/>
        <v>0</v>
      </c>
      <c r="I73" s="219">
        <f t="shared" si="19"/>
        <v>0</v>
      </c>
      <c r="J73" s="219">
        <f t="shared" si="19"/>
        <v>0</v>
      </c>
      <c r="K73" s="219">
        <f t="shared" si="19"/>
        <v>0</v>
      </c>
      <c r="L73" s="163">
        <f t="shared" si="19"/>
        <v>0</v>
      </c>
      <c r="M73" s="163">
        <f t="shared" si="19"/>
        <v>0</v>
      </c>
      <c r="N73" s="163">
        <f t="shared" si="19"/>
        <v>0</v>
      </c>
      <c r="O73" s="163">
        <f t="shared" si="19"/>
        <v>0</v>
      </c>
      <c r="P73" s="54"/>
      <c r="Q73" s="62"/>
    </row>
    <row r="74" spans="1:18">
      <c r="A74" s="167"/>
      <c r="B74" s="167" t="s">
        <v>2258</v>
      </c>
      <c r="C74" s="54"/>
      <c r="D74" s="169">
        <v>0</v>
      </c>
      <c r="E74" s="169">
        <v>0</v>
      </c>
      <c r="F74" s="169">
        <v>0</v>
      </c>
      <c r="G74" s="169">
        <v>0</v>
      </c>
      <c r="H74" s="169">
        <v>0</v>
      </c>
      <c r="I74" s="169">
        <v>0</v>
      </c>
      <c r="J74" s="169">
        <v>0</v>
      </c>
      <c r="K74" s="169">
        <v>0</v>
      </c>
      <c r="L74" s="160">
        <v>0</v>
      </c>
      <c r="M74" s="160">
        <v>0</v>
      </c>
      <c r="N74" s="160">
        <v>0</v>
      </c>
      <c r="O74" s="160">
        <v>0</v>
      </c>
      <c r="P74" s="54"/>
      <c r="Q74" s="62"/>
    </row>
    <row r="75" spans="1:18">
      <c r="A75" s="167"/>
      <c r="B75" s="167" t="s">
        <v>2259</v>
      </c>
      <c r="C75" s="54"/>
      <c r="D75" s="169">
        <v>0</v>
      </c>
      <c r="E75" s="169">
        <v>0</v>
      </c>
      <c r="F75" s="169">
        <v>0</v>
      </c>
      <c r="G75" s="169">
        <v>0</v>
      </c>
      <c r="H75" s="169">
        <v>0</v>
      </c>
      <c r="I75" s="169">
        <v>0</v>
      </c>
      <c r="J75" s="169">
        <v>0</v>
      </c>
      <c r="K75" s="169">
        <v>0</v>
      </c>
      <c r="L75" s="160">
        <v>0</v>
      </c>
      <c r="M75" s="160">
        <v>0</v>
      </c>
      <c r="N75" s="160">
        <v>0</v>
      </c>
      <c r="O75" s="160">
        <v>0</v>
      </c>
      <c r="P75" s="54"/>
      <c r="Q75" s="62"/>
    </row>
    <row r="76" spans="1:18">
      <c r="A76" s="167"/>
      <c r="B76" s="167" t="s">
        <v>2260</v>
      </c>
      <c r="C76" s="54"/>
      <c r="D76" s="160">
        <v>0</v>
      </c>
      <c r="E76" s="160">
        <v>0</v>
      </c>
      <c r="F76" s="160">
        <v>0</v>
      </c>
      <c r="G76" s="160">
        <v>0</v>
      </c>
      <c r="H76" s="160">
        <v>0</v>
      </c>
      <c r="I76" s="160">
        <v>0</v>
      </c>
      <c r="J76" s="160">
        <v>0</v>
      </c>
      <c r="K76" s="160">
        <v>0</v>
      </c>
      <c r="L76" s="160">
        <v>0</v>
      </c>
      <c r="M76" s="160">
        <v>0</v>
      </c>
      <c r="N76" s="160">
        <v>0</v>
      </c>
      <c r="O76" s="160">
        <v>0</v>
      </c>
      <c r="P76" s="54"/>
      <c r="Q76" s="62"/>
    </row>
    <row r="77" spans="1:18" ht="12" thickBot="1">
      <c r="A77" s="167"/>
      <c r="B77" s="168" t="s">
        <v>2261</v>
      </c>
      <c r="C77" s="54"/>
      <c r="D77" s="162">
        <f t="shared" ref="D77:O77" si="20">SUM(D72:D76)</f>
        <v>0</v>
      </c>
      <c r="E77" s="162">
        <f t="shared" si="20"/>
        <v>0</v>
      </c>
      <c r="F77" s="162">
        <f t="shared" si="20"/>
        <v>0</v>
      </c>
      <c r="G77" s="162">
        <f t="shared" si="20"/>
        <v>0</v>
      </c>
      <c r="H77" s="162">
        <f t="shared" si="20"/>
        <v>0</v>
      </c>
      <c r="I77" s="162">
        <f t="shared" si="20"/>
        <v>0</v>
      </c>
      <c r="J77" s="162">
        <f t="shared" si="20"/>
        <v>0</v>
      </c>
      <c r="K77" s="162">
        <f t="shared" si="20"/>
        <v>0</v>
      </c>
      <c r="L77" s="162">
        <f t="shared" si="20"/>
        <v>0</v>
      </c>
      <c r="M77" s="162">
        <f t="shared" si="20"/>
        <v>0</v>
      </c>
      <c r="N77" s="162">
        <f t="shared" si="20"/>
        <v>0</v>
      </c>
      <c r="O77" s="162">
        <f t="shared" si="20"/>
        <v>0</v>
      </c>
      <c r="P77" s="54"/>
      <c r="Q77" s="62"/>
      <c r="R77" s="163"/>
    </row>
    <row r="78" spans="1:18" ht="12" thickTop="1">
      <c r="A78" s="54"/>
      <c r="B78" s="84"/>
      <c r="C78" s="54"/>
      <c r="D78" s="171" t="str">
        <f>IF(ABS(D$77-D$38)&lt;10,"","Error")</f>
        <v/>
      </c>
      <c r="E78" s="171" t="str">
        <f t="shared" ref="E78:O78" si="21">IF(ABS(E$77-E$38)&lt;10,"","Error")</f>
        <v/>
      </c>
      <c r="F78" s="171" t="str">
        <f t="shared" si="21"/>
        <v/>
      </c>
      <c r="G78" s="171" t="str">
        <f t="shared" si="21"/>
        <v/>
      </c>
      <c r="H78" s="171" t="str">
        <f t="shared" si="21"/>
        <v/>
      </c>
      <c r="I78" s="171" t="str">
        <f t="shared" si="21"/>
        <v/>
      </c>
      <c r="J78" s="171" t="str">
        <f t="shared" si="21"/>
        <v/>
      </c>
      <c r="K78" s="171" t="str">
        <f t="shared" si="21"/>
        <v/>
      </c>
      <c r="L78" s="171" t="str">
        <f t="shared" si="21"/>
        <v/>
      </c>
      <c r="M78" s="171" t="str">
        <f t="shared" si="21"/>
        <v/>
      </c>
      <c r="N78" s="171" t="str">
        <f t="shared" si="21"/>
        <v/>
      </c>
      <c r="O78" s="171" t="str">
        <f t="shared" si="21"/>
        <v/>
      </c>
      <c r="P78" s="54"/>
      <c r="Q78" s="62"/>
    </row>
    <row r="79" spans="1:18">
      <c r="A79" s="167"/>
      <c r="B79" s="168" t="s">
        <v>2262</v>
      </c>
      <c r="C79" s="54"/>
      <c r="D79" s="159"/>
      <c r="E79" s="159"/>
      <c r="F79" s="159"/>
      <c r="G79" s="159"/>
      <c r="H79" s="159"/>
      <c r="I79" s="159"/>
      <c r="J79" s="159"/>
      <c r="K79" s="159"/>
      <c r="L79" s="159"/>
      <c r="M79" s="159"/>
      <c r="N79" s="159"/>
      <c r="O79" s="159"/>
      <c r="P79" s="54"/>
      <c r="Q79" s="62"/>
    </row>
    <row r="80" spans="1:18">
      <c r="A80" s="167"/>
      <c r="B80" s="167" t="s">
        <v>2263</v>
      </c>
      <c r="C80" s="54"/>
      <c r="D80" s="169">
        <f>D68</f>
        <v>0</v>
      </c>
      <c r="E80" s="169">
        <v>0</v>
      </c>
      <c r="F80" s="160">
        <v>0</v>
      </c>
      <c r="G80" s="160">
        <v>0</v>
      </c>
      <c r="H80" s="160">
        <v>0</v>
      </c>
      <c r="I80" s="160">
        <v>0</v>
      </c>
      <c r="J80" s="160">
        <v>0</v>
      </c>
      <c r="K80" s="160">
        <v>0</v>
      </c>
      <c r="L80" s="160">
        <v>0</v>
      </c>
      <c r="M80" s="160">
        <v>0</v>
      </c>
      <c r="N80" s="160">
        <v>0</v>
      </c>
      <c r="O80" s="160">
        <v>0</v>
      </c>
      <c r="P80" s="54"/>
      <c r="Q80" s="62"/>
    </row>
    <row r="81" spans="1:17">
      <c r="A81" s="167"/>
      <c r="B81" s="167" t="s">
        <v>2264</v>
      </c>
      <c r="C81" s="54"/>
      <c r="D81" s="170">
        <f>D59-D80</f>
        <v>0</v>
      </c>
      <c r="E81" s="170">
        <f t="shared" ref="E81:O81" si="22">E59-E80</f>
        <v>0</v>
      </c>
      <c r="F81" s="170">
        <f t="shared" si="22"/>
        <v>0</v>
      </c>
      <c r="G81" s="170">
        <f t="shared" si="22"/>
        <v>0</v>
      </c>
      <c r="H81" s="170">
        <f t="shared" si="22"/>
        <v>0</v>
      </c>
      <c r="I81" s="170">
        <f t="shared" si="22"/>
        <v>0</v>
      </c>
      <c r="J81" s="170">
        <f t="shared" si="22"/>
        <v>0</v>
      </c>
      <c r="K81" s="170">
        <f t="shared" si="22"/>
        <v>0</v>
      </c>
      <c r="L81" s="170">
        <f t="shared" si="22"/>
        <v>0</v>
      </c>
      <c r="M81" s="170">
        <f t="shared" si="22"/>
        <v>0</v>
      </c>
      <c r="N81" s="170">
        <f t="shared" si="22"/>
        <v>0</v>
      </c>
      <c r="O81" s="170">
        <f t="shared" si="22"/>
        <v>0</v>
      </c>
      <c r="P81" s="54"/>
      <c r="Q81" s="62"/>
    </row>
    <row r="82" spans="1:17" ht="12" thickBot="1">
      <c r="A82" s="54"/>
      <c r="B82" s="54"/>
      <c r="C82" s="54"/>
      <c r="D82" s="162">
        <f>SUM(D80:D81)</f>
        <v>0</v>
      </c>
      <c r="E82" s="162">
        <f t="shared" ref="E82:O82" si="23">SUM(E80:E81)</f>
        <v>0</v>
      </c>
      <c r="F82" s="162">
        <f t="shared" si="23"/>
        <v>0</v>
      </c>
      <c r="G82" s="162">
        <f t="shared" si="23"/>
        <v>0</v>
      </c>
      <c r="H82" s="162">
        <f t="shared" si="23"/>
        <v>0</v>
      </c>
      <c r="I82" s="162">
        <f t="shared" si="23"/>
        <v>0</v>
      </c>
      <c r="J82" s="162">
        <f t="shared" si="23"/>
        <v>0</v>
      </c>
      <c r="K82" s="162">
        <f t="shared" si="23"/>
        <v>0</v>
      </c>
      <c r="L82" s="162">
        <f t="shared" si="23"/>
        <v>0</v>
      </c>
      <c r="M82" s="162">
        <f t="shared" si="23"/>
        <v>0</v>
      </c>
      <c r="N82" s="162">
        <f t="shared" si="23"/>
        <v>0</v>
      </c>
      <c r="O82" s="162">
        <f t="shared" si="23"/>
        <v>0</v>
      </c>
      <c r="P82" s="54"/>
      <c r="Q82" s="62"/>
    </row>
    <row r="83" spans="1:17" ht="12" thickTop="1">
      <c r="A83" s="54"/>
      <c r="B83" s="54"/>
      <c r="C83" s="54"/>
      <c r="D83" s="159" t="str">
        <f>IF(ROUND(D59,0)=ROUND(D82,0),"","Does not agree")</f>
        <v/>
      </c>
      <c r="E83" s="159" t="str">
        <f t="shared" ref="E83:O83" si="24">IF(ROUND(E59,0)=ROUND(E82,0),"","Does not agree")</f>
        <v/>
      </c>
      <c r="F83" s="159" t="str">
        <f t="shared" si="24"/>
        <v/>
      </c>
      <c r="G83" s="159" t="str">
        <f t="shared" si="24"/>
        <v/>
      </c>
      <c r="H83" s="159" t="str">
        <f t="shared" si="24"/>
        <v/>
      </c>
      <c r="I83" s="159" t="str">
        <f t="shared" si="24"/>
        <v/>
      </c>
      <c r="J83" s="159" t="str">
        <f t="shared" si="24"/>
        <v/>
      </c>
      <c r="K83" s="159" t="str">
        <f t="shared" si="24"/>
        <v/>
      </c>
      <c r="L83" s="159" t="str">
        <f t="shared" si="24"/>
        <v/>
      </c>
      <c r="M83" s="159" t="str">
        <f t="shared" si="24"/>
        <v/>
      </c>
      <c r="N83" s="159" t="str">
        <f t="shared" si="24"/>
        <v/>
      </c>
      <c r="O83" s="159" t="str">
        <f t="shared" si="24"/>
        <v/>
      </c>
      <c r="P83" s="54"/>
      <c r="Q83" s="62"/>
    </row>
    <row r="84" spans="1:17">
      <c r="A84" s="54"/>
      <c r="B84" s="54"/>
      <c r="C84" s="54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54"/>
      <c r="Q84" s="62"/>
    </row>
    <row r="85" spans="1:17">
      <c r="A85" s="167"/>
      <c r="B85" s="168" t="s">
        <v>2265</v>
      </c>
      <c r="C85" s="54"/>
      <c r="D85" s="159"/>
      <c r="E85" s="159"/>
      <c r="F85" s="159"/>
      <c r="G85" s="159"/>
      <c r="H85" s="159"/>
      <c r="I85" s="159"/>
      <c r="J85" s="159"/>
      <c r="K85" s="159"/>
      <c r="L85" s="159"/>
      <c r="M85" s="159"/>
      <c r="N85" s="159"/>
      <c r="O85" s="159"/>
      <c r="P85" s="54"/>
      <c r="Q85" s="62"/>
    </row>
    <row r="86" spans="1:17">
      <c r="A86" s="167"/>
      <c r="B86" s="167" t="s">
        <v>2266</v>
      </c>
      <c r="C86" s="54"/>
      <c r="D86" s="160">
        <v>0</v>
      </c>
      <c r="E86" s="160">
        <v>0</v>
      </c>
      <c r="F86" s="160">
        <v>0</v>
      </c>
      <c r="G86" s="160">
        <v>0</v>
      </c>
      <c r="H86" s="160">
        <v>0</v>
      </c>
      <c r="I86" s="160">
        <v>0</v>
      </c>
      <c r="J86" s="160">
        <v>0</v>
      </c>
      <c r="K86" s="160">
        <v>0</v>
      </c>
      <c r="L86" s="160">
        <v>0</v>
      </c>
      <c r="M86" s="160">
        <v>0</v>
      </c>
      <c r="N86" s="160">
        <v>0</v>
      </c>
      <c r="O86" s="160">
        <v>0</v>
      </c>
      <c r="P86" s="54"/>
      <c r="Q86" s="62"/>
    </row>
    <row r="87" spans="1:17">
      <c r="A87" s="167"/>
      <c r="B87" s="167" t="s">
        <v>2267</v>
      </c>
      <c r="C87" s="54"/>
      <c r="D87" s="160">
        <v>0</v>
      </c>
      <c r="E87" s="160">
        <v>0</v>
      </c>
      <c r="F87" s="160">
        <v>0</v>
      </c>
      <c r="G87" s="160">
        <v>0</v>
      </c>
      <c r="H87" s="160">
        <v>0</v>
      </c>
      <c r="I87" s="160">
        <v>0</v>
      </c>
      <c r="J87" s="160">
        <v>0</v>
      </c>
      <c r="K87" s="160">
        <v>0</v>
      </c>
      <c r="L87" s="160">
        <v>0</v>
      </c>
      <c r="M87" s="160">
        <v>0</v>
      </c>
      <c r="N87" s="160">
        <v>0</v>
      </c>
      <c r="O87" s="160">
        <v>0</v>
      </c>
      <c r="P87" s="54"/>
      <c r="Q87" s="62"/>
    </row>
    <row r="88" spans="1:17">
      <c r="A88" s="167"/>
      <c r="B88" s="167" t="s">
        <v>2268</v>
      </c>
      <c r="C88" s="54"/>
      <c r="D88" s="160">
        <v>0</v>
      </c>
      <c r="E88" s="160">
        <v>0</v>
      </c>
      <c r="F88" s="160">
        <v>0</v>
      </c>
      <c r="G88" s="160">
        <v>0</v>
      </c>
      <c r="H88" s="160">
        <v>0</v>
      </c>
      <c r="I88" s="160">
        <v>0</v>
      </c>
      <c r="J88" s="160">
        <v>0</v>
      </c>
      <c r="K88" s="160">
        <v>0</v>
      </c>
      <c r="L88" s="160">
        <v>0</v>
      </c>
      <c r="M88" s="160">
        <v>0</v>
      </c>
      <c r="N88" s="160">
        <v>0</v>
      </c>
      <c r="O88" s="160">
        <v>0</v>
      </c>
      <c r="P88" s="54"/>
      <c r="Q88" s="62"/>
    </row>
    <row r="89" spans="1:17">
      <c r="A89" s="167"/>
      <c r="B89" s="167" t="s">
        <v>2269</v>
      </c>
      <c r="C89" s="54"/>
      <c r="D89" s="160">
        <v>0</v>
      </c>
      <c r="E89" s="160">
        <v>0</v>
      </c>
      <c r="F89" s="160">
        <v>0</v>
      </c>
      <c r="G89" s="160">
        <v>0</v>
      </c>
      <c r="H89" s="160">
        <v>0</v>
      </c>
      <c r="I89" s="160">
        <v>0</v>
      </c>
      <c r="J89" s="160">
        <v>0</v>
      </c>
      <c r="K89" s="160">
        <v>0</v>
      </c>
      <c r="L89" s="160">
        <v>0</v>
      </c>
      <c r="M89" s="160">
        <v>0</v>
      </c>
      <c r="N89" s="160">
        <v>0</v>
      </c>
      <c r="O89" s="160">
        <v>0</v>
      </c>
      <c r="P89" s="54"/>
      <c r="Q89" s="62"/>
    </row>
    <row r="90" spans="1:17" ht="12" thickBot="1">
      <c r="A90" s="167"/>
      <c r="B90" s="167" t="s">
        <v>2270</v>
      </c>
      <c r="C90" s="54"/>
      <c r="D90" s="162">
        <f>+D87+D89</f>
        <v>0</v>
      </c>
      <c r="E90" s="162">
        <f t="shared" ref="E90:O90" si="25">+E87+E89</f>
        <v>0</v>
      </c>
      <c r="F90" s="162">
        <f t="shared" si="25"/>
        <v>0</v>
      </c>
      <c r="G90" s="162">
        <f t="shared" si="25"/>
        <v>0</v>
      </c>
      <c r="H90" s="162">
        <f t="shared" si="25"/>
        <v>0</v>
      </c>
      <c r="I90" s="162">
        <f t="shared" si="25"/>
        <v>0</v>
      </c>
      <c r="J90" s="162">
        <f t="shared" si="25"/>
        <v>0</v>
      </c>
      <c r="K90" s="162">
        <f t="shared" si="25"/>
        <v>0</v>
      </c>
      <c r="L90" s="162">
        <f t="shared" si="25"/>
        <v>0</v>
      </c>
      <c r="M90" s="162">
        <f t="shared" si="25"/>
        <v>0</v>
      </c>
      <c r="N90" s="162">
        <f t="shared" si="25"/>
        <v>0</v>
      </c>
      <c r="O90" s="162">
        <f t="shared" si="25"/>
        <v>0</v>
      </c>
      <c r="P90" s="54"/>
      <c r="Q90" s="62"/>
    </row>
    <row r="91" spans="1:17" ht="12" thickTop="1">
      <c r="A91" s="54"/>
      <c r="B91" s="54" t="s">
        <v>2271</v>
      </c>
      <c r="C91" s="54"/>
      <c r="D91" s="218"/>
      <c r="E91" s="218"/>
      <c r="F91" s="218"/>
      <c r="G91" s="218"/>
      <c r="H91" s="218"/>
      <c r="I91" s="159"/>
      <c r="J91" s="220"/>
      <c r="K91" s="159" t="str">
        <f>IF(K73=K90,"","Does not agree")</f>
        <v/>
      </c>
      <c r="L91" s="159" t="str">
        <f>IF(L73=L90,"","Does not agree")</f>
        <v/>
      </c>
      <c r="M91" s="159" t="str">
        <f>IF(M73=M90,"","Does not agree")</f>
        <v/>
      </c>
      <c r="N91" s="159" t="str">
        <f>IF(N73=N90,"","Does not agree")</f>
        <v/>
      </c>
      <c r="O91" s="159" t="str">
        <f>IF(O73=O90,"","Does not agree")</f>
        <v/>
      </c>
      <c r="P91" s="54"/>
      <c r="Q91" s="62"/>
    </row>
    <row r="92" spans="1:17">
      <c r="A92" s="54"/>
      <c r="B92" s="54"/>
      <c r="C92" s="54"/>
      <c r="D92" s="218"/>
      <c r="E92" s="218"/>
      <c r="F92" s="218"/>
      <c r="G92" s="218"/>
      <c r="H92" s="221"/>
      <c r="I92" s="218"/>
      <c r="J92" s="159"/>
      <c r="K92" s="159"/>
      <c r="L92" s="159"/>
      <c r="M92" s="159"/>
      <c r="N92" s="159"/>
      <c r="O92" s="159"/>
      <c r="P92" s="54"/>
      <c r="Q92" s="62"/>
    </row>
    <row r="93" spans="1:17">
      <c r="A93" s="172" t="s">
        <v>2272</v>
      </c>
      <c r="B93" s="158"/>
      <c r="C93" s="54"/>
      <c r="D93" s="159"/>
      <c r="E93" s="159"/>
      <c r="F93" s="159"/>
      <c r="G93" s="159"/>
      <c r="H93" s="159"/>
      <c r="I93" s="159"/>
      <c r="J93" s="159"/>
      <c r="K93" s="159"/>
      <c r="L93" s="159"/>
      <c r="M93" s="159"/>
      <c r="N93" s="159"/>
      <c r="O93" s="159"/>
      <c r="P93" s="54"/>
      <c r="Q93" s="62"/>
    </row>
    <row r="94" spans="1:17">
      <c r="A94" s="172"/>
      <c r="B94" s="157"/>
      <c r="C94" s="54"/>
      <c r="D94" s="159"/>
      <c r="E94" s="159"/>
      <c r="F94" s="159"/>
      <c r="G94" s="159"/>
      <c r="H94" s="159"/>
      <c r="I94" s="159"/>
      <c r="J94" s="159"/>
      <c r="K94" s="159"/>
      <c r="L94" s="159"/>
      <c r="M94" s="159"/>
      <c r="N94" s="159"/>
      <c r="O94" s="159"/>
      <c r="P94" s="54"/>
      <c r="Q94" s="62"/>
    </row>
    <row r="95" spans="1:17">
      <c r="A95" s="157"/>
      <c r="B95" s="157" t="s">
        <v>2273</v>
      </c>
      <c r="C95" s="54"/>
      <c r="D95" s="160">
        <v>0</v>
      </c>
      <c r="E95" s="160">
        <v>0</v>
      </c>
      <c r="F95" s="160">
        <v>0</v>
      </c>
      <c r="G95" s="160">
        <v>0</v>
      </c>
      <c r="H95" s="160">
        <v>0</v>
      </c>
      <c r="I95" s="160">
        <v>0</v>
      </c>
      <c r="J95" s="160">
        <v>0</v>
      </c>
      <c r="K95" s="160">
        <v>0</v>
      </c>
      <c r="L95" s="160">
        <v>0</v>
      </c>
      <c r="M95" s="160">
        <v>0</v>
      </c>
      <c r="N95" s="160">
        <v>0</v>
      </c>
      <c r="O95" s="160">
        <v>0</v>
      </c>
      <c r="P95" s="54"/>
      <c r="Q95" s="62"/>
    </row>
    <row r="96" spans="1:17">
      <c r="A96" s="157"/>
      <c r="B96" s="157" t="s">
        <v>2274</v>
      </c>
      <c r="C96" s="54"/>
      <c r="D96" s="160">
        <v>0</v>
      </c>
      <c r="E96" s="160">
        <v>0</v>
      </c>
      <c r="F96" s="160">
        <v>0</v>
      </c>
      <c r="G96" s="160">
        <v>0</v>
      </c>
      <c r="H96" s="160">
        <v>0</v>
      </c>
      <c r="I96" s="160">
        <v>0</v>
      </c>
      <c r="J96" s="160">
        <v>0</v>
      </c>
      <c r="K96" s="160">
        <v>0</v>
      </c>
      <c r="L96" s="160">
        <v>0</v>
      </c>
      <c r="M96" s="160">
        <v>0</v>
      </c>
      <c r="N96" s="160">
        <v>0</v>
      </c>
      <c r="O96" s="160">
        <v>0</v>
      </c>
      <c r="P96" s="54"/>
      <c r="Q96" s="62"/>
    </row>
    <row r="97" spans="1:17">
      <c r="A97" s="157"/>
      <c r="B97" s="157" t="s">
        <v>2275</v>
      </c>
      <c r="C97" s="170"/>
      <c r="D97" s="160">
        <v>0</v>
      </c>
      <c r="E97" s="160">
        <v>0</v>
      </c>
      <c r="F97" s="160">
        <v>0</v>
      </c>
      <c r="G97" s="160">
        <v>0</v>
      </c>
      <c r="H97" s="160">
        <v>0</v>
      </c>
      <c r="I97" s="160">
        <v>0</v>
      </c>
      <c r="J97" s="160">
        <v>0</v>
      </c>
      <c r="K97" s="160">
        <v>0</v>
      </c>
      <c r="L97" s="160">
        <v>0</v>
      </c>
      <c r="M97" s="160">
        <v>0</v>
      </c>
      <c r="N97" s="160">
        <v>0</v>
      </c>
      <c r="O97" s="160">
        <v>0</v>
      </c>
      <c r="P97" s="54"/>
      <c r="Q97" s="62"/>
    </row>
    <row r="98" spans="1:17">
      <c r="A98" s="157"/>
      <c r="B98" s="157" t="s">
        <v>2276</v>
      </c>
      <c r="C98" s="170"/>
      <c r="D98" s="160">
        <v>0</v>
      </c>
      <c r="E98" s="160">
        <v>0</v>
      </c>
      <c r="F98" s="160">
        <v>0</v>
      </c>
      <c r="G98" s="160">
        <v>0</v>
      </c>
      <c r="H98" s="160">
        <v>0</v>
      </c>
      <c r="I98" s="160">
        <v>0</v>
      </c>
      <c r="J98" s="160">
        <v>0</v>
      </c>
      <c r="K98" s="160">
        <v>0</v>
      </c>
      <c r="L98" s="160">
        <v>0</v>
      </c>
      <c r="M98" s="160">
        <v>0</v>
      </c>
      <c r="N98" s="160">
        <v>0</v>
      </c>
      <c r="O98" s="160">
        <v>0</v>
      </c>
      <c r="P98" s="54"/>
      <c r="Q98" s="62"/>
    </row>
    <row r="99" spans="1:17">
      <c r="A99" s="157"/>
      <c r="B99" s="157" t="s">
        <v>2277</v>
      </c>
      <c r="C99" s="170"/>
      <c r="D99" s="160">
        <v>0</v>
      </c>
      <c r="E99" s="160">
        <v>0</v>
      </c>
      <c r="F99" s="160">
        <v>0</v>
      </c>
      <c r="G99" s="160">
        <v>0</v>
      </c>
      <c r="H99" s="160">
        <v>0</v>
      </c>
      <c r="I99" s="160">
        <v>0</v>
      </c>
      <c r="J99" s="160">
        <v>0</v>
      </c>
      <c r="K99" s="160">
        <v>0</v>
      </c>
      <c r="L99" s="160">
        <v>0</v>
      </c>
      <c r="M99" s="160">
        <v>0</v>
      </c>
      <c r="N99" s="160">
        <v>0</v>
      </c>
      <c r="O99" s="160">
        <v>0</v>
      </c>
      <c r="P99" s="54"/>
      <c r="Q99" s="62"/>
    </row>
    <row r="100" spans="1:17">
      <c r="A100" s="157"/>
      <c r="B100" s="157" t="s">
        <v>2278</v>
      </c>
      <c r="C100" s="170"/>
      <c r="D100" s="160">
        <v>0</v>
      </c>
      <c r="E100" s="160">
        <v>0</v>
      </c>
      <c r="F100" s="160">
        <v>0</v>
      </c>
      <c r="G100" s="160">
        <v>0</v>
      </c>
      <c r="H100" s="160">
        <v>0</v>
      </c>
      <c r="I100" s="160">
        <v>0</v>
      </c>
      <c r="J100" s="160">
        <v>0</v>
      </c>
      <c r="K100" s="160">
        <v>0</v>
      </c>
      <c r="L100" s="160">
        <v>0</v>
      </c>
      <c r="M100" s="160">
        <v>0</v>
      </c>
      <c r="N100" s="160">
        <v>0</v>
      </c>
      <c r="O100" s="160">
        <v>0</v>
      </c>
      <c r="P100" s="54"/>
      <c r="Q100" s="62"/>
    </row>
    <row r="101" spans="1:17">
      <c r="A101" s="157"/>
      <c r="B101" s="157" t="s">
        <v>17</v>
      </c>
      <c r="C101" s="159"/>
      <c r="D101" s="160">
        <v>0</v>
      </c>
      <c r="E101" s="160">
        <v>0</v>
      </c>
      <c r="F101" s="160">
        <v>0</v>
      </c>
      <c r="G101" s="160">
        <v>0</v>
      </c>
      <c r="H101" s="160">
        <v>0</v>
      </c>
      <c r="I101" s="160">
        <v>0</v>
      </c>
      <c r="J101" s="160">
        <v>0</v>
      </c>
      <c r="K101" s="160">
        <v>0</v>
      </c>
      <c r="L101" s="160">
        <v>0</v>
      </c>
      <c r="M101" s="160">
        <v>0</v>
      </c>
      <c r="N101" s="160">
        <v>0</v>
      </c>
      <c r="O101" s="160">
        <v>0</v>
      </c>
      <c r="P101" s="54"/>
      <c r="Q101" s="62"/>
    </row>
    <row r="102" spans="1:17">
      <c r="A102" s="157"/>
      <c r="B102" s="157" t="s">
        <v>2279</v>
      </c>
      <c r="C102" s="54"/>
      <c r="D102" s="160">
        <v>0</v>
      </c>
      <c r="E102" s="160">
        <v>0</v>
      </c>
      <c r="F102" s="160">
        <v>0</v>
      </c>
      <c r="G102" s="160">
        <v>0</v>
      </c>
      <c r="H102" s="160">
        <v>0</v>
      </c>
      <c r="I102" s="160">
        <v>0</v>
      </c>
      <c r="J102" s="160">
        <v>0</v>
      </c>
      <c r="K102" s="160">
        <v>0</v>
      </c>
      <c r="L102" s="160">
        <v>0</v>
      </c>
      <c r="M102" s="160">
        <v>0</v>
      </c>
      <c r="N102" s="160">
        <v>0</v>
      </c>
      <c r="O102" s="160">
        <v>0</v>
      </c>
      <c r="P102" s="54"/>
      <c r="Q102" s="62"/>
    </row>
    <row r="103" spans="1:17">
      <c r="A103" s="157"/>
      <c r="B103" s="157" t="s">
        <v>2280</v>
      </c>
      <c r="C103" s="54"/>
      <c r="D103" s="160">
        <v>0</v>
      </c>
      <c r="E103" s="160">
        <v>0</v>
      </c>
      <c r="F103" s="160">
        <v>0</v>
      </c>
      <c r="G103" s="160">
        <v>0</v>
      </c>
      <c r="H103" s="160">
        <v>0</v>
      </c>
      <c r="I103" s="160">
        <v>0</v>
      </c>
      <c r="J103" s="160">
        <v>0</v>
      </c>
      <c r="K103" s="160">
        <v>0</v>
      </c>
      <c r="L103" s="160">
        <v>0</v>
      </c>
      <c r="M103" s="160">
        <v>0</v>
      </c>
      <c r="N103" s="160">
        <v>0</v>
      </c>
      <c r="O103" s="160">
        <v>0</v>
      </c>
      <c r="P103" s="54"/>
      <c r="Q103" s="62"/>
    </row>
    <row r="104" spans="1:17" ht="12" thickBot="1">
      <c r="A104" s="158" t="s">
        <v>2272</v>
      </c>
      <c r="B104" s="157"/>
      <c r="C104" s="54"/>
      <c r="D104" s="162">
        <f t="shared" ref="D104:O104" si="26">SUM(D95:D103)</f>
        <v>0</v>
      </c>
      <c r="E104" s="162">
        <f t="shared" si="26"/>
        <v>0</v>
      </c>
      <c r="F104" s="162">
        <f t="shared" si="26"/>
        <v>0</v>
      </c>
      <c r="G104" s="162">
        <f t="shared" si="26"/>
        <v>0</v>
      </c>
      <c r="H104" s="162">
        <f t="shared" si="26"/>
        <v>0</v>
      </c>
      <c r="I104" s="162">
        <f t="shared" si="26"/>
        <v>0</v>
      </c>
      <c r="J104" s="162">
        <f t="shared" si="26"/>
        <v>0</v>
      </c>
      <c r="K104" s="162">
        <f t="shared" si="26"/>
        <v>0</v>
      </c>
      <c r="L104" s="162">
        <f t="shared" si="26"/>
        <v>0</v>
      </c>
      <c r="M104" s="162">
        <f t="shared" si="26"/>
        <v>0</v>
      </c>
      <c r="N104" s="162">
        <f t="shared" si="26"/>
        <v>0</v>
      </c>
      <c r="O104" s="162">
        <f t="shared" si="26"/>
        <v>0</v>
      </c>
      <c r="P104" s="54"/>
      <c r="Q104" s="62"/>
    </row>
    <row r="105" spans="1:17" ht="12" thickTop="1">
      <c r="A105" s="54"/>
      <c r="B105" s="54"/>
      <c r="C105" s="54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54"/>
      <c r="Q105" s="62"/>
    </row>
    <row r="106" spans="1:17">
      <c r="A106" s="54"/>
      <c r="B106" s="54"/>
      <c r="C106" s="54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54"/>
      <c r="Q106" s="62"/>
    </row>
    <row r="107" spans="1:17">
      <c r="A107" s="165" t="s">
        <v>2281</v>
      </c>
      <c r="B107" s="168"/>
      <c r="C107" s="54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54"/>
      <c r="Q107" s="62"/>
    </row>
    <row r="108" spans="1:17">
      <c r="A108" s="167"/>
      <c r="B108" s="167" t="s">
        <v>2282</v>
      </c>
      <c r="C108" s="54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54"/>
      <c r="Q108" s="62"/>
    </row>
    <row r="109" spans="1:17">
      <c r="A109" s="167"/>
      <c r="B109" s="173" t="s">
        <v>2283</v>
      </c>
      <c r="C109" s="54"/>
      <c r="D109" s="160">
        <v>0</v>
      </c>
      <c r="E109" s="160">
        <v>0</v>
      </c>
      <c r="F109" s="160">
        <v>0</v>
      </c>
      <c r="G109" s="160">
        <v>0</v>
      </c>
      <c r="H109" s="160">
        <v>0</v>
      </c>
      <c r="I109" s="160">
        <v>0</v>
      </c>
      <c r="J109" s="160">
        <v>0</v>
      </c>
      <c r="K109" s="160">
        <v>0</v>
      </c>
      <c r="L109" s="160">
        <v>0</v>
      </c>
      <c r="M109" s="160">
        <v>0</v>
      </c>
      <c r="N109" s="160">
        <v>0</v>
      </c>
      <c r="O109" s="160">
        <v>0</v>
      </c>
      <c r="P109" s="54"/>
      <c r="Q109" s="62"/>
    </row>
    <row r="110" spans="1:17">
      <c r="A110" s="167"/>
      <c r="B110" s="173" t="s">
        <v>2284</v>
      </c>
      <c r="C110" s="54"/>
      <c r="D110" s="160">
        <v>0</v>
      </c>
      <c r="E110" s="160">
        <v>0</v>
      </c>
      <c r="F110" s="160">
        <v>0</v>
      </c>
      <c r="G110" s="160">
        <v>0</v>
      </c>
      <c r="H110" s="160">
        <v>0</v>
      </c>
      <c r="I110" s="160">
        <v>0</v>
      </c>
      <c r="J110" s="160">
        <v>0</v>
      </c>
      <c r="K110" s="160">
        <v>0</v>
      </c>
      <c r="L110" s="160">
        <v>0</v>
      </c>
      <c r="M110" s="160">
        <v>0</v>
      </c>
      <c r="N110" s="160">
        <v>0</v>
      </c>
      <c r="O110" s="160">
        <v>0</v>
      </c>
      <c r="P110" s="54"/>
      <c r="Q110" s="62"/>
    </row>
    <row r="111" spans="1:17">
      <c r="A111" s="167"/>
      <c r="B111" s="173" t="s">
        <v>2285</v>
      </c>
      <c r="C111" s="54"/>
      <c r="D111" s="160">
        <v>0</v>
      </c>
      <c r="E111" s="160">
        <v>0</v>
      </c>
      <c r="F111" s="160">
        <v>0</v>
      </c>
      <c r="G111" s="160">
        <v>0</v>
      </c>
      <c r="H111" s="160">
        <v>0</v>
      </c>
      <c r="I111" s="160">
        <v>0</v>
      </c>
      <c r="J111" s="160">
        <v>0</v>
      </c>
      <c r="K111" s="160">
        <v>0</v>
      </c>
      <c r="L111" s="160">
        <v>0</v>
      </c>
      <c r="M111" s="160">
        <v>0</v>
      </c>
      <c r="N111" s="160">
        <v>0</v>
      </c>
      <c r="O111" s="160">
        <v>0</v>
      </c>
      <c r="P111" s="54"/>
      <c r="Q111" s="62"/>
    </row>
    <row r="112" spans="1:17">
      <c r="A112" s="167"/>
      <c r="B112" s="173" t="s">
        <v>2286</v>
      </c>
      <c r="C112" s="54"/>
      <c r="D112" s="160">
        <v>0</v>
      </c>
      <c r="E112" s="160">
        <v>0</v>
      </c>
      <c r="F112" s="160">
        <v>0</v>
      </c>
      <c r="G112" s="160">
        <v>0</v>
      </c>
      <c r="H112" s="160">
        <v>0</v>
      </c>
      <c r="I112" s="160">
        <v>0</v>
      </c>
      <c r="J112" s="160">
        <v>0</v>
      </c>
      <c r="K112" s="160">
        <v>0</v>
      </c>
      <c r="L112" s="160">
        <v>0</v>
      </c>
      <c r="M112" s="160">
        <v>0</v>
      </c>
      <c r="N112" s="160">
        <v>0</v>
      </c>
      <c r="O112" s="160">
        <v>0</v>
      </c>
      <c r="P112" s="54"/>
      <c r="Q112" s="62"/>
    </row>
    <row r="113" spans="1:17">
      <c r="A113" s="167"/>
      <c r="B113" s="173" t="s">
        <v>2287</v>
      </c>
      <c r="C113" s="54"/>
      <c r="D113" s="160">
        <v>0</v>
      </c>
      <c r="E113" s="160">
        <v>0</v>
      </c>
      <c r="F113" s="160">
        <v>0</v>
      </c>
      <c r="G113" s="160">
        <v>0</v>
      </c>
      <c r="H113" s="160">
        <v>0</v>
      </c>
      <c r="I113" s="160">
        <v>0</v>
      </c>
      <c r="J113" s="160">
        <v>0</v>
      </c>
      <c r="K113" s="160">
        <v>0</v>
      </c>
      <c r="L113" s="160">
        <v>0</v>
      </c>
      <c r="M113" s="160">
        <v>0</v>
      </c>
      <c r="N113" s="160">
        <v>0</v>
      </c>
      <c r="O113" s="160">
        <v>0</v>
      </c>
      <c r="P113" s="54"/>
      <c r="Q113" s="62"/>
    </row>
    <row r="114" spans="1:17">
      <c r="A114" s="167"/>
      <c r="B114" s="173" t="s">
        <v>2288</v>
      </c>
      <c r="C114" s="54"/>
      <c r="D114" s="160">
        <v>0</v>
      </c>
      <c r="E114" s="160">
        <v>0</v>
      </c>
      <c r="F114" s="160">
        <v>0</v>
      </c>
      <c r="G114" s="160">
        <v>0</v>
      </c>
      <c r="H114" s="160">
        <v>0</v>
      </c>
      <c r="I114" s="160">
        <v>0</v>
      </c>
      <c r="J114" s="160">
        <v>0</v>
      </c>
      <c r="K114" s="160">
        <v>0</v>
      </c>
      <c r="L114" s="160">
        <v>0</v>
      </c>
      <c r="M114" s="160">
        <v>0</v>
      </c>
      <c r="N114" s="160">
        <v>0</v>
      </c>
      <c r="O114" s="160">
        <v>0</v>
      </c>
      <c r="P114" s="54"/>
      <c r="Q114" s="62"/>
    </row>
    <row r="115" spans="1:17">
      <c r="A115" s="167"/>
      <c r="B115" s="173" t="s">
        <v>2289</v>
      </c>
      <c r="C115" s="54"/>
      <c r="D115" s="160">
        <v>0</v>
      </c>
      <c r="E115" s="160">
        <v>0</v>
      </c>
      <c r="F115" s="160">
        <v>0</v>
      </c>
      <c r="G115" s="160">
        <v>0</v>
      </c>
      <c r="H115" s="160">
        <v>0</v>
      </c>
      <c r="I115" s="160">
        <v>0</v>
      </c>
      <c r="J115" s="160">
        <v>0</v>
      </c>
      <c r="K115" s="160">
        <v>0</v>
      </c>
      <c r="L115" s="160">
        <v>0</v>
      </c>
      <c r="M115" s="160">
        <v>0</v>
      </c>
      <c r="N115" s="160">
        <v>0</v>
      </c>
      <c r="O115" s="160">
        <v>0</v>
      </c>
      <c r="P115" s="54"/>
      <c r="Q115" s="62"/>
    </row>
    <row r="116" spans="1:17">
      <c r="A116" s="167"/>
      <c r="B116" s="173" t="s">
        <v>2290</v>
      </c>
      <c r="C116" s="54"/>
      <c r="D116" s="160">
        <v>0</v>
      </c>
      <c r="E116" s="160">
        <v>0</v>
      </c>
      <c r="F116" s="160">
        <v>0</v>
      </c>
      <c r="G116" s="160">
        <v>0</v>
      </c>
      <c r="H116" s="160">
        <v>0</v>
      </c>
      <c r="I116" s="160">
        <v>0</v>
      </c>
      <c r="J116" s="160">
        <v>0</v>
      </c>
      <c r="K116" s="160">
        <v>0</v>
      </c>
      <c r="L116" s="160">
        <v>0</v>
      </c>
      <c r="M116" s="160">
        <v>0</v>
      </c>
      <c r="N116" s="160">
        <v>0</v>
      </c>
      <c r="O116" s="160">
        <v>0</v>
      </c>
      <c r="P116" s="54"/>
      <c r="Q116" s="62"/>
    </row>
    <row r="117" spans="1:17">
      <c r="A117" s="167"/>
      <c r="B117" s="173" t="s">
        <v>2291</v>
      </c>
      <c r="C117" s="54"/>
      <c r="D117" s="160">
        <v>0</v>
      </c>
      <c r="E117" s="160">
        <v>0</v>
      </c>
      <c r="F117" s="160">
        <v>0</v>
      </c>
      <c r="G117" s="160">
        <v>0</v>
      </c>
      <c r="H117" s="160">
        <v>0</v>
      </c>
      <c r="I117" s="160">
        <v>0</v>
      </c>
      <c r="J117" s="160">
        <v>0</v>
      </c>
      <c r="K117" s="160">
        <v>0</v>
      </c>
      <c r="L117" s="160">
        <v>0</v>
      </c>
      <c r="M117" s="160">
        <v>0</v>
      </c>
      <c r="N117" s="160">
        <v>0</v>
      </c>
      <c r="O117" s="160">
        <v>0</v>
      </c>
      <c r="P117" s="54"/>
      <c r="Q117" s="62"/>
    </row>
    <row r="118" spans="1:17">
      <c r="A118" s="167"/>
      <c r="B118" s="173" t="s">
        <v>2292</v>
      </c>
      <c r="C118" s="54"/>
      <c r="D118" s="160">
        <v>0</v>
      </c>
      <c r="E118" s="160">
        <v>0</v>
      </c>
      <c r="F118" s="160">
        <v>0</v>
      </c>
      <c r="G118" s="160">
        <v>0</v>
      </c>
      <c r="H118" s="160">
        <v>0</v>
      </c>
      <c r="I118" s="160">
        <v>0</v>
      </c>
      <c r="J118" s="160">
        <v>0</v>
      </c>
      <c r="K118" s="160">
        <v>0</v>
      </c>
      <c r="L118" s="160">
        <v>0</v>
      </c>
      <c r="M118" s="160">
        <v>0</v>
      </c>
      <c r="N118" s="160">
        <v>0</v>
      </c>
      <c r="O118" s="160">
        <v>0</v>
      </c>
      <c r="P118" s="54"/>
      <c r="Q118" s="62"/>
    </row>
    <row r="119" spans="1:17">
      <c r="A119" s="167"/>
      <c r="B119" s="173" t="s">
        <v>2293</v>
      </c>
      <c r="C119" s="54"/>
      <c r="D119" s="160">
        <v>0</v>
      </c>
      <c r="E119" s="160">
        <v>0</v>
      </c>
      <c r="F119" s="160">
        <v>0</v>
      </c>
      <c r="G119" s="160">
        <v>0</v>
      </c>
      <c r="H119" s="160">
        <v>0</v>
      </c>
      <c r="I119" s="160">
        <v>0</v>
      </c>
      <c r="J119" s="160">
        <v>0</v>
      </c>
      <c r="K119" s="160">
        <v>0</v>
      </c>
      <c r="L119" s="160">
        <v>0</v>
      </c>
      <c r="M119" s="160">
        <v>0</v>
      </c>
      <c r="N119" s="160">
        <v>0</v>
      </c>
      <c r="O119" s="160">
        <v>0</v>
      </c>
      <c r="P119" s="54"/>
      <c r="Q119" s="62"/>
    </row>
    <row r="120" spans="1:17">
      <c r="A120" s="167"/>
      <c r="B120" s="173" t="s">
        <v>2294</v>
      </c>
      <c r="C120" s="54"/>
      <c r="D120" s="160">
        <v>0</v>
      </c>
      <c r="E120" s="160">
        <v>0</v>
      </c>
      <c r="F120" s="160">
        <v>0</v>
      </c>
      <c r="G120" s="160">
        <v>0</v>
      </c>
      <c r="H120" s="160">
        <v>0</v>
      </c>
      <c r="I120" s="160">
        <v>0</v>
      </c>
      <c r="J120" s="160">
        <v>0</v>
      </c>
      <c r="K120" s="160">
        <v>0</v>
      </c>
      <c r="L120" s="160">
        <v>0</v>
      </c>
      <c r="M120" s="160">
        <v>0</v>
      </c>
      <c r="N120" s="160">
        <v>0</v>
      </c>
      <c r="O120" s="160">
        <v>0</v>
      </c>
      <c r="P120" s="54"/>
      <c r="Q120" s="62"/>
    </row>
    <row r="121" spans="1:17">
      <c r="A121" s="167"/>
      <c r="B121" s="173" t="s">
        <v>2295</v>
      </c>
      <c r="C121" s="54"/>
      <c r="D121" s="160">
        <v>0</v>
      </c>
      <c r="E121" s="160">
        <v>0</v>
      </c>
      <c r="F121" s="160">
        <v>0</v>
      </c>
      <c r="G121" s="160">
        <v>0</v>
      </c>
      <c r="H121" s="160">
        <v>0</v>
      </c>
      <c r="I121" s="160">
        <v>0</v>
      </c>
      <c r="J121" s="160">
        <v>0</v>
      </c>
      <c r="K121" s="160">
        <v>0</v>
      </c>
      <c r="L121" s="160">
        <v>0</v>
      </c>
      <c r="M121" s="160">
        <v>0</v>
      </c>
      <c r="N121" s="160">
        <v>0</v>
      </c>
      <c r="O121" s="160">
        <v>0</v>
      </c>
      <c r="P121" s="54"/>
      <c r="Q121" s="62"/>
    </row>
    <row r="122" spans="1:17">
      <c r="A122" s="167"/>
      <c r="B122" s="173" t="s">
        <v>2296</v>
      </c>
      <c r="C122" s="54"/>
      <c r="D122" s="160">
        <v>0</v>
      </c>
      <c r="E122" s="160">
        <v>0</v>
      </c>
      <c r="F122" s="160">
        <v>0</v>
      </c>
      <c r="G122" s="160">
        <v>0</v>
      </c>
      <c r="H122" s="160">
        <v>0</v>
      </c>
      <c r="I122" s="160">
        <v>0</v>
      </c>
      <c r="J122" s="160">
        <v>0</v>
      </c>
      <c r="K122" s="160">
        <v>0</v>
      </c>
      <c r="L122" s="160">
        <v>0</v>
      </c>
      <c r="M122" s="160">
        <v>0</v>
      </c>
      <c r="N122" s="160">
        <v>0</v>
      </c>
      <c r="O122" s="160">
        <v>0</v>
      </c>
      <c r="P122" s="54"/>
      <c r="Q122" s="62"/>
    </row>
    <row r="123" spans="1:17">
      <c r="A123" s="167"/>
      <c r="B123" s="173" t="s">
        <v>2297</v>
      </c>
      <c r="C123" s="54"/>
      <c r="D123" s="160">
        <v>0</v>
      </c>
      <c r="E123" s="160">
        <v>0</v>
      </c>
      <c r="F123" s="160">
        <v>0</v>
      </c>
      <c r="G123" s="160">
        <v>0</v>
      </c>
      <c r="H123" s="160">
        <v>0</v>
      </c>
      <c r="I123" s="160">
        <v>0</v>
      </c>
      <c r="J123" s="160">
        <v>0</v>
      </c>
      <c r="K123" s="169">
        <v>0</v>
      </c>
      <c r="L123" s="160">
        <v>0</v>
      </c>
      <c r="M123" s="160">
        <v>0</v>
      </c>
      <c r="N123" s="160">
        <v>0</v>
      </c>
      <c r="O123" s="160">
        <v>0</v>
      </c>
      <c r="P123" s="54"/>
      <c r="Q123" s="62"/>
    </row>
    <row r="124" spans="1:17">
      <c r="A124" s="167"/>
      <c r="B124" s="173" t="s">
        <v>2298</v>
      </c>
      <c r="C124" s="54"/>
      <c r="D124" s="160">
        <v>0</v>
      </c>
      <c r="E124" s="160">
        <v>0</v>
      </c>
      <c r="F124" s="160">
        <v>0</v>
      </c>
      <c r="G124" s="160">
        <v>0</v>
      </c>
      <c r="H124" s="160">
        <v>0</v>
      </c>
      <c r="I124" s="160">
        <v>0</v>
      </c>
      <c r="J124" s="160">
        <v>0</v>
      </c>
      <c r="K124" s="160">
        <v>0</v>
      </c>
      <c r="L124" s="160">
        <v>0</v>
      </c>
      <c r="M124" s="160">
        <v>0</v>
      </c>
      <c r="N124" s="160">
        <v>0</v>
      </c>
      <c r="O124" s="160">
        <v>0</v>
      </c>
      <c r="P124" s="54"/>
      <c r="Q124" s="62"/>
    </row>
    <row r="125" spans="1:17">
      <c r="A125" s="167"/>
      <c r="B125" s="173" t="s">
        <v>2299</v>
      </c>
      <c r="C125" s="54"/>
      <c r="D125" s="160">
        <v>0</v>
      </c>
      <c r="E125" s="160">
        <v>0</v>
      </c>
      <c r="F125" s="160">
        <v>0</v>
      </c>
      <c r="G125" s="160">
        <v>0</v>
      </c>
      <c r="H125" s="160">
        <v>0</v>
      </c>
      <c r="I125" s="160">
        <v>0</v>
      </c>
      <c r="J125" s="160">
        <v>0</v>
      </c>
      <c r="K125" s="160">
        <v>0</v>
      </c>
      <c r="L125" s="160">
        <v>0</v>
      </c>
      <c r="M125" s="160">
        <v>0</v>
      </c>
      <c r="N125" s="160">
        <v>0</v>
      </c>
      <c r="O125" s="160">
        <v>0</v>
      </c>
      <c r="P125" s="54"/>
      <c r="Q125" s="62"/>
    </row>
    <row r="126" spans="1:17">
      <c r="A126" s="167"/>
      <c r="B126" s="173" t="s">
        <v>2300</v>
      </c>
      <c r="C126" s="54"/>
      <c r="D126" s="160">
        <v>0</v>
      </c>
      <c r="E126" s="160">
        <v>0</v>
      </c>
      <c r="F126" s="160">
        <v>0</v>
      </c>
      <c r="G126" s="160">
        <v>0</v>
      </c>
      <c r="H126" s="160">
        <v>0</v>
      </c>
      <c r="I126" s="160">
        <v>0</v>
      </c>
      <c r="J126" s="160">
        <v>0</v>
      </c>
      <c r="K126" s="160">
        <v>0</v>
      </c>
      <c r="L126" s="160">
        <v>0</v>
      </c>
      <c r="M126" s="160">
        <v>0</v>
      </c>
      <c r="N126" s="160">
        <v>0</v>
      </c>
      <c r="O126" s="160">
        <v>0</v>
      </c>
      <c r="P126" s="54"/>
      <c r="Q126" s="62"/>
    </row>
    <row r="127" spans="1:17">
      <c r="A127" s="167"/>
      <c r="B127" s="173" t="s">
        <v>2301</v>
      </c>
      <c r="C127" s="54"/>
      <c r="D127" s="160">
        <v>0</v>
      </c>
      <c r="E127" s="160">
        <v>0</v>
      </c>
      <c r="F127" s="160">
        <v>0</v>
      </c>
      <c r="G127" s="160">
        <v>0</v>
      </c>
      <c r="H127" s="160">
        <v>0</v>
      </c>
      <c r="I127" s="160">
        <v>0</v>
      </c>
      <c r="J127" s="160">
        <v>0</v>
      </c>
      <c r="K127" s="160">
        <v>0</v>
      </c>
      <c r="L127" s="160">
        <v>0</v>
      </c>
      <c r="M127" s="160">
        <v>0</v>
      </c>
      <c r="N127" s="160">
        <v>0</v>
      </c>
      <c r="O127" s="160">
        <v>0</v>
      </c>
      <c r="P127" s="54"/>
      <c r="Q127" s="62"/>
    </row>
    <row r="128" spans="1:17">
      <c r="A128" s="167"/>
      <c r="B128" s="173" t="s">
        <v>2302</v>
      </c>
      <c r="C128" s="54"/>
      <c r="D128" s="160">
        <v>0</v>
      </c>
      <c r="E128" s="160">
        <v>0</v>
      </c>
      <c r="F128" s="160">
        <v>0</v>
      </c>
      <c r="G128" s="160">
        <v>0</v>
      </c>
      <c r="H128" s="160">
        <v>0</v>
      </c>
      <c r="I128" s="160">
        <v>0</v>
      </c>
      <c r="J128" s="160">
        <v>0</v>
      </c>
      <c r="K128" s="160">
        <v>0</v>
      </c>
      <c r="L128" s="160">
        <v>0</v>
      </c>
      <c r="M128" s="160">
        <v>0</v>
      </c>
      <c r="N128" s="160">
        <v>0</v>
      </c>
      <c r="O128" s="160">
        <v>0</v>
      </c>
      <c r="P128" s="54"/>
      <c r="Q128" s="62"/>
    </row>
    <row r="129" spans="1:17">
      <c r="A129" s="167"/>
      <c r="B129" s="173" t="s">
        <v>2303</v>
      </c>
      <c r="C129" s="54"/>
      <c r="D129" s="160">
        <v>0</v>
      </c>
      <c r="E129" s="160">
        <v>0</v>
      </c>
      <c r="F129" s="160">
        <v>0</v>
      </c>
      <c r="G129" s="160">
        <v>0</v>
      </c>
      <c r="H129" s="160">
        <v>0</v>
      </c>
      <c r="I129" s="160">
        <v>0</v>
      </c>
      <c r="J129" s="160">
        <v>0</v>
      </c>
      <c r="K129" s="160">
        <v>0</v>
      </c>
      <c r="L129" s="160">
        <v>0</v>
      </c>
      <c r="M129" s="160">
        <v>0</v>
      </c>
      <c r="N129" s="160">
        <v>0</v>
      </c>
      <c r="O129" s="160">
        <v>0</v>
      </c>
      <c r="P129" s="54"/>
      <c r="Q129" s="62"/>
    </row>
    <row r="130" spans="1:17">
      <c r="A130" s="167"/>
      <c r="B130" s="173" t="s">
        <v>2304</v>
      </c>
      <c r="C130" s="54"/>
      <c r="D130" s="160">
        <v>0</v>
      </c>
      <c r="E130" s="160">
        <v>0</v>
      </c>
      <c r="F130" s="160">
        <v>0</v>
      </c>
      <c r="G130" s="160">
        <v>0</v>
      </c>
      <c r="H130" s="160">
        <v>0</v>
      </c>
      <c r="I130" s="160">
        <v>0</v>
      </c>
      <c r="J130" s="160">
        <v>0</v>
      </c>
      <c r="K130" s="160">
        <v>0</v>
      </c>
      <c r="L130" s="160">
        <v>0</v>
      </c>
      <c r="M130" s="160">
        <v>0</v>
      </c>
      <c r="N130" s="160">
        <v>0</v>
      </c>
      <c r="O130" s="160">
        <v>0</v>
      </c>
      <c r="P130" s="54"/>
      <c r="Q130" s="62"/>
    </row>
    <row r="131" spans="1:17">
      <c r="A131" s="167"/>
      <c r="B131" s="173" t="s">
        <v>2305</v>
      </c>
      <c r="C131" s="54"/>
      <c r="D131" s="160">
        <v>0</v>
      </c>
      <c r="E131" s="160">
        <v>0</v>
      </c>
      <c r="F131" s="160">
        <v>0</v>
      </c>
      <c r="G131" s="160">
        <v>0</v>
      </c>
      <c r="H131" s="160">
        <v>0</v>
      </c>
      <c r="I131" s="160">
        <v>0</v>
      </c>
      <c r="J131" s="160">
        <v>0</v>
      </c>
      <c r="K131" s="160">
        <v>0</v>
      </c>
      <c r="L131" s="160">
        <v>0</v>
      </c>
      <c r="M131" s="160">
        <v>0</v>
      </c>
      <c r="N131" s="160">
        <v>0</v>
      </c>
      <c r="O131" s="160">
        <v>0</v>
      </c>
      <c r="P131" s="54"/>
      <c r="Q131" s="62"/>
    </row>
    <row r="132" spans="1:17">
      <c r="A132" s="167"/>
      <c r="B132" s="173" t="s">
        <v>2306</v>
      </c>
      <c r="C132" s="54"/>
      <c r="D132" s="160">
        <v>0</v>
      </c>
      <c r="E132" s="160">
        <v>0</v>
      </c>
      <c r="F132" s="160">
        <v>0</v>
      </c>
      <c r="G132" s="160">
        <v>0</v>
      </c>
      <c r="H132" s="160">
        <v>0</v>
      </c>
      <c r="I132" s="160">
        <v>0</v>
      </c>
      <c r="J132" s="160">
        <v>0</v>
      </c>
      <c r="K132" s="160">
        <v>0</v>
      </c>
      <c r="L132" s="160">
        <v>0</v>
      </c>
      <c r="M132" s="160">
        <v>0</v>
      </c>
      <c r="N132" s="160">
        <v>0</v>
      </c>
      <c r="O132" s="160">
        <v>0</v>
      </c>
      <c r="P132" s="54"/>
      <c r="Q132" s="62"/>
    </row>
    <row r="133" spans="1:17">
      <c r="A133" s="167"/>
      <c r="B133" s="173" t="s">
        <v>2307</v>
      </c>
      <c r="C133" s="54"/>
      <c r="D133" s="160">
        <v>0</v>
      </c>
      <c r="E133" s="160">
        <v>0</v>
      </c>
      <c r="F133" s="160">
        <v>0</v>
      </c>
      <c r="G133" s="160">
        <v>0</v>
      </c>
      <c r="H133" s="160">
        <v>0</v>
      </c>
      <c r="I133" s="160">
        <v>0</v>
      </c>
      <c r="J133" s="160">
        <v>0</v>
      </c>
      <c r="K133" s="160">
        <v>0</v>
      </c>
      <c r="L133" s="160">
        <v>0</v>
      </c>
      <c r="M133" s="160">
        <v>0</v>
      </c>
      <c r="N133" s="160">
        <v>0</v>
      </c>
      <c r="O133" s="160">
        <v>0</v>
      </c>
      <c r="P133" s="54"/>
      <c r="Q133" s="62"/>
    </row>
    <row r="134" spans="1:17" ht="12" thickBot="1">
      <c r="A134" s="168" t="s">
        <v>2308</v>
      </c>
      <c r="B134" s="167"/>
      <c r="C134" s="54"/>
      <c r="D134" s="162">
        <f t="shared" ref="D134:O134" si="27">SUM(D109:D133)</f>
        <v>0</v>
      </c>
      <c r="E134" s="162">
        <f t="shared" si="27"/>
        <v>0</v>
      </c>
      <c r="F134" s="162">
        <f t="shared" si="27"/>
        <v>0</v>
      </c>
      <c r="G134" s="162">
        <f t="shared" si="27"/>
        <v>0</v>
      </c>
      <c r="H134" s="162">
        <f t="shared" si="27"/>
        <v>0</v>
      </c>
      <c r="I134" s="162">
        <f t="shared" si="27"/>
        <v>0</v>
      </c>
      <c r="J134" s="162">
        <f t="shared" si="27"/>
        <v>0</v>
      </c>
      <c r="K134" s="162">
        <f t="shared" si="27"/>
        <v>0</v>
      </c>
      <c r="L134" s="162">
        <f t="shared" si="27"/>
        <v>0</v>
      </c>
      <c r="M134" s="162">
        <f t="shared" si="27"/>
        <v>0</v>
      </c>
      <c r="N134" s="162">
        <f t="shared" si="27"/>
        <v>0</v>
      </c>
      <c r="O134" s="162">
        <f t="shared" si="27"/>
        <v>0</v>
      </c>
      <c r="P134" s="54"/>
      <c r="Q134" s="62"/>
    </row>
    <row r="135" spans="1:17" ht="12" thickTop="1">
      <c r="A135" s="54"/>
      <c r="B135" s="54"/>
      <c r="C135" s="54"/>
      <c r="D135" s="159"/>
      <c r="E135" s="159"/>
      <c r="F135" s="159"/>
      <c r="G135" s="159"/>
      <c r="H135" s="159"/>
      <c r="I135" s="159"/>
      <c r="J135" s="159"/>
      <c r="K135" s="159"/>
      <c r="L135" s="159"/>
      <c r="M135" s="159"/>
      <c r="N135" s="159"/>
      <c r="O135" s="159"/>
      <c r="P135" s="54"/>
      <c r="Q135" s="62"/>
    </row>
    <row r="136" spans="1:17">
      <c r="A136" s="54"/>
      <c r="B136" s="54"/>
      <c r="C136" s="54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54"/>
      <c r="Q136" s="62"/>
    </row>
    <row r="137" spans="1:17">
      <c r="A137" s="165" t="s">
        <v>2309</v>
      </c>
      <c r="B137" s="168"/>
      <c r="C137" s="54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54"/>
      <c r="Q137" s="62"/>
    </row>
    <row r="138" spans="1:17">
      <c r="A138" s="167"/>
      <c r="B138" s="167" t="s">
        <v>2310</v>
      </c>
      <c r="C138" s="54"/>
      <c r="D138" s="159"/>
      <c r="E138" s="159"/>
      <c r="F138" s="159"/>
      <c r="G138" s="159"/>
      <c r="H138" s="159"/>
      <c r="I138" s="159"/>
      <c r="J138" s="159"/>
      <c r="K138" s="159"/>
      <c r="L138" s="159"/>
      <c r="M138" s="159"/>
      <c r="N138" s="159"/>
      <c r="O138" s="159"/>
      <c r="P138" s="54"/>
      <c r="Q138" s="62"/>
    </row>
    <row r="139" spans="1:17">
      <c r="A139" s="167"/>
      <c r="B139" s="173" t="s">
        <v>2283</v>
      </c>
      <c r="C139" s="54"/>
      <c r="D139" s="160">
        <v>0</v>
      </c>
      <c r="E139" s="160">
        <v>0</v>
      </c>
      <c r="F139" s="160">
        <v>0</v>
      </c>
      <c r="G139" s="160">
        <v>0</v>
      </c>
      <c r="H139" s="160">
        <v>0</v>
      </c>
      <c r="I139" s="160">
        <v>0</v>
      </c>
      <c r="J139" s="160">
        <v>0</v>
      </c>
      <c r="K139" s="160">
        <v>0</v>
      </c>
      <c r="L139" s="160">
        <v>0</v>
      </c>
      <c r="M139" s="160">
        <v>0</v>
      </c>
      <c r="N139" s="160">
        <v>0</v>
      </c>
      <c r="O139" s="160">
        <v>0</v>
      </c>
      <c r="P139" s="54"/>
      <c r="Q139" s="62"/>
    </row>
    <row r="140" spans="1:17">
      <c r="A140" s="167"/>
      <c r="B140" s="173" t="s">
        <v>2284</v>
      </c>
      <c r="C140" s="54"/>
      <c r="D140" s="160">
        <v>0</v>
      </c>
      <c r="E140" s="160">
        <v>0</v>
      </c>
      <c r="F140" s="160">
        <v>0</v>
      </c>
      <c r="G140" s="160">
        <v>0</v>
      </c>
      <c r="H140" s="160">
        <v>0</v>
      </c>
      <c r="I140" s="160">
        <v>0</v>
      </c>
      <c r="J140" s="160">
        <v>0</v>
      </c>
      <c r="K140" s="160">
        <v>0</v>
      </c>
      <c r="L140" s="160">
        <v>0</v>
      </c>
      <c r="M140" s="160">
        <v>0</v>
      </c>
      <c r="N140" s="160">
        <v>0</v>
      </c>
      <c r="O140" s="160">
        <v>0</v>
      </c>
      <c r="P140" s="54"/>
      <c r="Q140" s="62"/>
    </row>
    <row r="141" spans="1:17">
      <c r="A141" s="167"/>
      <c r="B141" s="173" t="s">
        <v>2285</v>
      </c>
      <c r="C141" s="54"/>
      <c r="D141" s="160">
        <v>0</v>
      </c>
      <c r="E141" s="160">
        <v>0</v>
      </c>
      <c r="F141" s="160">
        <v>0</v>
      </c>
      <c r="G141" s="160">
        <v>0</v>
      </c>
      <c r="H141" s="160">
        <v>0</v>
      </c>
      <c r="I141" s="160">
        <v>0</v>
      </c>
      <c r="J141" s="160">
        <v>0</v>
      </c>
      <c r="K141" s="160">
        <v>0</v>
      </c>
      <c r="L141" s="160">
        <v>0</v>
      </c>
      <c r="M141" s="160">
        <v>0</v>
      </c>
      <c r="N141" s="160">
        <v>0</v>
      </c>
      <c r="O141" s="160">
        <v>0</v>
      </c>
      <c r="P141" s="54"/>
      <c r="Q141" s="62"/>
    </row>
    <row r="142" spans="1:17">
      <c r="A142" s="167"/>
      <c r="B142" s="173" t="s">
        <v>2286</v>
      </c>
      <c r="C142" s="54"/>
      <c r="D142" s="160">
        <v>0</v>
      </c>
      <c r="E142" s="160">
        <v>0</v>
      </c>
      <c r="F142" s="160">
        <v>0</v>
      </c>
      <c r="G142" s="160">
        <v>0</v>
      </c>
      <c r="H142" s="160">
        <v>0</v>
      </c>
      <c r="I142" s="160">
        <v>0</v>
      </c>
      <c r="J142" s="160">
        <v>0</v>
      </c>
      <c r="K142" s="160">
        <v>0</v>
      </c>
      <c r="L142" s="160">
        <v>0</v>
      </c>
      <c r="M142" s="160">
        <v>0</v>
      </c>
      <c r="N142" s="160">
        <v>0</v>
      </c>
      <c r="O142" s="160">
        <v>0</v>
      </c>
      <c r="P142" s="54"/>
      <c r="Q142" s="62"/>
    </row>
    <row r="143" spans="1:17">
      <c r="A143" s="167"/>
      <c r="B143" s="173" t="s">
        <v>2287</v>
      </c>
      <c r="C143" s="54"/>
      <c r="D143" s="160">
        <v>0</v>
      </c>
      <c r="E143" s="160">
        <v>0</v>
      </c>
      <c r="F143" s="160">
        <v>0</v>
      </c>
      <c r="G143" s="160">
        <v>0</v>
      </c>
      <c r="H143" s="160">
        <v>0</v>
      </c>
      <c r="I143" s="160">
        <v>0</v>
      </c>
      <c r="J143" s="160">
        <v>0</v>
      </c>
      <c r="K143" s="160">
        <v>0</v>
      </c>
      <c r="L143" s="160">
        <v>0</v>
      </c>
      <c r="M143" s="160">
        <v>0</v>
      </c>
      <c r="N143" s="160">
        <v>0</v>
      </c>
      <c r="O143" s="160">
        <v>0</v>
      </c>
      <c r="P143" s="54"/>
      <c r="Q143" s="62"/>
    </row>
    <row r="144" spans="1:17">
      <c r="A144" s="167"/>
      <c r="B144" s="173" t="s">
        <v>2288</v>
      </c>
      <c r="C144" s="54"/>
      <c r="D144" s="160">
        <v>0</v>
      </c>
      <c r="E144" s="160">
        <v>0</v>
      </c>
      <c r="F144" s="160">
        <v>0</v>
      </c>
      <c r="G144" s="160">
        <v>0</v>
      </c>
      <c r="H144" s="160">
        <v>0</v>
      </c>
      <c r="I144" s="160">
        <v>0</v>
      </c>
      <c r="J144" s="160">
        <v>0</v>
      </c>
      <c r="K144" s="169">
        <v>0</v>
      </c>
      <c r="L144" s="160">
        <v>0</v>
      </c>
      <c r="M144" s="160">
        <v>0</v>
      </c>
      <c r="N144" s="160">
        <v>0</v>
      </c>
      <c r="O144" s="160">
        <v>0</v>
      </c>
      <c r="P144" s="54"/>
      <c r="Q144" s="62"/>
    </row>
    <row r="145" spans="1:17">
      <c r="A145" s="167"/>
      <c r="B145" s="173" t="s">
        <v>2289</v>
      </c>
      <c r="C145" s="54"/>
      <c r="D145" s="160">
        <v>0</v>
      </c>
      <c r="E145" s="160">
        <v>0</v>
      </c>
      <c r="F145" s="160">
        <v>0</v>
      </c>
      <c r="G145" s="160">
        <v>0</v>
      </c>
      <c r="H145" s="160">
        <v>0</v>
      </c>
      <c r="I145" s="160">
        <v>0</v>
      </c>
      <c r="J145" s="160">
        <v>0</v>
      </c>
      <c r="K145" s="160">
        <v>0</v>
      </c>
      <c r="L145" s="160">
        <v>0</v>
      </c>
      <c r="M145" s="160">
        <v>0</v>
      </c>
      <c r="N145" s="160">
        <v>0</v>
      </c>
      <c r="O145" s="160">
        <v>0</v>
      </c>
      <c r="P145" s="54"/>
      <c r="Q145" s="62"/>
    </row>
    <row r="146" spans="1:17">
      <c r="A146" s="167"/>
      <c r="B146" s="173" t="s">
        <v>2290</v>
      </c>
      <c r="C146" s="54"/>
      <c r="D146" s="160">
        <v>0</v>
      </c>
      <c r="E146" s="160">
        <v>0</v>
      </c>
      <c r="F146" s="160">
        <v>0</v>
      </c>
      <c r="G146" s="160">
        <v>0</v>
      </c>
      <c r="H146" s="160">
        <v>0</v>
      </c>
      <c r="I146" s="160">
        <v>0</v>
      </c>
      <c r="J146" s="160">
        <v>0</v>
      </c>
      <c r="K146" s="160">
        <v>0</v>
      </c>
      <c r="L146" s="160">
        <v>0</v>
      </c>
      <c r="M146" s="160">
        <v>0</v>
      </c>
      <c r="N146" s="160">
        <v>0</v>
      </c>
      <c r="O146" s="160">
        <v>0</v>
      </c>
      <c r="P146" s="54"/>
      <c r="Q146" s="62"/>
    </row>
    <row r="147" spans="1:17">
      <c r="A147" s="167"/>
      <c r="B147" s="173" t="s">
        <v>2291</v>
      </c>
      <c r="C147" s="54"/>
      <c r="D147" s="160">
        <v>0</v>
      </c>
      <c r="E147" s="160">
        <v>0</v>
      </c>
      <c r="F147" s="160">
        <v>0</v>
      </c>
      <c r="G147" s="160">
        <v>0</v>
      </c>
      <c r="H147" s="160">
        <v>0</v>
      </c>
      <c r="I147" s="160">
        <v>0</v>
      </c>
      <c r="J147" s="160">
        <v>0</v>
      </c>
      <c r="K147" s="160">
        <v>0</v>
      </c>
      <c r="L147" s="160">
        <v>0</v>
      </c>
      <c r="M147" s="160">
        <v>0</v>
      </c>
      <c r="N147" s="160">
        <v>0</v>
      </c>
      <c r="O147" s="160">
        <v>0</v>
      </c>
      <c r="P147" s="54"/>
      <c r="Q147" s="62"/>
    </row>
    <row r="148" spans="1:17">
      <c r="A148" s="167"/>
      <c r="B148" s="173" t="s">
        <v>2292</v>
      </c>
      <c r="C148" s="54"/>
      <c r="D148" s="160">
        <v>0</v>
      </c>
      <c r="E148" s="160">
        <v>0</v>
      </c>
      <c r="F148" s="160">
        <v>0</v>
      </c>
      <c r="G148" s="160">
        <v>0</v>
      </c>
      <c r="H148" s="160">
        <v>0</v>
      </c>
      <c r="I148" s="160">
        <v>0</v>
      </c>
      <c r="J148" s="160">
        <v>0</v>
      </c>
      <c r="K148" s="160">
        <v>0</v>
      </c>
      <c r="L148" s="160">
        <v>0</v>
      </c>
      <c r="M148" s="160">
        <v>0</v>
      </c>
      <c r="N148" s="160">
        <v>0</v>
      </c>
      <c r="O148" s="160">
        <v>0</v>
      </c>
      <c r="P148" s="54"/>
      <c r="Q148" s="62"/>
    </row>
    <row r="149" spans="1:17">
      <c r="A149" s="167"/>
      <c r="B149" s="173" t="s">
        <v>2293</v>
      </c>
      <c r="C149" s="54"/>
      <c r="D149" s="160">
        <v>0</v>
      </c>
      <c r="E149" s="160">
        <v>0</v>
      </c>
      <c r="F149" s="160">
        <v>0</v>
      </c>
      <c r="G149" s="160">
        <v>0</v>
      </c>
      <c r="H149" s="160">
        <v>0</v>
      </c>
      <c r="I149" s="160">
        <v>0</v>
      </c>
      <c r="J149" s="160">
        <v>0</v>
      </c>
      <c r="K149" s="160">
        <v>0</v>
      </c>
      <c r="L149" s="160">
        <v>0</v>
      </c>
      <c r="M149" s="160">
        <v>0</v>
      </c>
      <c r="N149" s="160">
        <v>0</v>
      </c>
      <c r="O149" s="160">
        <v>0</v>
      </c>
      <c r="P149" s="54"/>
      <c r="Q149" s="62"/>
    </row>
    <row r="150" spans="1:17">
      <c r="A150" s="167"/>
      <c r="B150" s="173" t="s">
        <v>2294</v>
      </c>
      <c r="C150" s="54"/>
      <c r="D150" s="160">
        <v>0</v>
      </c>
      <c r="E150" s="160">
        <v>0</v>
      </c>
      <c r="F150" s="160">
        <v>0</v>
      </c>
      <c r="G150" s="160">
        <v>0</v>
      </c>
      <c r="H150" s="160">
        <v>0</v>
      </c>
      <c r="I150" s="160">
        <v>0</v>
      </c>
      <c r="J150" s="160">
        <v>0</v>
      </c>
      <c r="K150" s="160">
        <v>0</v>
      </c>
      <c r="L150" s="160">
        <v>0</v>
      </c>
      <c r="M150" s="160">
        <v>0</v>
      </c>
      <c r="N150" s="160">
        <v>0</v>
      </c>
      <c r="O150" s="160">
        <v>0</v>
      </c>
      <c r="P150" s="54"/>
      <c r="Q150" s="62"/>
    </row>
    <row r="151" spans="1:17">
      <c r="A151" s="167"/>
      <c r="B151" s="173" t="s">
        <v>2295</v>
      </c>
      <c r="C151" s="54"/>
      <c r="D151" s="160">
        <v>0</v>
      </c>
      <c r="E151" s="160">
        <v>0</v>
      </c>
      <c r="F151" s="160">
        <v>0</v>
      </c>
      <c r="G151" s="160">
        <v>0</v>
      </c>
      <c r="H151" s="160">
        <v>0</v>
      </c>
      <c r="I151" s="160">
        <v>0</v>
      </c>
      <c r="J151" s="160">
        <v>0</v>
      </c>
      <c r="K151" s="160">
        <v>0</v>
      </c>
      <c r="L151" s="160">
        <v>0</v>
      </c>
      <c r="M151" s="160">
        <v>0</v>
      </c>
      <c r="N151" s="160">
        <v>0</v>
      </c>
      <c r="O151" s="160">
        <v>0</v>
      </c>
      <c r="P151" s="54"/>
      <c r="Q151" s="62"/>
    </row>
    <row r="152" spans="1:17">
      <c r="A152" s="167"/>
      <c r="B152" s="173" t="s">
        <v>2296</v>
      </c>
      <c r="C152" s="54"/>
      <c r="D152" s="160">
        <v>0</v>
      </c>
      <c r="E152" s="160">
        <v>0</v>
      </c>
      <c r="F152" s="160">
        <v>0</v>
      </c>
      <c r="G152" s="160">
        <v>0</v>
      </c>
      <c r="H152" s="160">
        <v>0</v>
      </c>
      <c r="I152" s="160">
        <v>0</v>
      </c>
      <c r="J152" s="160">
        <v>0</v>
      </c>
      <c r="K152" s="160">
        <v>0</v>
      </c>
      <c r="L152" s="160">
        <v>0</v>
      </c>
      <c r="M152" s="160">
        <v>0</v>
      </c>
      <c r="N152" s="160">
        <v>0</v>
      </c>
      <c r="O152" s="160">
        <v>0</v>
      </c>
      <c r="P152" s="54"/>
      <c r="Q152" s="62"/>
    </row>
    <row r="153" spans="1:17">
      <c r="A153" s="167"/>
      <c r="B153" s="173" t="s">
        <v>2297</v>
      </c>
      <c r="C153" s="54"/>
      <c r="D153" s="160">
        <v>0</v>
      </c>
      <c r="E153" s="160">
        <v>0</v>
      </c>
      <c r="F153" s="160">
        <v>0</v>
      </c>
      <c r="G153" s="160">
        <v>0</v>
      </c>
      <c r="H153" s="160">
        <v>0</v>
      </c>
      <c r="I153" s="160">
        <v>0</v>
      </c>
      <c r="J153" s="160">
        <v>0</v>
      </c>
      <c r="K153" s="160">
        <v>0</v>
      </c>
      <c r="L153" s="160">
        <v>0</v>
      </c>
      <c r="M153" s="160">
        <v>0</v>
      </c>
      <c r="N153" s="160">
        <v>0</v>
      </c>
      <c r="O153" s="160">
        <v>0</v>
      </c>
      <c r="P153" s="54"/>
      <c r="Q153" s="62"/>
    </row>
    <row r="154" spans="1:17">
      <c r="A154" s="167"/>
      <c r="B154" s="173" t="s">
        <v>2298</v>
      </c>
      <c r="C154" s="54"/>
      <c r="D154" s="160">
        <v>0</v>
      </c>
      <c r="E154" s="160">
        <v>0</v>
      </c>
      <c r="F154" s="160">
        <v>0</v>
      </c>
      <c r="G154" s="160">
        <v>0</v>
      </c>
      <c r="H154" s="160">
        <v>0</v>
      </c>
      <c r="I154" s="160">
        <v>0</v>
      </c>
      <c r="J154" s="160">
        <v>0</v>
      </c>
      <c r="K154" s="160">
        <v>0</v>
      </c>
      <c r="L154" s="160">
        <v>0</v>
      </c>
      <c r="M154" s="160">
        <v>0</v>
      </c>
      <c r="N154" s="160">
        <v>0</v>
      </c>
      <c r="O154" s="160">
        <v>0</v>
      </c>
      <c r="P154" s="54"/>
      <c r="Q154" s="62"/>
    </row>
    <row r="155" spans="1:17">
      <c r="A155" s="167"/>
      <c r="B155" s="173" t="s">
        <v>2299</v>
      </c>
      <c r="C155" s="54"/>
      <c r="D155" s="160">
        <v>0</v>
      </c>
      <c r="E155" s="160">
        <v>0</v>
      </c>
      <c r="F155" s="160">
        <v>0</v>
      </c>
      <c r="G155" s="160">
        <v>0</v>
      </c>
      <c r="H155" s="160">
        <v>0</v>
      </c>
      <c r="I155" s="160">
        <v>0</v>
      </c>
      <c r="J155" s="160">
        <v>0</v>
      </c>
      <c r="K155" s="160">
        <v>0</v>
      </c>
      <c r="L155" s="160">
        <v>0</v>
      </c>
      <c r="M155" s="160">
        <v>0</v>
      </c>
      <c r="N155" s="160">
        <v>0</v>
      </c>
      <c r="O155" s="160">
        <v>0</v>
      </c>
      <c r="P155" s="54"/>
      <c r="Q155" s="62"/>
    </row>
    <row r="156" spans="1:17">
      <c r="A156" s="167"/>
      <c r="B156" s="173" t="s">
        <v>2300</v>
      </c>
      <c r="C156" s="54"/>
      <c r="D156" s="160">
        <v>0</v>
      </c>
      <c r="E156" s="160">
        <v>0</v>
      </c>
      <c r="F156" s="160">
        <v>0</v>
      </c>
      <c r="G156" s="160">
        <v>0</v>
      </c>
      <c r="H156" s="160">
        <v>0</v>
      </c>
      <c r="I156" s="160">
        <v>0</v>
      </c>
      <c r="J156" s="160">
        <v>0</v>
      </c>
      <c r="K156" s="160">
        <v>0</v>
      </c>
      <c r="L156" s="160">
        <v>0</v>
      </c>
      <c r="M156" s="160">
        <v>0</v>
      </c>
      <c r="N156" s="160">
        <v>0</v>
      </c>
      <c r="O156" s="160">
        <v>0</v>
      </c>
      <c r="P156" s="54"/>
      <c r="Q156" s="62"/>
    </row>
    <row r="157" spans="1:17">
      <c r="A157" s="167"/>
      <c r="B157" s="173" t="s">
        <v>2301</v>
      </c>
      <c r="C157" s="54"/>
      <c r="D157" s="160">
        <v>0</v>
      </c>
      <c r="E157" s="160">
        <v>0</v>
      </c>
      <c r="F157" s="160">
        <v>0</v>
      </c>
      <c r="G157" s="160">
        <v>0</v>
      </c>
      <c r="H157" s="160">
        <v>0</v>
      </c>
      <c r="I157" s="160">
        <v>0</v>
      </c>
      <c r="J157" s="160">
        <v>0</v>
      </c>
      <c r="K157" s="160">
        <v>0</v>
      </c>
      <c r="L157" s="160">
        <v>0</v>
      </c>
      <c r="M157" s="160">
        <v>0</v>
      </c>
      <c r="N157" s="160">
        <v>0</v>
      </c>
      <c r="O157" s="160">
        <v>0</v>
      </c>
      <c r="P157" s="54"/>
      <c r="Q157" s="62"/>
    </row>
    <row r="158" spans="1:17">
      <c r="A158" s="167"/>
      <c r="B158" s="173" t="s">
        <v>2302</v>
      </c>
      <c r="C158" s="54"/>
      <c r="D158" s="160">
        <v>0</v>
      </c>
      <c r="E158" s="160">
        <v>0</v>
      </c>
      <c r="F158" s="160">
        <v>0</v>
      </c>
      <c r="G158" s="160">
        <v>0</v>
      </c>
      <c r="H158" s="160">
        <v>0</v>
      </c>
      <c r="I158" s="160">
        <v>0</v>
      </c>
      <c r="J158" s="160">
        <v>0</v>
      </c>
      <c r="K158" s="160">
        <v>0</v>
      </c>
      <c r="L158" s="160">
        <v>0</v>
      </c>
      <c r="M158" s="160">
        <v>0</v>
      </c>
      <c r="N158" s="160">
        <v>0</v>
      </c>
      <c r="O158" s="160">
        <v>0</v>
      </c>
      <c r="P158" s="54"/>
      <c r="Q158" s="62"/>
    </row>
    <row r="159" spans="1:17">
      <c r="A159" s="167"/>
      <c r="B159" s="173" t="s">
        <v>2303</v>
      </c>
      <c r="C159" s="54"/>
      <c r="D159" s="160">
        <v>0</v>
      </c>
      <c r="E159" s="160">
        <v>0</v>
      </c>
      <c r="F159" s="160">
        <v>0</v>
      </c>
      <c r="G159" s="160">
        <v>0</v>
      </c>
      <c r="H159" s="160">
        <v>0</v>
      </c>
      <c r="I159" s="160">
        <v>0</v>
      </c>
      <c r="J159" s="160">
        <v>0</v>
      </c>
      <c r="K159" s="160">
        <v>0</v>
      </c>
      <c r="L159" s="160">
        <v>0</v>
      </c>
      <c r="M159" s="160">
        <v>0</v>
      </c>
      <c r="N159" s="160">
        <v>0</v>
      </c>
      <c r="O159" s="160">
        <v>0</v>
      </c>
      <c r="P159" s="54"/>
      <c r="Q159" s="62"/>
    </row>
    <row r="160" spans="1:17">
      <c r="A160" s="167"/>
      <c r="B160" s="173" t="s">
        <v>2304</v>
      </c>
      <c r="C160" s="54"/>
      <c r="D160" s="160">
        <v>0</v>
      </c>
      <c r="E160" s="160">
        <v>0</v>
      </c>
      <c r="F160" s="160">
        <v>0</v>
      </c>
      <c r="G160" s="160">
        <v>0</v>
      </c>
      <c r="H160" s="160">
        <v>0</v>
      </c>
      <c r="I160" s="160">
        <v>0</v>
      </c>
      <c r="J160" s="160">
        <v>0</v>
      </c>
      <c r="K160" s="160">
        <v>0</v>
      </c>
      <c r="L160" s="160">
        <v>0</v>
      </c>
      <c r="M160" s="160">
        <v>0</v>
      </c>
      <c r="N160" s="160">
        <v>0</v>
      </c>
      <c r="O160" s="160">
        <v>0</v>
      </c>
      <c r="P160" s="54"/>
      <c r="Q160" s="62"/>
    </row>
    <row r="161" spans="1:17">
      <c r="A161" s="167"/>
      <c r="B161" s="173" t="s">
        <v>2305</v>
      </c>
      <c r="C161" s="54"/>
      <c r="D161" s="160">
        <v>0</v>
      </c>
      <c r="E161" s="160">
        <v>0</v>
      </c>
      <c r="F161" s="160">
        <v>0</v>
      </c>
      <c r="G161" s="160">
        <v>0</v>
      </c>
      <c r="H161" s="160">
        <v>0</v>
      </c>
      <c r="I161" s="160">
        <v>0</v>
      </c>
      <c r="J161" s="160">
        <v>0</v>
      </c>
      <c r="K161" s="160">
        <v>0</v>
      </c>
      <c r="L161" s="160">
        <v>0</v>
      </c>
      <c r="M161" s="160">
        <v>0</v>
      </c>
      <c r="N161" s="160">
        <v>0</v>
      </c>
      <c r="O161" s="160">
        <v>0</v>
      </c>
      <c r="P161" s="54"/>
      <c r="Q161" s="62"/>
    </row>
    <row r="162" spans="1:17">
      <c r="A162" s="167"/>
      <c r="B162" s="173" t="s">
        <v>2306</v>
      </c>
      <c r="C162" s="54"/>
      <c r="D162" s="160">
        <v>0</v>
      </c>
      <c r="E162" s="160">
        <v>0</v>
      </c>
      <c r="F162" s="160">
        <v>0</v>
      </c>
      <c r="G162" s="160">
        <v>0</v>
      </c>
      <c r="H162" s="160">
        <v>0</v>
      </c>
      <c r="I162" s="160">
        <v>0</v>
      </c>
      <c r="J162" s="160">
        <v>0</v>
      </c>
      <c r="K162" s="160">
        <v>0</v>
      </c>
      <c r="L162" s="160">
        <v>0</v>
      </c>
      <c r="M162" s="160">
        <v>0</v>
      </c>
      <c r="N162" s="160">
        <v>0</v>
      </c>
      <c r="O162" s="160">
        <v>0</v>
      </c>
      <c r="P162" s="54"/>
      <c r="Q162" s="62"/>
    </row>
    <row r="163" spans="1:17">
      <c r="A163" s="167"/>
      <c r="B163" s="173" t="s">
        <v>2307</v>
      </c>
      <c r="C163" s="54"/>
      <c r="D163" s="160">
        <v>0</v>
      </c>
      <c r="E163" s="160">
        <v>0</v>
      </c>
      <c r="F163" s="160">
        <v>0</v>
      </c>
      <c r="G163" s="160">
        <v>0</v>
      </c>
      <c r="H163" s="160">
        <v>0</v>
      </c>
      <c r="I163" s="160">
        <v>0</v>
      </c>
      <c r="J163" s="160">
        <v>0</v>
      </c>
      <c r="K163" s="160">
        <v>0</v>
      </c>
      <c r="L163" s="160">
        <v>0</v>
      </c>
      <c r="M163" s="160">
        <v>0</v>
      </c>
      <c r="N163" s="160">
        <v>0</v>
      </c>
      <c r="O163" s="160">
        <v>0</v>
      </c>
      <c r="P163" s="54"/>
      <c r="Q163" s="62"/>
    </row>
    <row r="164" spans="1:17" ht="12" thickBot="1">
      <c r="A164" s="168" t="s">
        <v>2311</v>
      </c>
      <c r="B164" s="167"/>
      <c r="C164" s="54"/>
      <c r="D164" s="162">
        <f t="shared" ref="D164:O164" si="28">SUM(D139:D163)</f>
        <v>0</v>
      </c>
      <c r="E164" s="162">
        <f t="shared" si="28"/>
        <v>0</v>
      </c>
      <c r="F164" s="162">
        <f t="shared" si="28"/>
        <v>0</v>
      </c>
      <c r="G164" s="162">
        <f t="shared" si="28"/>
        <v>0</v>
      </c>
      <c r="H164" s="162">
        <f t="shared" si="28"/>
        <v>0</v>
      </c>
      <c r="I164" s="162">
        <f t="shared" si="28"/>
        <v>0</v>
      </c>
      <c r="J164" s="162">
        <f t="shared" si="28"/>
        <v>0</v>
      </c>
      <c r="K164" s="162">
        <f t="shared" si="28"/>
        <v>0</v>
      </c>
      <c r="L164" s="162">
        <f t="shared" si="28"/>
        <v>0</v>
      </c>
      <c r="M164" s="162">
        <f t="shared" si="28"/>
        <v>0</v>
      </c>
      <c r="N164" s="162">
        <f t="shared" si="28"/>
        <v>0</v>
      </c>
      <c r="O164" s="162">
        <f t="shared" si="28"/>
        <v>0</v>
      </c>
      <c r="P164" s="54"/>
      <c r="Q164" s="62"/>
    </row>
    <row r="165" spans="1:17" ht="12" thickTop="1">
      <c r="A165" s="54"/>
      <c r="B165" s="54"/>
      <c r="C165" s="54"/>
      <c r="D165" s="159"/>
      <c r="E165" s="159"/>
      <c r="F165" s="159"/>
      <c r="G165" s="159"/>
      <c r="H165" s="159"/>
      <c r="I165" s="159"/>
      <c r="J165" s="159"/>
      <c r="K165" s="159"/>
      <c r="L165" s="159"/>
      <c r="M165" s="159"/>
      <c r="N165" s="159"/>
      <c r="O165" s="159"/>
      <c r="P165" s="54"/>
      <c r="Q165" s="62"/>
    </row>
    <row r="166" spans="1:17">
      <c r="A166" s="54"/>
      <c r="B166" s="54"/>
      <c r="C166" s="54"/>
      <c r="D166" s="159"/>
      <c r="E166" s="159"/>
      <c r="F166" s="159"/>
      <c r="G166" s="159"/>
      <c r="H166" s="159"/>
      <c r="I166" s="159"/>
      <c r="J166" s="159"/>
      <c r="K166" s="159"/>
      <c r="L166" s="159"/>
      <c r="M166" s="159"/>
      <c r="N166" s="159"/>
      <c r="O166" s="159"/>
      <c r="P166" s="54"/>
      <c r="Q166" s="62"/>
    </row>
    <row r="167" spans="1:17" ht="24.75" customHeight="1">
      <c r="A167" s="246" t="s">
        <v>2312</v>
      </c>
      <c r="B167" s="246"/>
      <c r="C167" s="54"/>
      <c r="D167" s="159"/>
      <c r="E167" s="159"/>
      <c r="F167" s="159"/>
      <c r="G167" s="159"/>
      <c r="H167" s="159"/>
      <c r="I167" s="159"/>
      <c r="J167" s="159"/>
      <c r="K167" s="159"/>
      <c r="L167" s="159"/>
      <c r="M167" s="159"/>
      <c r="N167" s="159"/>
      <c r="O167" s="159"/>
      <c r="P167" s="54"/>
      <c r="Q167" s="62"/>
    </row>
    <row r="168" spans="1:17">
      <c r="A168" s="167"/>
      <c r="B168" s="167" t="s">
        <v>2313</v>
      </c>
      <c r="C168" s="54"/>
      <c r="D168" s="159"/>
      <c r="E168" s="159"/>
      <c r="F168" s="159"/>
      <c r="G168" s="159"/>
      <c r="H168" s="159"/>
      <c r="I168" s="159"/>
      <c r="J168" s="159"/>
      <c r="K168" s="159"/>
      <c r="L168" s="159"/>
      <c r="M168" s="159"/>
      <c r="N168" s="159"/>
      <c r="O168" s="159"/>
      <c r="P168" s="54"/>
      <c r="Q168" s="62"/>
    </row>
    <row r="169" spans="1:17">
      <c r="A169" s="167"/>
      <c r="B169" s="173" t="s">
        <v>2313</v>
      </c>
      <c r="C169" s="54"/>
      <c r="D169" s="160">
        <v>0</v>
      </c>
      <c r="E169" s="160">
        <v>0</v>
      </c>
      <c r="F169" s="160">
        <v>0</v>
      </c>
      <c r="G169" s="160">
        <v>0</v>
      </c>
      <c r="H169" s="160">
        <v>0</v>
      </c>
      <c r="I169" s="160">
        <v>0</v>
      </c>
      <c r="J169" s="160">
        <v>0</v>
      </c>
      <c r="K169" s="169">
        <v>0</v>
      </c>
      <c r="L169" s="160">
        <v>0</v>
      </c>
      <c r="M169" s="160">
        <v>0</v>
      </c>
      <c r="N169" s="160">
        <v>0</v>
      </c>
      <c r="O169" s="160">
        <v>0</v>
      </c>
      <c r="P169" s="54"/>
      <c r="Q169" s="62"/>
    </row>
    <row r="170" spans="1:17" ht="12" thickBot="1">
      <c r="A170" s="168" t="s">
        <v>2314</v>
      </c>
      <c r="B170" s="167"/>
      <c r="C170" s="54"/>
      <c r="D170" s="162">
        <f>SUM(D169)</f>
        <v>0</v>
      </c>
      <c r="E170" s="162">
        <f t="shared" ref="E170:O170" si="29">SUM(E169)</f>
        <v>0</v>
      </c>
      <c r="F170" s="162">
        <f t="shared" si="29"/>
        <v>0</v>
      </c>
      <c r="G170" s="162">
        <f t="shared" si="29"/>
        <v>0</v>
      </c>
      <c r="H170" s="162">
        <f t="shared" si="29"/>
        <v>0</v>
      </c>
      <c r="I170" s="162">
        <f t="shared" si="29"/>
        <v>0</v>
      </c>
      <c r="J170" s="162">
        <f t="shared" si="29"/>
        <v>0</v>
      </c>
      <c r="K170" s="162">
        <f t="shared" si="29"/>
        <v>0</v>
      </c>
      <c r="L170" s="162">
        <f t="shared" si="29"/>
        <v>0</v>
      </c>
      <c r="M170" s="162">
        <f t="shared" si="29"/>
        <v>0</v>
      </c>
      <c r="N170" s="162">
        <f t="shared" si="29"/>
        <v>0</v>
      </c>
      <c r="O170" s="162">
        <f t="shared" si="29"/>
        <v>0</v>
      </c>
      <c r="P170" s="54"/>
      <c r="Q170" s="62"/>
    </row>
    <row r="171" spans="1:17" ht="12" thickTop="1">
      <c r="A171" s="54"/>
      <c r="B171" s="54"/>
      <c r="C171" s="54"/>
      <c r="D171" s="159"/>
      <c r="E171" s="159"/>
      <c r="F171" s="159"/>
      <c r="G171" s="159"/>
      <c r="H171" s="159"/>
      <c r="I171" s="159"/>
      <c r="J171" s="159"/>
      <c r="K171" s="159"/>
      <c r="L171" s="159"/>
      <c r="M171" s="159"/>
      <c r="N171" s="159"/>
      <c r="O171" s="159"/>
      <c r="P171" s="54"/>
      <c r="Q171" s="62"/>
    </row>
    <row r="172" spans="1:17">
      <c r="A172" s="54"/>
      <c r="B172" s="54"/>
      <c r="C172" s="54"/>
      <c r="D172" s="159"/>
      <c r="E172" s="159"/>
      <c r="F172" s="159"/>
      <c r="G172" s="159"/>
      <c r="H172" s="159"/>
      <c r="I172" s="159"/>
      <c r="J172" s="159"/>
      <c r="K172" s="159"/>
      <c r="L172" s="159"/>
      <c r="M172" s="159"/>
      <c r="N172" s="159"/>
      <c r="O172" s="159"/>
      <c r="P172" s="54"/>
      <c r="Q172" s="62"/>
    </row>
    <row r="173" spans="1:17">
      <c r="A173" s="172" t="s">
        <v>2315</v>
      </c>
      <c r="B173" s="157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62"/>
    </row>
    <row r="174" spans="1:17">
      <c r="A174" s="157"/>
      <c r="B174" s="157"/>
      <c r="C174" s="54"/>
      <c r="D174" s="153">
        <f t="shared" ref="D174:O174" si="30">D3</f>
        <v>46112</v>
      </c>
      <c r="E174" s="153">
        <f t="shared" si="30"/>
        <v>46142</v>
      </c>
      <c r="F174" s="153">
        <f t="shared" si="30"/>
        <v>46173</v>
      </c>
      <c r="G174" s="153">
        <f t="shared" si="30"/>
        <v>46203</v>
      </c>
      <c r="H174" s="153">
        <f t="shared" si="30"/>
        <v>46234</v>
      </c>
      <c r="I174" s="153">
        <f t="shared" si="30"/>
        <v>46265</v>
      </c>
      <c r="J174" s="153">
        <f t="shared" si="30"/>
        <v>46295</v>
      </c>
      <c r="K174" s="153">
        <f t="shared" si="30"/>
        <v>46326</v>
      </c>
      <c r="L174" s="153">
        <f t="shared" si="30"/>
        <v>46356</v>
      </c>
      <c r="M174" s="153">
        <f t="shared" si="30"/>
        <v>46387</v>
      </c>
      <c r="N174" s="153">
        <f t="shared" si="30"/>
        <v>46418</v>
      </c>
      <c r="O174" s="153">
        <f t="shared" si="30"/>
        <v>46446</v>
      </c>
      <c r="P174" s="54"/>
      <c r="Q174" s="62"/>
    </row>
    <row r="175" spans="1:17" ht="11.25" customHeight="1">
      <c r="A175" s="158" t="s">
        <v>2316</v>
      </c>
      <c r="B175" s="158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62"/>
    </row>
    <row r="176" spans="1:17">
      <c r="A176" s="157"/>
      <c r="B176" s="158" t="s">
        <v>2317</v>
      </c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62"/>
    </row>
    <row r="177" spans="1:17" ht="12" customHeight="1">
      <c r="A177" s="247" t="s">
        <v>2318</v>
      </c>
      <c r="B177" s="157" t="s">
        <v>2319</v>
      </c>
      <c r="C177" s="54"/>
      <c r="D177" s="160">
        <v>0</v>
      </c>
      <c r="E177" s="160">
        <v>0</v>
      </c>
      <c r="F177" s="160">
        <v>0</v>
      </c>
      <c r="G177" s="160">
        <v>0</v>
      </c>
      <c r="H177" s="160">
        <v>0</v>
      </c>
      <c r="I177" s="160">
        <v>0</v>
      </c>
      <c r="J177" s="160">
        <v>0</v>
      </c>
      <c r="K177" s="160">
        <v>0</v>
      </c>
      <c r="L177" s="160">
        <v>0</v>
      </c>
      <c r="M177" s="160">
        <v>0</v>
      </c>
      <c r="N177" s="160">
        <v>0</v>
      </c>
      <c r="O177" s="160">
        <v>0</v>
      </c>
      <c r="P177" s="159"/>
      <c r="Q177" s="62"/>
    </row>
    <row r="178" spans="1:17" ht="12" customHeight="1">
      <c r="A178" s="248"/>
      <c r="B178" s="157" t="s">
        <v>2320</v>
      </c>
      <c r="C178" s="54"/>
      <c r="D178" s="160">
        <v>0</v>
      </c>
      <c r="E178" s="160">
        <v>0</v>
      </c>
      <c r="F178" s="160">
        <v>0</v>
      </c>
      <c r="G178" s="160">
        <v>0</v>
      </c>
      <c r="H178" s="160">
        <v>0</v>
      </c>
      <c r="I178" s="160">
        <v>0</v>
      </c>
      <c r="J178" s="160">
        <v>0</v>
      </c>
      <c r="K178" s="160">
        <v>0</v>
      </c>
      <c r="L178" s="160">
        <v>0</v>
      </c>
      <c r="M178" s="160">
        <v>0</v>
      </c>
      <c r="N178" s="160">
        <v>0</v>
      </c>
      <c r="O178" s="160">
        <v>0</v>
      </c>
      <c r="P178" s="159"/>
      <c r="Q178" s="62"/>
    </row>
    <row r="179" spans="1:17" ht="12" customHeight="1">
      <c r="A179" s="249"/>
      <c r="B179" s="157" t="s">
        <v>2321</v>
      </c>
      <c r="C179" s="54"/>
      <c r="D179" s="160">
        <v>0</v>
      </c>
      <c r="E179" s="160">
        <v>0</v>
      </c>
      <c r="F179" s="160">
        <v>0</v>
      </c>
      <c r="G179" s="160">
        <v>0</v>
      </c>
      <c r="H179" s="160">
        <v>0</v>
      </c>
      <c r="I179" s="160">
        <v>0</v>
      </c>
      <c r="J179" s="160">
        <v>0</v>
      </c>
      <c r="K179" s="160">
        <v>0</v>
      </c>
      <c r="L179" s="160">
        <v>0</v>
      </c>
      <c r="M179" s="160">
        <v>0</v>
      </c>
      <c r="N179" s="160">
        <v>0</v>
      </c>
      <c r="O179" s="160">
        <v>0</v>
      </c>
      <c r="P179" s="159"/>
      <c r="Q179" s="62"/>
    </row>
    <row r="180" spans="1:17" ht="12.75" customHeight="1">
      <c r="A180" s="247" t="s">
        <v>2322</v>
      </c>
      <c r="B180" s="157" t="s">
        <v>2323</v>
      </c>
      <c r="C180" s="54"/>
      <c r="D180" s="160">
        <v>0</v>
      </c>
      <c r="E180" s="160">
        <v>0</v>
      </c>
      <c r="F180" s="160">
        <v>0</v>
      </c>
      <c r="G180" s="160">
        <v>0</v>
      </c>
      <c r="H180" s="160">
        <v>0</v>
      </c>
      <c r="I180" s="160">
        <v>0</v>
      </c>
      <c r="J180" s="160">
        <v>0</v>
      </c>
      <c r="K180" s="160">
        <v>0</v>
      </c>
      <c r="L180" s="160">
        <v>0</v>
      </c>
      <c r="M180" s="160">
        <v>0</v>
      </c>
      <c r="N180" s="160">
        <v>0</v>
      </c>
      <c r="O180" s="160">
        <v>0</v>
      </c>
      <c r="P180" s="159"/>
      <c r="Q180" s="62"/>
    </row>
    <row r="181" spans="1:17" ht="12" customHeight="1">
      <c r="A181" s="248"/>
      <c r="B181" s="157" t="s">
        <v>2324</v>
      </c>
      <c r="C181" s="54"/>
      <c r="D181" s="160">
        <v>0</v>
      </c>
      <c r="E181" s="160">
        <v>0</v>
      </c>
      <c r="F181" s="160">
        <v>0</v>
      </c>
      <c r="G181" s="160">
        <v>0</v>
      </c>
      <c r="H181" s="160">
        <v>0</v>
      </c>
      <c r="I181" s="160">
        <v>0</v>
      </c>
      <c r="J181" s="160">
        <v>0</v>
      </c>
      <c r="K181" s="160">
        <v>0</v>
      </c>
      <c r="L181" s="160">
        <v>0</v>
      </c>
      <c r="M181" s="160">
        <v>0</v>
      </c>
      <c r="N181" s="160">
        <v>0</v>
      </c>
      <c r="O181" s="160">
        <v>0</v>
      </c>
      <c r="P181" s="159"/>
      <c r="Q181" s="62"/>
    </row>
    <row r="182" spans="1:17">
      <c r="A182" s="248"/>
      <c r="B182" s="157" t="s">
        <v>2325</v>
      </c>
      <c r="C182" s="54"/>
      <c r="D182" s="160">
        <v>0</v>
      </c>
      <c r="E182" s="160">
        <v>0</v>
      </c>
      <c r="F182" s="160">
        <v>0</v>
      </c>
      <c r="G182" s="160">
        <v>0</v>
      </c>
      <c r="H182" s="160">
        <v>0</v>
      </c>
      <c r="I182" s="160">
        <v>0</v>
      </c>
      <c r="J182" s="160">
        <v>0</v>
      </c>
      <c r="K182" s="160">
        <v>0</v>
      </c>
      <c r="L182" s="160">
        <v>0</v>
      </c>
      <c r="M182" s="160">
        <v>0</v>
      </c>
      <c r="N182" s="160">
        <v>0</v>
      </c>
      <c r="O182" s="160">
        <v>0</v>
      </c>
      <c r="P182" s="159"/>
      <c r="Q182" s="62"/>
    </row>
    <row r="183" spans="1:17">
      <c r="A183" s="248"/>
      <c r="B183" s="157" t="s">
        <v>2326</v>
      </c>
      <c r="C183" s="54"/>
      <c r="D183" s="160">
        <v>0</v>
      </c>
      <c r="E183" s="160">
        <v>0</v>
      </c>
      <c r="F183" s="160">
        <v>0</v>
      </c>
      <c r="G183" s="160">
        <v>0</v>
      </c>
      <c r="H183" s="160">
        <v>0</v>
      </c>
      <c r="I183" s="160">
        <v>0</v>
      </c>
      <c r="J183" s="160">
        <v>0</v>
      </c>
      <c r="K183" s="160">
        <v>0</v>
      </c>
      <c r="L183" s="160">
        <v>0</v>
      </c>
      <c r="M183" s="160">
        <v>0</v>
      </c>
      <c r="N183" s="160">
        <v>0</v>
      </c>
      <c r="O183" s="160">
        <v>0</v>
      </c>
      <c r="P183" s="159"/>
      <c r="Q183" s="62"/>
    </row>
    <row r="184" spans="1:17">
      <c r="A184" s="248"/>
      <c r="B184" s="157" t="s">
        <v>2327</v>
      </c>
      <c r="C184" s="54"/>
      <c r="D184" s="160">
        <v>0</v>
      </c>
      <c r="E184" s="160">
        <v>0</v>
      </c>
      <c r="F184" s="160">
        <v>0</v>
      </c>
      <c r="G184" s="160">
        <v>0</v>
      </c>
      <c r="H184" s="160">
        <v>0</v>
      </c>
      <c r="I184" s="160">
        <v>0</v>
      </c>
      <c r="J184" s="160">
        <v>0</v>
      </c>
      <c r="K184" s="160">
        <v>0</v>
      </c>
      <c r="L184" s="160">
        <v>0</v>
      </c>
      <c r="M184" s="160">
        <v>0</v>
      </c>
      <c r="N184" s="160">
        <v>0</v>
      </c>
      <c r="O184" s="160">
        <v>0</v>
      </c>
      <c r="P184" s="159"/>
      <c r="Q184" s="62"/>
    </row>
    <row r="185" spans="1:17">
      <c r="A185" s="248"/>
      <c r="B185" s="157" t="s">
        <v>2328</v>
      </c>
      <c r="C185" s="54"/>
      <c r="D185" s="160">
        <v>0</v>
      </c>
      <c r="E185" s="160">
        <v>0</v>
      </c>
      <c r="F185" s="160">
        <v>0</v>
      </c>
      <c r="G185" s="160">
        <v>0</v>
      </c>
      <c r="H185" s="160">
        <v>0</v>
      </c>
      <c r="I185" s="160">
        <v>0</v>
      </c>
      <c r="J185" s="160">
        <v>0</v>
      </c>
      <c r="K185" s="160">
        <v>0</v>
      </c>
      <c r="L185" s="160">
        <v>0</v>
      </c>
      <c r="M185" s="160">
        <v>0</v>
      </c>
      <c r="N185" s="160">
        <v>0</v>
      </c>
      <c r="O185" s="160">
        <v>0</v>
      </c>
      <c r="P185" s="159"/>
      <c r="Q185" s="62"/>
    </row>
    <row r="186" spans="1:17">
      <c r="A186" s="248"/>
      <c r="B186" s="157" t="s">
        <v>2329</v>
      </c>
      <c r="C186" s="54"/>
      <c r="D186" s="160">
        <v>0</v>
      </c>
      <c r="E186" s="160">
        <v>0</v>
      </c>
      <c r="F186" s="160">
        <v>0</v>
      </c>
      <c r="G186" s="160">
        <v>0</v>
      </c>
      <c r="H186" s="160">
        <v>0</v>
      </c>
      <c r="I186" s="160">
        <v>0</v>
      </c>
      <c r="J186" s="160">
        <v>0</v>
      </c>
      <c r="K186" s="160">
        <v>0</v>
      </c>
      <c r="L186" s="160">
        <v>0</v>
      </c>
      <c r="M186" s="160">
        <v>0</v>
      </c>
      <c r="N186" s="160">
        <v>0</v>
      </c>
      <c r="O186" s="160">
        <v>0</v>
      </c>
      <c r="P186" s="159"/>
      <c r="Q186" s="62"/>
    </row>
    <row r="187" spans="1:17">
      <c r="A187" s="248"/>
      <c r="B187" s="157" t="s">
        <v>2330</v>
      </c>
      <c r="C187" s="54"/>
      <c r="D187" s="160">
        <v>0</v>
      </c>
      <c r="E187" s="160">
        <v>0</v>
      </c>
      <c r="F187" s="160">
        <v>0</v>
      </c>
      <c r="G187" s="160">
        <v>0</v>
      </c>
      <c r="H187" s="160">
        <v>0</v>
      </c>
      <c r="I187" s="160">
        <v>0</v>
      </c>
      <c r="J187" s="160">
        <v>0</v>
      </c>
      <c r="K187" s="160">
        <v>0</v>
      </c>
      <c r="L187" s="160">
        <v>0</v>
      </c>
      <c r="M187" s="160">
        <v>0</v>
      </c>
      <c r="N187" s="160">
        <v>0</v>
      </c>
      <c r="O187" s="160">
        <v>0</v>
      </c>
      <c r="P187" s="159"/>
      <c r="Q187" s="62"/>
    </row>
    <row r="188" spans="1:17">
      <c r="A188" s="248"/>
      <c r="B188" s="157" t="s">
        <v>2445</v>
      </c>
      <c r="C188" s="54"/>
      <c r="D188" s="160">
        <v>0</v>
      </c>
      <c r="E188" s="160">
        <v>0</v>
      </c>
      <c r="F188" s="160">
        <v>0</v>
      </c>
      <c r="G188" s="160">
        <v>0</v>
      </c>
      <c r="H188" s="160">
        <v>0</v>
      </c>
      <c r="I188" s="160">
        <v>0</v>
      </c>
      <c r="J188" s="160">
        <v>0</v>
      </c>
      <c r="K188" s="160">
        <v>0</v>
      </c>
      <c r="L188" s="160">
        <v>0</v>
      </c>
      <c r="M188" s="160">
        <v>0</v>
      </c>
      <c r="N188" s="160">
        <v>0</v>
      </c>
      <c r="O188" s="160">
        <v>0</v>
      </c>
      <c r="P188" s="159"/>
      <c r="Q188" s="62"/>
    </row>
    <row r="189" spans="1:17">
      <c r="A189" s="248"/>
      <c r="B189" s="157" t="s">
        <v>2331</v>
      </c>
      <c r="C189" s="54"/>
      <c r="D189" s="160">
        <v>0</v>
      </c>
      <c r="E189" s="160">
        <v>0</v>
      </c>
      <c r="F189" s="160">
        <v>0</v>
      </c>
      <c r="G189" s="160">
        <v>0</v>
      </c>
      <c r="H189" s="160">
        <v>0</v>
      </c>
      <c r="I189" s="160">
        <v>0</v>
      </c>
      <c r="J189" s="160">
        <v>0</v>
      </c>
      <c r="K189" s="160">
        <v>0</v>
      </c>
      <c r="L189" s="160">
        <v>0</v>
      </c>
      <c r="M189" s="160">
        <v>0</v>
      </c>
      <c r="N189" s="160">
        <v>0</v>
      </c>
      <c r="O189" s="160">
        <v>0</v>
      </c>
      <c r="P189" s="159"/>
      <c r="Q189" s="62"/>
    </row>
    <row r="190" spans="1:17">
      <c r="A190" s="248"/>
      <c r="B190" s="157" t="s">
        <v>2332</v>
      </c>
      <c r="C190" s="54"/>
      <c r="D190" s="160">
        <v>0</v>
      </c>
      <c r="E190" s="160">
        <v>0</v>
      </c>
      <c r="F190" s="160">
        <v>0</v>
      </c>
      <c r="G190" s="160">
        <v>0</v>
      </c>
      <c r="H190" s="160">
        <v>0</v>
      </c>
      <c r="I190" s="160">
        <v>0</v>
      </c>
      <c r="J190" s="160">
        <v>0</v>
      </c>
      <c r="K190" s="160">
        <v>0</v>
      </c>
      <c r="L190" s="160">
        <v>0</v>
      </c>
      <c r="M190" s="160">
        <v>0</v>
      </c>
      <c r="N190" s="160">
        <v>0</v>
      </c>
      <c r="O190" s="160">
        <v>0</v>
      </c>
      <c r="P190" s="159"/>
      <c r="Q190" s="62"/>
    </row>
    <row r="191" spans="1:17">
      <c r="A191" s="248"/>
      <c r="B191" s="157" t="s">
        <v>2333</v>
      </c>
      <c r="C191" s="54"/>
      <c r="D191" s="160">
        <v>0</v>
      </c>
      <c r="E191" s="160">
        <v>0</v>
      </c>
      <c r="F191" s="160">
        <v>0</v>
      </c>
      <c r="G191" s="160">
        <v>0</v>
      </c>
      <c r="H191" s="160">
        <v>0</v>
      </c>
      <c r="I191" s="160">
        <v>0</v>
      </c>
      <c r="J191" s="160">
        <v>0</v>
      </c>
      <c r="K191" s="160">
        <v>0</v>
      </c>
      <c r="L191" s="160">
        <v>0</v>
      </c>
      <c r="M191" s="160">
        <v>0</v>
      </c>
      <c r="N191" s="160">
        <v>0</v>
      </c>
      <c r="O191" s="160">
        <v>0</v>
      </c>
      <c r="P191" s="159"/>
      <c r="Q191" s="62"/>
    </row>
    <row r="192" spans="1:17">
      <c r="A192" s="248"/>
      <c r="B192" s="157" t="s">
        <v>2334</v>
      </c>
      <c r="C192" s="54"/>
      <c r="D192" s="160">
        <v>0</v>
      </c>
      <c r="E192" s="160">
        <v>0</v>
      </c>
      <c r="F192" s="160">
        <v>0</v>
      </c>
      <c r="G192" s="160">
        <v>0</v>
      </c>
      <c r="H192" s="160">
        <v>0</v>
      </c>
      <c r="I192" s="160">
        <v>0</v>
      </c>
      <c r="J192" s="160">
        <v>0</v>
      </c>
      <c r="K192" s="160">
        <v>0</v>
      </c>
      <c r="L192" s="160">
        <v>0</v>
      </c>
      <c r="M192" s="160">
        <v>0</v>
      </c>
      <c r="N192" s="160">
        <v>0</v>
      </c>
      <c r="O192" s="160">
        <v>0</v>
      </c>
      <c r="P192" s="159"/>
      <c r="Q192" s="62"/>
    </row>
    <row r="193" spans="1:17">
      <c r="A193" s="248"/>
      <c r="B193" s="157" t="s">
        <v>2335</v>
      </c>
      <c r="C193" s="54"/>
      <c r="D193" s="160">
        <v>0</v>
      </c>
      <c r="E193" s="160">
        <v>0</v>
      </c>
      <c r="F193" s="160">
        <v>0</v>
      </c>
      <c r="G193" s="160">
        <v>0</v>
      </c>
      <c r="H193" s="160">
        <v>0</v>
      </c>
      <c r="I193" s="160">
        <v>0</v>
      </c>
      <c r="J193" s="160">
        <v>0</v>
      </c>
      <c r="K193" s="160">
        <v>0</v>
      </c>
      <c r="L193" s="160">
        <v>0</v>
      </c>
      <c r="M193" s="160">
        <v>0</v>
      </c>
      <c r="N193" s="160">
        <v>0</v>
      </c>
      <c r="O193" s="160">
        <v>0</v>
      </c>
      <c r="P193" s="159"/>
      <c r="Q193" s="62"/>
    </row>
    <row r="194" spans="1:17">
      <c r="A194" s="248"/>
      <c r="B194" s="157" t="s">
        <v>2336</v>
      </c>
      <c r="C194" s="54"/>
      <c r="D194" s="160">
        <v>0</v>
      </c>
      <c r="E194" s="160">
        <v>0</v>
      </c>
      <c r="F194" s="160">
        <v>0</v>
      </c>
      <c r="G194" s="160">
        <v>0</v>
      </c>
      <c r="H194" s="160">
        <v>0</v>
      </c>
      <c r="I194" s="160">
        <v>0</v>
      </c>
      <c r="J194" s="160">
        <v>0</v>
      </c>
      <c r="K194" s="160">
        <v>0</v>
      </c>
      <c r="L194" s="160">
        <v>0</v>
      </c>
      <c r="M194" s="160">
        <v>0</v>
      </c>
      <c r="N194" s="160">
        <v>0</v>
      </c>
      <c r="O194" s="160">
        <v>0</v>
      </c>
      <c r="P194" s="159"/>
      <c r="Q194" s="62"/>
    </row>
    <row r="195" spans="1:17" ht="12" customHeight="1">
      <c r="A195" s="249"/>
      <c r="B195" s="157" t="s">
        <v>2337</v>
      </c>
      <c r="C195" s="54"/>
      <c r="D195" s="160">
        <v>0</v>
      </c>
      <c r="E195" s="160">
        <v>0</v>
      </c>
      <c r="F195" s="160">
        <v>0</v>
      </c>
      <c r="G195" s="160">
        <v>0</v>
      </c>
      <c r="H195" s="160">
        <v>0</v>
      </c>
      <c r="I195" s="160">
        <v>0</v>
      </c>
      <c r="J195" s="160">
        <v>0</v>
      </c>
      <c r="K195" s="160">
        <v>0</v>
      </c>
      <c r="L195" s="160">
        <v>0</v>
      </c>
      <c r="M195" s="160">
        <v>0</v>
      </c>
      <c r="N195" s="160">
        <v>0</v>
      </c>
      <c r="O195" s="160">
        <v>0</v>
      </c>
      <c r="P195" s="159"/>
      <c r="Q195" s="62"/>
    </row>
    <row r="196" spans="1:17">
      <c r="A196" s="247" t="s">
        <v>2338</v>
      </c>
      <c r="B196" s="157" t="s">
        <v>2339</v>
      </c>
      <c r="C196" s="54"/>
      <c r="D196" s="160">
        <v>0</v>
      </c>
      <c r="E196" s="160">
        <v>0</v>
      </c>
      <c r="F196" s="160">
        <v>0</v>
      </c>
      <c r="G196" s="160">
        <v>0</v>
      </c>
      <c r="H196" s="160">
        <v>0</v>
      </c>
      <c r="I196" s="160">
        <v>0</v>
      </c>
      <c r="J196" s="160">
        <v>0</v>
      </c>
      <c r="K196" s="160">
        <v>0</v>
      </c>
      <c r="L196" s="160">
        <v>0</v>
      </c>
      <c r="M196" s="160">
        <v>0</v>
      </c>
      <c r="N196" s="160">
        <v>0</v>
      </c>
      <c r="O196" s="160">
        <v>0</v>
      </c>
      <c r="P196" s="159"/>
      <c r="Q196" s="62"/>
    </row>
    <row r="197" spans="1:17">
      <c r="A197" s="249"/>
      <c r="B197" s="157" t="s">
        <v>2340</v>
      </c>
      <c r="C197" s="54"/>
      <c r="D197" s="160">
        <v>0</v>
      </c>
      <c r="E197" s="160">
        <v>0</v>
      </c>
      <c r="F197" s="160">
        <v>0</v>
      </c>
      <c r="G197" s="160">
        <v>0</v>
      </c>
      <c r="H197" s="160">
        <v>0</v>
      </c>
      <c r="I197" s="160">
        <v>0</v>
      </c>
      <c r="J197" s="160">
        <v>0</v>
      </c>
      <c r="K197" s="160">
        <v>0</v>
      </c>
      <c r="L197" s="160">
        <v>0</v>
      </c>
      <c r="M197" s="160">
        <v>0</v>
      </c>
      <c r="N197" s="160">
        <v>0</v>
      </c>
      <c r="O197" s="160">
        <v>0</v>
      </c>
      <c r="P197" s="159"/>
      <c r="Q197" s="62"/>
    </row>
    <row r="198" spans="1:17">
      <c r="A198" s="247" t="s">
        <v>2341</v>
      </c>
      <c r="B198" s="157" t="s">
        <v>2342</v>
      </c>
      <c r="C198" s="54"/>
      <c r="D198" s="160">
        <v>0</v>
      </c>
      <c r="E198" s="160">
        <v>0</v>
      </c>
      <c r="F198" s="160">
        <v>0</v>
      </c>
      <c r="G198" s="160">
        <v>0</v>
      </c>
      <c r="H198" s="160">
        <v>0</v>
      </c>
      <c r="I198" s="160">
        <v>0</v>
      </c>
      <c r="J198" s="160">
        <v>0</v>
      </c>
      <c r="K198" s="160">
        <v>0</v>
      </c>
      <c r="L198" s="160">
        <v>0</v>
      </c>
      <c r="M198" s="160">
        <v>0</v>
      </c>
      <c r="N198" s="160">
        <v>0</v>
      </c>
      <c r="O198" s="160">
        <v>0</v>
      </c>
      <c r="P198" s="159"/>
      <c r="Q198" s="62"/>
    </row>
    <row r="199" spans="1:17">
      <c r="A199" s="248"/>
      <c r="B199" s="157" t="s">
        <v>18</v>
      </c>
      <c r="C199" s="54"/>
      <c r="D199" s="160">
        <v>0</v>
      </c>
      <c r="E199" s="160">
        <v>0</v>
      </c>
      <c r="F199" s="160">
        <v>0</v>
      </c>
      <c r="G199" s="160">
        <v>0</v>
      </c>
      <c r="H199" s="160">
        <v>0</v>
      </c>
      <c r="I199" s="160">
        <v>0</v>
      </c>
      <c r="J199" s="160">
        <v>0</v>
      </c>
      <c r="K199" s="160">
        <v>0</v>
      </c>
      <c r="L199" s="160">
        <v>0</v>
      </c>
      <c r="M199" s="160">
        <v>0</v>
      </c>
      <c r="N199" s="160">
        <v>0</v>
      </c>
      <c r="O199" s="160">
        <v>0</v>
      </c>
      <c r="P199" s="159"/>
      <c r="Q199" s="62"/>
    </row>
    <row r="200" spans="1:17">
      <c r="A200" s="248"/>
      <c r="B200" s="157" t="s">
        <v>19</v>
      </c>
      <c r="C200" s="54"/>
      <c r="D200" s="160">
        <v>0</v>
      </c>
      <c r="E200" s="160">
        <v>0</v>
      </c>
      <c r="F200" s="160">
        <v>0</v>
      </c>
      <c r="G200" s="160">
        <v>0</v>
      </c>
      <c r="H200" s="160">
        <v>0</v>
      </c>
      <c r="I200" s="160">
        <v>0</v>
      </c>
      <c r="J200" s="160">
        <v>0</v>
      </c>
      <c r="K200" s="160">
        <v>0</v>
      </c>
      <c r="L200" s="160">
        <v>0</v>
      </c>
      <c r="M200" s="160">
        <v>0</v>
      </c>
      <c r="N200" s="160">
        <v>0</v>
      </c>
      <c r="O200" s="160">
        <v>0</v>
      </c>
      <c r="P200" s="159"/>
      <c r="Q200" s="62"/>
    </row>
    <row r="201" spans="1:17">
      <c r="A201" s="248"/>
      <c r="B201" s="157" t="s">
        <v>2343</v>
      </c>
      <c r="C201" s="54"/>
      <c r="D201" s="160">
        <v>0</v>
      </c>
      <c r="E201" s="160">
        <v>0</v>
      </c>
      <c r="F201" s="160">
        <v>0</v>
      </c>
      <c r="G201" s="160">
        <v>0</v>
      </c>
      <c r="H201" s="160">
        <v>0</v>
      </c>
      <c r="I201" s="160">
        <v>0</v>
      </c>
      <c r="J201" s="160">
        <v>0</v>
      </c>
      <c r="K201" s="160">
        <v>0</v>
      </c>
      <c r="L201" s="160">
        <v>0</v>
      </c>
      <c r="M201" s="160">
        <v>0</v>
      </c>
      <c r="N201" s="160">
        <v>0</v>
      </c>
      <c r="O201" s="160">
        <v>0</v>
      </c>
      <c r="P201" s="159"/>
      <c r="Q201" s="62"/>
    </row>
    <row r="202" spans="1:17">
      <c r="A202" s="248"/>
      <c r="B202" s="157" t="s">
        <v>2344</v>
      </c>
      <c r="C202" s="54"/>
      <c r="D202" s="160">
        <v>0</v>
      </c>
      <c r="E202" s="160">
        <v>0</v>
      </c>
      <c r="F202" s="160">
        <v>0</v>
      </c>
      <c r="G202" s="160">
        <v>0</v>
      </c>
      <c r="H202" s="160">
        <v>0</v>
      </c>
      <c r="I202" s="160">
        <v>0</v>
      </c>
      <c r="J202" s="160">
        <v>0</v>
      </c>
      <c r="K202" s="160">
        <v>0</v>
      </c>
      <c r="L202" s="160">
        <v>0</v>
      </c>
      <c r="M202" s="160">
        <v>0</v>
      </c>
      <c r="N202" s="160">
        <v>0</v>
      </c>
      <c r="O202" s="160">
        <v>0</v>
      </c>
      <c r="P202" s="159"/>
      <c r="Q202" s="62"/>
    </row>
    <row r="203" spans="1:17">
      <c r="A203" s="248"/>
      <c r="B203" s="157" t="s">
        <v>2345</v>
      </c>
      <c r="C203" s="54"/>
      <c r="D203" s="160">
        <v>0</v>
      </c>
      <c r="E203" s="160">
        <v>0</v>
      </c>
      <c r="F203" s="160">
        <v>0</v>
      </c>
      <c r="G203" s="160">
        <v>0</v>
      </c>
      <c r="H203" s="160">
        <v>0</v>
      </c>
      <c r="I203" s="160">
        <v>0</v>
      </c>
      <c r="J203" s="160">
        <v>0</v>
      </c>
      <c r="K203" s="160">
        <v>0</v>
      </c>
      <c r="L203" s="160">
        <v>0</v>
      </c>
      <c r="M203" s="160">
        <v>0</v>
      </c>
      <c r="N203" s="160">
        <v>0</v>
      </c>
      <c r="O203" s="160">
        <v>0</v>
      </c>
      <c r="P203" s="159"/>
      <c r="Q203" s="62"/>
    </row>
    <row r="204" spans="1:17">
      <c r="A204" s="248"/>
      <c r="B204" s="157" t="s">
        <v>2346</v>
      </c>
      <c r="C204" s="54"/>
      <c r="D204" s="160">
        <v>0</v>
      </c>
      <c r="E204" s="160">
        <v>0</v>
      </c>
      <c r="F204" s="160">
        <v>0</v>
      </c>
      <c r="G204" s="160">
        <v>0</v>
      </c>
      <c r="H204" s="160">
        <v>0</v>
      </c>
      <c r="I204" s="160">
        <v>0</v>
      </c>
      <c r="J204" s="160">
        <v>0</v>
      </c>
      <c r="K204" s="160">
        <v>0</v>
      </c>
      <c r="L204" s="160">
        <v>0</v>
      </c>
      <c r="M204" s="160">
        <v>0</v>
      </c>
      <c r="N204" s="160">
        <v>0</v>
      </c>
      <c r="O204" s="160">
        <v>0</v>
      </c>
      <c r="P204" s="159"/>
      <c r="Q204" s="62"/>
    </row>
    <row r="205" spans="1:17">
      <c r="A205" s="248"/>
      <c r="B205" s="157" t="s">
        <v>2347</v>
      </c>
      <c r="C205" s="54"/>
      <c r="D205" s="160">
        <v>0</v>
      </c>
      <c r="E205" s="160">
        <v>0</v>
      </c>
      <c r="F205" s="160">
        <v>0</v>
      </c>
      <c r="G205" s="160">
        <v>0</v>
      </c>
      <c r="H205" s="160">
        <v>0</v>
      </c>
      <c r="I205" s="160">
        <v>0</v>
      </c>
      <c r="J205" s="160">
        <v>0</v>
      </c>
      <c r="K205" s="160">
        <v>0</v>
      </c>
      <c r="L205" s="160">
        <v>0</v>
      </c>
      <c r="M205" s="160">
        <v>0</v>
      </c>
      <c r="N205" s="160">
        <v>0</v>
      </c>
      <c r="O205" s="160">
        <v>0</v>
      </c>
      <c r="P205" s="159"/>
      <c r="Q205" s="62"/>
    </row>
    <row r="206" spans="1:17">
      <c r="A206" s="248"/>
      <c r="B206" s="157" t="s">
        <v>2348</v>
      </c>
      <c r="C206" s="54"/>
      <c r="D206" s="160">
        <v>0</v>
      </c>
      <c r="E206" s="160">
        <v>0</v>
      </c>
      <c r="F206" s="160">
        <v>0</v>
      </c>
      <c r="G206" s="160">
        <v>0</v>
      </c>
      <c r="H206" s="160">
        <v>0</v>
      </c>
      <c r="I206" s="160">
        <v>0</v>
      </c>
      <c r="J206" s="160">
        <v>0</v>
      </c>
      <c r="K206" s="160">
        <v>0</v>
      </c>
      <c r="L206" s="160">
        <v>0</v>
      </c>
      <c r="M206" s="160">
        <v>0</v>
      </c>
      <c r="N206" s="160">
        <v>0</v>
      </c>
      <c r="O206" s="160">
        <v>0</v>
      </c>
      <c r="P206" s="159"/>
      <c r="Q206" s="62"/>
    </row>
    <row r="207" spans="1:17">
      <c r="A207" s="248"/>
      <c r="B207" s="157" t="s">
        <v>2349</v>
      </c>
      <c r="C207" s="54"/>
      <c r="D207" s="160">
        <v>0</v>
      </c>
      <c r="E207" s="160">
        <v>0</v>
      </c>
      <c r="F207" s="160">
        <v>0</v>
      </c>
      <c r="G207" s="160">
        <v>0</v>
      </c>
      <c r="H207" s="160">
        <v>0</v>
      </c>
      <c r="I207" s="160">
        <v>0</v>
      </c>
      <c r="J207" s="160">
        <v>0</v>
      </c>
      <c r="K207" s="160">
        <v>0</v>
      </c>
      <c r="L207" s="160">
        <v>0</v>
      </c>
      <c r="M207" s="160">
        <v>0</v>
      </c>
      <c r="N207" s="160">
        <v>0</v>
      </c>
      <c r="O207" s="160">
        <v>0</v>
      </c>
      <c r="P207" s="159"/>
      <c r="Q207" s="62"/>
    </row>
    <row r="208" spans="1:17">
      <c r="A208" s="248"/>
      <c r="B208" s="157" t="s">
        <v>117</v>
      </c>
      <c r="C208" s="54"/>
      <c r="D208" s="160">
        <v>0</v>
      </c>
      <c r="E208" s="160">
        <v>0</v>
      </c>
      <c r="F208" s="160">
        <v>0</v>
      </c>
      <c r="G208" s="160">
        <v>0</v>
      </c>
      <c r="H208" s="160">
        <v>0</v>
      </c>
      <c r="I208" s="160">
        <v>0</v>
      </c>
      <c r="J208" s="160">
        <v>0</v>
      </c>
      <c r="K208" s="160">
        <v>0</v>
      </c>
      <c r="L208" s="160">
        <v>0</v>
      </c>
      <c r="M208" s="160">
        <v>0</v>
      </c>
      <c r="N208" s="160">
        <v>0</v>
      </c>
      <c r="O208" s="160">
        <v>0</v>
      </c>
      <c r="P208" s="159"/>
      <c r="Q208" s="62"/>
    </row>
    <row r="209" spans="1:17">
      <c r="A209" s="248"/>
      <c r="B209" s="157" t="s">
        <v>2350</v>
      </c>
      <c r="C209" s="54"/>
      <c r="D209" s="160">
        <v>0</v>
      </c>
      <c r="E209" s="160">
        <v>0</v>
      </c>
      <c r="F209" s="160">
        <v>0</v>
      </c>
      <c r="G209" s="160">
        <v>0</v>
      </c>
      <c r="H209" s="160">
        <v>0</v>
      </c>
      <c r="I209" s="160">
        <v>0</v>
      </c>
      <c r="J209" s="160">
        <v>0</v>
      </c>
      <c r="K209" s="160">
        <v>0</v>
      </c>
      <c r="L209" s="160">
        <v>0</v>
      </c>
      <c r="M209" s="160">
        <v>0</v>
      </c>
      <c r="N209" s="160">
        <v>0</v>
      </c>
      <c r="O209" s="160">
        <v>0</v>
      </c>
      <c r="P209" s="159"/>
      <c r="Q209" s="62"/>
    </row>
    <row r="210" spans="1:17">
      <c r="A210" s="248"/>
      <c r="B210" s="157" t="s">
        <v>2351</v>
      </c>
      <c r="C210" s="54"/>
      <c r="D210" s="160">
        <v>0</v>
      </c>
      <c r="E210" s="160">
        <v>0</v>
      </c>
      <c r="F210" s="160">
        <v>0</v>
      </c>
      <c r="G210" s="160">
        <v>0</v>
      </c>
      <c r="H210" s="160">
        <v>0</v>
      </c>
      <c r="I210" s="160">
        <v>0</v>
      </c>
      <c r="J210" s="160">
        <v>0</v>
      </c>
      <c r="K210" s="160">
        <v>0</v>
      </c>
      <c r="L210" s="160">
        <v>0</v>
      </c>
      <c r="M210" s="160">
        <v>0</v>
      </c>
      <c r="N210" s="160">
        <v>0</v>
      </c>
      <c r="O210" s="160">
        <v>0</v>
      </c>
      <c r="P210" s="159"/>
      <c r="Q210" s="62"/>
    </row>
    <row r="211" spans="1:17">
      <c r="A211" s="248"/>
      <c r="B211" s="157" t="s">
        <v>2352</v>
      </c>
      <c r="C211" s="54"/>
      <c r="D211" s="160">
        <v>0</v>
      </c>
      <c r="E211" s="160">
        <v>0</v>
      </c>
      <c r="F211" s="160">
        <v>0</v>
      </c>
      <c r="G211" s="160">
        <v>0</v>
      </c>
      <c r="H211" s="160">
        <v>0</v>
      </c>
      <c r="I211" s="160">
        <v>0</v>
      </c>
      <c r="J211" s="160">
        <v>0</v>
      </c>
      <c r="K211" s="160">
        <v>0</v>
      </c>
      <c r="L211" s="160">
        <v>0</v>
      </c>
      <c r="M211" s="160">
        <v>0</v>
      </c>
      <c r="N211" s="160">
        <v>0</v>
      </c>
      <c r="O211" s="160">
        <v>0</v>
      </c>
      <c r="P211" s="159"/>
      <c r="Q211" s="62"/>
    </row>
    <row r="212" spans="1:17">
      <c r="A212" s="248"/>
      <c r="B212" s="157" t="s">
        <v>2353</v>
      </c>
      <c r="C212" s="54"/>
      <c r="D212" s="160">
        <v>0</v>
      </c>
      <c r="E212" s="160">
        <v>0</v>
      </c>
      <c r="F212" s="160">
        <v>0</v>
      </c>
      <c r="G212" s="160">
        <v>0</v>
      </c>
      <c r="H212" s="160">
        <v>0</v>
      </c>
      <c r="I212" s="160">
        <v>0</v>
      </c>
      <c r="J212" s="160">
        <v>0</v>
      </c>
      <c r="K212" s="160">
        <v>0</v>
      </c>
      <c r="L212" s="160">
        <v>0</v>
      </c>
      <c r="M212" s="160">
        <v>0</v>
      </c>
      <c r="N212" s="160">
        <v>0</v>
      </c>
      <c r="O212" s="160">
        <v>0</v>
      </c>
      <c r="P212" s="159"/>
      <c r="Q212" s="62"/>
    </row>
    <row r="213" spans="1:17">
      <c r="A213" s="248"/>
      <c r="B213" s="157" t="s">
        <v>2354</v>
      </c>
      <c r="C213" s="54"/>
      <c r="D213" s="160">
        <v>0</v>
      </c>
      <c r="E213" s="160">
        <v>0</v>
      </c>
      <c r="F213" s="160">
        <v>0</v>
      </c>
      <c r="G213" s="160">
        <v>0</v>
      </c>
      <c r="H213" s="160">
        <v>0</v>
      </c>
      <c r="I213" s="160">
        <v>0</v>
      </c>
      <c r="J213" s="160">
        <v>0</v>
      </c>
      <c r="K213" s="160">
        <v>0</v>
      </c>
      <c r="L213" s="160">
        <v>0</v>
      </c>
      <c r="M213" s="160">
        <v>0</v>
      </c>
      <c r="N213" s="160">
        <v>0</v>
      </c>
      <c r="O213" s="160">
        <v>0</v>
      </c>
      <c r="P213" s="159"/>
      <c r="Q213" s="62"/>
    </row>
    <row r="214" spans="1:17">
      <c r="A214" s="248"/>
      <c r="B214" s="157" t="s">
        <v>2355</v>
      </c>
      <c r="C214" s="54"/>
      <c r="D214" s="160">
        <v>0</v>
      </c>
      <c r="E214" s="160">
        <v>0</v>
      </c>
      <c r="F214" s="160">
        <v>0</v>
      </c>
      <c r="G214" s="160">
        <v>0</v>
      </c>
      <c r="H214" s="160">
        <v>0</v>
      </c>
      <c r="I214" s="160">
        <v>0</v>
      </c>
      <c r="J214" s="160">
        <v>0</v>
      </c>
      <c r="K214" s="160">
        <v>0</v>
      </c>
      <c r="L214" s="160">
        <v>0</v>
      </c>
      <c r="M214" s="160">
        <v>0</v>
      </c>
      <c r="N214" s="160">
        <v>0</v>
      </c>
      <c r="O214" s="160">
        <v>0</v>
      </c>
      <c r="P214" s="159"/>
      <c r="Q214" s="62"/>
    </row>
    <row r="215" spans="1:17">
      <c r="A215" s="248"/>
      <c r="B215" s="157" t="s">
        <v>2356</v>
      </c>
      <c r="C215" s="54"/>
      <c r="D215" s="160">
        <v>0</v>
      </c>
      <c r="E215" s="160">
        <v>0</v>
      </c>
      <c r="F215" s="160">
        <v>0</v>
      </c>
      <c r="G215" s="160">
        <v>0</v>
      </c>
      <c r="H215" s="160">
        <v>0</v>
      </c>
      <c r="I215" s="160">
        <v>0</v>
      </c>
      <c r="J215" s="160">
        <v>0</v>
      </c>
      <c r="K215" s="160">
        <v>0</v>
      </c>
      <c r="L215" s="160">
        <v>0</v>
      </c>
      <c r="M215" s="160">
        <v>0</v>
      </c>
      <c r="N215" s="160">
        <v>0</v>
      </c>
      <c r="O215" s="160">
        <v>0</v>
      </c>
      <c r="P215" s="159"/>
      <c r="Q215" s="62"/>
    </row>
    <row r="216" spans="1:17">
      <c r="A216" s="248"/>
      <c r="B216" s="174" t="s">
        <v>2357</v>
      </c>
      <c r="C216" s="54"/>
      <c r="D216" s="160">
        <v>0</v>
      </c>
      <c r="E216" s="160">
        <v>0</v>
      </c>
      <c r="F216" s="160">
        <v>0</v>
      </c>
      <c r="G216" s="160">
        <v>0</v>
      </c>
      <c r="H216" s="160">
        <v>0</v>
      </c>
      <c r="I216" s="160">
        <v>0</v>
      </c>
      <c r="J216" s="160">
        <v>0</v>
      </c>
      <c r="K216" s="160">
        <v>0</v>
      </c>
      <c r="L216" s="160">
        <v>0</v>
      </c>
      <c r="M216" s="160">
        <v>0</v>
      </c>
      <c r="N216" s="160">
        <v>0</v>
      </c>
      <c r="O216" s="160">
        <v>0</v>
      </c>
      <c r="P216" s="159"/>
      <c r="Q216" s="62"/>
    </row>
    <row r="217" spans="1:17">
      <c r="A217" s="248"/>
      <c r="B217" s="174" t="s">
        <v>2358</v>
      </c>
      <c r="C217" s="54"/>
      <c r="D217" s="160">
        <v>0</v>
      </c>
      <c r="E217" s="160">
        <v>0</v>
      </c>
      <c r="F217" s="160">
        <v>0</v>
      </c>
      <c r="G217" s="160">
        <v>0</v>
      </c>
      <c r="H217" s="160">
        <v>0</v>
      </c>
      <c r="I217" s="160">
        <v>0</v>
      </c>
      <c r="J217" s="160">
        <v>0</v>
      </c>
      <c r="K217" s="160">
        <v>0</v>
      </c>
      <c r="L217" s="160">
        <v>0</v>
      </c>
      <c r="M217" s="160">
        <v>0</v>
      </c>
      <c r="N217" s="160">
        <v>0</v>
      </c>
      <c r="O217" s="160">
        <v>0</v>
      </c>
      <c r="P217" s="159"/>
      <c r="Q217" s="62"/>
    </row>
    <row r="218" spans="1:17">
      <c r="A218" s="248"/>
      <c r="B218" s="174" t="s">
        <v>2359</v>
      </c>
      <c r="C218" s="54"/>
      <c r="D218" s="160">
        <v>0</v>
      </c>
      <c r="E218" s="160">
        <v>0</v>
      </c>
      <c r="F218" s="160">
        <v>0</v>
      </c>
      <c r="G218" s="160">
        <v>0</v>
      </c>
      <c r="H218" s="160">
        <v>0</v>
      </c>
      <c r="I218" s="160">
        <v>0</v>
      </c>
      <c r="J218" s="160">
        <v>0</v>
      </c>
      <c r="K218" s="160">
        <v>0</v>
      </c>
      <c r="L218" s="160">
        <v>0</v>
      </c>
      <c r="M218" s="160">
        <v>0</v>
      </c>
      <c r="N218" s="160">
        <v>0</v>
      </c>
      <c r="O218" s="160">
        <v>0</v>
      </c>
      <c r="P218" s="159"/>
      <c r="Q218" s="62"/>
    </row>
    <row r="219" spans="1:17">
      <c r="A219" s="248"/>
      <c r="B219" s="157" t="s">
        <v>2360</v>
      </c>
      <c r="C219" s="54"/>
      <c r="D219" s="160">
        <v>0</v>
      </c>
      <c r="E219" s="160">
        <v>0</v>
      </c>
      <c r="F219" s="160">
        <v>0</v>
      </c>
      <c r="G219" s="160">
        <v>0</v>
      </c>
      <c r="H219" s="160">
        <v>0</v>
      </c>
      <c r="I219" s="160">
        <v>0</v>
      </c>
      <c r="J219" s="160">
        <v>0</v>
      </c>
      <c r="K219" s="160">
        <v>0</v>
      </c>
      <c r="L219" s="160">
        <v>0</v>
      </c>
      <c r="M219" s="160">
        <v>0</v>
      </c>
      <c r="N219" s="160">
        <v>0</v>
      </c>
      <c r="O219" s="160">
        <v>0</v>
      </c>
      <c r="P219" s="159"/>
      <c r="Q219" s="62"/>
    </row>
    <row r="220" spans="1:17">
      <c r="A220" s="248"/>
      <c r="B220" s="157" t="s">
        <v>2361</v>
      </c>
      <c r="C220" s="54"/>
      <c r="D220" s="160">
        <v>0</v>
      </c>
      <c r="E220" s="160">
        <v>0</v>
      </c>
      <c r="F220" s="160">
        <v>0</v>
      </c>
      <c r="G220" s="160">
        <v>0</v>
      </c>
      <c r="H220" s="160">
        <v>0</v>
      </c>
      <c r="I220" s="160">
        <v>0</v>
      </c>
      <c r="J220" s="160">
        <v>0</v>
      </c>
      <c r="K220" s="160">
        <v>0</v>
      </c>
      <c r="L220" s="160">
        <v>0</v>
      </c>
      <c r="M220" s="160">
        <v>0</v>
      </c>
      <c r="N220" s="160">
        <v>0</v>
      </c>
      <c r="O220" s="160">
        <v>0</v>
      </c>
      <c r="P220" s="159"/>
      <c r="Q220" s="62"/>
    </row>
    <row r="221" spans="1:17">
      <c r="A221" s="248"/>
      <c r="B221" s="157" t="s">
        <v>2362</v>
      </c>
      <c r="C221" s="54"/>
      <c r="D221" s="160">
        <v>0</v>
      </c>
      <c r="E221" s="160">
        <v>0</v>
      </c>
      <c r="F221" s="160">
        <v>0</v>
      </c>
      <c r="G221" s="160">
        <v>0</v>
      </c>
      <c r="H221" s="160">
        <v>0</v>
      </c>
      <c r="I221" s="160">
        <v>0</v>
      </c>
      <c r="J221" s="160">
        <v>0</v>
      </c>
      <c r="K221" s="160">
        <v>0</v>
      </c>
      <c r="L221" s="160">
        <v>0</v>
      </c>
      <c r="M221" s="160">
        <v>0</v>
      </c>
      <c r="N221" s="160">
        <v>0</v>
      </c>
      <c r="O221" s="160">
        <v>0</v>
      </c>
      <c r="P221" s="159"/>
      <c r="Q221" s="62"/>
    </row>
    <row r="222" spans="1:17">
      <c r="A222" s="248"/>
      <c r="B222" s="157" t="s">
        <v>2363</v>
      </c>
      <c r="C222" s="54"/>
      <c r="D222" s="160">
        <v>0</v>
      </c>
      <c r="E222" s="160">
        <v>0</v>
      </c>
      <c r="F222" s="160">
        <v>0</v>
      </c>
      <c r="G222" s="160">
        <v>0</v>
      </c>
      <c r="H222" s="160">
        <v>0</v>
      </c>
      <c r="I222" s="160">
        <v>0</v>
      </c>
      <c r="J222" s="160">
        <v>0</v>
      </c>
      <c r="K222" s="160">
        <v>0</v>
      </c>
      <c r="L222" s="160">
        <v>0</v>
      </c>
      <c r="M222" s="160">
        <v>0</v>
      </c>
      <c r="N222" s="160">
        <v>0</v>
      </c>
      <c r="O222" s="160">
        <v>0</v>
      </c>
      <c r="P222" s="159"/>
      <c r="Q222" s="62"/>
    </row>
    <row r="223" spans="1:17">
      <c r="A223" s="249"/>
      <c r="B223" s="157" t="s">
        <v>2364</v>
      </c>
      <c r="C223" s="54"/>
      <c r="D223" s="160">
        <v>0</v>
      </c>
      <c r="E223" s="160">
        <v>0</v>
      </c>
      <c r="F223" s="160">
        <v>0</v>
      </c>
      <c r="G223" s="160">
        <v>0</v>
      </c>
      <c r="H223" s="160">
        <v>0</v>
      </c>
      <c r="I223" s="160">
        <v>0</v>
      </c>
      <c r="J223" s="160">
        <v>0</v>
      </c>
      <c r="K223" s="160">
        <v>0</v>
      </c>
      <c r="L223" s="160">
        <v>0</v>
      </c>
      <c r="M223" s="160">
        <v>0</v>
      </c>
      <c r="N223" s="160">
        <v>0</v>
      </c>
      <c r="O223" s="160">
        <v>0</v>
      </c>
      <c r="P223" s="159"/>
      <c r="Q223" s="62"/>
    </row>
    <row r="224" spans="1:17" ht="12.75" customHeight="1">
      <c r="A224" s="247" t="s">
        <v>2365</v>
      </c>
      <c r="B224" s="157" t="s">
        <v>2366</v>
      </c>
      <c r="C224" s="54"/>
      <c r="D224" s="160">
        <v>0</v>
      </c>
      <c r="E224" s="160">
        <v>0</v>
      </c>
      <c r="F224" s="160">
        <v>0</v>
      </c>
      <c r="G224" s="160">
        <v>0</v>
      </c>
      <c r="H224" s="160">
        <v>0</v>
      </c>
      <c r="I224" s="160">
        <v>0</v>
      </c>
      <c r="J224" s="160">
        <v>0</v>
      </c>
      <c r="K224" s="160">
        <v>0</v>
      </c>
      <c r="L224" s="160">
        <v>0</v>
      </c>
      <c r="M224" s="160">
        <v>0</v>
      </c>
      <c r="N224" s="160">
        <v>0</v>
      </c>
      <c r="O224" s="160">
        <v>0</v>
      </c>
      <c r="P224" s="159"/>
      <c r="Q224" s="62"/>
    </row>
    <row r="225" spans="1:17">
      <c r="A225" s="248"/>
      <c r="B225" s="157" t="s">
        <v>2367</v>
      </c>
      <c r="C225" s="54"/>
      <c r="D225" s="160">
        <v>0</v>
      </c>
      <c r="E225" s="160">
        <v>0</v>
      </c>
      <c r="F225" s="160">
        <v>0</v>
      </c>
      <c r="G225" s="160">
        <v>0</v>
      </c>
      <c r="H225" s="160">
        <v>0</v>
      </c>
      <c r="I225" s="160">
        <v>0</v>
      </c>
      <c r="J225" s="160">
        <v>0</v>
      </c>
      <c r="K225" s="160">
        <v>0</v>
      </c>
      <c r="L225" s="160">
        <v>0</v>
      </c>
      <c r="M225" s="160">
        <v>0</v>
      </c>
      <c r="N225" s="160">
        <v>0</v>
      </c>
      <c r="O225" s="160">
        <v>0</v>
      </c>
      <c r="P225" s="159"/>
      <c r="Q225" s="62"/>
    </row>
    <row r="226" spans="1:17" ht="12" customHeight="1">
      <c r="A226" s="248"/>
      <c r="B226" s="175" t="s">
        <v>2368</v>
      </c>
      <c r="C226" s="54"/>
      <c r="D226" s="160">
        <v>0</v>
      </c>
      <c r="E226" s="160">
        <v>0</v>
      </c>
      <c r="F226" s="160">
        <v>0</v>
      </c>
      <c r="G226" s="160">
        <v>0</v>
      </c>
      <c r="H226" s="160">
        <v>0</v>
      </c>
      <c r="I226" s="160">
        <v>0</v>
      </c>
      <c r="J226" s="160">
        <v>0</v>
      </c>
      <c r="K226" s="160">
        <v>0</v>
      </c>
      <c r="L226" s="160">
        <v>0</v>
      </c>
      <c r="M226" s="160">
        <v>0</v>
      </c>
      <c r="N226" s="160">
        <v>0</v>
      </c>
      <c r="O226" s="160">
        <v>0</v>
      </c>
      <c r="P226" s="159"/>
      <c r="Q226" s="62"/>
    </row>
    <row r="227" spans="1:17">
      <c r="A227" s="248"/>
      <c r="B227" s="175" t="s">
        <v>2369</v>
      </c>
      <c r="C227" s="54"/>
      <c r="D227" s="160">
        <v>0</v>
      </c>
      <c r="E227" s="160">
        <v>0</v>
      </c>
      <c r="F227" s="160">
        <v>0</v>
      </c>
      <c r="G227" s="160">
        <v>0</v>
      </c>
      <c r="H227" s="160">
        <v>0</v>
      </c>
      <c r="I227" s="160">
        <v>0</v>
      </c>
      <c r="J227" s="160">
        <v>0</v>
      </c>
      <c r="K227" s="160">
        <v>0</v>
      </c>
      <c r="L227" s="160">
        <v>0</v>
      </c>
      <c r="M227" s="160">
        <v>0</v>
      </c>
      <c r="N227" s="160">
        <v>0</v>
      </c>
      <c r="O227" s="160">
        <v>0</v>
      </c>
      <c r="P227" s="159"/>
      <c r="Q227" s="62"/>
    </row>
    <row r="228" spans="1:17">
      <c r="A228" s="248"/>
      <c r="B228" s="175" t="s">
        <v>2370</v>
      </c>
      <c r="C228" s="54"/>
      <c r="D228" s="160">
        <v>0</v>
      </c>
      <c r="E228" s="160">
        <v>0</v>
      </c>
      <c r="F228" s="160">
        <v>0</v>
      </c>
      <c r="G228" s="160">
        <v>0</v>
      </c>
      <c r="H228" s="160">
        <v>0</v>
      </c>
      <c r="I228" s="160">
        <v>0</v>
      </c>
      <c r="J228" s="160">
        <v>0</v>
      </c>
      <c r="K228" s="160">
        <v>0</v>
      </c>
      <c r="L228" s="160">
        <v>0</v>
      </c>
      <c r="M228" s="160">
        <v>0</v>
      </c>
      <c r="N228" s="160">
        <v>0</v>
      </c>
      <c r="O228" s="160">
        <v>0</v>
      </c>
      <c r="P228" s="159"/>
      <c r="Q228" s="62"/>
    </row>
    <row r="229" spans="1:17">
      <c r="A229" s="248"/>
      <c r="B229" s="157" t="s">
        <v>2371</v>
      </c>
      <c r="C229" s="54"/>
      <c r="D229" s="160">
        <v>0</v>
      </c>
      <c r="E229" s="160">
        <v>0</v>
      </c>
      <c r="F229" s="160">
        <v>0</v>
      </c>
      <c r="G229" s="160">
        <v>0</v>
      </c>
      <c r="H229" s="160">
        <v>0</v>
      </c>
      <c r="I229" s="160">
        <v>0</v>
      </c>
      <c r="J229" s="160">
        <v>0</v>
      </c>
      <c r="K229" s="160">
        <v>0</v>
      </c>
      <c r="L229" s="160">
        <v>0</v>
      </c>
      <c r="M229" s="160">
        <v>0</v>
      </c>
      <c r="N229" s="160">
        <v>0</v>
      </c>
      <c r="O229" s="160">
        <v>0</v>
      </c>
      <c r="P229" s="159"/>
      <c r="Q229" s="62"/>
    </row>
    <row r="230" spans="1:17">
      <c r="A230" s="248"/>
      <c r="B230" s="157" t="s">
        <v>2372</v>
      </c>
      <c r="C230" s="54"/>
      <c r="D230" s="160">
        <v>0</v>
      </c>
      <c r="E230" s="160">
        <v>0</v>
      </c>
      <c r="F230" s="160">
        <v>0</v>
      </c>
      <c r="G230" s="160">
        <v>0</v>
      </c>
      <c r="H230" s="160">
        <v>0</v>
      </c>
      <c r="I230" s="160">
        <v>0</v>
      </c>
      <c r="J230" s="160">
        <v>0</v>
      </c>
      <c r="K230" s="160">
        <v>0</v>
      </c>
      <c r="L230" s="160">
        <v>0</v>
      </c>
      <c r="M230" s="160">
        <v>0</v>
      </c>
      <c r="N230" s="160">
        <v>0</v>
      </c>
      <c r="O230" s="160">
        <v>0</v>
      </c>
      <c r="P230" s="159"/>
      <c r="Q230" s="62"/>
    </row>
    <row r="231" spans="1:17">
      <c r="A231" s="248"/>
      <c r="B231" s="157" t="s">
        <v>2373</v>
      </c>
      <c r="C231" s="54"/>
      <c r="D231" s="160">
        <v>0</v>
      </c>
      <c r="E231" s="160">
        <v>0</v>
      </c>
      <c r="F231" s="160">
        <v>0</v>
      </c>
      <c r="G231" s="160">
        <v>0</v>
      </c>
      <c r="H231" s="160">
        <v>0</v>
      </c>
      <c r="I231" s="160">
        <v>0</v>
      </c>
      <c r="J231" s="160">
        <v>0</v>
      </c>
      <c r="K231" s="160">
        <v>0</v>
      </c>
      <c r="L231" s="160">
        <v>0</v>
      </c>
      <c r="M231" s="160">
        <v>0</v>
      </c>
      <c r="N231" s="160">
        <v>0</v>
      </c>
      <c r="O231" s="160">
        <v>0</v>
      </c>
      <c r="P231" s="159"/>
      <c r="Q231" s="62"/>
    </row>
    <row r="232" spans="1:17">
      <c r="A232" s="248"/>
      <c r="B232" s="157" t="s">
        <v>2374</v>
      </c>
      <c r="C232" s="54"/>
      <c r="D232" s="160">
        <v>0</v>
      </c>
      <c r="E232" s="160">
        <v>0</v>
      </c>
      <c r="F232" s="160">
        <v>0</v>
      </c>
      <c r="G232" s="160">
        <v>0</v>
      </c>
      <c r="H232" s="160">
        <v>0</v>
      </c>
      <c r="I232" s="160">
        <v>0</v>
      </c>
      <c r="J232" s="160">
        <v>0</v>
      </c>
      <c r="K232" s="160">
        <v>0</v>
      </c>
      <c r="L232" s="160">
        <v>0</v>
      </c>
      <c r="M232" s="160">
        <v>0</v>
      </c>
      <c r="N232" s="160">
        <v>0</v>
      </c>
      <c r="O232" s="160">
        <v>0</v>
      </c>
      <c r="P232" s="159"/>
      <c r="Q232" s="62"/>
    </row>
    <row r="233" spans="1:17">
      <c r="A233" s="248"/>
      <c r="B233" s="157" t="s">
        <v>2375</v>
      </c>
      <c r="C233" s="54"/>
      <c r="D233" s="160">
        <v>0</v>
      </c>
      <c r="E233" s="160">
        <v>0</v>
      </c>
      <c r="F233" s="160">
        <v>0</v>
      </c>
      <c r="G233" s="160">
        <v>0</v>
      </c>
      <c r="H233" s="160">
        <v>0</v>
      </c>
      <c r="I233" s="160">
        <v>0</v>
      </c>
      <c r="J233" s="160">
        <v>0</v>
      </c>
      <c r="K233" s="160">
        <v>0</v>
      </c>
      <c r="L233" s="160">
        <v>0</v>
      </c>
      <c r="M233" s="160">
        <v>0</v>
      </c>
      <c r="N233" s="160">
        <v>0</v>
      </c>
      <c r="O233" s="160">
        <v>0</v>
      </c>
      <c r="P233" s="159"/>
      <c r="Q233" s="62"/>
    </row>
    <row r="234" spans="1:17">
      <c r="A234" s="248"/>
      <c r="B234" s="157" t="s">
        <v>2376</v>
      </c>
      <c r="C234" s="54"/>
      <c r="D234" s="160">
        <v>0</v>
      </c>
      <c r="E234" s="160">
        <v>0</v>
      </c>
      <c r="F234" s="160">
        <v>0</v>
      </c>
      <c r="G234" s="160">
        <v>0</v>
      </c>
      <c r="H234" s="160">
        <v>0</v>
      </c>
      <c r="I234" s="160">
        <v>0</v>
      </c>
      <c r="J234" s="160">
        <v>0</v>
      </c>
      <c r="K234" s="160">
        <v>0</v>
      </c>
      <c r="L234" s="160">
        <v>0</v>
      </c>
      <c r="M234" s="160">
        <v>0</v>
      </c>
      <c r="N234" s="160">
        <v>0</v>
      </c>
      <c r="O234" s="160">
        <v>0</v>
      </c>
      <c r="P234" s="159"/>
      <c r="Q234" s="62"/>
    </row>
    <row r="235" spans="1:17">
      <c r="A235" s="248"/>
      <c r="B235" s="157" t="s">
        <v>2377</v>
      </c>
      <c r="C235" s="54"/>
      <c r="D235" s="160">
        <v>0</v>
      </c>
      <c r="E235" s="160">
        <v>0</v>
      </c>
      <c r="F235" s="160">
        <v>0</v>
      </c>
      <c r="G235" s="160">
        <v>0</v>
      </c>
      <c r="H235" s="160">
        <v>0</v>
      </c>
      <c r="I235" s="160">
        <v>0</v>
      </c>
      <c r="J235" s="160">
        <v>0</v>
      </c>
      <c r="K235" s="160">
        <v>0</v>
      </c>
      <c r="L235" s="160">
        <v>0</v>
      </c>
      <c r="M235" s="160">
        <v>0</v>
      </c>
      <c r="N235" s="160">
        <v>0</v>
      </c>
      <c r="O235" s="160">
        <v>0</v>
      </c>
      <c r="P235" s="159"/>
      <c r="Q235" s="62"/>
    </row>
    <row r="236" spans="1:17">
      <c r="A236" s="248"/>
      <c r="B236" s="157" t="s">
        <v>2378</v>
      </c>
      <c r="C236" s="54"/>
      <c r="D236" s="160">
        <v>0</v>
      </c>
      <c r="E236" s="160">
        <v>0</v>
      </c>
      <c r="F236" s="160">
        <v>0</v>
      </c>
      <c r="G236" s="160">
        <v>0</v>
      </c>
      <c r="H236" s="160">
        <v>0</v>
      </c>
      <c r="I236" s="160">
        <v>0</v>
      </c>
      <c r="J236" s="160">
        <v>0</v>
      </c>
      <c r="K236" s="160">
        <v>0</v>
      </c>
      <c r="L236" s="160">
        <v>0</v>
      </c>
      <c r="M236" s="160">
        <v>0</v>
      </c>
      <c r="N236" s="160">
        <v>0</v>
      </c>
      <c r="O236" s="160">
        <v>0</v>
      </c>
      <c r="P236" s="159"/>
      <c r="Q236" s="62"/>
    </row>
    <row r="237" spans="1:17">
      <c r="A237" s="248"/>
      <c r="B237" s="157" t="s">
        <v>2379</v>
      </c>
      <c r="C237" s="54"/>
      <c r="D237" s="160">
        <v>0</v>
      </c>
      <c r="E237" s="160">
        <v>0</v>
      </c>
      <c r="F237" s="160">
        <v>0</v>
      </c>
      <c r="G237" s="160">
        <v>0</v>
      </c>
      <c r="H237" s="160">
        <v>0</v>
      </c>
      <c r="I237" s="160">
        <v>0</v>
      </c>
      <c r="J237" s="160">
        <v>0</v>
      </c>
      <c r="K237" s="160">
        <v>0</v>
      </c>
      <c r="L237" s="160">
        <v>0</v>
      </c>
      <c r="M237" s="160">
        <v>0</v>
      </c>
      <c r="N237" s="160">
        <v>0</v>
      </c>
      <c r="O237" s="160">
        <v>0</v>
      </c>
      <c r="P237" s="159"/>
      <c r="Q237" s="62"/>
    </row>
    <row r="238" spans="1:17">
      <c r="A238" s="248"/>
      <c r="B238" s="157" t="s">
        <v>2380</v>
      </c>
      <c r="C238" s="54"/>
      <c r="D238" s="160">
        <v>0</v>
      </c>
      <c r="E238" s="160">
        <v>0</v>
      </c>
      <c r="F238" s="160">
        <v>0</v>
      </c>
      <c r="G238" s="160">
        <v>0</v>
      </c>
      <c r="H238" s="160">
        <v>0</v>
      </c>
      <c r="I238" s="160">
        <v>0</v>
      </c>
      <c r="J238" s="160">
        <v>0</v>
      </c>
      <c r="K238" s="160">
        <v>0</v>
      </c>
      <c r="L238" s="160">
        <v>0</v>
      </c>
      <c r="M238" s="160">
        <v>0</v>
      </c>
      <c r="N238" s="160">
        <v>0</v>
      </c>
      <c r="O238" s="160">
        <v>0</v>
      </c>
      <c r="P238" s="159"/>
      <c r="Q238" s="62"/>
    </row>
    <row r="239" spans="1:17" ht="12" customHeight="1">
      <c r="A239" s="249"/>
      <c r="B239" s="157" t="s">
        <v>2381</v>
      </c>
      <c r="C239" s="54"/>
      <c r="D239" s="160">
        <v>0</v>
      </c>
      <c r="E239" s="160">
        <v>0</v>
      </c>
      <c r="F239" s="160">
        <v>0</v>
      </c>
      <c r="G239" s="160">
        <v>0</v>
      </c>
      <c r="H239" s="160">
        <v>0</v>
      </c>
      <c r="I239" s="160">
        <v>0</v>
      </c>
      <c r="J239" s="160">
        <v>0</v>
      </c>
      <c r="K239" s="160">
        <v>0</v>
      </c>
      <c r="L239" s="160">
        <v>0</v>
      </c>
      <c r="M239" s="160">
        <v>0</v>
      </c>
      <c r="N239" s="160">
        <v>0</v>
      </c>
      <c r="O239" s="160">
        <v>0</v>
      </c>
      <c r="P239" s="159"/>
      <c r="Q239" s="62"/>
    </row>
    <row r="240" spans="1:17">
      <c r="A240" s="247" t="s">
        <v>2382</v>
      </c>
      <c r="B240" s="157" t="s">
        <v>2383</v>
      </c>
      <c r="C240" s="54"/>
      <c r="D240" s="160">
        <v>0</v>
      </c>
      <c r="E240" s="160">
        <v>0</v>
      </c>
      <c r="F240" s="160">
        <v>0</v>
      </c>
      <c r="G240" s="160">
        <v>0</v>
      </c>
      <c r="H240" s="160">
        <v>0</v>
      </c>
      <c r="I240" s="160">
        <v>0</v>
      </c>
      <c r="J240" s="160">
        <v>0</v>
      </c>
      <c r="K240" s="160">
        <v>0</v>
      </c>
      <c r="L240" s="160">
        <v>0</v>
      </c>
      <c r="M240" s="160">
        <v>0</v>
      </c>
      <c r="N240" s="160">
        <v>0</v>
      </c>
      <c r="O240" s="160">
        <v>0</v>
      </c>
      <c r="P240" s="159"/>
      <c r="Q240" s="62"/>
    </row>
    <row r="241" spans="1:17">
      <c r="A241" s="249"/>
      <c r="B241" s="157" t="s">
        <v>2384</v>
      </c>
      <c r="C241" s="54"/>
      <c r="D241" s="160">
        <v>0</v>
      </c>
      <c r="E241" s="160">
        <v>0</v>
      </c>
      <c r="F241" s="160">
        <v>0</v>
      </c>
      <c r="G241" s="160">
        <v>0</v>
      </c>
      <c r="H241" s="160">
        <v>0</v>
      </c>
      <c r="I241" s="160">
        <v>0</v>
      </c>
      <c r="J241" s="160">
        <v>0</v>
      </c>
      <c r="K241" s="160">
        <v>0</v>
      </c>
      <c r="L241" s="160">
        <v>0</v>
      </c>
      <c r="M241" s="160">
        <v>0</v>
      </c>
      <c r="N241" s="160">
        <v>0</v>
      </c>
      <c r="O241" s="160">
        <v>0</v>
      </c>
      <c r="P241" s="159"/>
      <c r="Q241" s="62"/>
    </row>
    <row r="242" spans="1:17" ht="12" hidden="1" customHeight="1">
      <c r="A242" s="247" t="s">
        <v>2385</v>
      </c>
      <c r="B242" s="157" t="s">
        <v>2386</v>
      </c>
      <c r="C242" s="54"/>
      <c r="D242" s="160">
        <v>0</v>
      </c>
      <c r="E242" s="160">
        <v>0</v>
      </c>
      <c r="F242" s="160">
        <v>0</v>
      </c>
      <c r="G242" s="160">
        <v>0</v>
      </c>
      <c r="H242" s="160">
        <v>0</v>
      </c>
      <c r="I242" s="160">
        <v>0</v>
      </c>
      <c r="J242" s="160">
        <v>0</v>
      </c>
      <c r="K242" s="160">
        <v>0</v>
      </c>
      <c r="L242" s="160">
        <v>0</v>
      </c>
      <c r="M242" s="160">
        <v>0</v>
      </c>
      <c r="N242" s="160">
        <v>0</v>
      </c>
      <c r="O242" s="160">
        <v>0</v>
      </c>
      <c r="P242" s="159"/>
      <c r="Q242" s="62"/>
    </row>
    <row r="243" spans="1:17" hidden="1">
      <c r="A243" s="248"/>
      <c r="B243" s="157" t="s">
        <v>2387</v>
      </c>
      <c r="C243" s="54"/>
      <c r="D243" s="160">
        <v>0</v>
      </c>
      <c r="E243" s="160">
        <v>0</v>
      </c>
      <c r="F243" s="160">
        <v>0</v>
      </c>
      <c r="G243" s="160">
        <v>0</v>
      </c>
      <c r="H243" s="160">
        <v>0</v>
      </c>
      <c r="I243" s="160">
        <v>0</v>
      </c>
      <c r="J243" s="160">
        <v>0</v>
      </c>
      <c r="K243" s="160">
        <v>0</v>
      </c>
      <c r="L243" s="160">
        <v>0</v>
      </c>
      <c r="M243" s="160">
        <v>0</v>
      </c>
      <c r="N243" s="160">
        <v>0</v>
      </c>
      <c r="O243" s="160">
        <v>0</v>
      </c>
      <c r="P243" s="159"/>
      <c r="Q243" s="62"/>
    </row>
    <row r="244" spans="1:17" hidden="1">
      <c r="A244" s="248"/>
      <c r="B244" s="157" t="s">
        <v>2388</v>
      </c>
      <c r="C244" s="54"/>
      <c r="D244" s="160">
        <v>0</v>
      </c>
      <c r="E244" s="160">
        <v>0</v>
      </c>
      <c r="F244" s="160">
        <v>0</v>
      </c>
      <c r="G244" s="160">
        <v>0</v>
      </c>
      <c r="H244" s="160">
        <v>0</v>
      </c>
      <c r="I244" s="160">
        <v>0</v>
      </c>
      <c r="J244" s="160">
        <v>0</v>
      </c>
      <c r="K244" s="160">
        <v>0</v>
      </c>
      <c r="L244" s="160">
        <v>0</v>
      </c>
      <c r="M244" s="160">
        <v>0</v>
      </c>
      <c r="N244" s="160">
        <v>0</v>
      </c>
      <c r="O244" s="160">
        <v>0</v>
      </c>
      <c r="P244" s="159"/>
      <c r="Q244" s="62"/>
    </row>
    <row r="245" spans="1:17" hidden="1">
      <c r="A245" s="248"/>
      <c r="B245" s="157" t="s">
        <v>2389</v>
      </c>
      <c r="C245" s="54"/>
      <c r="D245" s="160">
        <v>0</v>
      </c>
      <c r="E245" s="160">
        <v>0</v>
      </c>
      <c r="F245" s="160">
        <v>0</v>
      </c>
      <c r="G245" s="160">
        <v>0</v>
      </c>
      <c r="H245" s="160">
        <v>0</v>
      </c>
      <c r="I245" s="160">
        <v>0</v>
      </c>
      <c r="J245" s="160">
        <v>0</v>
      </c>
      <c r="K245" s="160">
        <v>0</v>
      </c>
      <c r="L245" s="160">
        <v>0</v>
      </c>
      <c r="M245" s="160">
        <v>0</v>
      </c>
      <c r="N245" s="160">
        <v>0</v>
      </c>
      <c r="O245" s="160">
        <v>0</v>
      </c>
      <c r="P245" s="159"/>
      <c r="Q245" s="62"/>
    </row>
    <row r="246" spans="1:17" hidden="1">
      <c r="A246" s="248"/>
      <c r="B246" s="157" t="s">
        <v>2390</v>
      </c>
      <c r="C246" s="54"/>
      <c r="D246" s="160">
        <v>0</v>
      </c>
      <c r="E246" s="160">
        <v>0</v>
      </c>
      <c r="F246" s="160">
        <v>0</v>
      </c>
      <c r="G246" s="160">
        <v>0</v>
      </c>
      <c r="H246" s="160">
        <v>0</v>
      </c>
      <c r="I246" s="160">
        <v>0</v>
      </c>
      <c r="J246" s="160">
        <v>0</v>
      </c>
      <c r="K246" s="160">
        <v>0</v>
      </c>
      <c r="L246" s="160">
        <v>0</v>
      </c>
      <c r="M246" s="160">
        <v>0</v>
      </c>
      <c r="N246" s="160">
        <v>0</v>
      </c>
      <c r="O246" s="160">
        <v>0</v>
      </c>
      <c r="P246" s="159"/>
      <c r="Q246" s="62"/>
    </row>
    <row r="247" spans="1:17" hidden="1">
      <c r="A247" s="248"/>
      <c r="B247" s="157" t="s">
        <v>2391</v>
      </c>
      <c r="C247" s="54"/>
      <c r="D247" s="160">
        <v>0</v>
      </c>
      <c r="E247" s="160">
        <v>0</v>
      </c>
      <c r="F247" s="160">
        <v>0</v>
      </c>
      <c r="G247" s="160">
        <v>0</v>
      </c>
      <c r="H247" s="160">
        <v>0</v>
      </c>
      <c r="I247" s="160">
        <v>0</v>
      </c>
      <c r="J247" s="160">
        <v>0</v>
      </c>
      <c r="K247" s="160">
        <v>0</v>
      </c>
      <c r="L247" s="160">
        <v>0</v>
      </c>
      <c r="M247" s="160">
        <v>0</v>
      </c>
      <c r="N247" s="160">
        <v>0</v>
      </c>
      <c r="O247" s="160">
        <v>0</v>
      </c>
      <c r="P247" s="159"/>
      <c r="Q247" s="62"/>
    </row>
    <row r="248" spans="1:17" hidden="1">
      <c r="A248" s="248"/>
      <c r="B248" s="157" t="s">
        <v>2392</v>
      </c>
      <c r="C248" s="54"/>
      <c r="D248" s="160">
        <v>0</v>
      </c>
      <c r="E248" s="160">
        <v>0</v>
      </c>
      <c r="F248" s="160">
        <v>0</v>
      </c>
      <c r="G248" s="160">
        <v>0</v>
      </c>
      <c r="H248" s="160">
        <v>0</v>
      </c>
      <c r="I248" s="160">
        <v>0</v>
      </c>
      <c r="J248" s="160">
        <v>0</v>
      </c>
      <c r="K248" s="160">
        <v>0</v>
      </c>
      <c r="L248" s="160">
        <v>0</v>
      </c>
      <c r="M248" s="160">
        <v>0</v>
      </c>
      <c r="N248" s="160">
        <v>0</v>
      </c>
      <c r="O248" s="160">
        <v>0</v>
      </c>
      <c r="P248" s="159"/>
      <c r="Q248" s="62"/>
    </row>
    <row r="249" spans="1:17" hidden="1">
      <c r="A249" s="248"/>
      <c r="B249" s="157" t="s">
        <v>2393</v>
      </c>
      <c r="C249" s="54"/>
      <c r="D249" s="160">
        <v>0</v>
      </c>
      <c r="E249" s="160">
        <v>0</v>
      </c>
      <c r="F249" s="160">
        <v>0</v>
      </c>
      <c r="G249" s="160">
        <v>0</v>
      </c>
      <c r="H249" s="160">
        <v>0</v>
      </c>
      <c r="I249" s="160">
        <v>0</v>
      </c>
      <c r="J249" s="160">
        <v>0</v>
      </c>
      <c r="K249" s="160">
        <v>0</v>
      </c>
      <c r="L249" s="160">
        <v>0</v>
      </c>
      <c r="M249" s="160">
        <v>0</v>
      </c>
      <c r="N249" s="160">
        <v>0</v>
      </c>
      <c r="O249" s="160">
        <v>0</v>
      </c>
      <c r="P249" s="159"/>
      <c r="Q249" s="62"/>
    </row>
    <row r="250" spans="1:17" hidden="1">
      <c r="A250" s="248"/>
      <c r="B250" s="157" t="s">
        <v>2394</v>
      </c>
      <c r="C250" s="54"/>
      <c r="D250" s="160">
        <v>0</v>
      </c>
      <c r="E250" s="160">
        <v>0</v>
      </c>
      <c r="F250" s="160">
        <v>0</v>
      </c>
      <c r="G250" s="160">
        <v>0</v>
      </c>
      <c r="H250" s="160">
        <v>0</v>
      </c>
      <c r="I250" s="160">
        <v>0</v>
      </c>
      <c r="J250" s="160">
        <v>0</v>
      </c>
      <c r="K250" s="160">
        <v>0</v>
      </c>
      <c r="L250" s="160">
        <v>0</v>
      </c>
      <c r="M250" s="160">
        <v>0</v>
      </c>
      <c r="N250" s="160">
        <v>0</v>
      </c>
      <c r="O250" s="160">
        <v>0</v>
      </c>
      <c r="P250" s="159"/>
      <c r="Q250" s="62"/>
    </row>
    <row r="251" spans="1:17" hidden="1">
      <c r="A251" s="248"/>
      <c r="B251" s="157" t="s">
        <v>2395</v>
      </c>
      <c r="C251" s="54"/>
      <c r="D251" s="160">
        <v>0</v>
      </c>
      <c r="E251" s="160">
        <v>0</v>
      </c>
      <c r="F251" s="160">
        <v>0</v>
      </c>
      <c r="G251" s="160">
        <v>0</v>
      </c>
      <c r="H251" s="160">
        <v>0</v>
      </c>
      <c r="I251" s="160">
        <v>0</v>
      </c>
      <c r="J251" s="160">
        <v>0</v>
      </c>
      <c r="K251" s="160">
        <v>0</v>
      </c>
      <c r="L251" s="160">
        <v>0</v>
      </c>
      <c r="M251" s="160">
        <v>0</v>
      </c>
      <c r="N251" s="160">
        <v>0</v>
      </c>
      <c r="O251" s="160">
        <v>0</v>
      </c>
      <c r="P251" s="159"/>
      <c r="Q251" s="62"/>
    </row>
    <row r="252" spans="1:17" hidden="1">
      <c r="A252" s="249"/>
      <c r="B252" s="157" t="s">
        <v>2396</v>
      </c>
      <c r="C252" s="54"/>
      <c r="D252" s="160">
        <v>0</v>
      </c>
      <c r="E252" s="160">
        <v>0</v>
      </c>
      <c r="F252" s="160">
        <v>0</v>
      </c>
      <c r="G252" s="160">
        <v>0</v>
      </c>
      <c r="H252" s="160">
        <v>0</v>
      </c>
      <c r="I252" s="160">
        <v>0</v>
      </c>
      <c r="J252" s="160">
        <v>0</v>
      </c>
      <c r="K252" s="160">
        <v>0</v>
      </c>
      <c r="L252" s="160">
        <v>0</v>
      </c>
      <c r="M252" s="160">
        <v>0</v>
      </c>
      <c r="N252" s="160">
        <v>0</v>
      </c>
      <c r="O252" s="160">
        <v>0</v>
      </c>
      <c r="P252" s="159"/>
      <c r="Q252" s="62"/>
    </row>
    <row r="253" spans="1:17" s="137" customFormat="1">
      <c r="A253" s="250" t="s">
        <v>2397</v>
      </c>
      <c r="B253" s="175" t="s">
        <v>2398</v>
      </c>
      <c r="C253" s="176"/>
      <c r="D253" s="160">
        <v>0</v>
      </c>
      <c r="E253" s="160">
        <v>0</v>
      </c>
      <c r="F253" s="160">
        <v>0</v>
      </c>
      <c r="G253" s="160">
        <v>0</v>
      </c>
      <c r="H253" s="160">
        <v>0</v>
      </c>
      <c r="I253" s="160">
        <v>0</v>
      </c>
      <c r="J253" s="160">
        <v>0</v>
      </c>
      <c r="K253" s="160">
        <v>0</v>
      </c>
      <c r="L253" s="160">
        <v>0</v>
      </c>
      <c r="M253" s="160">
        <v>0</v>
      </c>
      <c r="N253" s="160">
        <v>0</v>
      </c>
      <c r="O253" s="160">
        <v>0</v>
      </c>
      <c r="P253" s="177"/>
      <c r="Q253" s="178"/>
    </row>
    <row r="254" spans="1:17" s="137" customFormat="1">
      <c r="A254" s="251"/>
      <c r="B254" s="175" t="s">
        <v>2399</v>
      </c>
      <c r="C254" s="176"/>
      <c r="D254" s="160">
        <v>0</v>
      </c>
      <c r="E254" s="160">
        <v>0</v>
      </c>
      <c r="F254" s="160">
        <v>0</v>
      </c>
      <c r="G254" s="160">
        <v>0</v>
      </c>
      <c r="H254" s="160">
        <v>0</v>
      </c>
      <c r="I254" s="160">
        <v>0</v>
      </c>
      <c r="J254" s="160">
        <v>0</v>
      </c>
      <c r="K254" s="160">
        <v>0</v>
      </c>
      <c r="L254" s="160">
        <v>0</v>
      </c>
      <c r="M254" s="160">
        <v>0</v>
      </c>
      <c r="N254" s="160">
        <v>0</v>
      </c>
      <c r="O254" s="160">
        <v>0</v>
      </c>
      <c r="P254" s="177"/>
      <c r="Q254" s="178"/>
    </row>
    <row r="255" spans="1:17" s="137" customFormat="1">
      <c r="A255" s="252"/>
      <c r="B255" s="175" t="s">
        <v>2400</v>
      </c>
      <c r="C255" s="176"/>
      <c r="D255" s="160">
        <v>0</v>
      </c>
      <c r="E255" s="160">
        <v>0</v>
      </c>
      <c r="F255" s="160">
        <v>0</v>
      </c>
      <c r="G255" s="160">
        <v>0</v>
      </c>
      <c r="H255" s="160">
        <v>0</v>
      </c>
      <c r="I255" s="160">
        <v>0</v>
      </c>
      <c r="J255" s="160">
        <v>0</v>
      </c>
      <c r="K255" s="160">
        <v>0</v>
      </c>
      <c r="L255" s="160">
        <v>0</v>
      </c>
      <c r="M255" s="160">
        <v>0</v>
      </c>
      <c r="N255" s="160">
        <v>0</v>
      </c>
      <c r="O255" s="160">
        <v>0</v>
      </c>
      <c r="P255" s="177"/>
      <c r="Q255" s="178"/>
    </row>
    <row r="256" spans="1:17" s="137" customFormat="1" ht="19.399999999999999" customHeight="1">
      <c r="A256" s="250" t="s">
        <v>2401</v>
      </c>
      <c r="B256" s="175" t="s">
        <v>2402</v>
      </c>
      <c r="C256" s="176"/>
      <c r="D256" s="160">
        <v>0</v>
      </c>
      <c r="E256" s="160">
        <v>0</v>
      </c>
      <c r="F256" s="160">
        <v>0</v>
      </c>
      <c r="G256" s="160">
        <v>0</v>
      </c>
      <c r="H256" s="160">
        <v>0</v>
      </c>
      <c r="I256" s="160">
        <v>0</v>
      </c>
      <c r="J256" s="160">
        <v>0</v>
      </c>
      <c r="K256" s="160">
        <v>0</v>
      </c>
      <c r="L256" s="160">
        <v>0</v>
      </c>
      <c r="M256" s="160">
        <v>0</v>
      </c>
      <c r="N256" s="160">
        <v>0</v>
      </c>
      <c r="O256" s="160">
        <v>0</v>
      </c>
      <c r="P256" s="177"/>
      <c r="Q256" s="178"/>
    </row>
    <row r="257" spans="1:17" s="137" customFormat="1" ht="19.5" customHeight="1">
      <c r="A257" s="251"/>
      <c r="B257" s="175" t="s">
        <v>2403</v>
      </c>
      <c r="C257" s="176"/>
      <c r="D257" s="160">
        <v>0</v>
      </c>
      <c r="E257" s="160">
        <v>0</v>
      </c>
      <c r="F257" s="160">
        <v>0</v>
      </c>
      <c r="G257" s="160">
        <v>0</v>
      </c>
      <c r="H257" s="160">
        <v>0</v>
      </c>
      <c r="I257" s="160">
        <v>0</v>
      </c>
      <c r="J257" s="160">
        <v>0</v>
      </c>
      <c r="K257" s="160">
        <v>0</v>
      </c>
      <c r="L257" s="160">
        <v>0</v>
      </c>
      <c r="M257" s="160">
        <v>0</v>
      </c>
      <c r="N257" s="160">
        <v>0</v>
      </c>
      <c r="O257" s="160">
        <v>0</v>
      </c>
      <c r="P257" s="177"/>
      <c r="Q257" s="178"/>
    </row>
    <row r="258" spans="1:17" s="137" customFormat="1" ht="19.5" customHeight="1">
      <c r="A258" s="251"/>
      <c r="B258" s="175" t="s">
        <v>2446</v>
      </c>
      <c r="C258" s="176"/>
      <c r="D258" s="160">
        <v>0</v>
      </c>
      <c r="E258" s="160">
        <v>0</v>
      </c>
      <c r="F258" s="160">
        <v>0</v>
      </c>
      <c r="G258" s="160">
        <v>0</v>
      </c>
      <c r="H258" s="160">
        <v>0</v>
      </c>
      <c r="I258" s="160">
        <v>0</v>
      </c>
      <c r="J258" s="160">
        <v>0</v>
      </c>
      <c r="K258" s="160">
        <v>0</v>
      </c>
      <c r="L258" s="160">
        <v>0</v>
      </c>
      <c r="M258" s="160">
        <v>0</v>
      </c>
      <c r="N258" s="160">
        <v>0</v>
      </c>
      <c r="O258" s="160">
        <v>0</v>
      </c>
      <c r="P258" s="177"/>
      <c r="Q258" s="178"/>
    </row>
    <row r="259" spans="1:17" s="137" customFormat="1" ht="21" customHeight="1">
      <c r="A259" s="252"/>
      <c r="B259" s="175" t="s">
        <v>2404</v>
      </c>
      <c r="C259" s="176"/>
      <c r="D259" s="160">
        <v>0</v>
      </c>
      <c r="E259" s="160">
        <v>0</v>
      </c>
      <c r="F259" s="160">
        <v>0</v>
      </c>
      <c r="G259" s="160">
        <v>0</v>
      </c>
      <c r="H259" s="160">
        <v>0</v>
      </c>
      <c r="I259" s="160">
        <v>0</v>
      </c>
      <c r="J259" s="160">
        <v>0</v>
      </c>
      <c r="K259" s="160">
        <v>0</v>
      </c>
      <c r="L259" s="160">
        <v>0</v>
      </c>
      <c r="M259" s="160">
        <v>0</v>
      </c>
      <c r="N259" s="160">
        <v>0</v>
      </c>
      <c r="O259" s="160">
        <v>0</v>
      </c>
      <c r="P259" s="177"/>
      <c r="Q259" s="178"/>
    </row>
    <row r="260" spans="1:17">
      <c r="A260" s="157"/>
      <c r="B260" s="158" t="s">
        <v>2405</v>
      </c>
      <c r="C260" s="54"/>
      <c r="D260" s="179">
        <f>SUM(D177:D259)</f>
        <v>0</v>
      </c>
      <c r="E260" s="179">
        <f t="shared" ref="E260:O260" si="31">SUM(E177:E259)</f>
        <v>0</v>
      </c>
      <c r="F260" s="179">
        <f t="shared" si="31"/>
        <v>0</v>
      </c>
      <c r="G260" s="179">
        <f t="shared" si="31"/>
        <v>0</v>
      </c>
      <c r="H260" s="179">
        <f t="shared" si="31"/>
        <v>0</v>
      </c>
      <c r="I260" s="179">
        <f t="shared" si="31"/>
        <v>0</v>
      </c>
      <c r="J260" s="179">
        <f t="shared" si="31"/>
        <v>0</v>
      </c>
      <c r="K260" s="179">
        <f t="shared" si="31"/>
        <v>0</v>
      </c>
      <c r="L260" s="179">
        <f t="shared" si="31"/>
        <v>0</v>
      </c>
      <c r="M260" s="179">
        <f t="shared" si="31"/>
        <v>0</v>
      </c>
      <c r="N260" s="179">
        <f t="shared" si="31"/>
        <v>0</v>
      </c>
      <c r="O260" s="179">
        <f t="shared" si="31"/>
        <v>0</v>
      </c>
      <c r="P260" s="159"/>
      <c r="Q260" s="62"/>
    </row>
    <row r="261" spans="1:17">
      <c r="A261" s="158" t="s">
        <v>2406</v>
      </c>
      <c r="B261" s="158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62"/>
    </row>
    <row r="262" spans="1:17">
      <c r="A262" s="157"/>
      <c r="B262" s="158" t="s">
        <v>2317</v>
      </c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62"/>
    </row>
    <row r="263" spans="1:17" ht="12" customHeight="1">
      <c r="A263" s="247" t="s">
        <v>2318</v>
      </c>
      <c r="B263" s="157" t="s">
        <v>2319</v>
      </c>
      <c r="C263" s="54"/>
      <c r="D263" s="160">
        <v>0</v>
      </c>
      <c r="E263" s="160">
        <v>0</v>
      </c>
      <c r="F263" s="160">
        <v>0</v>
      </c>
      <c r="G263" s="160">
        <v>0</v>
      </c>
      <c r="H263" s="160">
        <v>0</v>
      </c>
      <c r="I263" s="160">
        <v>0</v>
      </c>
      <c r="J263" s="160">
        <v>0</v>
      </c>
      <c r="K263" s="160">
        <v>0</v>
      </c>
      <c r="L263" s="160">
        <v>0</v>
      </c>
      <c r="M263" s="160">
        <v>0</v>
      </c>
      <c r="N263" s="160">
        <v>0</v>
      </c>
      <c r="O263" s="160">
        <v>0</v>
      </c>
      <c r="P263" s="159"/>
      <c r="Q263" s="62"/>
    </row>
    <row r="264" spans="1:17" ht="12" customHeight="1">
      <c r="A264" s="248"/>
      <c r="B264" s="157" t="s">
        <v>2320</v>
      </c>
      <c r="C264" s="54"/>
      <c r="D264" s="160">
        <v>0</v>
      </c>
      <c r="E264" s="160">
        <v>0</v>
      </c>
      <c r="F264" s="160">
        <v>0</v>
      </c>
      <c r="G264" s="160">
        <v>0</v>
      </c>
      <c r="H264" s="160">
        <v>0</v>
      </c>
      <c r="I264" s="160">
        <v>0</v>
      </c>
      <c r="J264" s="160">
        <v>0</v>
      </c>
      <c r="K264" s="160">
        <v>0</v>
      </c>
      <c r="L264" s="160">
        <v>0</v>
      </c>
      <c r="M264" s="160">
        <v>0</v>
      </c>
      <c r="N264" s="160">
        <v>0</v>
      </c>
      <c r="O264" s="160">
        <v>0</v>
      </c>
      <c r="P264" s="159"/>
      <c r="Q264" s="62"/>
    </row>
    <row r="265" spans="1:17" ht="12" customHeight="1">
      <c r="A265" s="249"/>
      <c r="B265" s="157" t="s">
        <v>2321</v>
      </c>
      <c r="C265" s="54"/>
      <c r="D265" s="160">
        <v>0</v>
      </c>
      <c r="E265" s="160">
        <v>0</v>
      </c>
      <c r="F265" s="160">
        <v>0</v>
      </c>
      <c r="G265" s="160">
        <v>0</v>
      </c>
      <c r="H265" s="160">
        <v>0</v>
      </c>
      <c r="I265" s="160">
        <v>0</v>
      </c>
      <c r="J265" s="160">
        <v>0</v>
      </c>
      <c r="K265" s="160">
        <v>0</v>
      </c>
      <c r="L265" s="160">
        <v>0</v>
      </c>
      <c r="M265" s="160">
        <v>0</v>
      </c>
      <c r="N265" s="160">
        <v>0</v>
      </c>
      <c r="O265" s="160">
        <v>0</v>
      </c>
      <c r="P265" s="159"/>
      <c r="Q265" s="62"/>
    </row>
    <row r="266" spans="1:17" ht="12.75" customHeight="1">
      <c r="A266" s="247" t="s">
        <v>2322</v>
      </c>
      <c r="B266" s="157" t="s">
        <v>2323</v>
      </c>
      <c r="C266" s="54"/>
      <c r="D266" s="160">
        <v>0</v>
      </c>
      <c r="E266" s="160">
        <v>0</v>
      </c>
      <c r="F266" s="160">
        <v>0</v>
      </c>
      <c r="G266" s="160">
        <v>0</v>
      </c>
      <c r="H266" s="160">
        <v>0</v>
      </c>
      <c r="I266" s="160">
        <v>0</v>
      </c>
      <c r="J266" s="160">
        <v>0</v>
      </c>
      <c r="K266" s="160">
        <v>0</v>
      </c>
      <c r="L266" s="160">
        <v>0</v>
      </c>
      <c r="M266" s="160">
        <v>0</v>
      </c>
      <c r="N266" s="160">
        <v>0</v>
      </c>
      <c r="O266" s="160">
        <v>0</v>
      </c>
      <c r="P266" s="159"/>
      <c r="Q266" s="62"/>
    </row>
    <row r="267" spans="1:17" ht="12" customHeight="1">
      <c r="A267" s="248"/>
      <c r="B267" s="157" t="s">
        <v>2324</v>
      </c>
      <c r="C267" s="54"/>
      <c r="D267" s="160">
        <v>0</v>
      </c>
      <c r="E267" s="160">
        <v>0</v>
      </c>
      <c r="F267" s="160">
        <v>0</v>
      </c>
      <c r="G267" s="160">
        <v>0</v>
      </c>
      <c r="H267" s="160">
        <v>0</v>
      </c>
      <c r="I267" s="160">
        <v>0</v>
      </c>
      <c r="J267" s="160">
        <v>0</v>
      </c>
      <c r="K267" s="160">
        <v>0</v>
      </c>
      <c r="L267" s="160">
        <v>0</v>
      </c>
      <c r="M267" s="160">
        <v>0</v>
      </c>
      <c r="N267" s="160">
        <v>0</v>
      </c>
      <c r="O267" s="160">
        <v>0</v>
      </c>
      <c r="P267" s="159"/>
      <c r="Q267" s="62"/>
    </row>
    <row r="268" spans="1:17">
      <c r="A268" s="248"/>
      <c r="B268" s="157" t="s">
        <v>2325</v>
      </c>
      <c r="C268" s="54"/>
      <c r="D268" s="160">
        <v>0</v>
      </c>
      <c r="E268" s="160">
        <v>0</v>
      </c>
      <c r="F268" s="160">
        <v>0</v>
      </c>
      <c r="G268" s="160">
        <v>0</v>
      </c>
      <c r="H268" s="160">
        <v>0</v>
      </c>
      <c r="I268" s="160">
        <v>0</v>
      </c>
      <c r="J268" s="160">
        <v>0</v>
      </c>
      <c r="K268" s="160">
        <v>0</v>
      </c>
      <c r="L268" s="160">
        <v>0</v>
      </c>
      <c r="M268" s="160">
        <v>0</v>
      </c>
      <c r="N268" s="160">
        <v>0</v>
      </c>
      <c r="O268" s="160">
        <v>0</v>
      </c>
      <c r="P268" s="159"/>
      <c r="Q268" s="62"/>
    </row>
    <row r="269" spans="1:17">
      <c r="A269" s="248"/>
      <c r="B269" s="157" t="s">
        <v>2326</v>
      </c>
      <c r="C269" s="54"/>
      <c r="D269" s="160">
        <v>0</v>
      </c>
      <c r="E269" s="160">
        <v>0</v>
      </c>
      <c r="F269" s="160">
        <v>0</v>
      </c>
      <c r="G269" s="160">
        <v>0</v>
      </c>
      <c r="H269" s="160">
        <v>0</v>
      </c>
      <c r="I269" s="160">
        <v>0</v>
      </c>
      <c r="J269" s="160">
        <v>0</v>
      </c>
      <c r="K269" s="160">
        <v>0</v>
      </c>
      <c r="L269" s="160">
        <v>0</v>
      </c>
      <c r="M269" s="160">
        <v>0</v>
      </c>
      <c r="N269" s="160">
        <v>0</v>
      </c>
      <c r="O269" s="160">
        <v>0</v>
      </c>
      <c r="P269" s="159"/>
      <c r="Q269" s="62"/>
    </row>
    <row r="270" spans="1:17">
      <c r="A270" s="248"/>
      <c r="B270" s="157" t="s">
        <v>2327</v>
      </c>
      <c r="C270" s="54"/>
      <c r="D270" s="160">
        <v>0</v>
      </c>
      <c r="E270" s="160">
        <v>0</v>
      </c>
      <c r="F270" s="160">
        <v>0</v>
      </c>
      <c r="G270" s="160">
        <v>0</v>
      </c>
      <c r="H270" s="160">
        <v>0</v>
      </c>
      <c r="I270" s="160">
        <v>0</v>
      </c>
      <c r="J270" s="160">
        <v>0</v>
      </c>
      <c r="K270" s="160">
        <v>0</v>
      </c>
      <c r="L270" s="160">
        <v>0</v>
      </c>
      <c r="M270" s="160">
        <v>0</v>
      </c>
      <c r="N270" s="160">
        <v>0</v>
      </c>
      <c r="O270" s="160">
        <v>0</v>
      </c>
      <c r="P270" s="159"/>
      <c r="Q270" s="62"/>
    </row>
    <row r="271" spans="1:17">
      <c r="A271" s="248"/>
      <c r="B271" s="157" t="s">
        <v>2328</v>
      </c>
      <c r="C271" s="54"/>
      <c r="D271" s="160">
        <v>0</v>
      </c>
      <c r="E271" s="160">
        <v>0</v>
      </c>
      <c r="F271" s="160">
        <v>0</v>
      </c>
      <c r="G271" s="160">
        <v>0</v>
      </c>
      <c r="H271" s="160">
        <v>0</v>
      </c>
      <c r="I271" s="160">
        <v>0</v>
      </c>
      <c r="J271" s="160">
        <v>0</v>
      </c>
      <c r="K271" s="160">
        <v>0</v>
      </c>
      <c r="L271" s="160">
        <v>0</v>
      </c>
      <c r="M271" s="160">
        <v>0</v>
      </c>
      <c r="N271" s="160">
        <v>0</v>
      </c>
      <c r="O271" s="160">
        <v>0</v>
      </c>
      <c r="P271" s="159"/>
      <c r="Q271" s="62"/>
    </row>
    <row r="272" spans="1:17">
      <c r="A272" s="248"/>
      <c r="B272" s="157" t="s">
        <v>2329</v>
      </c>
      <c r="C272" s="54"/>
      <c r="D272" s="160">
        <v>0</v>
      </c>
      <c r="E272" s="160">
        <v>0</v>
      </c>
      <c r="F272" s="160">
        <v>0</v>
      </c>
      <c r="G272" s="160">
        <v>0</v>
      </c>
      <c r="H272" s="160">
        <v>0</v>
      </c>
      <c r="I272" s="160">
        <v>0</v>
      </c>
      <c r="J272" s="160">
        <v>0</v>
      </c>
      <c r="K272" s="160">
        <v>0</v>
      </c>
      <c r="L272" s="160">
        <v>0</v>
      </c>
      <c r="M272" s="160">
        <v>0</v>
      </c>
      <c r="N272" s="160">
        <v>0</v>
      </c>
      <c r="O272" s="160">
        <v>0</v>
      </c>
      <c r="P272" s="159"/>
      <c r="Q272" s="62"/>
    </row>
    <row r="273" spans="1:17">
      <c r="A273" s="248"/>
      <c r="B273" s="157" t="s">
        <v>2330</v>
      </c>
      <c r="C273" s="54"/>
      <c r="D273" s="160">
        <v>0</v>
      </c>
      <c r="E273" s="160">
        <v>0</v>
      </c>
      <c r="F273" s="160">
        <v>0</v>
      </c>
      <c r="G273" s="160">
        <v>0</v>
      </c>
      <c r="H273" s="160">
        <v>0</v>
      </c>
      <c r="I273" s="160">
        <v>0</v>
      </c>
      <c r="J273" s="160">
        <v>0</v>
      </c>
      <c r="K273" s="160">
        <v>0</v>
      </c>
      <c r="L273" s="160">
        <v>0</v>
      </c>
      <c r="M273" s="160">
        <v>0</v>
      </c>
      <c r="N273" s="160">
        <v>0</v>
      </c>
      <c r="O273" s="160">
        <v>0</v>
      </c>
      <c r="P273" s="159"/>
      <c r="Q273" s="62"/>
    </row>
    <row r="274" spans="1:17">
      <c r="A274" s="248"/>
      <c r="B274" s="157" t="s">
        <v>2445</v>
      </c>
      <c r="C274" s="54"/>
      <c r="D274" s="160">
        <v>0</v>
      </c>
      <c r="E274" s="160">
        <v>0</v>
      </c>
      <c r="F274" s="160">
        <v>0</v>
      </c>
      <c r="G274" s="160">
        <v>0</v>
      </c>
      <c r="H274" s="160">
        <v>0</v>
      </c>
      <c r="I274" s="160">
        <v>0</v>
      </c>
      <c r="J274" s="160">
        <v>0</v>
      </c>
      <c r="K274" s="160">
        <v>0</v>
      </c>
      <c r="L274" s="160">
        <v>0</v>
      </c>
      <c r="M274" s="160">
        <v>0</v>
      </c>
      <c r="N274" s="160">
        <v>0</v>
      </c>
      <c r="O274" s="160">
        <v>0</v>
      </c>
      <c r="P274" s="159"/>
      <c r="Q274" s="62"/>
    </row>
    <row r="275" spans="1:17">
      <c r="A275" s="248"/>
      <c r="B275" s="157" t="s">
        <v>2331</v>
      </c>
      <c r="C275" s="54"/>
      <c r="D275" s="160">
        <v>0</v>
      </c>
      <c r="E275" s="160">
        <v>0</v>
      </c>
      <c r="F275" s="160">
        <v>0</v>
      </c>
      <c r="G275" s="160">
        <v>0</v>
      </c>
      <c r="H275" s="160">
        <v>0</v>
      </c>
      <c r="I275" s="160">
        <v>0</v>
      </c>
      <c r="J275" s="160">
        <v>0</v>
      </c>
      <c r="K275" s="160">
        <v>0</v>
      </c>
      <c r="L275" s="160">
        <v>0</v>
      </c>
      <c r="M275" s="160">
        <v>0</v>
      </c>
      <c r="N275" s="160">
        <v>0</v>
      </c>
      <c r="O275" s="160">
        <v>0</v>
      </c>
      <c r="P275" s="159"/>
      <c r="Q275" s="62"/>
    </row>
    <row r="276" spans="1:17">
      <c r="A276" s="248"/>
      <c r="B276" s="157" t="s">
        <v>2332</v>
      </c>
      <c r="C276" s="54"/>
      <c r="D276" s="160">
        <v>0</v>
      </c>
      <c r="E276" s="160">
        <v>0</v>
      </c>
      <c r="F276" s="160">
        <v>0</v>
      </c>
      <c r="G276" s="160">
        <v>0</v>
      </c>
      <c r="H276" s="160">
        <v>0</v>
      </c>
      <c r="I276" s="160">
        <v>0</v>
      </c>
      <c r="J276" s="160">
        <v>0</v>
      </c>
      <c r="K276" s="160">
        <v>0</v>
      </c>
      <c r="L276" s="160">
        <v>0</v>
      </c>
      <c r="M276" s="160">
        <v>0</v>
      </c>
      <c r="N276" s="160">
        <v>0</v>
      </c>
      <c r="O276" s="160">
        <v>0</v>
      </c>
      <c r="P276" s="159"/>
      <c r="Q276" s="62"/>
    </row>
    <row r="277" spans="1:17">
      <c r="A277" s="248"/>
      <c r="B277" s="157" t="s">
        <v>2333</v>
      </c>
      <c r="C277" s="54"/>
      <c r="D277" s="160">
        <v>0</v>
      </c>
      <c r="E277" s="160">
        <v>0</v>
      </c>
      <c r="F277" s="160">
        <v>0</v>
      </c>
      <c r="G277" s="160">
        <v>0</v>
      </c>
      <c r="H277" s="160">
        <v>0</v>
      </c>
      <c r="I277" s="160">
        <v>0</v>
      </c>
      <c r="J277" s="160">
        <v>0</v>
      </c>
      <c r="K277" s="160">
        <v>0</v>
      </c>
      <c r="L277" s="160">
        <v>0</v>
      </c>
      <c r="M277" s="160">
        <v>0</v>
      </c>
      <c r="N277" s="160">
        <v>0</v>
      </c>
      <c r="O277" s="160">
        <v>0</v>
      </c>
      <c r="P277" s="159"/>
      <c r="Q277" s="62"/>
    </row>
    <row r="278" spans="1:17">
      <c r="A278" s="248"/>
      <c r="B278" s="157" t="s">
        <v>2334</v>
      </c>
      <c r="C278" s="54"/>
      <c r="D278" s="160">
        <v>0</v>
      </c>
      <c r="E278" s="160">
        <v>0</v>
      </c>
      <c r="F278" s="160">
        <v>0</v>
      </c>
      <c r="G278" s="160">
        <v>0</v>
      </c>
      <c r="H278" s="160">
        <v>0</v>
      </c>
      <c r="I278" s="160">
        <v>0</v>
      </c>
      <c r="J278" s="160">
        <v>0</v>
      </c>
      <c r="K278" s="160">
        <v>0</v>
      </c>
      <c r="L278" s="160">
        <v>0</v>
      </c>
      <c r="M278" s="160">
        <v>0</v>
      </c>
      <c r="N278" s="160">
        <v>0</v>
      </c>
      <c r="O278" s="160">
        <v>0</v>
      </c>
      <c r="P278" s="159"/>
      <c r="Q278" s="62"/>
    </row>
    <row r="279" spans="1:17">
      <c r="A279" s="248"/>
      <c r="B279" s="157" t="s">
        <v>2335</v>
      </c>
      <c r="C279" s="54"/>
      <c r="D279" s="160">
        <v>0</v>
      </c>
      <c r="E279" s="160">
        <v>0</v>
      </c>
      <c r="F279" s="160">
        <v>0</v>
      </c>
      <c r="G279" s="160">
        <v>0</v>
      </c>
      <c r="H279" s="160">
        <v>0</v>
      </c>
      <c r="I279" s="160">
        <v>0</v>
      </c>
      <c r="J279" s="160">
        <v>0</v>
      </c>
      <c r="K279" s="160">
        <v>0</v>
      </c>
      <c r="L279" s="160">
        <v>0</v>
      </c>
      <c r="M279" s="160">
        <v>0</v>
      </c>
      <c r="N279" s="160">
        <v>0</v>
      </c>
      <c r="O279" s="160">
        <v>0</v>
      </c>
      <c r="P279" s="159"/>
      <c r="Q279" s="62"/>
    </row>
    <row r="280" spans="1:17">
      <c r="A280" s="248"/>
      <c r="B280" s="157" t="s">
        <v>2336</v>
      </c>
      <c r="C280" s="54"/>
      <c r="D280" s="160">
        <v>0</v>
      </c>
      <c r="E280" s="160">
        <v>0</v>
      </c>
      <c r="F280" s="160">
        <v>0</v>
      </c>
      <c r="G280" s="160">
        <v>0</v>
      </c>
      <c r="H280" s="160">
        <v>0</v>
      </c>
      <c r="I280" s="160">
        <v>0</v>
      </c>
      <c r="J280" s="160">
        <v>0</v>
      </c>
      <c r="K280" s="160">
        <v>0</v>
      </c>
      <c r="L280" s="160">
        <v>0</v>
      </c>
      <c r="M280" s="160">
        <v>0</v>
      </c>
      <c r="N280" s="160">
        <v>0</v>
      </c>
      <c r="O280" s="160">
        <v>0</v>
      </c>
      <c r="P280" s="159"/>
      <c r="Q280" s="62"/>
    </row>
    <row r="281" spans="1:17">
      <c r="A281" s="249"/>
      <c r="B281" s="157" t="s">
        <v>2337</v>
      </c>
      <c r="C281" s="54"/>
      <c r="D281" s="160">
        <v>0</v>
      </c>
      <c r="E281" s="160">
        <v>0</v>
      </c>
      <c r="F281" s="160">
        <v>0</v>
      </c>
      <c r="G281" s="160">
        <v>0</v>
      </c>
      <c r="H281" s="160">
        <v>0</v>
      </c>
      <c r="I281" s="160">
        <v>0</v>
      </c>
      <c r="J281" s="160">
        <v>0</v>
      </c>
      <c r="K281" s="160">
        <v>0</v>
      </c>
      <c r="L281" s="160">
        <v>0</v>
      </c>
      <c r="M281" s="160">
        <v>0</v>
      </c>
      <c r="N281" s="160">
        <v>0</v>
      </c>
      <c r="O281" s="160">
        <v>0</v>
      </c>
      <c r="P281" s="159"/>
      <c r="Q281" s="62"/>
    </row>
    <row r="282" spans="1:17">
      <c r="A282" s="247" t="s">
        <v>2338</v>
      </c>
      <c r="B282" s="157" t="s">
        <v>2339</v>
      </c>
      <c r="C282" s="54"/>
      <c r="D282" s="160">
        <v>0</v>
      </c>
      <c r="E282" s="160">
        <v>0</v>
      </c>
      <c r="F282" s="160">
        <v>0</v>
      </c>
      <c r="G282" s="160">
        <v>0</v>
      </c>
      <c r="H282" s="160">
        <v>0</v>
      </c>
      <c r="I282" s="160">
        <v>0</v>
      </c>
      <c r="J282" s="160">
        <v>0</v>
      </c>
      <c r="K282" s="160">
        <v>0</v>
      </c>
      <c r="L282" s="160">
        <v>0</v>
      </c>
      <c r="M282" s="160">
        <v>0</v>
      </c>
      <c r="N282" s="160">
        <v>0</v>
      </c>
      <c r="O282" s="160">
        <v>0</v>
      </c>
      <c r="P282" s="159"/>
      <c r="Q282" s="62"/>
    </row>
    <row r="283" spans="1:17">
      <c r="A283" s="249"/>
      <c r="B283" s="157" t="s">
        <v>2340</v>
      </c>
      <c r="C283" s="54"/>
      <c r="D283" s="160">
        <v>0</v>
      </c>
      <c r="E283" s="160">
        <v>0</v>
      </c>
      <c r="F283" s="160">
        <v>0</v>
      </c>
      <c r="G283" s="160">
        <v>0</v>
      </c>
      <c r="H283" s="160">
        <v>0</v>
      </c>
      <c r="I283" s="160">
        <v>0</v>
      </c>
      <c r="J283" s="160">
        <v>0</v>
      </c>
      <c r="K283" s="160">
        <v>0</v>
      </c>
      <c r="L283" s="160">
        <v>0</v>
      </c>
      <c r="M283" s="160">
        <v>0</v>
      </c>
      <c r="N283" s="160">
        <v>0</v>
      </c>
      <c r="O283" s="160">
        <v>0</v>
      </c>
      <c r="P283" s="159"/>
      <c r="Q283" s="62"/>
    </row>
    <row r="284" spans="1:17">
      <c r="A284" s="247" t="s">
        <v>2341</v>
      </c>
      <c r="B284" s="157" t="s">
        <v>2342</v>
      </c>
      <c r="C284" s="54"/>
      <c r="D284" s="160">
        <v>0</v>
      </c>
      <c r="E284" s="160">
        <v>0</v>
      </c>
      <c r="F284" s="160">
        <v>0</v>
      </c>
      <c r="G284" s="160">
        <v>0</v>
      </c>
      <c r="H284" s="160">
        <v>0</v>
      </c>
      <c r="I284" s="160">
        <v>0</v>
      </c>
      <c r="J284" s="160">
        <v>0</v>
      </c>
      <c r="K284" s="160">
        <v>0</v>
      </c>
      <c r="L284" s="160">
        <v>0</v>
      </c>
      <c r="M284" s="160">
        <v>0</v>
      </c>
      <c r="N284" s="160">
        <v>0</v>
      </c>
      <c r="O284" s="160">
        <v>0</v>
      </c>
      <c r="P284" s="159"/>
      <c r="Q284" s="62"/>
    </row>
    <row r="285" spans="1:17">
      <c r="A285" s="248"/>
      <c r="B285" s="157" t="s">
        <v>18</v>
      </c>
      <c r="C285" s="54"/>
      <c r="D285" s="160">
        <v>0</v>
      </c>
      <c r="E285" s="160">
        <v>0</v>
      </c>
      <c r="F285" s="160">
        <v>0</v>
      </c>
      <c r="G285" s="160">
        <v>0</v>
      </c>
      <c r="H285" s="160">
        <v>0</v>
      </c>
      <c r="I285" s="160">
        <v>0</v>
      </c>
      <c r="J285" s="160">
        <v>0</v>
      </c>
      <c r="K285" s="160">
        <v>0</v>
      </c>
      <c r="L285" s="160">
        <v>0</v>
      </c>
      <c r="M285" s="160">
        <v>0</v>
      </c>
      <c r="N285" s="160">
        <v>0</v>
      </c>
      <c r="O285" s="160">
        <v>0</v>
      </c>
      <c r="P285" s="159"/>
      <c r="Q285" s="62"/>
    </row>
    <row r="286" spans="1:17">
      <c r="A286" s="248"/>
      <c r="B286" s="157" t="s">
        <v>19</v>
      </c>
      <c r="C286" s="54"/>
      <c r="D286" s="160">
        <v>0</v>
      </c>
      <c r="E286" s="160">
        <v>0</v>
      </c>
      <c r="F286" s="160">
        <v>0</v>
      </c>
      <c r="G286" s="160">
        <v>0</v>
      </c>
      <c r="H286" s="160">
        <v>0</v>
      </c>
      <c r="I286" s="160">
        <v>0</v>
      </c>
      <c r="J286" s="160">
        <v>0</v>
      </c>
      <c r="K286" s="160">
        <v>0</v>
      </c>
      <c r="L286" s="160">
        <v>0</v>
      </c>
      <c r="M286" s="160">
        <v>0</v>
      </c>
      <c r="N286" s="160">
        <v>0</v>
      </c>
      <c r="O286" s="160">
        <v>0</v>
      </c>
      <c r="P286" s="159"/>
      <c r="Q286" s="62"/>
    </row>
    <row r="287" spans="1:17">
      <c r="A287" s="248"/>
      <c r="B287" s="157" t="s">
        <v>2343</v>
      </c>
      <c r="C287" s="54"/>
      <c r="D287" s="160">
        <v>0</v>
      </c>
      <c r="E287" s="160">
        <v>0</v>
      </c>
      <c r="F287" s="160">
        <v>0</v>
      </c>
      <c r="G287" s="160">
        <v>0</v>
      </c>
      <c r="H287" s="160">
        <v>0</v>
      </c>
      <c r="I287" s="160">
        <v>0</v>
      </c>
      <c r="J287" s="160">
        <v>0</v>
      </c>
      <c r="K287" s="160">
        <v>0</v>
      </c>
      <c r="L287" s="160">
        <v>0</v>
      </c>
      <c r="M287" s="160">
        <v>0</v>
      </c>
      <c r="N287" s="160">
        <v>0</v>
      </c>
      <c r="O287" s="160">
        <v>0</v>
      </c>
      <c r="P287" s="159"/>
      <c r="Q287" s="62"/>
    </row>
    <row r="288" spans="1:17">
      <c r="A288" s="248"/>
      <c r="B288" s="157" t="s">
        <v>2344</v>
      </c>
      <c r="C288" s="54"/>
      <c r="D288" s="160">
        <v>0</v>
      </c>
      <c r="E288" s="160">
        <v>0</v>
      </c>
      <c r="F288" s="160">
        <v>0</v>
      </c>
      <c r="G288" s="160">
        <v>0</v>
      </c>
      <c r="H288" s="160">
        <v>0</v>
      </c>
      <c r="I288" s="160">
        <v>0</v>
      </c>
      <c r="J288" s="160">
        <v>0</v>
      </c>
      <c r="K288" s="160">
        <v>0</v>
      </c>
      <c r="L288" s="160">
        <v>0</v>
      </c>
      <c r="M288" s="160">
        <v>0</v>
      </c>
      <c r="N288" s="160">
        <v>0</v>
      </c>
      <c r="O288" s="160">
        <v>0</v>
      </c>
      <c r="P288" s="159"/>
      <c r="Q288" s="62"/>
    </row>
    <row r="289" spans="1:17">
      <c r="A289" s="248"/>
      <c r="B289" s="157" t="s">
        <v>2345</v>
      </c>
      <c r="C289" s="54"/>
      <c r="D289" s="160">
        <v>0</v>
      </c>
      <c r="E289" s="160">
        <v>0</v>
      </c>
      <c r="F289" s="160">
        <v>0</v>
      </c>
      <c r="G289" s="160">
        <v>0</v>
      </c>
      <c r="H289" s="160">
        <v>0</v>
      </c>
      <c r="I289" s="160">
        <v>0</v>
      </c>
      <c r="J289" s="160">
        <v>0</v>
      </c>
      <c r="K289" s="160">
        <v>0</v>
      </c>
      <c r="L289" s="160">
        <v>0</v>
      </c>
      <c r="M289" s="160">
        <v>0</v>
      </c>
      <c r="N289" s="160">
        <v>0</v>
      </c>
      <c r="O289" s="160">
        <v>0</v>
      </c>
      <c r="P289" s="159"/>
      <c r="Q289" s="62"/>
    </row>
    <row r="290" spans="1:17">
      <c r="A290" s="248"/>
      <c r="B290" s="157" t="s">
        <v>2346</v>
      </c>
      <c r="C290" s="54"/>
      <c r="D290" s="160">
        <v>0</v>
      </c>
      <c r="E290" s="160">
        <v>0</v>
      </c>
      <c r="F290" s="160">
        <v>0</v>
      </c>
      <c r="G290" s="160">
        <v>0</v>
      </c>
      <c r="H290" s="160">
        <v>0</v>
      </c>
      <c r="I290" s="160">
        <v>0</v>
      </c>
      <c r="J290" s="160">
        <v>0</v>
      </c>
      <c r="K290" s="160">
        <v>0</v>
      </c>
      <c r="L290" s="160">
        <v>0</v>
      </c>
      <c r="M290" s="160">
        <v>0</v>
      </c>
      <c r="N290" s="160">
        <v>0</v>
      </c>
      <c r="O290" s="160">
        <v>0</v>
      </c>
      <c r="P290" s="159"/>
      <c r="Q290" s="62"/>
    </row>
    <row r="291" spans="1:17">
      <c r="A291" s="248"/>
      <c r="B291" s="157" t="s">
        <v>2347</v>
      </c>
      <c r="C291" s="54"/>
      <c r="D291" s="160">
        <v>0</v>
      </c>
      <c r="E291" s="160">
        <v>0</v>
      </c>
      <c r="F291" s="160">
        <v>0</v>
      </c>
      <c r="G291" s="160">
        <v>0</v>
      </c>
      <c r="H291" s="160">
        <v>0</v>
      </c>
      <c r="I291" s="160">
        <v>0</v>
      </c>
      <c r="J291" s="160">
        <v>0</v>
      </c>
      <c r="K291" s="160">
        <v>0</v>
      </c>
      <c r="L291" s="160">
        <v>0</v>
      </c>
      <c r="M291" s="160">
        <v>0</v>
      </c>
      <c r="N291" s="160">
        <v>0</v>
      </c>
      <c r="O291" s="160">
        <v>0</v>
      </c>
      <c r="P291" s="159"/>
      <c r="Q291" s="62"/>
    </row>
    <row r="292" spans="1:17">
      <c r="A292" s="248"/>
      <c r="B292" s="157" t="s">
        <v>2348</v>
      </c>
      <c r="C292" s="54"/>
      <c r="D292" s="160">
        <v>0</v>
      </c>
      <c r="E292" s="160">
        <v>0</v>
      </c>
      <c r="F292" s="160">
        <v>0</v>
      </c>
      <c r="G292" s="160">
        <v>0</v>
      </c>
      <c r="H292" s="160">
        <v>0</v>
      </c>
      <c r="I292" s="160">
        <v>0</v>
      </c>
      <c r="J292" s="160">
        <v>0</v>
      </c>
      <c r="K292" s="160">
        <v>0</v>
      </c>
      <c r="L292" s="160">
        <v>0</v>
      </c>
      <c r="M292" s="160">
        <v>0</v>
      </c>
      <c r="N292" s="160">
        <v>0</v>
      </c>
      <c r="O292" s="160">
        <v>0</v>
      </c>
      <c r="P292" s="159"/>
      <c r="Q292" s="62"/>
    </row>
    <row r="293" spans="1:17">
      <c r="A293" s="248"/>
      <c r="B293" s="157" t="s">
        <v>2349</v>
      </c>
      <c r="C293" s="54"/>
      <c r="D293" s="160">
        <v>0</v>
      </c>
      <c r="E293" s="160">
        <v>0</v>
      </c>
      <c r="F293" s="160">
        <v>0</v>
      </c>
      <c r="G293" s="160">
        <v>0</v>
      </c>
      <c r="H293" s="160">
        <v>0</v>
      </c>
      <c r="I293" s="160">
        <v>0</v>
      </c>
      <c r="J293" s="160">
        <v>0</v>
      </c>
      <c r="K293" s="160">
        <v>0</v>
      </c>
      <c r="L293" s="160">
        <v>0</v>
      </c>
      <c r="M293" s="160">
        <v>0</v>
      </c>
      <c r="N293" s="160">
        <v>0</v>
      </c>
      <c r="O293" s="160">
        <v>0</v>
      </c>
      <c r="P293" s="159"/>
      <c r="Q293" s="62"/>
    </row>
    <row r="294" spans="1:17">
      <c r="A294" s="248"/>
      <c r="B294" s="157" t="s">
        <v>117</v>
      </c>
      <c r="C294" s="54"/>
      <c r="D294" s="160">
        <v>0</v>
      </c>
      <c r="E294" s="160">
        <v>0</v>
      </c>
      <c r="F294" s="160">
        <v>0</v>
      </c>
      <c r="G294" s="160">
        <v>0</v>
      </c>
      <c r="H294" s="160">
        <v>0</v>
      </c>
      <c r="I294" s="160">
        <v>0</v>
      </c>
      <c r="J294" s="160">
        <v>0</v>
      </c>
      <c r="K294" s="160">
        <v>0</v>
      </c>
      <c r="L294" s="160">
        <v>0</v>
      </c>
      <c r="M294" s="160">
        <v>0</v>
      </c>
      <c r="N294" s="160">
        <v>0</v>
      </c>
      <c r="O294" s="160">
        <v>0</v>
      </c>
      <c r="P294" s="159"/>
      <c r="Q294" s="62"/>
    </row>
    <row r="295" spans="1:17">
      <c r="A295" s="248"/>
      <c r="B295" s="157" t="s">
        <v>2350</v>
      </c>
      <c r="C295" s="54"/>
      <c r="D295" s="160">
        <v>0</v>
      </c>
      <c r="E295" s="160">
        <v>0</v>
      </c>
      <c r="F295" s="160">
        <v>0</v>
      </c>
      <c r="G295" s="160">
        <v>0</v>
      </c>
      <c r="H295" s="160">
        <v>0</v>
      </c>
      <c r="I295" s="160">
        <v>0</v>
      </c>
      <c r="J295" s="160">
        <v>0</v>
      </c>
      <c r="K295" s="160">
        <v>0</v>
      </c>
      <c r="L295" s="160">
        <v>0</v>
      </c>
      <c r="M295" s="160">
        <v>0</v>
      </c>
      <c r="N295" s="160">
        <v>0</v>
      </c>
      <c r="O295" s="160">
        <v>0</v>
      </c>
      <c r="P295" s="159"/>
      <c r="Q295" s="62"/>
    </row>
    <row r="296" spans="1:17">
      <c r="A296" s="248"/>
      <c r="B296" s="157" t="s">
        <v>2351</v>
      </c>
      <c r="C296" s="54"/>
      <c r="D296" s="160">
        <v>0</v>
      </c>
      <c r="E296" s="160">
        <v>0</v>
      </c>
      <c r="F296" s="160">
        <v>0</v>
      </c>
      <c r="G296" s="160">
        <v>0</v>
      </c>
      <c r="H296" s="160">
        <v>0</v>
      </c>
      <c r="I296" s="160">
        <v>0</v>
      </c>
      <c r="J296" s="160">
        <v>0</v>
      </c>
      <c r="K296" s="160">
        <v>0</v>
      </c>
      <c r="L296" s="160">
        <v>0</v>
      </c>
      <c r="M296" s="160">
        <v>0</v>
      </c>
      <c r="N296" s="160">
        <v>0</v>
      </c>
      <c r="O296" s="160">
        <v>0</v>
      </c>
      <c r="P296" s="159"/>
      <c r="Q296" s="62"/>
    </row>
    <row r="297" spans="1:17">
      <c r="A297" s="248"/>
      <c r="B297" s="157" t="s">
        <v>2352</v>
      </c>
      <c r="C297" s="54"/>
      <c r="D297" s="160">
        <v>0</v>
      </c>
      <c r="E297" s="160">
        <v>0</v>
      </c>
      <c r="F297" s="160">
        <v>0</v>
      </c>
      <c r="G297" s="160">
        <v>0</v>
      </c>
      <c r="H297" s="160">
        <v>0</v>
      </c>
      <c r="I297" s="160">
        <v>0</v>
      </c>
      <c r="J297" s="160">
        <v>0</v>
      </c>
      <c r="K297" s="160">
        <v>0</v>
      </c>
      <c r="L297" s="160">
        <v>0</v>
      </c>
      <c r="M297" s="160">
        <v>0</v>
      </c>
      <c r="N297" s="160">
        <v>0</v>
      </c>
      <c r="O297" s="160">
        <v>0</v>
      </c>
      <c r="P297" s="159"/>
      <c r="Q297" s="62"/>
    </row>
    <row r="298" spans="1:17">
      <c r="A298" s="248"/>
      <c r="B298" s="157" t="s">
        <v>2353</v>
      </c>
      <c r="C298" s="54"/>
      <c r="D298" s="160">
        <v>0</v>
      </c>
      <c r="E298" s="160">
        <v>0</v>
      </c>
      <c r="F298" s="160">
        <v>0</v>
      </c>
      <c r="G298" s="160">
        <v>0</v>
      </c>
      <c r="H298" s="160">
        <v>0</v>
      </c>
      <c r="I298" s="160">
        <v>0</v>
      </c>
      <c r="J298" s="160">
        <v>0</v>
      </c>
      <c r="K298" s="160">
        <v>0</v>
      </c>
      <c r="L298" s="160">
        <v>0</v>
      </c>
      <c r="M298" s="160">
        <v>0</v>
      </c>
      <c r="N298" s="160">
        <v>0</v>
      </c>
      <c r="O298" s="160">
        <v>0</v>
      </c>
      <c r="P298" s="159"/>
      <c r="Q298" s="62"/>
    </row>
    <row r="299" spans="1:17">
      <c r="A299" s="248"/>
      <c r="B299" s="157" t="s">
        <v>2354</v>
      </c>
      <c r="C299" s="54"/>
      <c r="D299" s="160">
        <v>0</v>
      </c>
      <c r="E299" s="160">
        <v>0</v>
      </c>
      <c r="F299" s="160">
        <v>0</v>
      </c>
      <c r="G299" s="160">
        <v>0</v>
      </c>
      <c r="H299" s="160">
        <v>0</v>
      </c>
      <c r="I299" s="160">
        <v>0</v>
      </c>
      <c r="J299" s="160">
        <v>0</v>
      </c>
      <c r="K299" s="160">
        <v>0</v>
      </c>
      <c r="L299" s="160">
        <v>0</v>
      </c>
      <c r="M299" s="160">
        <v>0</v>
      </c>
      <c r="N299" s="160">
        <v>0</v>
      </c>
      <c r="O299" s="160">
        <v>0</v>
      </c>
      <c r="P299" s="159"/>
      <c r="Q299" s="62"/>
    </row>
    <row r="300" spans="1:17">
      <c r="A300" s="248"/>
      <c r="B300" s="157" t="s">
        <v>2355</v>
      </c>
      <c r="C300" s="54"/>
      <c r="D300" s="160">
        <v>0</v>
      </c>
      <c r="E300" s="160">
        <v>0</v>
      </c>
      <c r="F300" s="160">
        <v>0</v>
      </c>
      <c r="G300" s="160">
        <v>0</v>
      </c>
      <c r="H300" s="160">
        <v>0</v>
      </c>
      <c r="I300" s="160">
        <v>0</v>
      </c>
      <c r="J300" s="160">
        <v>0</v>
      </c>
      <c r="K300" s="160">
        <v>0</v>
      </c>
      <c r="L300" s="160">
        <v>0</v>
      </c>
      <c r="M300" s="160">
        <v>0</v>
      </c>
      <c r="N300" s="160">
        <v>0</v>
      </c>
      <c r="O300" s="160">
        <v>0</v>
      </c>
      <c r="P300" s="159"/>
      <c r="Q300" s="62"/>
    </row>
    <row r="301" spans="1:17">
      <c r="A301" s="248"/>
      <c r="B301" s="157" t="s">
        <v>2356</v>
      </c>
      <c r="C301" s="54"/>
      <c r="D301" s="160">
        <v>0</v>
      </c>
      <c r="E301" s="160">
        <v>0</v>
      </c>
      <c r="F301" s="160">
        <v>0</v>
      </c>
      <c r="G301" s="160">
        <v>0</v>
      </c>
      <c r="H301" s="160">
        <v>0</v>
      </c>
      <c r="I301" s="160">
        <v>0</v>
      </c>
      <c r="J301" s="160">
        <v>0</v>
      </c>
      <c r="K301" s="160">
        <v>0</v>
      </c>
      <c r="L301" s="160">
        <v>0</v>
      </c>
      <c r="M301" s="160">
        <v>0</v>
      </c>
      <c r="N301" s="160">
        <v>0</v>
      </c>
      <c r="O301" s="160">
        <v>0</v>
      </c>
      <c r="P301" s="159"/>
      <c r="Q301" s="62"/>
    </row>
    <row r="302" spans="1:17">
      <c r="A302" s="248"/>
      <c r="B302" s="174" t="s">
        <v>2357</v>
      </c>
      <c r="C302" s="54"/>
      <c r="D302" s="160">
        <v>0</v>
      </c>
      <c r="E302" s="160">
        <v>0</v>
      </c>
      <c r="F302" s="160">
        <v>0</v>
      </c>
      <c r="G302" s="160">
        <v>0</v>
      </c>
      <c r="H302" s="160">
        <v>0</v>
      </c>
      <c r="I302" s="160">
        <v>0</v>
      </c>
      <c r="J302" s="160">
        <v>0</v>
      </c>
      <c r="K302" s="160">
        <v>0</v>
      </c>
      <c r="L302" s="160">
        <v>0</v>
      </c>
      <c r="M302" s="160">
        <v>0</v>
      </c>
      <c r="N302" s="160">
        <v>0</v>
      </c>
      <c r="O302" s="160">
        <v>0</v>
      </c>
      <c r="P302" s="159"/>
      <c r="Q302" s="62"/>
    </row>
    <row r="303" spans="1:17">
      <c r="A303" s="248"/>
      <c r="B303" s="174" t="s">
        <v>2358</v>
      </c>
      <c r="C303" s="54"/>
      <c r="D303" s="160">
        <v>0</v>
      </c>
      <c r="E303" s="160">
        <v>0</v>
      </c>
      <c r="F303" s="160">
        <v>0</v>
      </c>
      <c r="G303" s="160">
        <v>0</v>
      </c>
      <c r="H303" s="160">
        <v>0</v>
      </c>
      <c r="I303" s="160">
        <v>0</v>
      </c>
      <c r="J303" s="160">
        <v>0</v>
      </c>
      <c r="K303" s="160">
        <v>0</v>
      </c>
      <c r="L303" s="160">
        <v>0</v>
      </c>
      <c r="M303" s="160">
        <v>0</v>
      </c>
      <c r="N303" s="160">
        <v>0</v>
      </c>
      <c r="O303" s="160">
        <v>0</v>
      </c>
      <c r="P303" s="159"/>
      <c r="Q303" s="62"/>
    </row>
    <row r="304" spans="1:17">
      <c r="A304" s="248"/>
      <c r="B304" s="174" t="s">
        <v>2359</v>
      </c>
      <c r="C304" s="54"/>
      <c r="D304" s="160">
        <v>0</v>
      </c>
      <c r="E304" s="160">
        <v>0</v>
      </c>
      <c r="F304" s="160">
        <v>0</v>
      </c>
      <c r="G304" s="160">
        <v>0</v>
      </c>
      <c r="H304" s="160">
        <v>0</v>
      </c>
      <c r="I304" s="160">
        <v>0</v>
      </c>
      <c r="J304" s="160">
        <v>0</v>
      </c>
      <c r="K304" s="160">
        <v>0</v>
      </c>
      <c r="L304" s="160">
        <v>0</v>
      </c>
      <c r="M304" s="160">
        <v>0</v>
      </c>
      <c r="N304" s="160">
        <v>0</v>
      </c>
      <c r="O304" s="160">
        <v>0</v>
      </c>
      <c r="P304" s="159"/>
      <c r="Q304" s="62"/>
    </row>
    <row r="305" spans="1:17">
      <c r="A305" s="248"/>
      <c r="B305" s="157" t="s">
        <v>2360</v>
      </c>
      <c r="C305" s="54"/>
      <c r="D305" s="160">
        <v>0</v>
      </c>
      <c r="E305" s="160">
        <v>0</v>
      </c>
      <c r="F305" s="160">
        <v>0</v>
      </c>
      <c r="G305" s="160">
        <v>0</v>
      </c>
      <c r="H305" s="160">
        <v>0</v>
      </c>
      <c r="I305" s="160">
        <v>0</v>
      </c>
      <c r="J305" s="160">
        <v>0</v>
      </c>
      <c r="K305" s="160">
        <v>0</v>
      </c>
      <c r="L305" s="160">
        <v>0</v>
      </c>
      <c r="M305" s="160">
        <v>0</v>
      </c>
      <c r="N305" s="160">
        <v>0</v>
      </c>
      <c r="O305" s="160">
        <v>0</v>
      </c>
      <c r="P305" s="159"/>
      <c r="Q305" s="62"/>
    </row>
    <row r="306" spans="1:17">
      <c r="A306" s="248"/>
      <c r="B306" s="157" t="s">
        <v>2361</v>
      </c>
      <c r="C306" s="54"/>
      <c r="D306" s="160">
        <v>0</v>
      </c>
      <c r="E306" s="160">
        <v>0</v>
      </c>
      <c r="F306" s="160">
        <v>0</v>
      </c>
      <c r="G306" s="160">
        <v>0</v>
      </c>
      <c r="H306" s="160">
        <v>0</v>
      </c>
      <c r="I306" s="160">
        <v>0</v>
      </c>
      <c r="J306" s="160">
        <v>0</v>
      </c>
      <c r="K306" s="160">
        <v>0</v>
      </c>
      <c r="L306" s="160">
        <v>0</v>
      </c>
      <c r="M306" s="160">
        <v>0</v>
      </c>
      <c r="N306" s="160">
        <v>0</v>
      </c>
      <c r="O306" s="160">
        <v>0</v>
      </c>
      <c r="P306" s="159"/>
      <c r="Q306" s="62"/>
    </row>
    <row r="307" spans="1:17">
      <c r="A307" s="248"/>
      <c r="B307" s="157" t="s">
        <v>2362</v>
      </c>
      <c r="C307" s="54"/>
      <c r="D307" s="160">
        <v>0</v>
      </c>
      <c r="E307" s="160">
        <v>0</v>
      </c>
      <c r="F307" s="160">
        <v>0</v>
      </c>
      <c r="G307" s="160">
        <v>0</v>
      </c>
      <c r="H307" s="160">
        <v>0</v>
      </c>
      <c r="I307" s="160">
        <v>0</v>
      </c>
      <c r="J307" s="160">
        <v>0</v>
      </c>
      <c r="K307" s="160">
        <v>0</v>
      </c>
      <c r="L307" s="160">
        <v>0</v>
      </c>
      <c r="M307" s="160">
        <v>0</v>
      </c>
      <c r="N307" s="160">
        <v>0</v>
      </c>
      <c r="O307" s="160">
        <v>0</v>
      </c>
      <c r="P307" s="159"/>
      <c r="Q307" s="62"/>
    </row>
    <row r="308" spans="1:17">
      <c r="A308" s="248"/>
      <c r="B308" s="157" t="s">
        <v>2363</v>
      </c>
      <c r="C308" s="54"/>
      <c r="D308" s="160">
        <v>0</v>
      </c>
      <c r="E308" s="160">
        <v>0</v>
      </c>
      <c r="F308" s="160">
        <v>0</v>
      </c>
      <c r="G308" s="160">
        <v>0</v>
      </c>
      <c r="H308" s="160">
        <v>0</v>
      </c>
      <c r="I308" s="160">
        <v>0</v>
      </c>
      <c r="J308" s="160">
        <v>0</v>
      </c>
      <c r="K308" s="160">
        <v>0</v>
      </c>
      <c r="L308" s="160">
        <v>0</v>
      </c>
      <c r="M308" s="160">
        <v>0</v>
      </c>
      <c r="N308" s="160">
        <v>0</v>
      </c>
      <c r="O308" s="160">
        <v>0</v>
      </c>
      <c r="P308" s="159"/>
      <c r="Q308" s="62"/>
    </row>
    <row r="309" spans="1:17">
      <c r="A309" s="248"/>
      <c r="B309" s="157" t="s">
        <v>2364</v>
      </c>
      <c r="C309" s="54"/>
      <c r="D309" s="160">
        <v>0</v>
      </c>
      <c r="E309" s="160">
        <v>0</v>
      </c>
      <c r="F309" s="160">
        <v>0</v>
      </c>
      <c r="G309" s="160">
        <v>0</v>
      </c>
      <c r="H309" s="160">
        <v>0</v>
      </c>
      <c r="I309" s="160">
        <v>0</v>
      </c>
      <c r="J309" s="160">
        <v>0</v>
      </c>
      <c r="K309" s="160">
        <v>0</v>
      </c>
      <c r="L309" s="160">
        <v>0</v>
      </c>
      <c r="M309" s="160">
        <v>0</v>
      </c>
      <c r="N309" s="160">
        <v>0</v>
      </c>
      <c r="O309" s="160">
        <v>0</v>
      </c>
      <c r="P309" s="159"/>
      <c r="Q309" s="62"/>
    </row>
    <row r="310" spans="1:17">
      <c r="A310" s="180"/>
      <c r="B310" s="157" t="s">
        <v>2366</v>
      </c>
      <c r="C310" s="54"/>
      <c r="D310" s="160">
        <v>0</v>
      </c>
      <c r="E310" s="160">
        <v>0</v>
      </c>
      <c r="F310" s="160">
        <v>0</v>
      </c>
      <c r="G310" s="160">
        <v>0</v>
      </c>
      <c r="H310" s="160">
        <v>0</v>
      </c>
      <c r="I310" s="160">
        <v>0</v>
      </c>
      <c r="J310" s="160">
        <v>0</v>
      </c>
      <c r="K310" s="160">
        <v>0</v>
      </c>
      <c r="L310" s="160">
        <v>0</v>
      </c>
      <c r="M310" s="160">
        <v>0</v>
      </c>
      <c r="N310" s="160">
        <v>0</v>
      </c>
      <c r="O310" s="160">
        <v>0</v>
      </c>
      <c r="P310" s="159"/>
      <c r="Q310" s="62"/>
    </row>
    <row r="311" spans="1:17">
      <c r="A311" s="181"/>
      <c r="B311" s="157" t="s">
        <v>2367</v>
      </c>
      <c r="C311" s="54"/>
      <c r="D311" s="160">
        <v>0</v>
      </c>
      <c r="E311" s="160">
        <v>0</v>
      </c>
      <c r="F311" s="160">
        <v>0</v>
      </c>
      <c r="G311" s="160">
        <v>0</v>
      </c>
      <c r="H311" s="160">
        <v>0</v>
      </c>
      <c r="I311" s="160">
        <v>0</v>
      </c>
      <c r="J311" s="160">
        <v>0</v>
      </c>
      <c r="K311" s="160">
        <v>0</v>
      </c>
      <c r="L311" s="160">
        <v>0</v>
      </c>
      <c r="M311" s="160">
        <v>0</v>
      </c>
      <c r="N311" s="160">
        <v>0</v>
      </c>
      <c r="O311" s="160">
        <v>0</v>
      </c>
      <c r="P311" s="159"/>
      <c r="Q311" s="62"/>
    </row>
    <row r="312" spans="1:17" ht="12" customHeight="1">
      <c r="A312" s="247" t="s">
        <v>2365</v>
      </c>
      <c r="B312" s="175" t="s">
        <v>2368</v>
      </c>
      <c r="C312" s="54"/>
      <c r="D312" s="160">
        <v>0</v>
      </c>
      <c r="E312" s="160">
        <v>0</v>
      </c>
      <c r="F312" s="160">
        <v>0</v>
      </c>
      <c r="G312" s="160">
        <v>0</v>
      </c>
      <c r="H312" s="160">
        <v>0</v>
      </c>
      <c r="I312" s="160">
        <v>0</v>
      </c>
      <c r="J312" s="160">
        <v>0</v>
      </c>
      <c r="K312" s="160">
        <v>0</v>
      </c>
      <c r="L312" s="160">
        <v>0</v>
      </c>
      <c r="M312" s="160">
        <v>0</v>
      </c>
      <c r="N312" s="160">
        <v>0</v>
      </c>
      <c r="O312" s="160">
        <v>0</v>
      </c>
      <c r="P312" s="159"/>
      <c r="Q312" s="62"/>
    </row>
    <row r="313" spans="1:17">
      <c r="A313" s="248"/>
      <c r="B313" s="175" t="s">
        <v>2369</v>
      </c>
      <c r="C313" s="54"/>
      <c r="D313" s="160">
        <v>0</v>
      </c>
      <c r="E313" s="160">
        <v>0</v>
      </c>
      <c r="F313" s="160">
        <v>0</v>
      </c>
      <c r="G313" s="160">
        <v>0</v>
      </c>
      <c r="H313" s="160">
        <v>0</v>
      </c>
      <c r="I313" s="160">
        <v>0</v>
      </c>
      <c r="J313" s="160">
        <v>0</v>
      </c>
      <c r="K313" s="160">
        <v>0</v>
      </c>
      <c r="L313" s="160">
        <v>0</v>
      </c>
      <c r="M313" s="160">
        <v>0</v>
      </c>
      <c r="N313" s="160">
        <v>0</v>
      </c>
      <c r="O313" s="160">
        <v>0</v>
      </c>
      <c r="P313" s="159"/>
      <c r="Q313" s="62"/>
    </row>
    <row r="314" spans="1:17">
      <c r="A314" s="248"/>
      <c r="B314" s="175" t="s">
        <v>2370</v>
      </c>
      <c r="C314" s="54"/>
      <c r="D314" s="160">
        <v>0</v>
      </c>
      <c r="E314" s="160">
        <v>0</v>
      </c>
      <c r="F314" s="160">
        <v>0</v>
      </c>
      <c r="G314" s="160">
        <v>0</v>
      </c>
      <c r="H314" s="160">
        <v>0</v>
      </c>
      <c r="I314" s="160">
        <v>0</v>
      </c>
      <c r="J314" s="160">
        <v>0</v>
      </c>
      <c r="K314" s="160">
        <v>0</v>
      </c>
      <c r="L314" s="160">
        <v>0</v>
      </c>
      <c r="M314" s="160">
        <v>0</v>
      </c>
      <c r="N314" s="160">
        <v>0</v>
      </c>
      <c r="O314" s="160">
        <v>0</v>
      </c>
      <c r="P314" s="159"/>
      <c r="Q314" s="62"/>
    </row>
    <row r="315" spans="1:17">
      <c r="A315" s="248"/>
      <c r="B315" s="157" t="s">
        <v>2371</v>
      </c>
      <c r="C315" s="54"/>
      <c r="D315" s="160">
        <v>0</v>
      </c>
      <c r="E315" s="160">
        <v>0</v>
      </c>
      <c r="F315" s="160">
        <v>0</v>
      </c>
      <c r="G315" s="160">
        <v>0</v>
      </c>
      <c r="H315" s="160">
        <v>0</v>
      </c>
      <c r="I315" s="160">
        <v>0</v>
      </c>
      <c r="J315" s="160">
        <v>0</v>
      </c>
      <c r="K315" s="160">
        <v>0</v>
      </c>
      <c r="L315" s="160">
        <v>0</v>
      </c>
      <c r="M315" s="160">
        <v>0</v>
      </c>
      <c r="N315" s="160">
        <v>0</v>
      </c>
      <c r="O315" s="160">
        <v>0</v>
      </c>
      <c r="P315" s="159"/>
      <c r="Q315" s="62"/>
    </row>
    <row r="316" spans="1:17">
      <c r="A316" s="248"/>
      <c r="B316" s="157" t="s">
        <v>2372</v>
      </c>
      <c r="C316" s="54"/>
      <c r="D316" s="160">
        <v>0</v>
      </c>
      <c r="E316" s="160">
        <v>0</v>
      </c>
      <c r="F316" s="160">
        <v>0</v>
      </c>
      <c r="G316" s="160">
        <v>0</v>
      </c>
      <c r="H316" s="160">
        <v>0</v>
      </c>
      <c r="I316" s="160">
        <v>0</v>
      </c>
      <c r="J316" s="160">
        <v>0</v>
      </c>
      <c r="K316" s="160">
        <v>0</v>
      </c>
      <c r="L316" s="160">
        <v>0</v>
      </c>
      <c r="M316" s="160">
        <v>0</v>
      </c>
      <c r="N316" s="160">
        <v>0</v>
      </c>
      <c r="O316" s="160">
        <v>0</v>
      </c>
      <c r="P316" s="159"/>
      <c r="Q316" s="62"/>
    </row>
    <row r="317" spans="1:17">
      <c r="A317" s="248"/>
      <c r="B317" s="157" t="s">
        <v>2373</v>
      </c>
      <c r="C317" s="54"/>
      <c r="D317" s="160">
        <v>0</v>
      </c>
      <c r="E317" s="160">
        <v>0</v>
      </c>
      <c r="F317" s="160">
        <v>0</v>
      </c>
      <c r="G317" s="160">
        <v>0</v>
      </c>
      <c r="H317" s="160">
        <v>0</v>
      </c>
      <c r="I317" s="160">
        <v>0</v>
      </c>
      <c r="J317" s="160">
        <v>0</v>
      </c>
      <c r="K317" s="160">
        <v>0</v>
      </c>
      <c r="L317" s="160">
        <v>0</v>
      </c>
      <c r="M317" s="160">
        <v>0</v>
      </c>
      <c r="N317" s="160">
        <v>0</v>
      </c>
      <c r="O317" s="160">
        <v>0</v>
      </c>
      <c r="P317" s="159"/>
      <c r="Q317" s="62"/>
    </row>
    <row r="318" spans="1:17">
      <c r="A318" s="248"/>
      <c r="B318" s="157" t="s">
        <v>2374</v>
      </c>
      <c r="C318" s="54"/>
      <c r="D318" s="160">
        <v>0</v>
      </c>
      <c r="E318" s="160">
        <v>0</v>
      </c>
      <c r="F318" s="160">
        <v>0</v>
      </c>
      <c r="G318" s="160">
        <v>0</v>
      </c>
      <c r="H318" s="160">
        <v>0</v>
      </c>
      <c r="I318" s="160">
        <v>0</v>
      </c>
      <c r="J318" s="160">
        <v>0</v>
      </c>
      <c r="K318" s="160">
        <v>0</v>
      </c>
      <c r="L318" s="160">
        <v>0</v>
      </c>
      <c r="M318" s="160">
        <v>0</v>
      </c>
      <c r="N318" s="160">
        <v>0</v>
      </c>
      <c r="O318" s="160">
        <v>0</v>
      </c>
      <c r="P318" s="159"/>
      <c r="Q318" s="62"/>
    </row>
    <row r="319" spans="1:17">
      <c r="A319" s="248"/>
      <c r="B319" s="157" t="s">
        <v>2375</v>
      </c>
      <c r="C319" s="54"/>
      <c r="D319" s="160">
        <v>0</v>
      </c>
      <c r="E319" s="160">
        <v>0</v>
      </c>
      <c r="F319" s="160">
        <v>0</v>
      </c>
      <c r="G319" s="160">
        <v>0</v>
      </c>
      <c r="H319" s="160">
        <v>0</v>
      </c>
      <c r="I319" s="160">
        <v>0</v>
      </c>
      <c r="J319" s="160">
        <v>0</v>
      </c>
      <c r="K319" s="160">
        <v>0</v>
      </c>
      <c r="L319" s="160">
        <v>0</v>
      </c>
      <c r="M319" s="160">
        <v>0</v>
      </c>
      <c r="N319" s="160">
        <v>0</v>
      </c>
      <c r="O319" s="160">
        <v>0</v>
      </c>
      <c r="P319" s="159"/>
      <c r="Q319" s="62"/>
    </row>
    <row r="320" spans="1:17">
      <c r="A320" s="248"/>
      <c r="B320" s="157" t="s">
        <v>2376</v>
      </c>
      <c r="C320" s="54"/>
      <c r="D320" s="160">
        <v>0</v>
      </c>
      <c r="E320" s="160">
        <v>0</v>
      </c>
      <c r="F320" s="160">
        <v>0</v>
      </c>
      <c r="G320" s="160">
        <v>0</v>
      </c>
      <c r="H320" s="160">
        <v>0</v>
      </c>
      <c r="I320" s="160">
        <v>0</v>
      </c>
      <c r="J320" s="160">
        <v>0</v>
      </c>
      <c r="K320" s="160">
        <v>0</v>
      </c>
      <c r="L320" s="160">
        <v>0</v>
      </c>
      <c r="M320" s="160">
        <v>0</v>
      </c>
      <c r="N320" s="160">
        <v>0</v>
      </c>
      <c r="O320" s="160">
        <v>0</v>
      </c>
      <c r="P320" s="159"/>
      <c r="Q320" s="62"/>
    </row>
    <row r="321" spans="1:17">
      <c r="A321" s="248"/>
      <c r="B321" s="157" t="s">
        <v>2377</v>
      </c>
      <c r="C321" s="54"/>
      <c r="D321" s="160">
        <v>0</v>
      </c>
      <c r="E321" s="160">
        <v>0</v>
      </c>
      <c r="F321" s="160">
        <v>0</v>
      </c>
      <c r="G321" s="160">
        <v>0</v>
      </c>
      <c r="H321" s="160">
        <v>0</v>
      </c>
      <c r="I321" s="160">
        <v>0</v>
      </c>
      <c r="J321" s="160">
        <v>0</v>
      </c>
      <c r="K321" s="160">
        <v>0</v>
      </c>
      <c r="L321" s="160">
        <v>0</v>
      </c>
      <c r="M321" s="160">
        <v>0</v>
      </c>
      <c r="N321" s="160">
        <v>0</v>
      </c>
      <c r="O321" s="160">
        <v>0</v>
      </c>
      <c r="P321" s="159"/>
      <c r="Q321" s="62"/>
    </row>
    <row r="322" spans="1:17">
      <c r="A322" s="248"/>
      <c r="B322" s="157" t="s">
        <v>2378</v>
      </c>
      <c r="C322" s="54"/>
      <c r="D322" s="160">
        <v>0</v>
      </c>
      <c r="E322" s="160">
        <v>0</v>
      </c>
      <c r="F322" s="160">
        <v>0</v>
      </c>
      <c r="G322" s="160">
        <v>0</v>
      </c>
      <c r="H322" s="160">
        <v>0</v>
      </c>
      <c r="I322" s="160">
        <v>0</v>
      </c>
      <c r="J322" s="160">
        <v>0</v>
      </c>
      <c r="K322" s="160">
        <v>0</v>
      </c>
      <c r="L322" s="160">
        <v>0</v>
      </c>
      <c r="M322" s="160">
        <v>0</v>
      </c>
      <c r="N322" s="160">
        <v>0</v>
      </c>
      <c r="O322" s="160">
        <v>0</v>
      </c>
      <c r="P322" s="159"/>
      <c r="Q322" s="62"/>
    </row>
    <row r="323" spans="1:17">
      <c r="A323" s="248"/>
      <c r="B323" s="157" t="s">
        <v>2379</v>
      </c>
      <c r="C323" s="54"/>
      <c r="D323" s="160">
        <v>0</v>
      </c>
      <c r="E323" s="160">
        <v>0</v>
      </c>
      <c r="F323" s="160">
        <v>0</v>
      </c>
      <c r="G323" s="160">
        <v>0</v>
      </c>
      <c r="H323" s="160">
        <v>0</v>
      </c>
      <c r="I323" s="160">
        <v>0</v>
      </c>
      <c r="J323" s="160">
        <v>0</v>
      </c>
      <c r="K323" s="160">
        <v>0</v>
      </c>
      <c r="L323" s="160">
        <v>0</v>
      </c>
      <c r="M323" s="160">
        <v>0</v>
      </c>
      <c r="N323" s="160">
        <v>0</v>
      </c>
      <c r="O323" s="160">
        <v>0</v>
      </c>
      <c r="P323" s="159"/>
      <c r="Q323" s="62"/>
    </row>
    <row r="324" spans="1:17">
      <c r="A324" s="248"/>
      <c r="B324" s="157" t="s">
        <v>2380</v>
      </c>
      <c r="C324" s="54"/>
      <c r="D324" s="160">
        <v>0</v>
      </c>
      <c r="E324" s="160">
        <v>0</v>
      </c>
      <c r="F324" s="160">
        <v>0</v>
      </c>
      <c r="G324" s="160">
        <v>0</v>
      </c>
      <c r="H324" s="160">
        <v>0</v>
      </c>
      <c r="I324" s="160">
        <v>0</v>
      </c>
      <c r="J324" s="160">
        <v>0</v>
      </c>
      <c r="K324" s="160">
        <v>0</v>
      </c>
      <c r="L324" s="160">
        <v>0</v>
      </c>
      <c r="M324" s="160">
        <v>0</v>
      </c>
      <c r="N324" s="160">
        <v>0</v>
      </c>
      <c r="O324" s="160">
        <v>0</v>
      </c>
      <c r="P324" s="159"/>
      <c r="Q324" s="62"/>
    </row>
    <row r="325" spans="1:17" ht="12" customHeight="1">
      <c r="A325" s="249"/>
      <c r="B325" s="157" t="s">
        <v>2381</v>
      </c>
      <c r="C325" s="54"/>
      <c r="D325" s="160">
        <v>0</v>
      </c>
      <c r="E325" s="160">
        <v>0</v>
      </c>
      <c r="F325" s="160">
        <v>0</v>
      </c>
      <c r="G325" s="160">
        <v>0</v>
      </c>
      <c r="H325" s="160">
        <v>0</v>
      </c>
      <c r="I325" s="160">
        <v>0</v>
      </c>
      <c r="J325" s="160">
        <v>0</v>
      </c>
      <c r="K325" s="160">
        <v>0</v>
      </c>
      <c r="L325" s="160">
        <v>0</v>
      </c>
      <c r="M325" s="160">
        <v>0</v>
      </c>
      <c r="N325" s="160">
        <v>0</v>
      </c>
      <c r="O325" s="160">
        <v>0</v>
      </c>
      <c r="P325" s="159"/>
      <c r="Q325" s="62"/>
    </row>
    <row r="326" spans="1:17">
      <c r="A326" s="247" t="s">
        <v>2382</v>
      </c>
      <c r="B326" s="157" t="s">
        <v>2383</v>
      </c>
      <c r="C326" s="54"/>
      <c r="D326" s="160">
        <v>0</v>
      </c>
      <c r="E326" s="160">
        <v>0</v>
      </c>
      <c r="F326" s="160">
        <v>0</v>
      </c>
      <c r="G326" s="160">
        <v>0</v>
      </c>
      <c r="H326" s="160">
        <v>0</v>
      </c>
      <c r="I326" s="160">
        <v>0</v>
      </c>
      <c r="J326" s="160">
        <v>0</v>
      </c>
      <c r="K326" s="160">
        <v>0</v>
      </c>
      <c r="L326" s="160">
        <v>0</v>
      </c>
      <c r="M326" s="160">
        <v>0</v>
      </c>
      <c r="N326" s="160">
        <v>0</v>
      </c>
      <c r="O326" s="160">
        <v>0</v>
      </c>
      <c r="P326" s="159"/>
      <c r="Q326" s="62"/>
    </row>
    <row r="327" spans="1:17">
      <c r="A327" s="249"/>
      <c r="B327" s="157" t="s">
        <v>2384</v>
      </c>
      <c r="C327" s="54"/>
      <c r="D327" s="160">
        <v>0</v>
      </c>
      <c r="E327" s="160">
        <v>0</v>
      </c>
      <c r="F327" s="160">
        <v>0</v>
      </c>
      <c r="G327" s="160">
        <v>0</v>
      </c>
      <c r="H327" s="160">
        <v>0</v>
      </c>
      <c r="I327" s="160">
        <v>0</v>
      </c>
      <c r="J327" s="160">
        <v>0</v>
      </c>
      <c r="K327" s="160">
        <v>0</v>
      </c>
      <c r="L327" s="160">
        <v>0</v>
      </c>
      <c r="M327" s="160">
        <v>0</v>
      </c>
      <c r="N327" s="160">
        <v>0</v>
      </c>
      <c r="O327" s="160">
        <v>0</v>
      </c>
      <c r="P327" s="159"/>
      <c r="Q327" s="62"/>
    </row>
    <row r="328" spans="1:17" ht="12" hidden="1" customHeight="1">
      <c r="A328" s="247" t="s">
        <v>2385</v>
      </c>
      <c r="B328" s="157" t="s">
        <v>2386</v>
      </c>
      <c r="C328" s="54"/>
      <c r="D328" s="160">
        <v>0</v>
      </c>
      <c r="E328" s="160">
        <v>0</v>
      </c>
      <c r="F328" s="160">
        <v>0</v>
      </c>
      <c r="G328" s="160">
        <v>0</v>
      </c>
      <c r="H328" s="160">
        <v>0</v>
      </c>
      <c r="I328" s="160">
        <v>0</v>
      </c>
      <c r="J328" s="160">
        <v>0</v>
      </c>
      <c r="K328" s="160">
        <v>0</v>
      </c>
      <c r="L328" s="160">
        <v>0</v>
      </c>
      <c r="M328" s="160">
        <v>0</v>
      </c>
      <c r="N328" s="160">
        <v>0</v>
      </c>
      <c r="O328" s="160">
        <v>0</v>
      </c>
      <c r="P328" s="159"/>
      <c r="Q328" s="62"/>
    </row>
    <row r="329" spans="1:17" hidden="1">
      <c r="A329" s="248"/>
      <c r="B329" s="157" t="s">
        <v>2387</v>
      </c>
      <c r="C329" s="54"/>
      <c r="D329" s="160">
        <v>0</v>
      </c>
      <c r="E329" s="160">
        <v>0</v>
      </c>
      <c r="F329" s="160">
        <v>0</v>
      </c>
      <c r="G329" s="160">
        <v>0</v>
      </c>
      <c r="H329" s="160">
        <v>0</v>
      </c>
      <c r="I329" s="160">
        <v>0</v>
      </c>
      <c r="J329" s="160">
        <v>0</v>
      </c>
      <c r="K329" s="160">
        <v>0</v>
      </c>
      <c r="L329" s="160">
        <v>0</v>
      </c>
      <c r="M329" s="160">
        <v>0</v>
      </c>
      <c r="N329" s="160">
        <v>0</v>
      </c>
      <c r="O329" s="160">
        <v>0</v>
      </c>
      <c r="P329" s="159"/>
      <c r="Q329" s="62"/>
    </row>
    <row r="330" spans="1:17" hidden="1">
      <c r="A330" s="248"/>
      <c r="B330" s="157" t="s">
        <v>2388</v>
      </c>
      <c r="C330" s="54"/>
      <c r="D330" s="160">
        <v>0</v>
      </c>
      <c r="E330" s="160">
        <v>0</v>
      </c>
      <c r="F330" s="160">
        <v>0</v>
      </c>
      <c r="G330" s="160">
        <v>0</v>
      </c>
      <c r="H330" s="160">
        <v>0</v>
      </c>
      <c r="I330" s="160">
        <v>0</v>
      </c>
      <c r="J330" s="160">
        <v>0</v>
      </c>
      <c r="K330" s="160">
        <v>0</v>
      </c>
      <c r="L330" s="160">
        <v>0</v>
      </c>
      <c r="M330" s="160">
        <v>0</v>
      </c>
      <c r="N330" s="160">
        <v>0</v>
      </c>
      <c r="O330" s="160">
        <v>0</v>
      </c>
      <c r="P330" s="159"/>
      <c r="Q330" s="62"/>
    </row>
    <row r="331" spans="1:17" hidden="1">
      <c r="A331" s="248"/>
      <c r="B331" s="157" t="s">
        <v>2389</v>
      </c>
      <c r="C331" s="54"/>
      <c r="D331" s="160">
        <v>0</v>
      </c>
      <c r="E331" s="160">
        <v>0</v>
      </c>
      <c r="F331" s="160">
        <v>0</v>
      </c>
      <c r="G331" s="160">
        <v>0</v>
      </c>
      <c r="H331" s="160">
        <v>0</v>
      </c>
      <c r="I331" s="160">
        <v>0</v>
      </c>
      <c r="J331" s="160">
        <v>0</v>
      </c>
      <c r="K331" s="160">
        <v>0</v>
      </c>
      <c r="L331" s="160">
        <v>0</v>
      </c>
      <c r="M331" s="160">
        <v>0</v>
      </c>
      <c r="N331" s="160">
        <v>0</v>
      </c>
      <c r="O331" s="160">
        <v>0</v>
      </c>
      <c r="P331" s="159"/>
      <c r="Q331" s="62"/>
    </row>
    <row r="332" spans="1:17" hidden="1">
      <c r="A332" s="248"/>
      <c r="B332" s="157" t="s">
        <v>2390</v>
      </c>
      <c r="C332" s="54"/>
      <c r="D332" s="160">
        <v>0</v>
      </c>
      <c r="E332" s="160">
        <v>0</v>
      </c>
      <c r="F332" s="160">
        <v>0</v>
      </c>
      <c r="G332" s="160">
        <v>0</v>
      </c>
      <c r="H332" s="160">
        <v>0</v>
      </c>
      <c r="I332" s="160">
        <v>0</v>
      </c>
      <c r="J332" s="160">
        <v>0</v>
      </c>
      <c r="K332" s="160">
        <v>0</v>
      </c>
      <c r="L332" s="160">
        <v>0</v>
      </c>
      <c r="M332" s="160">
        <v>0</v>
      </c>
      <c r="N332" s="160">
        <v>0</v>
      </c>
      <c r="O332" s="160">
        <v>0</v>
      </c>
      <c r="P332" s="159"/>
      <c r="Q332" s="62"/>
    </row>
    <row r="333" spans="1:17" hidden="1">
      <c r="A333" s="248"/>
      <c r="B333" s="157" t="s">
        <v>2391</v>
      </c>
      <c r="C333" s="54"/>
      <c r="D333" s="160">
        <v>0</v>
      </c>
      <c r="E333" s="160">
        <v>0</v>
      </c>
      <c r="F333" s="160">
        <v>0</v>
      </c>
      <c r="G333" s="160">
        <v>0</v>
      </c>
      <c r="H333" s="160">
        <v>0</v>
      </c>
      <c r="I333" s="160">
        <v>0</v>
      </c>
      <c r="J333" s="160">
        <v>0</v>
      </c>
      <c r="K333" s="160">
        <v>0</v>
      </c>
      <c r="L333" s="160">
        <v>0</v>
      </c>
      <c r="M333" s="160">
        <v>0</v>
      </c>
      <c r="N333" s="160">
        <v>0</v>
      </c>
      <c r="O333" s="160">
        <v>0</v>
      </c>
      <c r="P333" s="159"/>
      <c r="Q333" s="62"/>
    </row>
    <row r="334" spans="1:17" hidden="1">
      <c r="A334" s="248"/>
      <c r="B334" s="157" t="s">
        <v>2392</v>
      </c>
      <c r="C334" s="54"/>
      <c r="D334" s="160">
        <v>0</v>
      </c>
      <c r="E334" s="160">
        <v>0</v>
      </c>
      <c r="F334" s="160">
        <v>0</v>
      </c>
      <c r="G334" s="160">
        <v>0</v>
      </c>
      <c r="H334" s="160">
        <v>0</v>
      </c>
      <c r="I334" s="160">
        <v>0</v>
      </c>
      <c r="J334" s="160">
        <v>0</v>
      </c>
      <c r="K334" s="160">
        <v>0</v>
      </c>
      <c r="L334" s="160">
        <v>0</v>
      </c>
      <c r="M334" s="160">
        <v>0</v>
      </c>
      <c r="N334" s="160">
        <v>0</v>
      </c>
      <c r="O334" s="160">
        <v>0</v>
      </c>
      <c r="P334" s="159"/>
      <c r="Q334" s="62"/>
    </row>
    <row r="335" spans="1:17" hidden="1">
      <c r="A335" s="248"/>
      <c r="B335" s="157" t="s">
        <v>2393</v>
      </c>
      <c r="C335" s="54"/>
      <c r="D335" s="160">
        <v>0</v>
      </c>
      <c r="E335" s="160">
        <v>0</v>
      </c>
      <c r="F335" s="160">
        <v>0</v>
      </c>
      <c r="G335" s="160">
        <v>0</v>
      </c>
      <c r="H335" s="160">
        <v>0</v>
      </c>
      <c r="I335" s="160">
        <v>0</v>
      </c>
      <c r="J335" s="160">
        <v>0</v>
      </c>
      <c r="K335" s="160">
        <v>0</v>
      </c>
      <c r="L335" s="160">
        <v>0</v>
      </c>
      <c r="M335" s="160">
        <v>0</v>
      </c>
      <c r="N335" s="160">
        <v>0</v>
      </c>
      <c r="O335" s="160">
        <v>0</v>
      </c>
      <c r="P335" s="159"/>
      <c r="Q335" s="62"/>
    </row>
    <row r="336" spans="1:17" hidden="1">
      <c r="A336" s="248"/>
      <c r="B336" s="157" t="s">
        <v>2394</v>
      </c>
      <c r="C336" s="54"/>
      <c r="D336" s="160">
        <v>0</v>
      </c>
      <c r="E336" s="160">
        <v>0</v>
      </c>
      <c r="F336" s="160">
        <v>0</v>
      </c>
      <c r="G336" s="160">
        <v>0</v>
      </c>
      <c r="H336" s="160">
        <v>0</v>
      </c>
      <c r="I336" s="160">
        <v>0</v>
      </c>
      <c r="J336" s="160">
        <v>0</v>
      </c>
      <c r="K336" s="160">
        <v>0</v>
      </c>
      <c r="L336" s="160">
        <v>0</v>
      </c>
      <c r="M336" s="160">
        <v>0</v>
      </c>
      <c r="N336" s="160">
        <v>0</v>
      </c>
      <c r="O336" s="160">
        <v>0</v>
      </c>
      <c r="P336" s="159"/>
      <c r="Q336" s="62"/>
    </row>
    <row r="337" spans="1:17" hidden="1">
      <c r="A337" s="248"/>
      <c r="B337" s="157" t="s">
        <v>2395</v>
      </c>
      <c r="C337" s="54"/>
      <c r="D337" s="160">
        <v>0</v>
      </c>
      <c r="E337" s="160">
        <v>0</v>
      </c>
      <c r="F337" s="160">
        <v>0</v>
      </c>
      <c r="G337" s="160">
        <v>0</v>
      </c>
      <c r="H337" s="160">
        <v>0</v>
      </c>
      <c r="I337" s="160">
        <v>0</v>
      </c>
      <c r="J337" s="160">
        <v>0</v>
      </c>
      <c r="K337" s="160">
        <v>0</v>
      </c>
      <c r="L337" s="160">
        <v>0</v>
      </c>
      <c r="M337" s="160">
        <v>0</v>
      </c>
      <c r="N337" s="160">
        <v>0</v>
      </c>
      <c r="O337" s="160">
        <v>0</v>
      </c>
      <c r="P337" s="159"/>
      <c r="Q337" s="62"/>
    </row>
    <row r="338" spans="1:17" hidden="1">
      <c r="A338" s="249"/>
      <c r="B338" s="157" t="s">
        <v>2396</v>
      </c>
      <c r="C338" s="54"/>
      <c r="D338" s="160">
        <v>0</v>
      </c>
      <c r="E338" s="160">
        <v>0</v>
      </c>
      <c r="F338" s="160">
        <v>0</v>
      </c>
      <c r="G338" s="160">
        <v>0</v>
      </c>
      <c r="H338" s="160">
        <v>0</v>
      </c>
      <c r="I338" s="160">
        <v>0</v>
      </c>
      <c r="J338" s="160">
        <v>0</v>
      </c>
      <c r="K338" s="160">
        <v>0</v>
      </c>
      <c r="L338" s="160">
        <v>0</v>
      </c>
      <c r="M338" s="160">
        <v>0</v>
      </c>
      <c r="N338" s="160">
        <v>0</v>
      </c>
      <c r="O338" s="160">
        <v>0</v>
      </c>
      <c r="P338" s="159"/>
      <c r="Q338" s="62"/>
    </row>
    <row r="339" spans="1:17" s="137" customFormat="1">
      <c r="A339" s="250" t="s">
        <v>2397</v>
      </c>
      <c r="B339" s="175" t="s">
        <v>2398</v>
      </c>
      <c r="C339" s="176"/>
      <c r="D339" s="160">
        <v>0</v>
      </c>
      <c r="E339" s="160">
        <v>0</v>
      </c>
      <c r="F339" s="160">
        <v>0</v>
      </c>
      <c r="G339" s="160">
        <v>0</v>
      </c>
      <c r="H339" s="160">
        <v>0</v>
      </c>
      <c r="I339" s="160">
        <v>0</v>
      </c>
      <c r="J339" s="160">
        <v>0</v>
      </c>
      <c r="K339" s="160">
        <v>0</v>
      </c>
      <c r="L339" s="160">
        <v>0</v>
      </c>
      <c r="M339" s="160">
        <v>0</v>
      </c>
      <c r="N339" s="160">
        <v>0</v>
      </c>
      <c r="O339" s="160">
        <v>0</v>
      </c>
      <c r="P339" s="177"/>
      <c r="Q339" s="178"/>
    </row>
    <row r="340" spans="1:17" s="137" customFormat="1">
      <c r="A340" s="251"/>
      <c r="B340" s="175" t="s">
        <v>2399</v>
      </c>
      <c r="C340" s="176"/>
      <c r="D340" s="160">
        <v>0</v>
      </c>
      <c r="E340" s="160">
        <v>0</v>
      </c>
      <c r="F340" s="160">
        <v>0</v>
      </c>
      <c r="G340" s="160">
        <v>0</v>
      </c>
      <c r="H340" s="160">
        <v>0</v>
      </c>
      <c r="I340" s="160">
        <v>0</v>
      </c>
      <c r="J340" s="160">
        <v>0</v>
      </c>
      <c r="K340" s="160">
        <v>0</v>
      </c>
      <c r="L340" s="160">
        <v>0</v>
      </c>
      <c r="M340" s="160">
        <v>0</v>
      </c>
      <c r="N340" s="160">
        <v>0</v>
      </c>
      <c r="O340" s="160">
        <v>0</v>
      </c>
      <c r="P340" s="177"/>
      <c r="Q340" s="178"/>
    </row>
    <row r="341" spans="1:17" s="137" customFormat="1">
      <c r="A341" s="252"/>
      <c r="B341" s="175" t="s">
        <v>2400</v>
      </c>
      <c r="C341" s="176"/>
      <c r="D341" s="160">
        <v>0</v>
      </c>
      <c r="E341" s="160">
        <v>0</v>
      </c>
      <c r="F341" s="160">
        <v>0</v>
      </c>
      <c r="G341" s="160">
        <v>0</v>
      </c>
      <c r="H341" s="160">
        <v>0</v>
      </c>
      <c r="I341" s="160">
        <v>0</v>
      </c>
      <c r="J341" s="160">
        <v>0</v>
      </c>
      <c r="K341" s="160">
        <v>0</v>
      </c>
      <c r="L341" s="160">
        <v>0</v>
      </c>
      <c r="M341" s="160">
        <v>0</v>
      </c>
      <c r="N341" s="160">
        <v>0</v>
      </c>
      <c r="O341" s="160">
        <v>0</v>
      </c>
      <c r="P341" s="177"/>
      <c r="Q341" s="178"/>
    </row>
    <row r="342" spans="1:17" s="137" customFormat="1" ht="21.75" customHeight="1">
      <c r="A342" s="250" t="s">
        <v>2401</v>
      </c>
      <c r="B342" s="175" t="s">
        <v>2402</v>
      </c>
      <c r="C342" s="176"/>
      <c r="D342" s="160">
        <v>0</v>
      </c>
      <c r="E342" s="160">
        <v>0</v>
      </c>
      <c r="F342" s="160">
        <v>0</v>
      </c>
      <c r="G342" s="160">
        <v>0</v>
      </c>
      <c r="H342" s="160">
        <v>0</v>
      </c>
      <c r="I342" s="160">
        <v>0</v>
      </c>
      <c r="J342" s="160">
        <v>0</v>
      </c>
      <c r="K342" s="160">
        <v>0</v>
      </c>
      <c r="L342" s="160">
        <v>0</v>
      </c>
      <c r="M342" s="160">
        <v>0</v>
      </c>
      <c r="N342" s="160">
        <v>0</v>
      </c>
      <c r="O342" s="160">
        <v>0</v>
      </c>
      <c r="P342" s="177"/>
      <c r="Q342" s="178"/>
    </row>
    <row r="343" spans="1:17" s="137" customFormat="1" ht="21" customHeight="1">
      <c r="A343" s="251"/>
      <c r="B343" s="175" t="s">
        <v>2403</v>
      </c>
      <c r="C343" s="176"/>
      <c r="D343" s="160">
        <v>0</v>
      </c>
      <c r="E343" s="160">
        <v>0</v>
      </c>
      <c r="F343" s="160">
        <v>0</v>
      </c>
      <c r="G343" s="160">
        <v>0</v>
      </c>
      <c r="H343" s="160">
        <v>0</v>
      </c>
      <c r="I343" s="160">
        <v>0</v>
      </c>
      <c r="J343" s="160">
        <v>0</v>
      </c>
      <c r="K343" s="160">
        <v>0</v>
      </c>
      <c r="L343" s="160">
        <v>0</v>
      </c>
      <c r="M343" s="160">
        <v>0</v>
      </c>
      <c r="N343" s="160">
        <v>0</v>
      </c>
      <c r="O343" s="160">
        <v>0</v>
      </c>
      <c r="P343" s="177"/>
      <c r="Q343" s="178"/>
    </row>
    <row r="344" spans="1:17" s="137" customFormat="1" ht="21" customHeight="1">
      <c r="A344" s="251"/>
      <c r="B344" s="175" t="s">
        <v>2446</v>
      </c>
      <c r="C344" s="176"/>
      <c r="D344" s="160">
        <v>0</v>
      </c>
      <c r="E344" s="160">
        <v>0</v>
      </c>
      <c r="F344" s="160">
        <v>0</v>
      </c>
      <c r="G344" s="160">
        <v>0</v>
      </c>
      <c r="H344" s="160">
        <v>0</v>
      </c>
      <c r="I344" s="160">
        <v>0</v>
      </c>
      <c r="J344" s="160">
        <v>0</v>
      </c>
      <c r="K344" s="160">
        <v>0</v>
      </c>
      <c r="L344" s="160">
        <v>0</v>
      </c>
      <c r="M344" s="160">
        <v>0</v>
      </c>
      <c r="N344" s="160">
        <v>0</v>
      </c>
      <c r="O344" s="160">
        <v>0</v>
      </c>
      <c r="P344" s="177"/>
      <c r="Q344" s="178"/>
    </row>
    <row r="345" spans="1:17" s="137" customFormat="1" ht="16.5" customHeight="1">
      <c r="A345" s="252"/>
      <c r="B345" s="175" t="s">
        <v>2404</v>
      </c>
      <c r="C345" s="176"/>
      <c r="D345" s="160">
        <v>0</v>
      </c>
      <c r="E345" s="160">
        <v>0</v>
      </c>
      <c r="F345" s="160">
        <v>0</v>
      </c>
      <c r="G345" s="160">
        <v>0</v>
      </c>
      <c r="H345" s="160">
        <v>0</v>
      </c>
      <c r="I345" s="160">
        <v>0</v>
      </c>
      <c r="J345" s="160">
        <v>0</v>
      </c>
      <c r="K345" s="160">
        <v>0</v>
      </c>
      <c r="L345" s="160">
        <v>0</v>
      </c>
      <c r="M345" s="160">
        <v>0</v>
      </c>
      <c r="N345" s="160">
        <v>0</v>
      </c>
      <c r="O345" s="160">
        <v>0</v>
      </c>
      <c r="P345" s="177"/>
      <c r="Q345" s="178"/>
    </row>
    <row r="346" spans="1:17" ht="12.75" customHeight="1">
      <c r="A346" s="157"/>
      <c r="B346" s="158" t="s">
        <v>2407</v>
      </c>
      <c r="C346" s="54"/>
      <c r="D346" s="179">
        <f>SUM(D263:D345)</f>
        <v>0</v>
      </c>
      <c r="E346" s="179">
        <f t="shared" ref="E346:O346" si="32">SUM(E263:E345)</f>
        <v>0</v>
      </c>
      <c r="F346" s="179">
        <f t="shared" si="32"/>
        <v>0</v>
      </c>
      <c r="G346" s="179">
        <f t="shared" si="32"/>
        <v>0</v>
      </c>
      <c r="H346" s="179">
        <f t="shared" si="32"/>
        <v>0</v>
      </c>
      <c r="I346" s="179">
        <f t="shared" si="32"/>
        <v>0</v>
      </c>
      <c r="J346" s="179">
        <f t="shared" si="32"/>
        <v>0</v>
      </c>
      <c r="K346" s="179">
        <f t="shared" si="32"/>
        <v>0</v>
      </c>
      <c r="L346" s="179">
        <f t="shared" si="32"/>
        <v>0</v>
      </c>
      <c r="M346" s="179">
        <f t="shared" si="32"/>
        <v>0</v>
      </c>
      <c r="N346" s="179">
        <f t="shared" si="32"/>
        <v>0</v>
      </c>
      <c r="O346" s="179">
        <f t="shared" si="32"/>
        <v>0</v>
      </c>
      <c r="P346" s="159"/>
      <c r="Q346" s="62"/>
    </row>
    <row r="347" spans="1:17">
      <c r="A347" s="158" t="s">
        <v>2408</v>
      </c>
      <c r="B347" s="158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62"/>
    </row>
    <row r="348" spans="1:17">
      <c r="A348" s="157"/>
      <c r="B348" s="157" t="s">
        <v>2409</v>
      </c>
      <c r="C348" s="54"/>
      <c r="D348" s="160">
        <v>0</v>
      </c>
      <c r="E348" s="160">
        <v>0</v>
      </c>
      <c r="F348" s="160">
        <v>0</v>
      </c>
      <c r="G348" s="160">
        <v>0</v>
      </c>
      <c r="H348" s="160">
        <v>0</v>
      </c>
      <c r="I348" s="160">
        <v>0</v>
      </c>
      <c r="J348" s="160">
        <v>0</v>
      </c>
      <c r="K348" s="160">
        <v>0</v>
      </c>
      <c r="L348" s="160">
        <v>0</v>
      </c>
      <c r="M348" s="160">
        <v>0</v>
      </c>
      <c r="N348" s="160">
        <v>0</v>
      </c>
      <c r="O348" s="160">
        <v>0</v>
      </c>
      <c r="P348" s="159"/>
      <c r="Q348" s="62"/>
    </row>
    <row r="349" spans="1:17">
      <c r="A349" s="157"/>
      <c r="B349" s="157" t="s">
        <v>2410</v>
      </c>
      <c r="C349" s="54"/>
      <c r="D349" s="160">
        <v>0</v>
      </c>
      <c r="E349" s="160">
        <v>0</v>
      </c>
      <c r="F349" s="160">
        <v>0</v>
      </c>
      <c r="G349" s="160">
        <v>0</v>
      </c>
      <c r="H349" s="160">
        <v>0</v>
      </c>
      <c r="I349" s="160">
        <v>0</v>
      </c>
      <c r="J349" s="160">
        <v>0</v>
      </c>
      <c r="K349" s="160">
        <v>0</v>
      </c>
      <c r="L349" s="160">
        <v>0</v>
      </c>
      <c r="M349" s="160">
        <v>0</v>
      </c>
      <c r="N349" s="160">
        <v>0</v>
      </c>
      <c r="O349" s="160">
        <v>0</v>
      </c>
      <c r="P349" s="159"/>
      <c r="Q349" s="62"/>
    </row>
    <row r="350" spans="1:17">
      <c r="A350" s="157"/>
      <c r="B350" s="157" t="s">
        <v>2411</v>
      </c>
      <c r="C350" s="54"/>
      <c r="D350" s="160">
        <v>0</v>
      </c>
      <c r="E350" s="160">
        <v>0</v>
      </c>
      <c r="F350" s="160">
        <v>0</v>
      </c>
      <c r="G350" s="160">
        <v>0</v>
      </c>
      <c r="H350" s="160">
        <v>0</v>
      </c>
      <c r="I350" s="160">
        <v>0</v>
      </c>
      <c r="J350" s="160">
        <v>0</v>
      </c>
      <c r="K350" s="160">
        <v>0</v>
      </c>
      <c r="L350" s="160">
        <v>0</v>
      </c>
      <c r="M350" s="160">
        <v>0</v>
      </c>
      <c r="N350" s="160">
        <v>0</v>
      </c>
      <c r="O350" s="160">
        <v>0</v>
      </c>
      <c r="P350" s="159"/>
      <c r="Q350" s="62"/>
    </row>
    <row r="351" spans="1:17">
      <c r="A351" s="157"/>
      <c r="B351" s="175" t="s">
        <v>2412</v>
      </c>
      <c r="C351" s="54"/>
      <c r="D351" s="160">
        <v>0</v>
      </c>
      <c r="E351" s="160">
        <v>0</v>
      </c>
      <c r="F351" s="160">
        <v>0</v>
      </c>
      <c r="G351" s="160">
        <v>0</v>
      </c>
      <c r="H351" s="160">
        <v>0</v>
      </c>
      <c r="I351" s="160">
        <v>0</v>
      </c>
      <c r="J351" s="160">
        <v>0</v>
      </c>
      <c r="K351" s="160">
        <v>0</v>
      </c>
      <c r="L351" s="160">
        <v>0</v>
      </c>
      <c r="M351" s="160">
        <v>0</v>
      </c>
      <c r="N351" s="160">
        <v>0</v>
      </c>
      <c r="O351" s="160">
        <v>0</v>
      </c>
      <c r="P351" s="159"/>
      <c r="Q351" s="62"/>
    </row>
    <row r="352" spans="1:17">
      <c r="A352" s="157"/>
      <c r="B352" s="157" t="s">
        <v>2413</v>
      </c>
      <c r="C352" s="54"/>
      <c r="D352" s="160">
        <v>0</v>
      </c>
      <c r="E352" s="160">
        <v>0</v>
      </c>
      <c r="F352" s="160">
        <v>0</v>
      </c>
      <c r="G352" s="160">
        <v>0</v>
      </c>
      <c r="H352" s="160">
        <v>0</v>
      </c>
      <c r="I352" s="160">
        <v>0</v>
      </c>
      <c r="J352" s="160">
        <v>0</v>
      </c>
      <c r="K352" s="160">
        <v>0</v>
      </c>
      <c r="L352" s="160">
        <v>0</v>
      </c>
      <c r="M352" s="160">
        <v>0</v>
      </c>
      <c r="N352" s="160">
        <v>0</v>
      </c>
      <c r="O352" s="160">
        <v>0</v>
      </c>
      <c r="P352" s="159"/>
      <c r="Q352" s="62"/>
    </row>
    <row r="353" spans="1:17">
      <c r="A353" s="157"/>
      <c r="B353" s="157" t="s">
        <v>2414</v>
      </c>
      <c r="C353" s="54"/>
      <c r="D353" s="160">
        <v>0</v>
      </c>
      <c r="E353" s="160">
        <v>0</v>
      </c>
      <c r="F353" s="160">
        <v>0</v>
      </c>
      <c r="G353" s="160">
        <v>0</v>
      </c>
      <c r="H353" s="160">
        <v>0</v>
      </c>
      <c r="I353" s="160">
        <v>0</v>
      </c>
      <c r="J353" s="160">
        <v>0</v>
      </c>
      <c r="K353" s="160">
        <v>0</v>
      </c>
      <c r="L353" s="160">
        <v>0</v>
      </c>
      <c r="M353" s="160">
        <v>0</v>
      </c>
      <c r="N353" s="160">
        <v>0</v>
      </c>
      <c r="O353" s="160">
        <v>0</v>
      </c>
      <c r="P353" s="159"/>
      <c r="Q353" s="62"/>
    </row>
    <row r="354" spans="1:17">
      <c r="A354" s="157"/>
      <c r="B354" s="157" t="s">
        <v>2415</v>
      </c>
      <c r="C354" s="54"/>
      <c r="D354" s="160">
        <v>0</v>
      </c>
      <c r="E354" s="160">
        <v>0</v>
      </c>
      <c r="F354" s="160">
        <v>0</v>
      </c>
      <c r="G354" s="160">
        <v>0</v>
      </c>
      <c r="H354" s="160">
        <v>0</v>
      </c>
      <c r="I354" s="160">
        <v>0</v>
      </c>
      <c r="J354" s="160">
        <v>0</v>
      </c>
      <c r="K354" s="160">
        <v>0</v>
      </c>
      <c r="L354" s="160">
        <v>0</v>
      </c>
      <c r="M354" s="160">
        <v>0</v>
      </c>
      <c r="N354" s="160">
        <v>0</v>
      </c>
      <c r="O354" s="160">
        <v>0</v>
      </c>
      <c r="P354" s="159"/>
      <c r="Q354" s="62"/>
    </row>
    <row r="355" spans="1:17">
      <c r="A355" s="157"/>
      <c r="B355" s="157" t="s">
        <v>2416</v>
      </c>
      <c r="C355" s="54"/>
      <c r="D355" s="160">
        <v>0</v>
      </c>
      <c r="E355" s="160">
        <v>0</v>
      </c>
      <c r="F355" s="160">
        <v>0</v>
      </c>
      <c r="G355" s="160">
        <v>0</v>
      </c>
      <c r="H355" s="160">
        <v>0</v>
      </c>
      <c r="I355" s="160">
        <v>0</v>
      </c>
      <c r="J355" s="160">
        <v>0</v>
      </c>
      <c r="K355" s="160">
        <v>0</v>
      </c>
      <c r="L355" s="160">
        <v>0</v>
      </c>
      <c r="M355" s="160">
        <v>0</v>
      </c>
      <c r="N355" s="160">
        <v>0</v>
      </c>
      <c r="O355" s="160">
        <v>0</v>
      </c>
      <c r="P355" s="159"/>
      <c r="Q355" s="62"/>
    </row>
    <row r="356" spans="1:17">
      <c r="A356" s="157"/>
      <c r="B356" s="157" t="s">
        <v>2417</v>
      </c>
      <c r="C356" s="54"/>
      <c r="D356" s="160">
        <v>0</v>
      </c>
      <c r="E356" s="160">
        <v>0</v>
      </c>
      <c r="F356" s="160">
        <v>0</v>
      </c>
      <c r="G356" s="160">
        <v>0</v>
      </c>
      <c r="H356" s="160">
        <v>0</v>
      </c>
      <c r="I356" s="160">
        <v>0</v>
      </c>
      <c r="J356" s="160">
        <v>0</v>
      </c>
      <c r="K356" s="160">
        <v>0</v>
      </c>
      <c r="L356" s="160">
        <v>0</v>
      </c>
      <c r="M356" s="160">
        <v>0</v>
      </c>
      <c r="N356" s="160">
        <v>0</v>
      </c>
      <c r="O356" s="160">
        <v>0</v>
      </c>
      <c r="P356" s="159"/>
      <c r="Q356" s="62"/>
    </row>
    <row r="357" spans="1:17">
      <c r="A357" s="157"/>
      <c r="B357" s="157" t="s">
        <v>2418</v>
      </c>
      <c r="C357" s="54"/>
      <c r="D357" s="160">
        <v>0</v>
      </c>
      <c r="E357" s="160">
        <v>0</v>
      </c>
      <c r="F357" s="160">
        <v>0</v>
      </c>
      <c r="G357" s="160">
        <v>0</v>
      </c>
      <c r="H357" s="160">
        <v>0</v>
      </c>
      <c r="I357" s="160">
        <v>0</v>
      </c>
      <c r="J357" s="160">
        <v>0</v>
      </c>
      <c r="K357" s="160">
        <v>0</v>
      </c>
      <c r="L357" s="160">
        <v>0</v>
      </c>
      <c r="M357" s="160">
        <v>0</v>
      </c>
      <c r="N357" s="160">
        <v>0</v>
      </c>
      <c r="O357" s="160">
        <v>0</v>
      </c>
      <c r="P357" s="159"/>
      <c r="Q357" s="62"/>
    </row>
    <row r="358" spans="1:17">
      <c r="A358" s="157"/>
      <c r="B358" s="157" t="s">
        <v>2419</v>
      </c>
      <c r="C358" s="54"/>
      <c r="D358" s="160">
        <v>0</v>
      </c>
      <c r="E358" s="160">
        <v>0</v>
      </c>
      <c r="F358" s="160">
        <v>0</v>
      </c>
      <c r="G358" s="160">
        <v>0</v>
      </c>
      <c r="H358" s="160">
        <v>0</v>
      </c>
      <c r="I358" s="160">
        <v>0</v>
      </c>
      <c r="J358" s="160">
        <v>0</v>
      </c>
      <c r="K358" s="160">
        <v>0</v>
      </c>
      <c r="L358" s="160">
        <v>0</v>
      </c>
      <c r="M358" s="160">
        <v>0</v>
      </c>
      <c r="N358" s="160">
        <v>0</v>
      </c>
      <c r="O358" s="160">
        <v>0</v>
      </c>
      <c r="P358" s="159"/>
      <c r="Q358" s="62"/>
    </row>
    <row r="359" spans="1:17" ht="15" customHeight="1">
      <c r="A359" s="157"/>
      <c r="B359" s="158" t="s">
        <v>2420</v>
      </c>
      <c r="C359" s="54"/>
      <c r="D359" s="179">
        <f t="shared" ref="D359:O359" si="33">SUM(D348:D358)</f>
        <v>0</v>
      </c>
      <c r="E359" s="179">
        <f t="shared" si="33"/>
        <v>0</v>
      </c>
      <c r="F359" s="179">
        <f t="shared" si="33"/>
        <v>0</v>
      </c>
      <c r="G359" s="179">
        <f t="shared" si="33"/>
        <v>0</v>
      </c>
      <c r="H359" s="179">
        <f t="shared" si="33"/>
        <v>0</v>
      </c>
      <c r="I359" s="179">
        <f t="shared" si="33"/>
        <v>0</v>
      </c>
      <c r="J359" s="179">
        <f t="shared" si="33"/>
        <v>0</v>
      </c>
      <c r="K359" s="179">
        <f t="shared" si="33"/>
        <v>0</v>
      </c>
      <c r="L359" s="179">
        <f t="shared" si="33"/>
        <v>0</v>
      </c>
      <c r="M359" s="179">
        <f t="shared" si="33"/>
        <v>0</v>
      </c>
      <c r="N359" s="179">
        <f t="shared" si="33"/>
        <v>0</v>
      </c>
      <c r="O359" s="179">
        <f t="shared" si="33"/>
        <v>0</v>
      </c>
      <c r="P359" s="159"/>
      <c r="Q359" s="62"/>
    </row>
    <row r="360" spans="1:17">
      <c r="A360" s="158" t="s">
        <v>2421</v>
      </c>
      <c r="B360" s="158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62"/>
    </row>
    <row r="361" spans="1:17">
      <c r="A361" s="157"/>
      <c r="B361" s="157" t="s">
        <v>2409</v>
      </c>
      <c r="C361" s="54"/>
      <c r="D361" s="160">
        <v>0</v>
      </c>
      <c r="E361" s="160">
        <v>0</v>
      </c>
      <c r="F361" s="160">
        <v>0</v>
      </c>
      <c r="G361" s="160">
        <v>0</v>
      </c>
      <c r="H361" s="160">
        <v>0</v>
      </c>
      <c r="I361" s="160">
        <v>0</v>
      </c>
      <c r="J361" s="160">
        <v>0</v>
      </c>
      <c r="K361" s="160">
        <v>0</v>
      </c>
      <c r="L361" s="160">
        <v>0</v>
      </c>
      <c r="M361" s="160">
        <v>0</v>
      </c>
      <c r="N361" s="160">
        <v>0</v>
      </c>
      <c r="O361" s="160">
        <v>0</v>
      </c>
      <c r="P361" s="159"/>
      <c r="Q361" s="62"/>
    </row>
    <row r="362" spans="1:17">
      <c r="A362" s="157"/>
      <c r="B362" s="157" t="s">
        <v>2410</v>
      </c>
      <c r="C362" s="54"/>
      <c r="D362" s="160">
        <v>0</v>
      </c>
      <c r="E362" s="160">
        <v>0</v>
      </c>
      <c r="F362" s="160">
        <v>0</v>
      </c>
      <c r="G362" s="160">
        <v>0</v>
      </c>
      <c r="H362" s="160">
        <v>0</v>
      </c>
      <c r="I362" s="160">
        <v>0</v>
      </c>
      <c r="J362" s="160">
        <v>0</v>
      </c>
      <c r="K362" s="160">
        <v>0</v>
      </c>
      <c r="L362" s="160">
        <v>0</v>
      </c>
      <c r="M362" s="160">
        <v>0</v>
      </c>
      <c r="N362" s="160">
        <v>0</v>
      </c>
      <c r="O362" s="160">
        <v>0</v>
      </c>
      <c r="P362" s="159"/>
      <c r="Q362" s="62"/>
    </row>
    <row r="363" spans="1:17">
      <c r="A363" s="157"/>
      <c r="B363" s="157" t="s">
        <v>2411</v>
      </c>
      <c r="C363" s="54"/>
      <c r="D363" s="160">
        <v>0</v>
      </c>
      <c r="E363" s="160">
        <v>0</v>
      </c>
      <c r="F363" s="160">
        <v>0</v>
      </c>
      <c r="G363" s="160">
        <v>0</v>
      </c>
      <c r="H363" s="160">
        <v>0</v>
      </c>
      <c r="I363" s="160">
        <v>0</v>
      </c>
      <c r="J363" s="160">
        <v>0</v>
      </c>
      <c r="K363" s="160">
        <v>0</v>
      </c>
      <c r="L363" s="160">
        <v>0</v>
      </c>
      <c r="M363" s="160">
        <v>0</v>
      </c>
      <c r="N363" s="160">
        <v>0</v>
      </c>
      <c r="O363" s="160">
        <v>0</v>
      </c>
      <c r="P363" s="159"/>
      <c r="Q363" s="62"/>
    </row>
    <row r="364" spans="1:17">
      <c r="A364" s="157"/>
      <c r="B364" s="175" t="s">
        <v>2412</v>
      </c>
      <c r="C364" s="54"/>
      <c r="D364" s="160">
        <v>0</v>
      </c>
      <c r="E364" s="160">
        <v>0</v>
      </c>
      <c r="F364" s="160">
        <v>0</v>
      </c>
      <c r="G364" s="160">
        <v>0</v>
      </c>
      <c r="H364" s="160">
        <v>0</v>
      </c>
      <c r="I364" s="160">
        <v>0</v>
      </c>
      <c r="J364" s="160">
        <v>0</v>
      </c>
      <c r="K364" s="160">
        <v>0</v>
      </c>
      <c r="L364" s="160">
        <v>0</v>
      </c>
      <c r="M364" s="160">
        <v>0</v>
      </c>
      <c r="N364" s="160">
        <v>0</v>
      </c>
      <c r="O364" s="160">
        <v>0</v>
      </c>
      <c r="P364" s="159"/>
      <c r="Q364" s="62"/>
    </row>
    <row r="365" spans="1:17">
      <c r="A365" s="157"/>
      <c r="B365" s="157" t="s">
        <v>2413</v>
      </c>
      <c r="C365" s="54"/>
      <c r="D365" s="160">
        <v>0</v>
      </c>
      <c r="E365" s="160">
        <v>0</v>
      </c>
      <c r="F365" s="160">
        <v>0</v>
      </c>
      <c r="G365" s="160">
        <v>0</v>
      </c>
      <c r="H365" s="160">
        <v>0</v>
      </c>
      <c r="I365" s="160">
        <v>0</v>
      </c>
      <c r="J365" s="160">
        <v>0</v>
      </c>
      <c r="K365" s="160">
        <v>0</v>
      </c>
      <c r="L365" s="160">
        <v>0</v>
      </c>
      <c r="M365" s="160">
        <v>0</v>
      </c>
      <c r="N365" s="160">
        <v>0</v>
      </c>
      <c r="O365" s="160">
        <v>0</v>
      </c>
      <c r="P365" s="159"/>
      <c r="Q365" s="62"/>
    </row>
    <row r="366" spans="1:17">
      <c r="A366" s="157"/>
      <c r="B366" s="157" t="s">
        <v>2414</v>
      </c>
      <c r="C366" s="54"/>
      <c r="D366" s="160">
        <v>0</v>
      </c>
      <c r="E366" s="160">
        <v>0</v>
      </c>
      <c r="F366" s="160">
        <v>0</v>
      </c>
      <c r="G366" s="160">
        <v>0</v>
      </c>
      <c r="H366" s="160">
        <v>0</v>
      </c>
      <c r="I366" s="160">
        <v>0</v>
      </c>
      <c r="J366" s="160">
        <v>0</v>
      </c>
      <c r="K366" s="160">
        <v>0</v>
      </c>
      <c r="L366" s="160">
        <v>0</v>
      </c>
      <c r="M366" s="160">
        <v>0</v>
      </c>
      <c r="N366" s="160">
        <v>0</v>
      </c>
      <c r="O366" s="160">
        <v>0</v>
      </c>
      <c r="P366" s="159"/>
      <c r="Q366" s="62"/>
    </row>
    <row r="367" spans="1:17">
      <c r="A367" s="157"/>
      <c r="B367" s="157" t="s">
        <v>2415</v>
      </c>
      <c r="C367" s="54"/>
      <c r="D367" s="160">
        <v>0</v>
      </c>
      <c r="E367" s="160">
        <v>0</v>
      </c>
      <c r="F367" s="160">
        <v>0</v>
      </c>
      <c r="G367" s="160">
        <v>0</v>
      </c>
      <c r="H367" s="160">
        <v>0</v>
      </c>
      <c r="I367" s="160">
        <v>0</v>
      </c>
      <c r="J367" s="160">
        <v>0</v>
      </c>
      <c r="K367" s="160">
        <v>0</v>
      </c>
      <c r="L367" s="160">
        <v>0</v>
      </c>
      <c r="M367" s="160">
        <v>0</v>
      </c>
      <c r="N367" s="160">
        <v>0</v>
      </c>
      <c r="O367" s="160">
        <v>0</v>
      </c>
      <c r="P367" s="159"/>
      <c r="Q367" s="62"/>
    </row>
    <row r="368" spans="1:17">
      <c r="A368" s="157"/>
      <c r="B368" s="157" t="s">
        <v>2416</v>
      </c>
      <c r="C368" s="54"/>
      <c r="D368" s="160">
        <v>0</v>
      </c>
      <c r="E368" s="160">
        <v>0</v>
      </c>
      <c r="F368" s="160">
        <v>0</v>
      </c>
      <c r="G368" s="160">
        <v>0</v>
      </c>
      <c r="H368" s="160">
        <v>0</v>
      </c>
      <c r="I368" s="160">
        <v>0</v>
      </c>
      <c r="J368" s="160">
        <v>0</v>
      </c>
      <c r="K368" s="160">
        <v>0</v>
      </c>
      <c r="L368" s="160">
        <v>0</v>
      </c>
      <c r="M368" s="160">
        <v>0</v>
      </c>
      <c r="N368" s="160">
        <v>0</v>
      </c>
      <c r="O368" s="160">
        <v>0</v>
      </c>
      <c r="P368" s="159"/>
      <c r="Q368" s="62"/>
    </row>
    <row r="369" spans="1:20">
      <c r="A369" s="157"/>
      <c r="B369" s="157" t="s">
        <v>2417</v>
      </c>
      <c r="C369" s="54"/>
      <c r="D369" s="160">
        <v>0</v>
      </c>
      <c r="E369" s="160">
        <v>0</v>
      </c>
      <c r="F369" s="160">
        <v>0</v>
      </c>
      <c r="G369" s="160">
        <v>0</v>
      </c>
      <c r="H369" s="160">
        <v>0</v>
      </c>
      <c r="I369" s="160">
        <v>0</v>
      </c>
      <c r="J369" s="160">
        <v>0</v>
      </c>
      <c r="K369" s="160">
        <v>0</v>
      </c>
      <c r="L369" s="160">
        <v>0</v>
      </c>
      <c r="M369" s="160">
        <v>0</v>
      </c>
      <c r="N369" s="160">
        <v>0</v>
      </c>
      <c r="O369" s="160">
        <v>0</v>
      </c>
      <c r="P369" s="159"/>
      <c r="Q369" s="62"/>
    </row>
    <row r="370" spans="1:20">
      <c r="A370" s="157"/>
      <c r="B370" s="157" t="s">
        <v>2418</v>
      </c>
      <c r="C370" s="54"/>
      <c r="D370" s="160">
        <v>0</v>
      </c>
      <c r="E370" s="160">
        <v>0</v>
      </c>
      <c r="F370" s="160">
        <v>0</v>
      </c>
      <c r="G370" s="160">
        <v>0</v>
      </c>
      <c r="H370" s="160">
        <v>0</v>
      </c>
      <c r="I370" s="160">
        <v>0</v>
      </c>
      <c r="J370" s="160">
        <v>0</v>
      </c>
      <c r="K370" s="160">
        <v>0</v>
      </c>
      <c r="L370" s="160">
        <v>0</v>
      </c>
      <c r="M370" s="160">
        <v>0</v>
      </c>
      <c r="N370" s="160">
        <v>0</v>
      </c>
      <c r="O370" s="160">
        <v>0</v>
      </c>
      <c r="P370" s="159"/>
      <c r="Q370" s="62"/>
    </row>
    <row r="371" spans="1:20">
      <c r="A371" s="157"/>
      <c r="B371" s="157" t="s">
        <v>2419</v>
      </c>
      <c r="C371" s="54"/>
      <c r="D371" s="160">
        <v>0</v>
      </c>
      <c r="E371" s="160">
        <v>0</v>
      </c>
      <c r="F371" s="160">
        <v>0</v>
      </c>
      <c r="G371" s="160">
        <v>0</v>
      </c>
      <c r="H371" s="160">
        <v>0</v>
      </c>
      <c r="I371" s="160">
        <v>0</v>
      </c>
      <c r="J371" s="160">
        <v>0</v>
      </c>
      <c r="K371" s="160">
        <v>0</v>
      </c>
      <c r="L371" s="160">
        <v>0</v>
      </c>
      <c r="M371" s="160">
        <v>0</v>
      </c>
      <c r="N371" s="160">
        <v>0</v>
      </c>
      <c r="O371" s="160">
        <v>0</v>
      </c>
      <c r="P371" s="159"/>
      <c r="Q371" s="62"/>
    </row>
    <row r="372" spans="1:20" ht="15" customHeight="1">
      <c r="A372" s="157"/>
      <c r="B372" s="158" t="s">
        <v>2420</v>
      </c>
      <c r="C372" s="54"/>
      <c r="D372" s="179">
        <f t="shared" ref="D372:O372" si="34">SUM(D361:D371)</f>
        <v>0</v>
      </c>
      <c r="E372" s="179">
        <f t="shared" si="34"/>
        <v>0</v>
      </c>
      <c r="F372" s="179">
        <f t="shared" si="34"/>
        <v>0</v>
      </c>
      <c r="G372" s="179">
        <f t="shared" si="34"/>
        <v>0</v>
      </c>
      <c r="H372" s="179">
        <f t="shared" si="34"/>
        <v>0</v>
      </c>
      <c r="I372" s="179">
        <f t="shared" si="34"/>
        <v>0</v>
      </c>
      <c r="J372" s="179">
        <f t="shared" si="34"/>
        <v>0</v>
      </c>
      <c r="K372" s="179">
        <f t="shared" si="34"/>
        <v>0</v>
      </c>
      <c r="L372" s="179">
        <f t="shared" si="34"/>
        <v>0</v>
      </c>
      <c r="M372" s="179">
        <f t="shared" si="34"/>
        <v>0</v>
      </c>
      <c r="N372" s="179">
        <f t="shared" si="34"/>
        <v>0</v>
      </c>
      <c r="O372" s="179">
        <f t="shared" si="34"/>
        <v>0</v>
      </c>
      <c r="P372" s="159"/>
      <c r="Q372" s="62"/>
    </row>
    <row r="373" spans="1:20" s="74" customFormat="1" ht="12" thickBot="1">
      <c r="A373" s="158" t="s">
        <v>2422</v>
      </c>
      <c r="B373" s="158"/>
      <c r="C373" s="84"/>
      <c r="D373" s="182">
        <f>D260+D346+D359+D372</f>
        <v>0</v>
      </c>
      <c r="E373" s="182">
        <f t="shared" ref="E373:O373" si="35">E260+E346+E359+E372</f>
        <v>0</v>
      </c>
      <c r="F373" s="182">
        <f t="shared" si="35"/>
        <v>0</v>
      </c>
      <c r="G373" s="182">
        <f t="shared" si="35"/>
        <v>0</v>
      </c>
      <c r="H373" s="182">
        <f t="shared" si="35"/>
        <v>0</v>
      </c>
      <c r="I373" s="182">
        <f t="shared" si="35"/>
        <v>0</v>
      </c>
      <c r="J373" s="182">
        <f t="shared" si="35"/>
        <v>0</v>
      </c>
      <c r="K373" s="182">
        <f t="shared" si="35"/>
        <v>0</v>
      </c>
      <c r="L373" s="182">
        <f t="shared" si="35"/>
        <v>0</v>
      </c>
      <c r="M373" s="182">
        <f t="shared" si="35"/>
        <v>0</v>
      </c>
      <c r="N373" s="182">
        <f t="shared" si="35"/>
        <v>0</v>
      </c>
      <c r="O373" s="182">
        <f t="shared" si="35"/>
        <v>0</v>
      </c>
      <c r="P373" s="183"/>
      <c r="Q373" s="62"/>
      <c r="S373" s="137"/>
      <c r="T373" s="137"/>
    </row>
    <row r="374" spans="1:20" ht="12" thickTop="1">
      <c r="A374" s="54"/>
      <c r="B374" s="54"/>
      <c r="C374" s="54"/>
      <c r="D374" s="159"/>
      <c r="E374" s="159"/>
      <c r="F374" s="159"/>
      <c r="G374" s="159"/>
      <c r="H374" s="159"/>
      <c r="I374" s="159"/>
      <c r="J374" s="159"/>
      <c r="K374" s="159"/>
      <c r="L374" s="159"/>
      <c r="M374" s="159"/>
      <c r="N374" s="159"/>
      <c r="O374" s="159"/>
      <c r="P374" s="159"/>
      <c r="Q374" s="62"/>
    </row>
    <row r="375" spans="1:20">
      <c r="A375" s="165" t="s">
        <v>2423</v>
      </c>
      <c r="B375" s="167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62"/>
    </row>
    <row r="376" spans="1:20">
      <c r="A376" s="167"/>
      <c r="B376" s="167"/>
      <c r="C376" s="54"/>
      <c r="D376" s="153">
        <f t="shared" ref="D376:O376" si="36">D174</f>
        <v>46112</v>
      </c>
      <c r="E376" s="153">
        <f t="shared" si="36"/>
        <v>46142</v>
      </c>
      <c r="F376" s="153">
        <f t="shared" si="36"/>
        <v>46173</v>
      </c>
      <c r="G376" s="153">
        <f t="shared" si="36"/>
        <v>46203</v>
      </c>
      <c r="H376" s="153">
        <f t="shared" si="36"/>
        <v>46234</v>
      </c>
      <c r="I376" s="153">
        <f t="shared" si="36"/>
        <v>46265</v>
      </c>
      <c r="J376" s="153">
        <f t="shared" si="36"/>
        <v>46295</v>
      </c>
      <c r="K376" s="153">
        <f t="shared" si="36"/>
        <v>46326</v>
      </c>
      <c r="L376" s="153">
        <f t="shared" si="36"/>
        <v>46356</v>
      </c>
      <c r="M376" s="153">
        <f t="shared" si="36"/>
        <v>46387</v>
      </c>
      <c r="N376" s="153">
        <f t="shared" si="36"/>
        <v>46418</v>
      </c>
      <c r="O376" s="153">
        <f t="shared" si="36"/>
        <v>46446</v>
      </c>
      <c r="P376" s="54"/>
      <c r="Q376" s="62"/>
    </row>
    <row r="377" spans="1:20">
      <c r="A377" s="167"/>
      <c r="B377" s="167" t="s">
        <v>2424</v>
      </c>
      <c r="C377" s="54"/>
      <c r="D377" s="170">
        <f>+[12]BS!B17</f>
        <v>12295574.539999999</v>
      </c>
      <c r="E377" s="159">
        <f t="shared" ref="E377:O377" si="37">D385</f>
        <v>12400107.789999999</v>
      </c>
      <c r="F377" s="159">
        <f t="shared" si="37"/>
        <v>11968428.079999998</v>
      </c>
      <c r="G377" s="159">
        <f t="shared" si="37"/>
        <v>12217580.699999997</v>
      </c>
      <c r="H377" s="159">
        <f t="shared" si="37"/>
        <v>12217580.699999997</v>
      </c>
      <c r="I377" s="159">
        <f t="shared" si="37"/>
        <v>12217580.699999997</v>
      </c>
      <c r="J377" s="159">
        <f t="shared" si="37"/>
        <v>12217580.699999997</v>
      </c>
      <c r="K377" s="159">
        <f t="shared" si="37"/>
        <v>12217580.699999997</v>
      </c>
      <c r="L377" s="159">
        <f t="shared" si="37"/>
        <v>12217580.699999997</v>
      </c>
      <c r="M377" s="159">
        <f t="shared" si="37"/>
        <v>12217580.699999997</v>
      </c>
      <c r="N377" s="159">
        <f t="shared" si="37"/>
        <v>12217580.699999997</v>
      </c>
      <c r="O377" s="159">
        <f t="shared" si="37"/>
        <v>12217580.699999997</v>
      </c>
      <c r="P377" s="54"/>
      <c r="Q377" s="62"/>
    </row>
    <row r="378" spans="1:20">
      <c r="A378" s="167"/>
      <c r="B378" s="167" t="s">
        <v>2425</v>
      </c>
      <c r="C378" s="54"/>
      <c r="D378" s="160">
        <v>0</v>
      </c>
      <c r="E378" s="160">
        <v>0</v>
      </c>
      <c r="F378" s="160">
        <v>0</v>
      </c>
      <c r="G378" s="160">
        <v>0</v>
      </c>
      <c r="H378" s="160">
        <v>0</v>
      </c>
      <c r="I378" s="160">
        <v>0</v>
      </c>
      <c r="J378" s="160">
        <v>0</v>
      </c>
      <c r="K378" s="160">
        <v>0</v>
      </c>
      <c r="L378" s="160">
        <v>0</v>
      </c>
      <c r="M378" s="160">
        <v>0</v>
      </c>
      <c r="N378" s="160">
        <v>0</v>
      </c>
      <c r="O378" s="160">
        <v>0</v>
      </c>
      <c r="P378" s="54"/>
      <c r="Q378" s="62"/>
    </row>
    <row r="379" spans="1:20">
      <c r="A379" s="167"/>
      <c r="B379" s="167" t="s">
        <v>2426</v>
      </c>
      <c r="C379" s="54"/>
      <c r="D379" s="160">
        <v>104533.25</v>
      </c>
      <c r="E379" s="160">
        <v>-431679.71</v>
      </c>
      <c r="F379" s="160">
        <v>249152.62</v>
      </c>
      <c r="G379" s="160">
        <v>0</v>
      </c>
      <c r="H379" s="160">
        <v>0</v>
      </c>
      <c r="I379" s="160">
        <v>0</v>
      </c>
      <c r="J379" s="160">
        <v>0</v>
      </c>
      <c r="K379" s="160">
        <v>0</v>
      </c>
      <c r="L379" s="160">
        <v>0</v>
      </c>
      <c r="M379" s="160">
        <v>0</v>
      </c>
      <c r="N379" s="160">
        <v>0</v>
      </c>
      <c r="O379" s="160">
        <v>0</v>
      </c>
      <c r="P379" s="54"/>
      <c r="Q379" s="62"/>
    </row>
    <row r="380" spans="1:20">
      <c r="A380" s="167"/>
      <c r="B380" s="54" t="s">
        <v>2427</v>
      </c>
      <c r="C380" s="54"/>
      <c r="D380" s="170">
        <f t="shared" ref="D380:O380" si="38">SUM(D381:D384)</f>
        <v>0</v>
      </c>
      <c r="E380" s="170">
        <f t="shared" si="38"/>
        <v>0</v>
      </c>
      <c r="F380" s="170">
        <f t="shared" si="38"/>
        <v>0</v>
      </c>
      <c r="G380" s="170">
        <f t="shared" si="38"/>
        <v>0</v>
      </c>
      <c r="H380" s="170">
        <f t="shared" si="38"/>
        <v>0</v>
      </c>
      <c r="I380" s="170">
        <f t="shared" si="38"/>
        <v>0</v>
      </c>
      <c r="J380" s="170">
        <f t="shared" si="38"/>
        <v>0</v>
      </c>
      <c r="K380" s="170">
        <f t="shared" si="38"/>
        <v>0</v>
      </c>
      <c r="L380" s="170">
        <f t="shared" si="38"/>
        <v>0</v>
      </c>
      <c r="M380" s="170">
        <f t="shared" si="38"/>
        <v>0</v>
      </c>
      <c r="N380" s="170">
        <f t="shared" si="38"/>
        <v>0</v>
      </c>
      <c r="O380" s="170">
        <f t="shared" si="38"/>
        <v>0</v>
      </c>
      <c r="P380" s="54"/>
      <c r="Q380" s="62"/>
    </row>
    <row r="381" spans="1:20">
      <c r="A381" s="167"/>
      <c r="B381" s="167" t="s">
        <v>2428</v>
      </c>
      <c r="C381" s="54"/>
      <c r="D381" s="160">
        <v>0</v>
      </c>
      <c r="E381" s="160">
        <v>0</v>
      </c>
      <c r="F381" s="160">
        <v>0</v>
      </c>
      <c r="G381" s="160">
        <v>0</v>
      </c>
      <c r="H381" s="160">
        <v>0</v>
      </c>
      <c r="I381" s="160">
        <v>0</v>
      </c>
      <c r="J381" s="160">
        <v>0</v>
      </c>
      <c r="K381" s="160">
        <v>0</v>
      </c>
      <c r="L381" s="160">
        <v>0</v>
      </c>
      <c r="M381" s="160">
        <v>0</v>
      </c>
      <c r="N381" s="160">
        <v>0</v>
      </c>
      <c r="O381" s="160">
        <v>0</v>
      </c>
      <c r="P381" s="54"/>
      <c r="Q381" s="62"/>
    </row>
    <row r="382" spans="1:20">
      <c r="A382" s="167"/>
      <c r="B382" s="184" t="s">
        <v>2429</v>
      </c>
      <c r="C382" s="54"/>
      <c r="D382" s="160">
        <v>0</v>
      </c>
      <c r="E382" s="160">
        <v>0</v>
      </c>
      <c r="F382" s="160">
        <v>0</v>
      </c>
      <c r="G382" s="160">
        <v>0</v>
      </c>
      <c r="H382" s="160">
        <v>0</v>
      </c>
      <c r="I382" s="160">
        <v>0</v>
      </c>
      <c r="J382" s="160">
        <v>0</v>
      </c>
      <c r="K382" s="160">
        <v>0</v>
      </c>
      <c r="L382" s="160">
        <v>0</v>
      </c>
      <c r="M382" s="160">
        <v>0</v>
      </c>
      <c r="N382" s="160">
        <v>0</v>
      </c>
      <c r="O382" s="160">
        <v>0</v>
      </c>
      <c r="P382" s="54"/>
      <c r="Q382" s="62"/>
    </row>
    <row r="383" spans="1:20">
      <c r="A383" s="167"/>
      <c r="B383" s="184" t="s">
        <v>2430</v>
      </c>
      <c r="C383" s="54"/>
      <c r="D383" s="160">
        <v>0</v>
      </c>
      <c r="E383" s="160">
        <v>0</v>
      </c>
      <c r="F383" s="160">
        <v>0</v>
      </c>
      <c r="G383" s="160">
        <v>0</v>
      </c>
      <c r="H383" s="160">
        <v>0</v>
      </c>
      <c r="I383" s="160">
        <v>0</v>
      </c>
      <c r="J383" s="160">
        <v>0</v>
      </c>
      <c r="K383" s="160">
        <v>0</v>
      </c>
      <c r="L383" s="160">
        <v>0</v>
      </c>
      <c r="M383" s="160">
        <v>0</v>
      </c>
      <c r="N383" s="160">
        <v>0</v>
      </c>
      <c r="O383" s="160">
        <v>0</v>
      </c>
      <c r="P383" s="54"/>
      <c r="Q383" s="62"/>
    </row>
    <row r="384" spans="1:20">
      <c r="A384" s="167"/>
      <c r="B384" s="185"/>
      <c r="C384" s="54"/>
      <c r="D384" s="160">
        <v>0</v>
      </c>
      <c r="E384" s="160">
        <v>0</v>
      </c>
      <c r="F384" s="160">
        <v>0</v>
      </c>
      <c r="G384" s="160">
        <v>0</v>
      </c>
      <c r="H384" s="160">
        <v>0</v>
      </c>
      <c r="I384" s="160">
        <v>0</v>
      </c>
      <c r="J384" s="160">
        <v>0</v>
      </c>
      <c r="K384" s="160">
        <v>0</v>
      </c>
      <c r="L384" s="160">
        <v>0</v>
      </c>
      <c r="M384" s="160">
        <v>0</v>
      </c>
      <c r="N384" s="160">
        <v>0</v>
      </c>
      <c r="O384" s="160">
        <v>0</v>
      </c>
      <c r="P384" s="54"/>
      <c r="Q384" s="62"/>
    </row>
    <row r="385" spans="1:20" s="74" customFormat="1" ht="12" thickBot="1">
      <c r="A385" s="168" t="s">
        <v>2431</v>
      </c>
      <c r="B385" s="167"/>
      <c r="C385" s="54"/>
      <c r="D385" s="182">
        <f t="shared" ref="D385:O385" si="39">SUM(D377:D380)</f>
        <v>12400107.789999999</v>
      </c>
      <c r="E385" s="182">
        <f t="shared" si="39"/>
        <v>11968428.079999998</v>
      </c>
      <c r="F385" s="182">
        <f t="shared" si="39"/>
        <v>12217580.699999997</v>
      </c>
      <c r="G385" s="182">
        <f t="shared" si="39"/>
        <v>12217580.699999997</v>
      </c>
      <c r="H385" s="182">
        <f t="shared" si="39"/>
        <v>12217580.699999997</v>
      </c>
      <c r="I385" s="182">
        <f t="shared" si="39"/>
        <v>12217580.699999997</v>
      </c>
      <c r="J385" s="182">
        <f t="shared" si="39"/>
        <v>12217580.699999997</v>
      </c>
      <c r="K385" s="182">
        <f t="shared" si="39"/>
        <v>12217580.699999997</v>
      </c>
      <c r="L385" s="182">
        <f t="shared" si="39"/>
        <v>12217580.699999997</v>
      </c>
      <c r="M385" s="182">
        <f t="shared" si="39"/>
        <v>12217580.699999997</v>
      </c>
      <c r="N385" s="182">
        <f t="shared" si="39"/>
        <v>12217580.699999997</v>
      </c>
      <c r="O385" s="182">
        <f t="shared" si="39"/>
        <v>12217580.699999997</v>
      </c>
      <c r="P385" s="84"/>
      <c r="Q385" s="62"/>
      <c r="S385" s="137"/>
      <c r="T385" s="137"/>
    </row>
    <row r="386" spans="1:20" ht="12" thickTop="1">
      <c r="A386" s="54"/>
      <c r="B386" s="54"/>
      <c r="C386" s="54"/>
      <c r="D386" s="159"/>
      <c r="E386" s="159"/>
      <c r="F386" s="159"/>
      <c r="G386" s="159"/>
      <c r="H386" s="159"/>
      <c r="I386" s="159"/>
      <c r="J386" s="159"/>
      <c r="K386" s="159"/>
      <c r="L386" s="159"/>
      <c r="M386" s="159"/>
      <c r="N386" s="159"/>
      <c r="O386" s="159"/>
      <c r="P386" s="54"/>
      <c r="Q386" s="62"/>
    </row>
    <row r="387" spans="1:20">
      <c r="A387" s="172" t="s">
        <v>2432</v>
      </c>
      <c r="B387" s="158"/>
      <c r="C387" s="54"/>
      <c r="D387" s="159"/>
      <c r="E387" s="159"/>
      <c r="F387" s="159"/>
      <c r="G387" s="159"/>
      <c r="H387" s="159"/>
      <c r="I387" s="159"/>
      <c r="J387" s="159"/>
      <c r="K387" s="159"/>
      <c r="L387" s="159"/>
      <c r="M387" s="159"/>
      <c r="N387" s="159"/>
      <c r="O387" s="159"/>
      <c r="P387" s="54"/>
      <c r="Q387" s="62"/>
    </row>
    <row r="388" spans="1:20">
      <c r="A388" s="157"/>
      <c r="B388" s="157" t="s">
        <v>2433</v>
      </c>
      <c r="C388" s="54"/>
      <c r="D388" s="159"/>
      <c r="E388" s="159"/>
      <c r="F388" s="159"/>
      <c r="G388" s="159"/>
      <c r="H388" s="159"/>
      <c r="I388" s="159"/>
      <c r="J388" s="159"/>
      <c r="K388" s="159"/>
      <c r="L388" s="159"/>
      <c r="M388" s="159"/>
      <c r="N388" s="159"/>
      <c r="O388" s="159"/>
      <c r="P388" s="54"/>
      <c r="Q388" s="62"/>
    </row>
    <row r="389" spans="1:20">
      <c r="A389" s="157"/>
      <c r="B389" s="184"/>
      <c r="C389" s="54"/>
      <c r="D389" s="160">
        <v>0</v>
      </c>
      <c r="E389" s="160">
        <v>0</v>
      </c>
      <c r="F389" s="160">
        <v>0</v>
      </c>
      <c r="G389" s="160">
        <v>0</v>
      </c>
      <c r="H389" s="160">
        <v>0</v>
      </c>
      <c r="I389" s="160">
        <v>0</v>
      </c>
      <c r="J389" s="160">
        <v>0</v>
      </c>
      <c r="K389" s="160">
        <v>0</v>
      </c>
      <c r="L389" s="160">
        <v>0</v>
      </c>
      <c r="M389" s="160">
        <v>0</v>
      </c>
      <c r="N389" s="160">
        <v>0</v>
      </c>
      <c r="O389" s="160">
        <v>0</v>
      </c>
      <c r="P389" s="54"/>
      <c r="Q389" s="62"/>
    </row>
    <row r="390" spans="1:20">
      <c r="A390" s="157"/>
      <c r="B390" s="184"/>
      <c r="C390" s="54"/>
      <c r="D390" s="160">
        <v>0</v>
      </c>
      <c r="E390" s="160">
        <v>0</v>
      </c>
      <c r="F390" s="160">
        <v>0</v>
      </c>
      <c r="G390" s="160">
        <v>0</v>
      </c>
      <c r="H390" s="160">
        <v>0</v>
      </c>
      <c r="I390" s="160">
        <v>0</v>
      </c>
      <c r="J390" s="160">
        <v>0</v>
      </c>
      <c r="K390" s="160">
        <v>0</v>
      </c>
      <c r="L390" s="160">
        <v>0</v>
      </c>
      <c r="M390" s="160">
        <v>0</v>
      </c>
      <c r="N390" s="160">
        <v>0</v>
      </c>
      <c r="O390" s="160">
        <v>0</v>
      </c>
      <c r="P390" s="54"/>
      <c r="Q390" s="62"/>
    </row>
    <row r="391" spans="1:20">
      <c r="A391" s="157"/>
      <c r="B391" s="184"/>
      <c r="C391" s="54"/>
      <c r="D391" s="160">
        <v>0</v>
      </c>
      <c r="E391" s="160">
        <v>0</v>
      </c>
      <c r="F391" s="160">
        <v>0</v>
      </c>
      <c r="G391" s="160">
        <v>0</v>
      </c>
      <c r="H391" s="160">
        <v>0</v>
      </c>
      <c r="I391" s="160">
        <v>0</v>
      </c>
      <c r="J391" s="160">
        <v>0</v>
      </c>
      <c r="K391" s="160">
        <v>0</v>
      </c>
      <c r="L391" s="160">
        <v>0</v>
      </c>
      <c r="M391" s="160">
        <v>0</v>
      </c>
      <c r="N391" s="160">
        <v>0</v>
      </c>
      <c r="O391" s="160">
        <v>0</v>
      </c>
      <c r="P391" s="54"/>
      <c r="Q391" s="62"/>
    </row>
    <row r="392" spans="1:20" ht="12" thickBot="1">
      <c r="A392" s="158" t="s">
        <v>2434</v>
      </c>
      <c r="B392" s="157"/>
      <c r="C392" s="54"/>
      <c r="D392" s="162">
        <f t="shared" ref="D392:O392" si="40">SUM(D389:D391)</f>
        <v>0</v>
      </c>
      <c r="E392" s="162">
        <f t="shared" si="40"/>
        <v>0</v>
      </c>
      <c r="F392" s="162">
        <f t="shared" si="40"/>
        <v>0</v>
      </c>
      <c r="G392" s="162">
        <f t="shared" si="40"/>
        <v>0</v>
      </c>
      <c r="H392" s="162">
        <f t="shared" si="40"/>
        <v>0</v>
      </c>
      <c r="I392" s="162">
        <f t="shared" si="40"/>
        <v>0</v>
      </c>
      <c r="J392" s="162">
        <f t="shared" si="40"/>
        <v>0</v>
      </c>
      <c r="K392" s="162">
        <f t="shared" si="40"/>
        <v>0</v>
      </c>
      <c r="L392" s="162">
        <f t="shared" si="40"/>
        <v>0</v>
      </c>
      <c r="M392" s="162">
        <f t="shared" si="40"/>
        <v>0</v>
      </c>
      <c r="N392" s="162">
        <f t="shared" si="40"/>
        <v>0</v>
      </c>
      <c r="O392" s="162">
        <f t="shared" si="40"/>
        <v>0</v>
      </c>
      <c r="P392" s="54"/>
      <c r="Q392" s="62"/>
    </row>
    <row r="393" spans="1:20" ht="12" thickTop="1">
      <c r="A393" s="54"/>
      <c r="B393" s="54"/>
      <c r="C393" s="54"/>
      <c r="D393" s="159"/>
      <c r="E393" s="159"/>
      <c r="F393" s="159"/>
      <c r="G393" s="159"/>
      <c r="H393" s="159"/>
      <c r="I393" s="159"/>
      <c r="J393" s="159"/>
      <c r="K393" s="159"/>
      <c r="L393" s="159"/>
      <c r="M393" s="159"/>
      <c r="N393" s="159"/>
      <c r="O393" s="159"/>
      <c r="P393" s="54"/>
      <c r="Q393" s="62"/>
    </row>
    <row r="394" spans="1:20">
      <c r="A394" s="186" t="s">
        <v>2435</v>
      </c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62"/>
    </row>
    <row r="395" spans="1:20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62"/>
    </row>
    <row r="396" spans="1:20">
      <c r="A396" s="172" t="s">
        <v>2436</v>
      </c>
      <c r="B396" s="157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62"/>
    </row>
    <row r="397" spans="1:20">
      <c r="A397" s="157"/>
      <c r="B397" s="157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62"/>
    </row>
    <row r="398" spans="1:20">
      <c r="A398" s="158" t="s">
        <v>2437</v>
      </c>
      <c r="B398" s="157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62"/>
    </row>
    <row r="399" spans="1:20">
      <c r="A399" s="157"/>
      <c r="B399" s="158" t="s">
        <v>2317</v>
      </c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62"/>
    </row>
    <row r="400" spans="1:20" ht="12" customHeight="1">
      <c r="A400" s="247" t="s">
        <v>2318</v>
      </c>
      <c r="B400" s="157" t="s">
        <v>2319</v>
      </c>
      <c r="C400" s="54"/>
      <c r="D400" s="160">
        <v>0</v>
      </c>
      <c r="E400" s="160">
        <v>0</v>
      </c>
      <c r="F400" s="160">
        <v>0</v>
      </c>
      <c r="G400" s="160">
        <v>0</v>
      </c>
      <c r="H400" s="160">
        <v>0</v>
      </c>
      <c r="I400" s="160">
        <v>0</v>
      </c>
      <c r="J400" s="160">
        <v>0</v>
      </c>
      <c r="K400" s="160">
        <v>0</v>
      </c>
      <c r="L400" s="160">
        <v>0</v>
      </c>
      <c r="M400" s="160">
        <v>0</v>
      </c>
      <c r="N400" s="160">
        <v>0</v>
      </c>
      <c r="O400" s="160">
        <v>0</v>
      </c>
      <c r="P400" s="159"/>
      <c r="Q400" s="62"/>
    </row>
    <row r="401" spans="1:17" ht="12" customHeight="1">
      <c r="A401" s="248"/>
      <c r="B401" s="157" t="s">
        <v>2320</v>
      </c>
      <c r="C401" s="54"/>
      <c r="D401" s="160">
        <v>0</v>
      </c>
      <c r="E401" s="160">
        <v>0</v>
      </c>
      <c r="F401" s="160">
        <v>0</v>
      </c>
      <c r="G401" s="160">
        <v>0</v>
      </c>
      <c r="H401" s="160">
        <v>0</v>
      </c>
      <c r="I401" s="160">
        <v>0</v>
      </c>
      <c r="J401" s="160">
        <v>0</v>
      </c>
      <c r="K401" s="160">
        <v>0</v>
      </c>
      <c r="L401" s="160">
        <v>0</v>
      </c>
      <c r="M401" s="160">
        <v>0</v>
      </c>
      <c r="N401" s="160">
        <v>0</v>
      </c>
      <c r="O401" s="160">
        <v>0</v>
      </c>
      <c r="P401" s="159"/>
      <c r="Q401" s="62"/>
    </row>
    <row r="402" spans="1:17" ht="12" customHeight="1">
      <c r="A402" s="249"/>
      <c r="B402" s="157" t="s">
        <v>2321</v>
      </c>
      <c r="C402" s="54"/>
      <c r="D402" s="160">
        <v>0</v>
      </c>
      <c r="E402" s="160">
        <v>0</v>
      </c>
      <c r="F402" s="160">
        <v>0</v>
      </c>
      <c r="G402" s="160">
        <v>0</v>
      </c>
      <c r="H402" s="160">
        <v>0</v>
      </c>
      <c r="I402" s="160">
        <v>0</v>
      </c>
      <c r="J402" s="160">
        <v>0</v>
      </c>
      <c r="K402" s="160">
        <v>0</v>
      </c>
      <c r="L402" s="160">
        <v>0</v>
      </c>
      <c r="M402" s="160">
        <v>0</v>
      </c>
      <c r="N402" s="160">
        <v>0</v>
      </c>
      <c r="O402" s="160">
        <v>0</v>
      </c>
      <c r="P402" s="159"/>
      <c r="Q402" s="62"/>
    </row>
    <row r="403" spans="1:17" ht="12.75" customHeight="1">
      <c r="A403" s="247" t="s">
        <v>2322</v>
      </c>
      <c r="B403" s="157" t="s">
        <v>2323</v>
      </c>
      <c r="C403" s="54"/>
      <c r="D403" s="160">
        <v>0</v>
      </c>
      <c r="E403" s="160">
        <v>0</v>
      </c>
      <c r="F403" s="160">
        <v>0</v>
      </c>
      <c r="G403" s="160">
        <v>0</v>
      </c>
      <c r="H403" s="160">
        <v>0</v>
      </c>
      <c r="I403" s="160">
        <v>0</v>
      </c>
      <c r="J403" s="160">
        <v>0</v>
      </c>
      <c r="K403" s="160">
        <v>0</v>
      </c>
      <c r="L403" s="160">
        <v>0</v>
      </c>
      <c r="M403" s="160">
        <v>0</v>
      </c>
      <c r="N403" s="160">
        <v>0</v>
      </c>
      <c r="O403" s="160">
        <v>0</v>
      </c>
      <c r="P403" s="159"/>
      <c r="Q403" s="62"/>
    </row>
    <row r="404" spans="1:17" ht="12" customHeight="1">
      <c r="A404" s="248"/>
      <c r="B404" s="157" t="s">
        <v>2324</v>
      </c>
      <c r="C404" s="54"/>
      <c r="D404" s="160">
        <v>0</v>
      </c>
      <c r="E404" s="160">
        <v>0</v>
      </c>
      <c r="F404" s="160">
        <v>0</v>
      </c>
      <c r="G404" s="160">
        <v>0</v>
      </c>
      <c r="H404" s="160">
        <v>0</v>
      </c>
      <c r="I404" s="160">
        <v>0</v>
      </c>
      <c r="J404" s="160">
        <v>0</v>
      </c>
      <c r="K404" s="160">
        <v>0</v>
      </c>
      <c r="L404" s="160">
        <v>0</v>
      </c>
      <c r="M404" s="160">
        <v>0</v>
      </c>
      <c r="N404" s="160">
        <v>0</v>
      </c>
      <c r="O404" s="160">
        <v>0</v>
      </c>
      <c r="P404" s="159"/>
      <c r="Q404" s="62"/>
    </row>
    <row r="405" spans="1:17">
      <c r="A405" s="248"/>
      <c r="B405" s="157" t="s">
        <v>2325</v>
      </c>
      <c r="C405" s="54"/>
      <c r="D405" s="160">
        <v>0</v>
      </c>
      <c r="E405" s="160">
        <v>0</v>
      </c>
      <c r="F405" s="160">
        <v>0</v>
      </c>
      <c r="G405" s="160">
        <v>0</v>
      </c>
      <c r="H405" s="160">
        <v>0</v>
      </c>
      <c r="I405" s="160">
        <v>0</v>
      </c>
      <c r="J405" s="160">
        <v>0</v>
      </c>
      <c r="K405" s="160">
        <v>0</v>
      </c>
      <c r="L405" s="160">
        <v>0</v>
      </c>
      <c r="M405" s="160">
        <v>0</v>
      </c>
      <c r="N405" s="160">
        <v>0</v>
      </c>
      <c r="O405" s="160">
        <v>0</v>
      </c>
      <c r="P405" s="159"/>
      <c r="Q405" s="62"/>
    </row>
    <row r="406" spans="1:17">
      <c r="A406" s="248"/>
      <c r="B406" s="157" t="s">
        <v>2326</v>
      </c>
      <c r="C406" s="54"/>
      <c r="D406" s="160">
        <v>0</v>
      </c>
      <c r="E406" s="160">
        <v>0</v>
      </c>
      <c r="F406" s="160">
        <v>0</v>
      </c>
      <c r="G406" s="160">
        <v>0</v>
      </c>
      <c r="H406" s="160">
        <v>0</v>
      </c>
      <c r="I406" s="160">
        <v>0</v>
      </c>
      <c r="J406" s="160">
        <v>0</v>
      </c>
      <c r="K406" s="160">
        <v>0</v>
      </c>
      <c r="L406" s="160">
        <v>0</v>
      </c>
      <c r="M406" s="160">
        <v>0</v>
      </c>
      <c r="N406" s="160">
        <v>0</v>
      </c>
      <c r="O406" s="160">
        <v>0</v>
      </c>
      <c r="P406" s="159"/>
      <c r="Q406" s="62"/>
    </row>
    <row r="407" spans="1:17">
      <c r="A407" s="248"/>
      <c r="B407" s="157" t="s">
        <v>2327</v>
      </c>
      <c r="C407" s="54"/>
      <c r="D407" s="160">
        <v>0</v>
      </c>
      <c r="E407" s="160">
        <v>0</v>
      </c>
      <c r="F407" s="160">
        <v>0</v>
      </c>
      <c r="G407" s="160">
        <v>0</v>
      </c>
      <c r="H407" s="160">
        <v>0</v>
      </c>
      <c r="I407" s="160">
        <v>0</v>
      </c>
      <c r="J407" s="160">
        <v>0</v>
      </c>
      <c r="K407" s="160">
        <v>0</v>
      </c>
      <c r="L407" s="160">
        <v>0</v>
      </c>
      <c r="M407" s="160">
        <v>0</v>
      </c>
      <c r="N407" s="160">
        <v>0</v>
      </c>
      <c r="O407" s="160">
        <v>0</v>
      </c>
      <c r="P407" s="159"/>
      <c r="Q407" s="62"/>
    </row>
    <row r="408" spans="1:17">
      <c r="A408" s="248"/>
      <c r="B408" s="157" t="s">
        <v>2328</v>
      </c>
      <c r="C408" s="54"/>
      <c r="D408" s="160">
        <v>0</v>
      </c>
      <c r="E408" s="160">
        <v>0</v>
      </c>
      <c r="F408" s="160">
        <v>0</v>
      </c>
      <c r="G408" s="160">
        <v>0</v>
      </c>
      <c r="H408" s="160">
        <v>0</v>
      </c>
      <c r="I408" s="160">
        <v>0</v>
      </c>
      <c r="J408" s="160">
        <v>0</v>
      </c>
      <c r="K408" s="160">
        <v>0</v>
      </c>
      <c r="L408" s="160">
        <v>0</v>
      </c>
      <c r="M408" s="160">
        <v>0</v>
      </c>
      <c r="N408" s="160">
        <v>0</v>
      </c>
      <c r="O408" s="160">
        <v>0</v>
      </c>
      <c r="P408" s="159"/>
      <c r="Q408" s="62"/>
    </row>
    <row r="409" spans="1:17">
      <c r="A409" s="248"/>
      <c r="B409" s="157" t="s">
        <v>2329</v>
      </c>
      <c r="C409" s="54"/>
      <c r="D409" s="160">
        <v>0</v>
      </c>
      <c r="E409" s="160">
        <v>0</v>
      </c>
      <c r="F409" s="160">
        <v>0</v>
      </c>
      <c r="G409" s="160">
        <v>0</v>
      </c>
      <c r="H409" s="160">
        <v>0</v>
      </c>
      <c r="I409" s="160">
        <v>0</v>
      </c>
      <c r="J409" s="160">
        <v>0</v>
      </c>
      <c r="K409" s="160">
        <v>0</v>
      </c>
      <c r="L409" s="160">
        <v>0</v>
      </c>
      <c r="M409" s="160">
        <v>0</v>
      </c>
      <c r="N409" s="160">
        <v>0</v>
      </c>
      <c r="O409" s="160">
        <v>0</v>
      </c>
      <c r="P409" s="159"/>
      <c r="Q409" s="62"/>
    </row>
    <row r="410" spans="1:17">
      <c r="A410" s="248"/>
      <c r="B410" s="157" t="s">
        <v>2330</v>
      </c>
      <c r="C410" s="54"/>
      <c r="D410" s="160">
        <v>0</v>
      </c>
      <c r="E410" s="160">
        <v>0</v>
      </c>
      <c r="F410" s="160">
        <v>0</v>
      </c>
      <c r="G410" s="160">
        <v>0</v>
      </c>
      <c r="H410" s="160">
        <v>0</v>
      </c>
      <c r="I410" s="160">
        <v>0</v>
      </c>
      <c r="J410" s="160">
        <v>0</v>
      </c>
      <c r="K410" s="160">
        <v>0</v>
      </c>
      <c r="L410" s="160">
        <v>0</v>
      </c>
      <c r="M410" s="160">
        <v>0</v>
      </c>
      <c r="N410" s="160">
        <v>0</v>
      </c>
      <c r="O410" s="160">
        <v>0</v>
      </c>
      <c r="P410" s="159"/>
      <c r="Q410" s="62"/>
    </row>
    <row r="411" spans="1:17">
      <c r="A411" s="248"/>
      <c r="B411" s="157" t="s">
        <v>2445</v>
      </c>
      <c r="C411" s="54"/>
      <c r="D411" s="160">
        <v>0</v>
      </c>
      <c r="E411" s="160">
        <v>0</v>
      </c>
      <c r="F411" s="160">
        <v>0</v>
      </c>
      <c r="G411" s="160">
        <v>0</v>
      </c>
      <c r="H411" s="160">
        <v>0</v>
      </c>
      <c r="I411" s="160">
        <v>0</v>
      </c>
      <c r="J411" s="160">
        <v>0</v>
      </c>
      <c r="K411" s="160">
        <v>0</v>
      </c>
      <c r="L411" s="160">
        <v>0</v>
      </c>
      <c r="M411" s="160">
        <v>0</v>
      </c>
      <c r="N411" s="160">
        <v>0</v>
      </c>
      <c r="O411" s="160">
        <v>0</v>
      </c>
      <c r="P411" s="159"/>
      <c r="Q411" s="62"/>
    </row>
    <row r="412" spans="1:17">
      <c r="A412" s="248"/>
      <c r="B412" s="157" t="s">
        <v>2331</v>
      </c>
      <c r="C412" s="54"/>
      <c r="D412" s="160">
        <v>0</v>
      </c>
      <c r="E412" s="160">
        <v>0</v>
      </c>
      <c r="F412" s="160">
        <v>0</v>
      </c>
      <c r="G412" s="160">
        <v>0</v>
      </c>
      <c r="H412" s="160">
        <v>0</v>
      </c>
      <c r="I412" s="160">
        <v>0</v>
      </c>
      <c r="J412" s="160">
        <v>0</v>
      </c>
      <c r="K412" s="160">
        <v>0</v>
      </c>
      <c r="L412" s="160">
        <v>0</v>
      </c>
      <c r="M412" s="160">
        <v>0</v>
      </c>
      <c r="N412" s="160">
        <v>0</v>
      </c>
      <c r="O412" s="160">
        <v>0</v>
      </c>
      <c r="P412" s="159"/>
      <c r="Q412" s="62"/>
    </row>
    <row r="413" spans="1:17">
      <c r="A413" s="248"/>
      <c r="B413" s="157" t="s">
        <v>2332</v>
      </c>
      <c r="C413" s="54"/>
      <c r="D413" s="160">
        <v>0</v>
      </c>
      <c r="E413" s="160">
        <v>0</v>
      </c>
      <c r="F413" s="160">
        <v>0</v>
      </c>
      <c r="G413" s="160">
        <v>0</v>
      </c>
      <c r="H413" s="160">
        <v>0</v>
      </c>
      <c r="I413" s="160">
        <v>0</v>
      </c>
      <c r="J413" s="160">
        <v>0</v>
      </c>
      <c r="K413" s="160">
        <v>0</v>
      </c>
      <c r="L413" s="160">
        <v>0</v>
      </c>
      <c r="M413" s="160">
        <v>0</v>
      </c>
      <c r="N413" s="160">
        <v>0</v>
      </c>
      <c r="O413" s="160">
        <v>0</v>
      </c>
      <c r="P413" s="159"/>
      <c r="Q413" s="62"/>
    </row>
    <row r="414" spans="1:17">
      <c r="A414" s="248"/>
      <c r="B414" s="157" t="s">
        <v>2333</v>
      </c>
      <c r="C414" s="54"/>
      <c r="D414" s="160">
        <v>0</v>
      </c>
      <c r="E414" s="160">
        <v>0</v>
      </c>
      <c r="F414" s="160">
        <v>0</v>
      </c>
      <c r="G414" s="160">
        <v>0</v>
      </c>
      <c r="H414" s="160">
        <v>0</v>
      </c>
      <c r="I414" s="160">
        <v>0</v>
      </c>
      <c r="J414" s="160">
        <v>0</v>
      </c>
      <c r="K414" s="160">
        <v>0</v>
      </c>
      <c r="L414" s="160">
        <v>0</v>
      </c>
      <c r="M414" s="160">
        <v>0</v>
      </c>
      <c r="N414" s="160">
        <v>0</v>
      </c>
      <c r="O414" s="160">
        <v>0</v>
      </c>
      <c r="P414" s="159"/>
      <c r="Q414" s="62"/>
    </row>
    <row r="415" spans="1:17">
      <c r="A415" s="248"/>
      <c r="B415" s="157" t="s">
        <v>2334</v>
      </c>
      <c r="C415" s="54"/>
      <c r="D415" s="160">
        <v>0</v>
      </c>
      <c r="E415" s="160">
        <v>0</v>
      </c>
      <c r="F415" s="160">
        <v>0</v>
      </c>
      <c r="G415" s="160">
        <v>0</v>
      </c>
      <c r="H415" s="160">
        <v>0</v>
      </c>
      <c r="I415" s="160">
        <v>0</v>
      </c>
      <c r="J415" s="160">
        <v>0</v>
      </c>
      <c r="K415" s="160">
        <v>0</v>
      </c>
      <c r="L415" s="160">
        <v>0</v>
      </c>
      <c r="M415" s="160">
        <v>0</v>
      </c>
      <c r="N415" s="160">
        <v>0</v>
      </c>
      <c r="O415" s="160">
        <v>0</v>
      </c>
      <c r="P415" s="159"/>
      <c r="Q415" s="62"/>
    </row>
    <row r="416" spans="1:17">
      <c r="A416" s="248"/>
      <c r="B416" s="157" t="s">
        <v>2335</v>
      </c>
      <c r="C416" s="54"/>
      <c r="D416" s="160">
        <v>0</v>
      </c>
      <c r="E416" s="160">
        <v>0</v>
      </c>
      <c r="F416" s="160">
        <v>0</v>
      </c>
      <c r="G416" s="160">
        <v>0</v>
      </c>
      <c r="H416" s="160">
        <v>0</v>
      </c>
      <c r="I416" s="160">
        <v>0</v>
      </c>
      <c r="J416" s="160">
        <v>0</v>
      </c>
      <c r="K416" s="160">
        <v>0</v>
      </c>
      <c r="L416" s="160">
        <v>0</v>
      </c>
      <c r="M416" s="160">
        <v>0</v>
      </c>
      <c r="N416" s="160">
        <v>0</v>
      </c>
      <c r="O416" s="160">
        <v>0</v>
      </c>
      <c r="P416" s="159"/>
      <c r="Q416" s="62"/>
    </row>
    <row r="417" spans="1:17">
      <c r="A417" s="248"/>
      <c r="B417" s="157" t="s">
        <v>2336</v>
      </c>
      <c r="C417" s="54"/>
      <c r="D417" s="160">
        <v>0</v>
      </c>
      <c r="E417" s="160">
        <v>0</v>
      </c>
      <c r="F417" s="160">
        <v>0</v>
      </c>
      <c r="G417" s="160">
        <v>0</v>
      </c>
      <c r="H417" s="160">
        <v>0</v>
      </c>
      <c r="I417" s="160">
        <v>0</v>
      </c>
      <c r="J417" s="160">
        <v>0</v>
      </c>
      <c r="K417" s="160">
        <v>0</v>
      </c>
      <c r="L417" s="160">
        <v>0</v>
      </c>
      <c r="M417" s="160">
        <v>0</v>
      </c>
      <c r="N417" s="160">
        <v>0</v>
      </c>
      <c r="O417" s="160">
        <v>0</v>
      </c>
      <c r="P417" s="159"/>
      <c r="Q417" s="62"/>
    </row>
    <row r="418" spans="1:17" ht="12" customHeight="1">
      <c r="A418" s="249"/>
      <c r="B418" s="157" t="s">
        <v>2337</v>
      </c>
      <c r="C418" s="54"/>
      <c r="D418" s="160">
        <v>0</v>
      </c>
      <c r="E418" s="160">
        <v>0</v>
      </c>
      <c r="F418" s="160">
        <v>0</v>
      </c>
      <c r="G418" s="160">
        <v>0</v>
      </c>
      <c r="H418" s="160">
        <v>0</v>
      </c>
      <c r="I418" s="160">
        <v>0</v>
      </c>
      <c r="J418" s="160">
        <v>0</v>
      </c>
      <c r="K418" s="160">
        <v>0</v>
      </c>
      <c r="L418" s="160">
        <v>0</v>
      </c>
      <c r="M418" s="160">
        <v>0</v>
      </c>
      <c r="N418" s="160">
        <v>0</v>
      </c>
      <c r="O418" s="160">
        <v>0</v>
      </c>
      <c r="P418" s="159"/>
      <c r="Q418" s="62"/>
    </row>
    <row r="419" spans="1:17">
      <c r="A419" s="247" t="s">
        <v>2338</v>
      </c>
      <c r="B419" s="157" t="s">
        <v>2339</v>
      </c>
      <c r="C419" s="54"/>
      <c r="D419" s="160">
        <v>0</v>
      </c>
      <c r="E419" s="160">
        <v>0</v>
      </c>
      <c r="F419" s="160">
        <v>0</v>
      </c>
      <c r="G419" s="160">
        <v>0</v>
      </c>
      <c r="H419" s="160">
        <v>0</v>
      </c>
      <c r="I419" s="160">
        <v>0</v>
      </c>
      <c r="J419" s="160">
        <v>0</v>
      </c>
      <c r="K419" s="160">
        <v>0</v>
      </c>
      <c r="L419" s="160">
        <v>0</v>
      </c>
      <c r="M419" s="160">
        <v>0</v>
      </c>
      <c r="N419" s="160">
        <v>0</v>
      </c>
      <c r="O419" s="160">
        <v>0</v>
      </c>
      <c r="P419" s="159"/>
      <c r="Q419" s="62"/>
    </row>
    <row r="420" spans="1:17">
      <c r="A420" s="249"/>
      <c r="B420" s="157" t="s">
        <v>2340</v>
      </c>
      <c r="C420" s="54"/>
      <c r="D420" s="160">
        <v>0</v>
      </c>
      <c r="E420" s="160">
        <v>0</v>
      </c>
      <c r="F420" s="160">
        <v>0</v>
      </c>
      <c r="G420" s="160">
        <v>0</v>
      </c>
      <c r="H420" s="160">
        <v>0</v>
      </c>
      <c r="I420" s="160">
        <v>0</v>
      </c>
      <c r="J420" s="160">
        <v>0</v>
      </c>
      <c r="K420" s="160">
        <v>0</v>
      </c>
      <c r="L420" s="160">
        <v>0</v>
      </c>
      <c r="M420" s="160">
        <v>0</v>
      </c>
      <c r="N420" s="160">
        <v>0</v>
      </c>
      <c r="O420" s="160">
        <v>0</v>
      </c>
      <c r="P420" s="159"/>
      <c r="Q420" s="62"/>
    </row>
    <row r="421" spans="1:17" ht="12" customHeight="1">
      <c r="A421" s="247" t="s">
        <v>2341</v>
      </c>
      <c r="B421" s="157" t="s">
        <v>2342</v>
      </c>
      <c r="C421" s="54"/>
      <c r="D421" s="160">
        <v>0</v>
      </c>
      <c r="E421" s="160">
        <v>0</v>
      </c>
      <c r="F421" s="160">
        <v>0</v>
      </c>
      <c r="G421" s="160">
        <v>0</v>
      </c>
      <c r="H421" s="160">
        <v>0</v>
      </c>
      <c r="I421" s="160">
        <v>0</v>
      </c>
      <c r="J421" s="160">
        <v>0</v>
      </c>
      <c r="K421" s="160">
        <v>0</v>
      </c>
      <c r="L421" s="160">
        <v>0</v>
      </c>
      <c r="M421" s="160">
        <v>0</v>
      </c>
      <c r="N421" s="160">
        <v>0</v>
      </c>
      <c r="O421" s="160">
        <v>0</v>
      </c>
      <c r="P421" s="159"/>
      <c r="Q421" s="62"/>
    </row>
    <row r="422" spans="1:17">
      <c r="A422" s="248"/>
      <c r="B422" s="157" t="s">
        <v>18</v>
      </c>
      <c r="C422" s="54"/>
      <c r="D422" s="160">
        <v>0</v>
      </c>
      <c r="E422" s="160">
        <v>0</v>
      </c>
      <c r="F422" s="160">
        <v>0</v>
      </c>
      <c r="G422" s="160">
        <v>0</v>
      </c>
      <c r="H422" s="160">
        <v>0</v>
      </c>
      <c r="I422" s="160">
        <v>0</v>
      </c>
      <c r="J422" s="160">
        <v>0</v>
      </c>
      <c r="K422" s="160">
        <v>0</v>
      </c>
      <c r="L422" s="160">
        <v>0</v>
      </c>
      <c r="M422" s="160">
        <v>0</v>
      </c>
      <c r="N422" s="160">
        <v>0</v>
      </c>
      <c r="O422" s="160">
        <v>0</v>
      </c>
      <c r="P422" s="159"/>
      <c r="Q422" s="62"/>
    </row>
    <row r="423" spans="1:17" ht="12.75" customHeight="1">
      <c r="A423" s="248"/>
      <c r="B423" s="157" t="s">
        <v>19</v>
      </c>
      <c r="C423" s="54"/>
      <c r="D423" s="160">
        <v>0</v>
      </c>
      <c r="E423" s="160">
        <v>0</v>
      </c>
      <c r="F423" s="160">
        <v>0</v>
      </c>
      <c r="G423" s="160">
        <v>0</v>
      </c>
      <c r="H423" s="160">
        <v>0</v>
      </c>
      <c r="I423" s="160">
        <v>0</v>
      </c>
      <c r="J423" s="160">
        <v>0</v>
      </c>
      <c r="K423" s="160">
        <v>0</v>
      </c>
      <c r="L423" s="160">
        <v>0</v>
      </c>
      <c r="M423" s="160">
        <v>0</v>
      </c>
      <c r="N423" s="160">
        <v>0</v>
      </c>
      <c r="O423" s="160">
        <v>0</v>
      </c>
      <c r="P423" s="159"/>
      <c r="Q423" s="62"/>
    </row>
    <row r="424" spans="1:17" ht="12" customHeight="1">
      <c r="A424" s="248"/>
      <c r="B424" s="157" t="s">
        <v>2343</v>
      </c>
      <c r="C424" s="54"/>
      <c r="D424" s="160">
        <v>0</v>
      </c>
      <c r="E424" s="160">
        <v>0</v>
      </c>
      <c r="F424" s="160">
        <v>0</v>
      </c>
      <c r="G424" s="160">
        <v>0</v>
      </c>
      <c r="H424" s="160">
        <v>0</v>
      </c>
      <c r="I424" s="160">
        <v>0</v>
      </c>
      <c r="J424" s="160">
        <v>0</v>
      </c>
      <c r="K424" s="160">
        <v>0</v>
      </c>
      <c r="L424" s="160">
        <v>0</v>
      </c>
      <c r="M424" s="160">
        <v>0</v>
      </c>
      <c r="N424" s="160">
        <v>0</v>
      </c>
      <c r="O424" s="160">
        <v>0</v>
      </c>
      <c r="P424" s="159"/>
      <c r="Q424" s="62"/>
    </row>
    <row r="425" spans="1:17">
      <c r="A425" s="248"/>
      <c r="B425" s="157" t="s">
        <v>2344</v>
      </c>
      <c r="C425" s="54"/>
      <c r="D425" s="160">
        <v>0</v>
      </c>
      <c r="E425" s="160">
        <v>0</v>
      </c>
      <c r="F425" s="160">
        <v>0</v>
      </c>
      <c r="G425" s="160">
        <v>0</v>
      </c>
      <c r="H425" s="160">
        <v>0</v>
      </c>
      <c r="I425" s="160">
        <v>0</v>
      </c>
      <c r="J425" s="160">
        <v>0</v>
      </c>
      <c r="K425" s="160">
        <v>0</v>
      </c>
      <c r="L425" s="160">
        <v>0</v>
      </c>
      <c r="M425" s="160">
        <v>0</v>
      </c>
      <c r="N425" s="160">
        <v>0</v>
      </c>
      <c r="O425" s="160">
        <v>0</v>
      </c>
      <c r="P425" s="159"/>
      <c r="Q425" s="62"/>
    </row>
    <row r="426" spans="1:17">
      <c r="A426" s="248"/>
      <c r="B426" s="157" t="s">
        <v>2345</v>
      </c>
      <c r="C426" s="54"/>
      <c r="D426" s="160">
        <v>0</v>
      </c>
      <c r="E426" s="160">
        <v>0</v>
      </c>
      <c r="F426" s="160">
        <v>0</v>
      </c>
      <c r="G426" s="160">
        <v>0</v>
      </c>
      <c r="H426" s="160">
        <v>0</v>
      </c>
      <c r="I426" s="160">
        <v>0</v>
      </c>
      <c r="J426" s="160">
        <v>0</v>
      </c>
      <c r="K426" s="160">
        <v>0</v>
      </c>
      <c r="L426" s="160">
        <v>0</v>
      </c>
      <c r="M426" s="160">
        <v>0</v>
      </c>
      <c r="N426" s="160">
        <v>0</v>
      </c>
      <c r="O426" s="160">
        <v>0</v>
      </c>
      <c r="P426" s="159"/>
      <c r="Q426" s="62"/>
    </row>
    <row r="427" spans="1:17">
      <c r="A427" s="248"/>
      <c r="B427" s="157" t="s">
        <v>2346</v>
      </c>
      <c r="C427" s="54"/>
      <c r="D427" s="160">
        <v>0</v>
      </c>
      <c r="E427" s="160">
        <v>0</v>
      </c>
      <c r="F427" s="160">
        <v>0</v>
      </c>
      <c r="G427" s="160">
        <v>0</v>
      </c>
      <c r="H427" s="160">
        <v>0</v>
      </c>
      <c r="I427" s="160">
        <v>0</v>
      </c>
      <c r="J427" s="160">
        <v>0</v>
      </c>
      <c r="K427" s="160">
        <v>0</v>
      </c>
      <c r="L427" s="160">
        <v>0</v>
      </c>
      <c r="M427" s="160">
        <v>0</v>
      </c>
      <c r="N427" s="160">
        <v>0</v>
      </c>
      <c r="O427" s="160">
        <v>0</v>
      </c>
      <c r="P427" s="159"/>
      <c r="Q427" s="62"/>
    </row>
    <row r="428" spans="1:17">
      <c r="A428" s="248"/>
      <c r="B428" s="157" t="s">
        <v>2347</v>
      </c>
      <c r="C428" s="54"/>
      <c r="D428" s="160">
        <v>0</v>
      </c>
      <c r="E428" s="160">
        <v>0</v>
      </c>
      <c r="F428" s="160">
        <v>0</v>
      </c>
      <c r="G428" s="160">
        <v>0</v>
      </c>
      <c r="H428" s="160">
        <v>0</v>
      </c>
      <c r="I428" s="160">
        <v>0</v>
      </c>
      <c r="J428" s="160">
        <v>0</v>
      </c>
      <c r="K428" s="160">
        <v>0</v>
      </c>
      <c r="L428" s="160">
        <v>0</v>
      </c>
      <c r="M428" s="160">
        <v>0</v>
      </c>
      <c r="N428" s="160">
        <v>0</v>
      </c>
      <c r="O428" s="160">
        <v>0</v>
      </c>
      <c r="P428" s="159"/>
      <c r="Q428" s="62"/>
    </row>
    <row r="429" spans="1:17">
      <c r="A429" s="248"/>
      <c r="B429" s="157" t="s">
        <v>2348</v>
      </c>
      <c r="C429" s="54"/>
      <c r="D429" s="160">
        <v>0</v>
      </c>
      <c r="E429" s="160">
        <v>0</v>
      </c>
      <c r="F429" s="160">
        <v>0</v>
      </c>
      <c r="G429" s="160">
        <v>0</v>
      </c>
      <c r="H429" s="160">
        <v>0</v>
      </c>
      <c r="I429" s="160">
        <v>0</v>
      </c>
      <c r="J429" s="160">
        <v>0</v>
      </c>
      <c r="K429" s="160">
        <v>0</v>
      </c>
      <c r="L429" s="160">
        <v>0</v>
      </c>
      <c r="M429" s="160">
        <v>0</v>
      </c>
      <c r="N429" s="160">
        <v>0</v>
      </c>
      <c r="O429" s="160">
        <v>0</v>
      </c>
      <c r="P429" s="159"/>
      <c r="Q429" s="62"/>
    </row>
    <row r="430" spans="1:17">
      <c r="A430" s="248"/>
      <c r="B430" s="157" t="s">
        <v>2349</v>
      </c>
      <c r="C430" s="54"/>
      <c r="D430" s="160">
        <v>0</v>
      </c>
      <c r="E430" s="160">
        <v>0</v>
      </c>
      <c r="F430" s="160">
        <v>0</v>
      </c>
      <c r="G430" s="160">
        <v>0</v>
      </c>
      <c r="H430" s="160">
        <v>0</v>
      </c>
      <c r="I430" s="160">
        <v>0</v>
      </c>
      <c r="J430" s="160">
        <v>0</v>
      </c>
      <c r="K430" s="160">
        <v>0</v>
      </c>
      <c r="L430" s="160">
        <v>0</v>
      </c>
      <c r="M430" s="160">
        <v>0</v>
      </c>
      <c r="N430" s="160">
        <v>0</v>
      </c>
      <c r="O430" s="160">
        <v>0</v>
      </c>
      <c r="P430" s="159"/>
      <c r="Q430" s="62"/>
    </row>
    <row r="431" spans="1:17">
      <c r="A431" s="248"/>
      <c r="B431" s="157" t="s">
        <v>117</v>
      </c>
      <c r="C431" s="54"/>
      <c r="D431" s="160">
        <v>0</v>
      </c>
      <c r="E431" s="160">
        <v>0</v>
      </c>
      <c r="F431" s="160">
        <v>0</v>
      </c>
      <c r="G431" s="160">
        <v>0</v>
      </c>
      <c r="H431" s="160">
        <v>0</v>
      </c>
      <c r="I431" s="160">
        <v>0</v>
      </c>
      <c r="J431" s="160">
        <v>0</v>
      </c>
      <c r="K431" s="160">
        <v>0</v>
      </c>
      <c r="L431" s="160">
        <v>0</v>
      </c>
      <c r="M431" s="160">
        <v>0</v>
      </c>
      <c r="N431" s="160">
        <v>0</v>
      </c>
      <c r="O431" s="160">
        <v>0</v>
      </c>
      <c r="P431" s="159"/>
      <c r="Q431" s="62"/>
    </row>
    <row r="432" spans="1:17">
      <c r="A432" s="248"/>
      <c r="B432" s="157" t="s">
        <v>2350</v>
      </c>
      <c r="C432" s="54"/>
      <c r="D432" s="160">
        <v>0</v>
      </c>
      <c r="E432" s="160">
        <v>0</v>
      </c>
      <c r="F432" s="160">
        <v>0</v>
      </c>
      <c r="G432" s="160">
        <v>0</v>
      </c>
      <c r="H432" s="160">
        <v>0</v>
      </c>
      <c r="I432" s="160">
        <v>0</v>
      </c>
      <c r="J432" s="160">
        <v>0</v>
      </c>
      <c r="K432" s="160">
        <v>0</v>
      </c>
      <c r="L432" s="160">
        <v>0</v>
      </c>
      <c r="M432" s="160">
        <v>0</v>
      </c>
      <c r="N432" s="160">
        <v>0</v>
      </c>
      <c r="O432" s="160">
        <v>0</v>
      </c>
      <c r="P432" s="159"/>
      <c r="Q432" s="62"/>
    </row>
    <row r="433" spans="1:17">
      <c r="A433" s="248"/>
      <c r="B433" s="157" t="s">
        <v>2351</v>
      </c>
      <c r="C433" s="54"/>
      <c r="D433" s="160">
        <v>0</v>
      </c>
      <c r="E433" s="160">
        <v>0</v>
      </c>
      <c r="F433" s="160">
        <v>0</v>
      </c>
      <c r="G433" s="160">
        <v>0</v>
      </c>
      <c r="H433" s="160">
        <v>0</v>
      </c>
      <c r="I433" s="160">
        <v>0</v>
      </c>
      <c r="J433" s="160">
        <v>0</v>
      </c>
      <c r="K433" s="160">
        <v>0</v>
      </c>
      <c r="L433" s="160">
        <v>0</v>
      </c>
      <c r="M433" s="160">
        <v>0</v>
      </c>
      <c r="N433" s="160">
        <v>0</v>
      </c>
      <c r="O433" s="160">
        <v>0</v>
      </c>
      <c r="P433" s="159"/>
      <c r="Q433" s="62"/>
    </row>
    <row r="434" spans="1:17">
      <c r="A434" s="248"/>
      <c r="B434" s="157" t="s">
        <v>2352</v>
      </c>
      <c r="C434" s="54"/>
      <c r="D434" s="160">
        <v>0</v>
      </c>
      <c r="E434" s="160">
        <v>0</v>
      </c>
      <c r="F434" s="160">
        <v>0</v>
      </c>
      <c r="G434" s="160">
        <v>0</v>
      </c>
      <c r="H434" s="160">
        <v>0</v>
      </c>
      <c r="I434" s="160">
        <v>0</v>
      </c>
      <c r="J434" s="160">
        <v>0</v>
      </c>
      <c r="K434" s="160">
        <v>0</v>
      </c>
      <c r="L434" s="160">
        <v>0</v>
      </c>
      <c r="M434" s="160">
        <v>0</v>
      </c>
      <c r="N434" s="160">
        <v>0</v>
      </c>
      <c r="O434" s="160">
        <v>0</v>
      </c>
      <c r="P434" s="159"/>
      <c r="Q434" s="62"/>
    </row>
    <row r="435" spans="1:17">
      <c r="A435" s="248"/>
      <c r="B435" s="157" t="s">
        <v>2353</v>
      </c>
      <c r="C435" s="54"/>
      <c r="D435" s="160">
        <v>0</v>
      </c>
      <c r="E435" s="160">
        <v>0</v>
      </c>
      <c r="F435" s="160">
        <v>0</v>
      </c>
      <c r="G435" s="160">
        <v>0</v>
      </c>
      <c r="H435" s="160">
        <v>0</v>
      </c>
      <c r="I435" s="160">
        <v>0</v>
      </c>
      <c r="J435" s="160">
        <v>0</v>
      </c>
      <c r="K435" s="160">
        <v>0</v>
      </c>
      <c r="L435" s="160">
        <v>0</v>
      </c>
      <c r="M435" s="160">
        <v>0</v>
      </c>
      <c r="N435" s="160">
        <v>0</v>
      </c>
      <c r="O435" s="160">
        <v>0</v>
      </c>
      <c r="P435" s="159"/>
      <c r="Q435" s="62"/>
    </row>
    <row r="436" spans="1:17">
      <c r="A436" s="248"/>
      <c r="B436" s="157" t="s">
        <v>2354</v>
      </c>
      <c r="C436" s="54"/>
      <c r="D436" s="160">
        <v>0</v>
      </c>
      <c r="E436" s="160">
        <v>0</v>
      </c>
      <c r="F436" s="160">
        <v>0</v>
      </c>
      <c r="G436" s="160">
        <v>0</v>
      </c>
      <c r="H436" s="160">
        <v>0</v>
      </c>
      <c r="I436" s="160">
        <v>0</v>
      </c>
      <c r="J436" s="160">
        <v>0</v>
      </c>
      <c r="K436" s="160">
        <v>0</v>
      </c>
      <c r="L436" s="160">
        <v>0</v>
      </c>
      <c r="M436" s="160">
        <v>0</v>
      </c>
      <c r="N436" s="160">
        <v>0</v>
      </c>
      <c r="O436" s="160">
        <v>0</v>
      </c>
      <c r="P436" s="159"/>
      <c r="Q436" s="62"/>
    </row>
    <row r="437" spans="1:17">
      <c r="A437" s="248"/>
      <c r="B437" s="157" t="s">
        <v>2355</v>
      </c>
      <c r="C437" s="54"/>
      <c r="D437" s="160">
        <v>0</v>
      </c>
      <c r="E437" s="160">
        <v>0</v>
      </c>
      <c r="F437" s="160">
        <v>0</v>
      </c>
      <c r="G437" s="160">
        <v>0</v>
      </c>
      <c r="H437" s="160">
        <v>0</v>
      </c>
      <c r="I437" s="160">
        <v>0</v>
      </c>
      <c r="J437" s="160">
        <v>0</v>
      </c>
      <c r="K437" s="160">
        <v>0</v>
      </c>
      <c r="L437" s="160">
        <v>0</v>
      </c>
      <c r="M437" s="160">
        <v>0</v>
      </c>
      <c r="N437" s="160">
        <v>0</v>
      </c>
      <c r="O437" s="160">
        <v>0</v>
      </c>
      <c r="P437" s="159"/>
      <c r="Q437" s="62"/>
    </row>
    <row r="438" spans="1:17">
      <c r="A438" s="248"/>
      <c r="B438" s="157" t="s">
        <v>2356</v>
      </c>
      <c r="C438" s="54"/>
      <c r="D438" s="160">
        <v>0</v>
      </c>
      <c r="E438" s="160">
        <v>0</v>
      </c>
      <c r="F438" s="160">
        <v>0</v>
      </c>
      <c r="G438" s="160">
        <v>0</v>
      </c>
      <c r="H438" s="160">
        <v>0</v>
      </c>
      <c r="I438" s="160">
        <v>0</v>
      </c>
      <c r="J438" s="160">
        <v>0</v>
      </c>
      <c r="K438" s="160">
        <v>0</v>
      </c>
      <c r="L438" s="160">
        <v>0</v>
      </c>
      <c r="M438" s="160">
        <v>0</v>
      </c>
      <c r="N438" s="160">
        <v>0</v>
      </c>
      <c r="O438" s="160">
        <v>0</v>
      </c>
      <c r="P438" s="159"/>
      <c r="Q438" s="62"/>
    </row>
    <row r="439" spans="1:17">
      <c r="A439" s="248"/>
      <c r="B439" s="157" t="s">
        <v>2357</v>
      </c>
      <c r="C439" s="54"/>
      <c r="D439" s="160">
        <v>0</v>
      </c>
      <c r="E439" s="160">
        <v>0</v>
      </c>
      <c r="F439" s="160">
        <v>0</v>
      </c>
      <c r="G439" s="160">
        <v>0</v>
      </c>
      <c r="H439" s="160">
        <v>0</v>
      </c>
      <c r="I439" s="160">
        <v>0</v>
      </c>
      <c r="J439" s="160">
        <v>0</v>
      </c>
      <c r="K439" s="160">
        <v>0</v>
      </c>
      <c r="L439" s="160">
        <v>0</v>
      </c>
      <c r="M439" s="160">
        <v>0</v>
      </c>
      <c r="N439" s="160">
        <v>0</v>
      </c>
      <c r="O439" s="160">
        <v>0</v>
      </c>
      <c r="P439" s="159"/>
      <c r="Q439" s="62"/>
    </row>
    <row r="440" spans="1:17">
      <c r="A440" s="248"/>
      <c r="B440" s="157" t="s">
        <v>2358</v>
      </c>
      <c r="C440" s="54"/>
      <c r="D440" s="160">
        <v>0</v>
      </c>
      <c r="E440" s="160">
        <v>0</v>
      </c>
      <c r="F440" s="160">
        <v>0</v>
      </c>
      <c r="G440" s="160">
        <v>0</v>
      </c>
      <c r="H440" s="160">
        <v>0</v>
      </c>
      <c r="I440" s="160">
        <v>0</v>
      </c>
      <c r="J440" s="160">
        <v>0</v>
      </c>
      <c r="K440" s="160">
        <v>0</v>
      </c>
      <c r="L440" s="160">
        <v>0</v>
      </c>
      <c r="M440" s="160">
        <v>0</v>
      </c>
      <c r="N440" s="160">
        <v>0</v>
      </c>
      <c r="O440" s="160">
        <v>0</v>
      </c>
      <c r="P440" s="159"/>
      <c r="Q440" s="62"/>
    </row>
    <row r="441" spans="1:17">
      <c r="A441" s="248"/>
      <c r="B441" s="157" t="s">
        <v>2359</v>
      </c>
      <c r="C441" s="54"/>
      <c r="D441" s="160">
        <v>0</v>
      </c>
      <c r="E441" s="160">
        <v>0</v>
      </c>
      <c r="F441" s="160">
        <v>0</v>
      </c>
      <c r="G441" s="160">
        <v>0</v>
      </c>
      <c r="H441" s="160">
        <v>0</v>
      </c>
      <c r="I441" s="160">
        <v>0</v>
      </c>
      <c r="J441" s="160">
        <v>0</v>
      </c>
      <c r="K441" s="160">
        <v>0</v>
      </c>
      <c r="L441" s="160">
        <v>0</v>
      </c>
      <c r="M441" s="160">
        <v>0</v>
      </c>
      <c r="N441" s="160">
        <v>0</v>
      </c>
      <c r="O441" s="160">
        <v>0</v>
      </c>
      <c r="P441" s="159"/>
      <c r="Q441" s="62"/>
    </row>
    <row r="442" spans="1:17">
      <c r="A442" s="248"/>
      <c r="B442" s="157" t="s">
        <v>2360</v>
      </c>
      <c r="C442" s="54"/>
      <c r="D442" s="160">
        <v>0</v>
      </c>
      <c r="E442" s="160">
        <v>0</v>
      </c>
      <c r="F442" s="160">
        <v>0</v>
      </c>
      <c r="G442" s="160">
        <v>0</v>
      </c>
      <c r="H442" s="160">
        <v>0</v>
      </c>
      <c r="I442" s="160">
        <v>0</v>
      </c>
      <c r="J442" s="160">
        <v>0</v>
      </c>
      <c r="K442" s="160">
        <v>0</v>
      </c>
      <c r="L442" s="160">
        <v>0</v>
      </c>
      <c r="M442" s="160">
        <v>0</v>
      </c>
      <c r="N442" s="160">
        <v>0</v>
      </c>
      <c r="O442" s="160">
        <v>0</v>
      </c>
      <c r="P442" s="159"/>
      <c r="Q442" s="62"/>
    </row>
    <row r="443" spans="1:17">
      <c r="A443" s="248"/>
      <c r="B443" s="157" t="s">
        <v>2361</v>
      </c>
      <c r="C443" s="54"/>
      <c r="D443" s="160">
        <v>0</v>
      </c>
      <c r="E443" s="160">
        <v>0</v>
      </c>
      <c r="F443" s="160">
        <v>0</v>
      </c>
      <c r="G443" s="160">
        <v>0</v>
      </c>
      <c r="H443" s="160">
        <v>0</v>
      </c>
      <c r="I443" s="160">
        <v>0</v>
      </c>
      <c r="J443" s="160">
        <v>0</v>
      </c>
      <c r="K443" s="160">
        <v>0</v>
      </c>
      <c r="L443" s="160">
        <v>0</v>
      </c>
      <c r="M443" s="160">
        <v>0</v>
      </c>
      <c r="N443" s="160">
        <v>0</v>
      </c>
      <c r="O443" s="160">
        <v>0</v>
      </c>
      <c r="P443" s="159"/>
      <c r="Q443" s="62"/>
    </row>
    <row r="444" spans="1:17">
      <c r="A444" s="248"/>
      <c r="B444" s="157" t="s">
        <v>2362</v>
      </c>
      <c r="C444" s="54"/>
      <c r="D444" s="160">
        <v>0</v>
      </c>
      <c r="E444" s="160">
        <v>0</v>
      </c>
      <c r="F444" s="160">
        <v>0</v>
      </c>
      <c r="G444" s="160">
        <v>0</v>
      </c>
      <c r="H444" s="160">
        <v>0</v>
      </c>
      <c r="I444" s="160">
        <v>0</v>
      </c>
      <c r="J444" s="160">
        <v>0</v>
      </c>
      <c r="K444" s="160">
        <v>0</v>
      </c>
      <c r="L444" s="160">
        <v>0</v>
      </c>
      <c r="M444" s="160">
        <v>0</v>
      </c>
      <c r="N444" s="160">
        <v>0</v>
      </c>
      <c r="O444" s="160">
        <v>0</v>
      </c>
      <c r="P444" s="159"/>
      <c r="Q444" s="62"/>
    </row>
    <row r="445" spans="1:17">
      <c r="A445" s="248"/>
      <c r="B445" s="157" t="s">
        <v>2363</v>
      </c>
      <c r="C445" s="54"/>
      <c r="D445" s="160">
        <v>0</v>
      </c>
      <c r="E445" s="160">
        <v>0</v>
      </c>
      <c r="F445" s="160">
        <v>0</v>
      </c>
      <c r="G445" s="160">
        <v>0</v>
      </c>
      <c r="H445" s="160">
        <v>0</v>
      </c>
      <c r="I445" s="160">
        <v>0</v>
      </c>
      <c r="J445" s="160">
        <v>0</v>
      </c>
      <c r="K445" s="160">
        <v>0</v>
      </c>
      <c r="L445" s="160">
        <v>0</v>
      </c>
      <c r="M445" s="160">
        <v>0</v>
      </c>
      <c r="N445" s="160">
        <v>0</v>
      </c>
      <c r="O445" s="160">
        <v>0</v>
      </c>
      <c r="P445" s="159"/>
      <c r="Q445" s="62"/>
    </row>
    <row r="446" spans="1:17">
      <c r="A446" s="249"/>
      <c r="B446" s="157" t="s">
        <v>2364</v>
      </c>
      <c r="C446" s="54"/>
      <c r="D446" s="160">
        <v>0</v>
      </c>
      <c r="E446" s="160">
        <v>0</v>
      </c>
      <c r="F446" s="160">
        <v>0</v>
      </c>
      <c r="G446" s="160">
        <v>0</v>
      </c>
      <c r="H446" s="160">
        <v>0</v>
      </c>
      <c r="I446" s="160">
        <v>0</v>
      </c>
      <c r="J446" s="160">
        <v>0</v>
      </c>
      <c r="K446" s="160">
        <v>0</v>
      </c>
      <c r="L446" s="160">
        <v>0</v>
      </c>
      <c r="M446" s="160">
        <v>0</v>
      </c>
      <c r="N446" s="160">
        <v>0</v>
      </c>
      <c r="O446" s="160">
        <v>0</v>
      </c>
      <c r="P446" s="159"/>
      <c r="Q446" s="62"/>
    </row>
    <row r="447" spans="1:17" ht="12.75" customHeight="1">
      <c r="A447" s="247" t="s">
        <v>2365</v>
      </c>
      <c r="B447" s="157" t="s">
        <v>2366</v>
      </c>
      <c r="C447" s="54"/>
      <c r="D447" s="160">
        <v>0</v>
      </c>
      <c r="E447" s="160">
        <v>0</v>
      </c>
      <c r="F447" s="160">
        <v>0</v>
      </c>
      <c r="G447" s="160">
        <v>0</v>
      </c>
      <c r="H447" s="160">
        <v>0</v>
      </c>
      <c r="I447" s="160">
        <v>0</v>
      </c>
      <c r="J447" s="160">
        <v>0</v>
      </c>
      <c r="K447" s="160">
        <v>0</v>
      </c>
      <c r="L447" s="160">
        <v>0</v>
      </c>
      <c r="M447" s="160">
        <v>0</v>
      </c>
      <c r="N447" s="160">
        <v>0</v>
      </c>
      <c r="O447" s="160">
        <v>0</v>
      </c>
      <c r="P447" s="159"/>
      <c r="Q447" s="62"/>
    </row>
    <row r="448" spans="1:17">
      <c r="A448" s="248"/>
      <c r="B448" s="157" t="s">
        <v>2367</v>
      </c>
      <c r="C448" s="54"/>
      <c r="D448" s="160">
        <v>0</v>
      </c>
      <c r="E448" s="160">
        <v>0</v>
      </c>
      <c r="F448" s="160">
        <v>0</v>
      </c>
      <c r="G448" s="160">
        <v>0</v>
      </c>
      <c r="H448" s="160">
        <v>0</v>
      </c>
      <c r="I448" s="160">
        <v>0</v>
      </c>
      <c r="J448" s="160">
        <v>0</v>
      </c>
      <c r="K448" s="160">
        <v>0</v>
      </c>
      <c r="L448" s="160">
        <v>0</v>
      </c>
      <c r="M448" s="160">
        <v>0</v>
      </c>
      <c r="N448" s="160">
        <v>0</v>
      </c>
      <c r="O448" s="160">
        <v>0</v>
      </c>
      <c r="P448" s="159"/>
      <c r="Q448" s="62"/>
    </row>
    <row r="449" spans="1:17" ht="12" customHeight="1">
      <c r="A449" s="248"/>
      <c r="B449" s="175" t="s">
        <v>2368</v>
      </c>
      <c r="C449" s="54"/>
      <c r="D449" s="160">
        <v>0</v>
      </c>
      <c r="E449" s="160">
        <v>0</v>
      </c>
      <c r="F449" s="160">
        <v>0</v>
      </c>
      <c r="G449" s="160">
        <v>0</v>
      </c>
      <c r="H449" s="160">
        <v>0</v>
      </c>
      <c r="I449" s="160">
        <v>0</v>
      </c>
      <c r="J449" s="160">
        <v>0</v>
      </c>
      <c r="K449" s="160">
        <v>0</v>
      </c>
      <c r="L449" s="160">
        <v>0</v>
      </c>
      <c r="M449" s="160">
        <v>0</v>
      </c>
      <c r="N449" s="160">
        <v>0</v>
      </c>
      <c r="O449" s="160">
        <v>0</v>
      </c>
      <c r="P449" s="159"/>
      <c r="Q449" s="62"/>
    </row>
    <row r="450" spans="1:17">
      <c r="A450" s="248"/>
      <c r="B450" s="175" t="s">
        <v>2369</v>
      </c>
      <c r="C450" s="54"/>
      <c r="D450" s="160">
        <v>0</v>
      </c>
      <c r="E450" s="160">
        <v>0</v>
      </c>
      <c r="F450" s="160">
        <v>0</v>
      </c>
      <c r="G450" s="160">
        <v>0</v>
      </c>
      <c r="H450" s="160">
        <v>0</v>
      </c>
      <c r="I450" s="160">
        <v>0</v>
      </c>
      <c r="J450" s="160">
        <v>0</v>
      </c>
      <c r="K450" s="160">
        <v>0</v>
      </c>
      <c r="L450" s="160">
        <v>0</v>
      </c>
      <c r="M450" s="160">
        <v>0</v>
      </c>
      <c r="N450" s="160">
        <v>0</v>
      </c>
      <c r="O450" s="160">
        <v>0</v>
      </c>
      <c r="P450" s="159"/>
      <c r="Q450" s="62"/>
    </row>
    <row r="451" spans="1:17">
      <c r="A451" s="248"/>
      <c r="B451" s="175" t="s">
        <v>2370</v>
      </c>
      <c r="C451" s="54"/>
      <c r="D451" s="160">
        <v>0</v>
      </c>
      <c r="E451" s="160">
        <v>0</v>
      </c>
      <c r="F451" s="160">
        <v>0</v>
      </c>
      <c r="G451" s="160">
        <v>0</v>
      </c>
      <c r="H451" s="160">
        <v>0</v>
      </c>
      <c r="I451" s="160">
        <v>0</v>
      </c>
      <c r="J451" s="160">
        <v>0</v>
      </c>
      <c r="K451" s="160">
        <v>0</v>
      </c>
      <c r="L451" s="160">
        <v>0</v>
      </c>
      <c r="M451" s="160">
        <v>0</v>
      </c>
      <c r="N451" s="160">
        <v>0</v>
      </c>
      <c r="O451" s="160">
        <v>0</v>
      </c>
      <c r="P451" s="159"/>
      <c r="Q451" s="62"/>
    </row>
    <row r="452" spans="1:17">
      <c r="A452" s="248"/>
      <c r="B452" s="157" t="s">
        <v>2371</v>
      </c>
      <c r="C452" s="54"/>
      <c r="D452" s="160">
        <v>0</v>
      </c>
      <c r="E452" s="160">
        <v>0</v>
      </c>
      <c r="F452" s="160">
        <v>0</v>
      </c>
      <c r="G452" s="160">
        <v>0</v>
      </c>
      <c r="H452" s="160">
        <v>0</v>
      </c>
      <c r="I452" s="160">
        <v>0</v>
      </c>
      <c r="J452" s="160">
        <v>0</v>
      </c>
      <c r="K452" s="160">
        <v>0</v>
      </c>
      <c r="L452" s="160">
        <v>0</v>
      </c>
      <c r="M452" s="160">
        <v>0</v>
      </c>
      <c r="N452" s="160">
        <v>0</v>
      </c>
      <c r="O452" s="160">
        <v>0</v>
      </c>
      <c r="P452" s="159"/>
      <c r="Q452" s="62"/>
    </row>
    <row r="453" spans="1:17">
      <c r="A453" s="248"/>
      <c r="B453" s="157" t="s">
        <v>2372</v>
      </c>
      <c r="C453" s="54"/>
      <c r="D453" s="160">
        <v>0</v>
      </c>
      <c r="E453" s="160">
        <v>0</v>
      </c>
      <c r="F453" s="160">
        <v>0</v>
      </c>
      <c r="G453" s="160">
        <v>0</v>
      </c>
      <c r="H453" s="160">
        <v>0</v>
      </c>
      <c r="I453" s="160">
        <v>0</v>
      </c>
      <c r="J453" s="160">
        <v>0</v>
      </c>
      <c r="K453" s="160">
        <v>0</v>
      </c>
      <c r="L453" s="160">
        <v>0</v>
      </c>
      <c r="M453" s="160">
        <v>0</v>
      </c>
      <c r="N453" s="160">
        <v>0</v>
      </c>
      <c r="O453" s="160">
        <v>0</v>
      </c>
      <c r="P453" s="159"/>
      <c r="Q453" s="62"/>
    </row>
    <row r="454" spans="1:17">
      <c r="A454" s="248"/>
      <c r="B454" s="157" t="s">
        <v>2373</v>
      </c>
      <c r="C454" s="54"/>
      <c r="D454" s="160">
        <v>0</v>
      </c>
      <c r="E454" s="160">
        <v>0</v>
      </c>
      <c r="F454" s="160">
        <v>0</v>
      </c>
      <c r="G454" s="160">
        <v>0</v>
      </c>
      <c r="H454" s="160">
        <v>0</v>
      </c>
      <c r="I454" s="160">
        <v>0</v>
      </c>
      <c r="J454" s="160">
        <v>0</v>
      </c>
      <c r="K454" s="160">
        <v>0</v>
      </c>
      <c r="L454" s="160">
        <v>0</v>
      </c>
      <c r="M454" s="160">
        <v>0</v>
      </c>
      <c r="N454" s="160">
        <v>0</v>
      </c>
      <c r="O454" s="160">
        <v>0</v>
      </c>
      <c r="P454" s="159"/>
      <c r="Q454" s="62"/>
    </row>
    <row r="455" spans="1:17">
      <c r="A455" s="248"/>
      <c r="B455" s="157" t="s">
        <v>2374</v>
      </c>
      <c r="C455" s="54"/>
      <c r="D455" s="160">
        <v>0</v>
      </c>
      <c r="E455" s="160">
        <v>0</v>
      </c>
      <c r="F455" s="160">
        <v>0</v>
      </c>
      <c r="G455" s="160">
        <v>0</v>
      </c>
      <c r="H455" s="160">
        <v>0</v>
      </c>
      <c r="I455" s="160">
        <v>0</v>
      </c>
      <c r="J455" s="160">
        <v>0</v>
      </c>
      <c r="K455" s="160">
        <v>0</v>
      </c>
      <c r="L455" s="160">
        <v>0</v>
      </c>
      <c r="M455" s="160">
        <v>0</v>
      </c>
      <c r="N455" s="160">
        <v>0</v>
      </c>
      <c r="O455" s="160">
        <v>0</v>
      </c>
      <c r="P455" s="159"/>
      <c r="Q455" s="62"/>
    </row>
    <row r="456" spans="1:17">
      <c r="A456" s="248"/>
      <c r="B456" s="157" t="s">
        <v>2375</v>
      </c>
      <c r="C456" s="54"/>
      <c r="D456" s="160">
        <v>0</v>
      </c>
      <c r="E456" s="160">
        <v>0</v>
      </c>
      <c r="F456" s="160">
        <v>0</v>
      </c>
      <c r="G456" s="160">
        <v>0</v>
      </c>
      <c r="H456" s="160">
        <v>0</v>
      </c>
      <c r="I456" s="160">
        <v>0</v>
      </c>
      <c r="J456" s="160">
        <v>0</v>
      </c>
      <c r="K456" s="160">
        <v>0</v>
      </c>
      <c r="L456" s="160">
        <v>0</v>
      </c>
      <c r="M456" s="160">
        <v>0</v>
      </c>
      <c r="N456" s="160">
        <v>0</v>
      </c>
      <c r="O456" s="160">
        <v>0</v>
      </c>
      <c r="P456" s="159"/>
      <c r="Q456" s="62"/>
    </row>
    <row r="457" spans="1:17">
      <c r="A457" s="248"/>
      <c r="B457" s="157" t="s">
        <v>2376</v>
      </c>
      <c r="C457" s="54"/>
      <c r="D457" s="160">
        <v>0</v>
      </c>
      <c r="E457" s="160">
        <v>0</v>
      </c>
      <c r="F457" s="160">
        <v>0</v>
      </c>
      <c r="G457" s="160">
        <v>0</v>
      </c>
      <c r="H457" s="160">
        <v>0</v>
      </c>
      <c r="I457" s="160">
        <v>0</v>
      </c>
      <c r="J457" s="160">
        <v>0</v>
      </c>
      <c r="K457" s="160">
        <v>0</v>
      </c>
      <c r="L457" s="160">
        <v>0</v>
      </c>
      <c r="M457" s="160">
        <v>0</v>
      </c>
      <c r="N457" s="160">
        <v>0</v>
      </c>
      <c r="O457" s="160">
        <v>0</v>
      </c>
      <c r="P457" s="159"/>
      <c r="Q457" s="62"/>
    </row>
    <row r="458" spans="1:17">
      <c r="A458" s="248"/>
      <c r="B458" s="157" t="s">
        <v>2377</v>
      </c>
      <c r="C458" s="54"/>
      <c r="D458" s="160">
        <v>0</v>
      </c>
      <c r="E458" s="160">
        <v>0</v>
      </c>
      <c r="F458" s="160">
        <v>0</v>
      </c>
      <c r="G458" s="160">
        <v>0</v>
      </c>
      <c r="H458" s="160">
        <v>0</v>
      </c>
      <c r="I458" s="160">
        <v>0</v>
      </c>
      <c r="J458" s="160">
        <v>0</v>
      </c>
      <c r="K458" s="160">
        <v>0</v>
      </c>
      <c r="L458" s="160">
        <v>0</v>
      </c>
      <c r="M458" s="160">
        <v>0</v>
      </c>
      <c r="N458" s="160">
        <v>0</v>
      </c>
      <c r="O458" s="160">
        <v>0</v>
      </c>
      <c r="P458" s="159"/>
      <c r="Q458" s="62"/>
    </row>
    <row r="459" spans="1:17">
      <c r="A459" s="248"/>
      <c r="B459" s="157" t="s">
        <v>2378</v>
      </c>
      <c r="C459" s="54"/>
      <c r="D459" s="160">
        <v>0</v>
      </c>
      <c r="E459" s="160">
        <v>0</v>
      </c>
      <c r="F459" s="160">
        <v>0</v>
      </c>
      <c r="G459" s="160">
        <v>0</v>
      </c>
      <c r="H459" s="160">
        <v>0</v>
      </c>
      <c r="I459" s="160">
        <v>0</v>
      </c>
      <c r="J459" s="160">
        <v>0</v>
      </c>
      <c r="K459" s="160">
        <v>0</v>
      </c>
      <c r="L459" s="160">
        <v>0</v>
      </c>
      <c r="M459" s="160">
        <v>0</v>
      </c>
      <c r="N459" s="160">
        <v>0</v>
      </c>
      <c r="O459" s="160">
        <v>0</v>
      </c>
      <c r="P459" s="159"/>
      <c r="Q459" s="62"/>
    </row>
    <row r="460" spans="1:17">
      <c r="A460" s="248"/>
      <c r="B460" s="157" t="s">
        <v>2379</v>
      </c>
      <c r="C460" s="54"/>
      <c r="D460" s="160">
        <v>0</v>
      </c>
      <c r="E460" s="160">
        <v>0</v>
      </c>
      <c r="F460" s="160">
        <v>0</v>
      </c>
      <c r="G460" s="160">
        <v>0</v>
      </c>
      <c r="H460" s="160">
        <v>0</v>
      </c>
      <c r="I460" s="160">
        <v>0</v>
      </c>
      <c r="J460" s="160">
        <v>0</v>
      </c>
      <c r="K460" s="160">
        <v>0</v>
      </c>
      <c r="L460" s="160">
        <v>0</v>
      </c>
      <c r="M460" s="160">
        <v>0</v>
      </c>
      <c r="N460" s="160">
        <v>0</v>
      </c>
      <c r="O460" s="160">
        <v>0</v>
      </c>
      <c r="P460" s="159"/>
      <c r="Q460" s="62"/>
    </row>
    <row r="461" spans="1:17">
      <c r="A461" s="248"/>
      <c r="B461" s="157" t="s">
        <v>2380</v>
      </c>
      <c r="C461" s="54"/>
      <c r="D461" s="160">
        <v>0</v>
      </c>
      <c r="E461" s="160">
        <v>0</v>
      </c>
      <c r="F461" s="160">
        <v>0</v>
      </c>
      <c r="G461" s="160">
        <v>0</v>
      </c>
      <c r="H461" s="160">
        <v>0</v>
      </c>
      <c r="I461" s="160">
        <v>0</v>
      </c>
      <c r="J461" s="160">
        <v>0</v>
      </c>
      <c r="K461" s="160">
        <v>0</v>
      </c>
      <c r="L461" s="160">
        <v>0</v>
      </c>
      <c r="M461" s="160">
        <v>0</v>
      </c>
      <c r="N461" s="160">
        <v>0</v>
      </c>
      <c r="O461" s="160">
        <v>0</v>
      </c>
      <c r="P461" s="159"/>
      <c r="Q461" s="62"/>
    </row>
    <row r="462" spans="1:17" ht="12" customHeight="1">
      <c r="A462" s="249"/>
      <c r="B462" s="157" t="s">
        <v>2381</v>
      </c>
      <c r="C462" s="54"/>
      <c r="D462" s="160">
        <v>0</v>
      </c>
      <c r="E462" s="160">
        <v>0</v>
      </c>
      <c r="F462" s="160">
        <v>0</v>
      </c>
      <c r="G462" s="160">
        <v>0</v>
      </c>
      <c r="H462" s="160">
        <v>0</v>
      </c>
      <c r="I462" s="160">
        <v>0</v>
      </c>
      <c r="J462" s="160">
        <v>0</v>
      </c>
      <c r="K462" s="160">
        <v>0</v>
      </c>
      <c r="L462" s="160">
        <v>0</v>
      </c>
      <c r="M462" s="160">
        <v>0</v>
      </c>
      <c r="N462" s="160">
        <v>0</v>
      </c>
      <c r="O462" s="160">
        <v>0</v>
      </c>
      <c r="P462" s="159"/>
      <c r="Q462" s="62"/>
    </row>
    <row r="463" spans="1:17">
      <c r="A463" s="247" t="s">
        <v>2382</v>
      </c>
      <c r="B463" s="157" t="s">
        <v>2383</v>
      </c>
      <c r="C463" s="54"/>
      <c r="D463" s="160">
        <v>0</v>
      </c>
      <c r="E463" s="160">
        <v>0</v>
      </c>
      <c r="F463" s="160">
        <v>0</v>
      </c>
      <c r="G463" s="160">
        <v>0</v>
      </c>
      <c r="H463" s="160">
        <v>0</v>
      </c>
      <c r="I463" s="160">
        <v>0</v>
      </c>
      <c r="J463" s="160">
        <v>0</v>
      </c>
      <c r="K463" s="160">
        <v>0</v>
      </c>
      <c r="L463" s="160">
        <v>0</v>
      </c>
      <c r="M463" s="160">
        <v>0</v>
      </c>
      <c r="N463" s="160">
        <v>0</v>
      </c>
      <c r="O463" s="160">
        <v>0</v>
      </c>
      <c r="P463" s="159"/>
      <c r="Q463" s="62"/>
    </row>
    <row r="464" spans="1:17">
      <c r="A464" s="249"/>
      <c r="B464" s="157" t="s">
        <v>2384</v>
      </c>
      <c r="C464" s="54"/>
      <c r="D464" s="160">
        <v>0</v>
      </c>
      <c r="E464" s="160">
        <v>0</v>
      </c>
      <c r="F464" s="160">
        <v>0</v>
      </c>
      <c r="G464" s="160">
        <v>0</v>
      </c>
      <c r="H464" s="160">
        <v>0</v>
      </c>
      <c r="I464" s="160">
        <v>0</v>
      </c>
      <c r="J464" s="160">
        <v>0</v>
      </c>
      <c r="K464" s="160">
        <v>0</v>
      </c>
      <c r="L464" s="160">
        <v>0</v>
      </c>
      <c r="M464" s="160">
        <v>0</v>
      </c>
      <c r="N464" s="160">
        <v>0</v>
      </c>
      <c r="O464" s="160">
        <v>0</v>
      </c>
      <c r="P464" s="159"/>
      <c r="Q464" s="62"/>
    </row>
    <row r="465" spans="1:17" ht="12" hidden="1" customHeight="1">
      <c r="A465" s="247" t="s">
        <v>2385</v>
      </c>
      <c r="B465" s="157" t="s">
        <v>2386</v>
      </c>
      <c r="C465" s="54"/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0</v>
      </c>
      <c r="J465" s="160">
        <v>0</v>
      </c>
      <c r="K465" s="160">
        <v>0</v>
      </c>
      <c r="L465" s="160">
        <v>0</v>
      </c>
      <c r="M465" s="160">
        <v>0</v>
      </c>
      <c r="N465" s="160">
        <v>0</v>
      </c>
      <c r="O465" s="160">
        <v>0</v>
      </c>
      <c r="P465" s="159"/>
      <c r="Q465" s="62"/>
    </row>
    <row r="466" spans="1:17" hidden="1">
      <c r="A466" s="248"/>
      <c r="B466" s="157" t="s">
        <v>2387</v>
      </c>
      <c r="C466" s="54"/>
      <c r="D466" s="160">
        <v>0</v>
      </c>
      <c r="E466" s="160">
        <v>0</v>
      </c>
      <c r="F466" s="160">
        <v>0</v>
      </c>
      <c r="G466" s="160">
        <v>0</v>
      </c>
      <c r="H466" s="160">
        <v>0</v>
      </c>
      <c r="I466" s="160">
        <v>0</v>
      </c>
      <c r="J466" s="160">
        <v>0</v>
      </c>
      <c r="K466" s="160">
        <v>0</v>
      </c>
      <c r="L466" s="160">
        <v>0</v>
      </c>
      <c r="M466" s="160">
        <v>0</v>
      </c>
      <c r="N466" s="160">
        <v>0</v>
      </c>
      <c r="O466" s="160">
        <v>0</v>
      </c>
      <c r="P466" s="159"/>
      <c r="Q466" s="62"/>
    </row>
    <row r="467" spans="1:17" hidden="1">
      <c r="A467" s="248"/>
      <c r="B467" s="157" t="s">
        <v>2388</v>
      </c>
      <c r="C467" s="54"/>
      <c r="D467" s="160">
        <v>0</v>
      </c>
      <c r="E467" s="160">
        <v>0</v>
      </c>
      <c r="F467" s="160">
        <v>0</v>
      </c>
      <c r="G467" s="160">
        <v>0</v>
      </c>
      <c r="H467" s="160">
        <v>0</v>
      </c>
      <c r="I467" s="160">
        <v>0</v>
      </c>
      <c r="J467" s="160">
        <v>0</v>
      </c>
      <c r="K467" s="160">
        <v>0</v>
      </c>
      <c r="L467" s="160">
        <v>0</v>
      </c>
      <c r="M467" s="160">
        <v>0</v>
      </c>
      <c r="N467" s="160">
        <v>0</v>
      </c>
      <c r="O467" s="160">
        <v>0</v>
      </c>
      <c r="P467" s="159"/>
      <c r="Q467" s="62"/>
    </row>
    <row r="468" spans="1:17" hidden="1">
      <c r="A468" s="248"/>
      <c r="B468" s="157" t="s">
        <v>2389</v>
      </c>
      <c r="C468" s="54"/>
      <c r="D468" s="160">
        <v>0</v>
      </c>
      <c r="E468" s="160">
        <v>0</v>
      </c>
      <c r="F468" s="160">
        <v>0</v>
      </c>
      <c r="G468" s="160">
        <v>0</v>
      </c>
      <c r="H468" s="160">
        <v>0</v>
      </c>
      <c r="I468" s="160">
        <v>0</v>
      </c>
      <c r="J468" s="160">
        <v>0</v>
      </c>
      <c r="K468" s="160">
        <v>0</v>
      </c>
      <c r="L468" s="160">
        <v>0</v>
      </c>
      <c r="M468" s="160">
        <v>0</v>
      </c>
      <c r="N468" s="160">
        <v>0</v>
      </c>
      <c r="O468" s="160">
        <v>0</v>
      </c>
      <c r="P468" s="159"/>
      <c r="Q468" s="62"/>
    </row>
    <row r="469" spans="1:17" hidden="1">
      <c r="A469" s="248"/>
      <c r="B469" s="157" t="s">
        <v>2390</v>
      </c>
      <c r="C469" s="54"/>
      <c r="D469" s="160">
        <v>0</v>
      </c>
      <c r="E469" s="160">
        <v>0</v>
      </c>
      <c r="F469" s="160">
        <v>0</v>
      </c>
      <c r="G469" s="160">
        <v>0</v>
      </c>
      <c r="H469" s="160">
        <v>0</v>
      </c>
      <c r="I469" s="160">
        <v>0</v>
      </c>
      <c r="J469" s="160">
        <v>0</v>
      </c>
      <c r="K469" s="160">
        <v>0</v>
      </c>
      <c r="L469" s="160">
        <v>0</v>
      </c>
      <c r="M469" s="160">
        <v>0</v>
      </c>
      <c r="N469" s="160">
        <v>0</v>
      </c>
      <c r="O469" s="160">
        <v>0</v>
      </c>
      <c r="P469" s="159"/>
      <c r="Q469" s="62"/>
    </row>
    <row r="470" spans="1:17" hidden="1">
      <c r="A470" s="248"/>
      <c r="B470" s="157" t="s">
        <v>2391</v>
      </c>
      <c r="C470" s="54"/>
      <c r="D470" s="160">
        <v>0</v>
      </c>
      <c r="E470" s="160">
        <v>0</v>
      </c>
      <c r="F470" s="160">
        <v>0</v>
      </c>
      <c r="G470" s="160">
        <v>0</v>
      </c>
      <c r="H470" s="160">
        <v>0</v>
      </c>
      <c r="I470" s="160">
        <v>0</v>
      </c>
      <c r="J470" s="160">
        <v>0</v>
      </c>
      <c r="K470" s="160">
        <v>0</v>
      </c>
      <c r="L470" s="160">
        <v>0</v>
      </c>
      <c r="M470" s="160">
        <v>0</v>
      </c>
      <c r="N470" s="160">
        <v>0</v>
      </c>
      <c r="O470" s="160">
        <v>0</v>
      </c>
      <c r="P470" s="159"/>
      <c r="Q470" s="62"/>
    </row>
    <row r="471" spans="1:17" hidden="1">
      <c r="A471" s="248"/>
      <c r="B471" s="157" t="s">
        <v>2392</v>
      </c>
      <c r="C471" s="54"/>
      <c r="D471" s="160">
        <v>0</v>
      </c>
      <c r="E471" s="160">
        <v>0</v>
      </c>
      <c r="F471" s="160">
        <v>0</v>
      </c>
      <c r="G471" s="160">
        <v>0</v>
      </c>
      <c r="H471" s="160">
        <v>0</v>
      </c>
      <c r="I471" s="160">
        <v>0</v>
      </c>
      <c r="J471" s="160">
        <v>0</v>
      </c>
      <c r="K471" s="160">
        <v>0</v>
      </c>
      <c r="L471" s="160">
        <v>0</v>
      </c>
      <c r="M471" s="160">
        <v>0</v>
      </c>
      <c r="N471" s="160">
        <v>0</v>
      </c>
      <c r="O471" s="160">
        <v>0</v>
      </c>
      <c r="P471" s="159"/>
      <c r="Q471" s="62"/>
    </row>
    <row r="472" spans="1:17" hidden="1">
      <c r="A472" s="248"/>
      <c r="B472" s="157" t="s">
        <v>2393</v>
      </c>
      <c r="C472" s="54"/>
      <c r="D472" s="160">
        <v>0</v>
      </c>
      <c r="E472" s="160">
        <v>0</v>
      </c>
      <c r="F472" s="160">
        <v>0</v>
      </c>
      <c r="G472" s="160">
        <v>0</v>
      </c>
      <c r="H472" s="160">
        <v>0</v>
      </c>
      <c r="I472" s="160">
        <v>0</v>
      </c>
      <c r="J472" s="160">
        <v>0</v>
      </c>
      <c r="K472" s="160">
        <v>0</v>
      </c>
      <c r="L472" s="160">
        <v>0</v>
      </c>
      <c r="M472" s="160">
        <v>0</v>
      </c>
      <c r="N472" s="160">
        <v>0</v>
      </c>
      <c r="O472" s="160">
        <v>0</v>
      </c>
      <c r="P472" s="159"/>
      <c r="Q472" s="62"/>
    </row>
    <row r="473" spans="1:17" hidden="1">
      <c r="A473" s="248"/>
      <c r="B473" s="157" t="s">
        <v>2394</v>
      </c>
      <c r="C473" s="54"/>
      <c r="D473" s="160">
        <v>0</v>
      </c>
      <c r="E473" s="160">
        <v>0</v>
      </c>
      <c r="F473" s="160">
        <v>0</v>
      </c>
      <c r="G473" s="160">
        <v>0</v>
      </c>
      <c r="H473" s="160">
        <v>0</v>
      </c>
      <c r="I473" s="160">
        <v>0</v>
      </c>
      <c r="J473" s="160">
        <v>0</v>
      </c>
      <c r="K473" s="160">
        <v>0</v>
      </c>
      <c r="L473" s="160">
        <v>0</v>
      </c>
      <c r="M473" s="160">
        <v>0</v>
      </c>
      <c r="N473" s="160">
        <v>0</v>
      </c>
      <c r="O473" s="160">
        <v>0</v>
      </c>
      <c r="P473" s="159"/>
      <c r="Q473" s="62"/>
    </row>
    <row r="474" spans="1:17" hidden="1">
      <c r="A474" s="248"/>
      <c r="B474" s="157" t="s">
        <v>2395</v>
      </c>
      <c r="C474" s="54"/>
      <c r="D474" s="160">
        <v>0</v>
      </c>
      <c r="E474" s="160">
        <v>0</v>
      </c>
      <c r="F474" s="160">
        <v>0</v>
      </c>
      <c r="G474" s="160">
        <v>0</v>
      </c>
      <c r="H474" s="160">
        <v>0</v>
      </c>
      <c r="I474" s="160">
        <v>0</v>
      </c>
      <c r="J474" s="160">
        <v>0</v>
      </c>
      <c r="K474" s="160">
        <v>0</v>
      </c>
      <c r="L474" s="160">
        <v>0</v>
      </c>
      <c r="M474" s="160">
        <v>0</v>
      </c>
      <c r="N474" s="160">
        <v>0</v>
      </c>
      <c r="O474" s="160">
        <v>0</v>
      </c>
      <c r="P474" s="159"/>
      <c r="Q474" s="62"/>
    </row>
    <row r="475" spans="1:17" hidden="1">
      <c r="A475" s="249"/>
      <c r="B475" s="157" t="s">
        <v>2396</v>
      </c>
      <c r="C475" s="54"/>
      <c r="D475" s="160">
        <v>0</v>
      </c>
      <c r="E475" s="160">
        <v>0</v>
      </c>
      <c r="F475" s="160">
        <v>0</v>
      </c>
      <c r="G475" s="160">
        <v>0</v>
      </c>
      <c r="H475" s="160">
        <v>0</v>
      </c>
      <c r="I475" s="160">
        <v>0</v>
      </c>
      <c r="J475" s="160">
        <v>0</v>
      </c>
      <c r="K475" s="160">
        <v>0</v>
      </c>
      <c r="L475" s="160">
        <v>0</v>
      </c>
      <c r="M475" s="160">
        <v>0</v>
      </c>
      <c r="N475" s="160">
        <v>0</v>
      </c>
      <c r="O475" s="160">
        <v>0</v>
      </c>
      <c r="P475" s="159"/>
      <c r="Q475" s="62"/>
    </row>
    <row r="476" spans="1:17" s="137" customFormat="1">
      <c r="A476" s="250" t="s">
        <v>2397</v>
      </c>
      <c r="B476" s="187" t="s">
        <v>2398</v>
      </c>
      <c r="C476" s="176"/>
      <c r="D476" s="160">
        <v>0</v>
      </c>
      <c r="E476" s="160">
        <v>0</v>
      </c>
      <c r="F476" s="160">
        <v>0</v>
      </c>
      <c r="G476" s="160">
        <v>0</v>
      </c>
      <c r="H476" s="160">
        <v>0</v>
      </c>
      <c r="I476" s="160">
        <v>0</v>
      </c>
      <c r="J476" s="160">
        <v>0</v>
      </c>
      <c r="K476" s="160">
        <v>0</v>
      </c>
      <c r="L476" s="160">
        <v>0</v>
      </c>
      <c r="M476" s="160">
        <v>0</v>
      </c>
      <c r="N476" s="160">
        <v>0</v>
      </c>
      <c r="O476" s="160">
        <v>0</v>
      </c>
      <c r="P476" s="177"/>
      <c r="Q476" s="178"/>
    </row>
    <row r="477" spans="1:17" s="137" customFormat="1">
      <c r="A477" s="251"/>
      <c r="B477" s="187" t="s">
        <v>2399</v>
      </c>
      <c r="C477" s="176"/>
      <c r="D477" s="160">
        <v>0</v>
      </c>
      <c r="E477" s="160">
        <v>0</v>
      </c>
      <c r="F477" s="160">
        <v>0</v>
      </c>
      <c r="G477" s="160">
        <v>0</v>
      </c>
      <c r="H477" s="160">
        <v>0</v>
      </c>
      <c r="I477" s="160">
        <v>0</v>
      </c>
      <c r="J477" s="160">
        <v>0</v>
      </c>
      <c r="K477" s="160">
        <v>0</v>
      </c>
      <c r="L477" s="160">
        <v>0</v>
      </c>
      <c r="M477" s="160">
        <v>0</v>
      </c>
      <c r="N477" s="160">
        <v>0</v>
      </c>
      <c r="O477" s="160">
        <v>0</v>
      </c>
      <c r="P477" s="177"/>
      <c r="Q477" s="178"/>
    </row>
    <row r="478" spans="1:17" s="137" customFormat="1" ht="12.75" customHeight="1">
      <c r="A478" s="252"/>
      <c r="B478" s="187" t="s">
        <v>2400</v>
      </c>
      <c r="C478" s="176"/>
      <c r="D478" s="160">
        <v>0</v>
      </c>
      <c r="E478" s="160">
        <v>0</v>
      </c>
      <c r="F478" s="160">
        <v>0</v>
      </c>
      <c r="G478" s="160">
        <v>0</v>
      </c>
      <c r="H478" s="160">
        <v>0</v>
      </c>
      <c r="I478" s="160">
        <v>0</v>
      </c>
      <c r="J478" s="160">
        <v>0</v>
      </c>
      <c r="K478" s="160">
        <v>0</v>
      </c>
      <c r="L478" s="160">
        <v>0</v>
      </c>
      <c r="M478" s="160">
        <v>0</v>
      </c>
      <c r="N478" s="160">
        <v>0</v>
      </c>
      <c r="O478" s="160">
        <v>0</v>
      </c>
      <c r="P478" s="177"/>
      <c r="Q478" s="178"/>
    </row>
    <row r="479" spans="1:17" s="137" customFormat="1" ht="22.5" customHeight="1">
      <c r="A479" s="250" t="s">
        <v>2401</v>
      </c>
      <c r="B479" s="175" t="s">
        <v>2402</v>
      </c>
      <c r="C479" s="176"/>
      <c r="D479" s="160">
        <v>0</v>
      </c>
      <c r="E479" s="160">
        <v>0</v>
      </c>
      <c r="F479" s="160">
        <v>0</v>
      </c>
      <c r="G479" s="160">
        <v>0</v>
      </c>
      <c r="H479" s="160">
        <v>0</v>
      </c>
      <c r="I479" s="160">
        <v>0</v>
      </c>
      <c r="J479" s="160">
        <v>0</v>
      </c>
      <c r="K479" s="160">
        <v>0</v>
      </c>
      <c r="L479" s="160">
        <v>0</v>
      </c>
      <c r="M479" s="160">
        <v>0</v>
      </c>
      <c r="N479" s="160">
        <v>0</v>
      </c>
      <c r="O479" s="160">
        <v>0</v>
      </c>
      <c r="P479" s="177"/>
      <c r="Q479" s="178"/>
    </row>
    <row r="480" spans="1:17" s="137" customFormat="1" ht="22.5" customHeight="1">
      <c r="A480" s="251"/>
      <c r="B480" s="175" t="s">
        <v>2403</v>
      </c>
      <c r="C480" s="176"/>
      <c r="D480" s="160">
        <v>0</v>
      </c>
      <c r="E480" s="160">
        <v>0</v>
      </c>
      <c r="F480" s="160">
        <v>0</v>
      </c>
      <c r="G480" s="160">
        <v>0</v>
      </c>
      <c r="H480" s="160">
        <v>0</v>
      </c>
      <c r="I480" s="160">
        <v>0</v>
      </c>
      <c r="J480" s="160">
        <v>0</v>
      </c>
      <c r="K480" s="160">
        <v>0</v>
      </c>
      <c r="L480" s="160">
        <v>0</v>
      </c>
      <c r="M480" s="160">
        <v>0</v>
      </c>
      <c r="N480" s="160">
        <v>0</v>
      </c>
      <c r="O480" s="160">
        <v>0</v>
      </c>
      <c r="P480" s="177"/>
      <c r="Q480" s="178"/>
    </row>
    <row r="481" spans="1:17" s="137" customFormat="1" ht="16.5" customHeight="1">
      <c r="A481" s="251"/>
      <c r="B481" s="175" t="s">
        <v>2446</v>
      </c>
      <c r="C481" s="176"/>
      <c r="D481" s="160">
        <v>0</v>
      </c>
      <c r="E481" s="160">
        <v>0</v>
      </c>
      <c r="F481" s="160">
        <v>0</v>
      </c>
      <c r="G481" s="160">
        <v>0</v>
      </c>
      <c r="H481" s="160">
        <v>0</v>
      </c>
      <c r="I481" s="160">
        <v>0</v>
      </c>
      <c r="J481" s="160">
        <v>0</v>
      </c>
      <c r="K481" s="160">
        <v>0</v>
      </c>
      <c r="L481" s="160">
        <v>0</v>
      </c>
      <c r="M481" s="160">
        <v>0</v>
      </c>
      <c r="N481" s="160">
        <v>0</v>
      </c>
      <c r="O481" s="160">
        <v>0</v>
      </c>
      <c r="P481" s="177"/>
      <c r="Q481" s="178"/>
    </row>
    <row r="482" spans="1:17" s="137" customFormat="1" ht="20.25" customHeight="1">
      <c r="A482" s="252"/>
      <c r="B482" s="175" t="s">
        <v>2404</v>
      </c>
      <c r="C482" s="176"/>
      <c r="D482" s="160">
        <v>0</v>
      </c>
      <c r="E482" s="160">
        <v>0</v>
      </c>
      <c r="F482" s="160">
        <v>0</v>
      </c>
      <c r="G482" s="160">
        <v>0</v>
      </c>
      <c r="H482" s="160">
        <v>0</v>
      </c>
      <c r="I482" s="160">
        <v>0</v>
      </c>
      <c r="J482" s="160">
        <v>0</v>
      </c>
      <c r="K482" s="160">
        <v>0</v>
      </c>
      <c r="L482" s="160">
        <v>0</v>
      </c>
      <c r="M482" s="160">
        <v>0</v>
      </c>
      <c r="N482" s="160">
        <v>0</v>
      </c>
      <c r="O482" s="160">
        <v>0</v>
      </c>
      <c r="P482" s="177"/>
      <c r="Q482" s="178"/>
    </row>
    <row r="483" spans="1:17">
      <c r="A483" s="157"/>
      <c r="B483" s="158" t="s">
        <v>2438</v>
      </c>
      <c r="C483" s="54"/>
      <c r="D483" s="179">
        <f>SUM(D400:D482)</f>
        <v>0</v>
      </c>
      <c r="E483" s="179">
        <f t="shared" ref="E483:O483" si="41">SUM(E400:E482)</f>
        <v>0</v>
      </c>
      <c r="F483" s="179">
        <f t="shared" si="41"/>
        <v>0</v>
      </c>
      <c r="G483" s="179">
        <f t="shared" si="41"/>
        <v>0</v>
      </c>
      <c r="H483" s="179">
        <f t="shared" si="41"/>
        <v>0</v>
      </c>
      <c r="I483" s="179">
        <f t="shared" si="41"/>
        <v>0</v>
      </c>
      <c r="J483" s="179">
        <f t="shared" si="41"/>
        <v>0</v>
      </c>
      <c r="K483" s="179">
        <f t="shared" si="41"/>
        <v>0</v>
      </c>
      <c r="L483" s="179">
        <f t="shared" si="41"/>
        <v>0</v>
      </c>
      <c r="M483" s="179">
        <f t="shared" si="41"/>
        <v>0</v>
      </c>
      <c r="N483" s="179">
        <f t="shared" si="41"/>
        <v>0</v>
      </c>
      <c r="O483" s="179">
        <f t="shared" si="41"/>
        <v>0</v>
      </c>
      <c r="P483" s="159"/>
      <c r="Q483" s="62"/>
    </row>
    <row r="484" spans="1:17">
      <c r="A484" s="158" t="s">
        <v>2439</v>
      </c>
      <c r="B484" s="157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62"/>
    </row>
    <row r="485" spans="1:17">
      <c r="A485" s="157"/>
      <c r="B485" s="158" t="s">
        <v>2317</v>
      </c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62"/>
    </row>
    <row r="486" spans="1:17" ht="12" customHeight="1">
      <c r="A486" s="247" t="s">
        <v>2318</v>
      </c>
      <c r="B486" s="157" t="s">
        <v>2319</v>
      </c>
      <c r="C486" s="54"/>
      <c r="D486" s="160">
        <v>0</v>
      </c>
      <c r="E486" s="160">
        <v>0</v>
      </c>
      <c r="F486" s="160">
        <v>0</v>
      </c>
      <c r="G486" s="160">
        <v>0</v>
      </c>
      <c r="H486" s="160">
        <v>0</v>
      </c>
      <c r="I486" s="160">
        <v>0</v>
      </c>
      <c r="J486" s="160">
        <v>0</v>
      </c>
      <c r="K486" s="160">
        <v>0</v>
      </c>
      <c r="L486" s="160">
        <v>0</v>
      </c>
      <c r="M486" s="160">
        <v>0</v>
      </c>
      <c r="N486" s="160">
        <v>0</v>
      </c>
      <c r="O486" s="160">
        <v>0</v>
      </c>
      <c r="P486" s="159"/>
      <c r="Q486" s="62"/>
    </row>
    <row r="487" spans="1:17" ht="12" customHeight="1">
      <c r="A487" s="248"/>
      <c r="B487" s="157" t="s">
        <v>2320</v>
      </c>
      <c r="C487" s="54"/>
      <c r="D487" s="160">
        <v>0</v>
      </c>
      <c r="E487" s="160">
        <v>0</v>
      </c>
      <c r="F487" s="160">
        <v>0</v>
      </c>
      <c r="G487" s="160">
        <v>0</v>
      </c>
      <c r="H487" s="160">
        <v>0</v>
      </c>
      <c r="I487" s="160">
        <v>0</v>
      </c>
      <c r="J487" s="160">
        <v>0</v>
      </c>
      <c r="K487" s="160">
        <v>0</v>
      </c>
      <c r="L487" s="160">
        <v>0</v>
      </c>
      <c r="M487" s="160">
        <v>0</v>
      </c>
      <c r="N487" s="160">
        <v>0</v>
      </c>
      <c r="O487" s="160">
        <v>0</v>
      </c>
      <c r="P487" s="159"/>
      <c r="Q487" s="62"/>
    </row>
    <row r="488" spans="1:17" ht="12" customHeight="1">
      <c r="A488" s="249"/>
      <c r="B488" s="157" t="s">
        <v>2321</v>
      </c>
      <c r="C488" s="54"/>
      <c r="D488" s="160">
        <v>0</v>
      </c>
      <c r="E488" s="160">
        <v>0</v>
      </c>
      <c r="F488" s="160">
        <v>0</v>
      </c>
      <c r="G488" s="160">
        <v>0</v>
      </c>
      <c r="H488" s="160">
        <v>0</v>
      </c>
      <c r="I488" s="160">
        <v>0</v>
      </c>
      <c r="J488" s="160">
        <v>0</v>
      </c>
      <c r="K488" s="160">
        <v>0</v>
      </c>
      <c r="L488" s="160">
        <v>0</v>
      </c>
      <c r="M488" s="160">
        <v>0</v>
      </c>
      <c r="N488" s="160">
        <v>0</v>
      </c>
      <c r="O488" s="160">
        <v>0</v>
      </c>
      <c r="P488" s="159"/>
      <c r="Q488" s="62"/>
    </row>
    <row r="489" spans="1:17" ht="12.75" customHeight="1">
      <c r="A489" s="247" t="s">
        <v>2322</v>
      </c>
      <c r="B489" s="157" t="s">
        <v>2323</v>
      </c>
      <c r="C489" s="54"/>
      <c r="D489" s="160">
        <v>0</v>
      </c>
      <c r="E489" s="160">
        <v>0</v>
      </c>
      <c r="F489" s="160">
        <v>0</v>
      </c>
      <c r="G489" s="160">
        <v>0</v>
      </c>
      <c r="H489" s="160">
        <v>0</v>
      </c>
      <c r="I489" s="160">
        <v>0</v>
      </c>
      <c r="J489" s="160">
        <v>0</v>
      </c>
      <c r="K489" s="160">
        <v>0</v>
      </c>
      <c r="L489" s="160">
        <v>0</v>
      </c>
      <c r="M489" s="160">
        <v>0</v>
      </c>
      <c r="N489" s="160">
        <v>0</v>
      </c>
      <c r="O489" s="160">
        <v>0</v>
      </c>
      <c r="P489" s="159"/>
      <c r="Q489" s="62"/>
    </row>
    <row r="490" spans="1:17" ht="12" customHeight="1">
      <c r="A490" s="248"/>
      <c r="B490" s="157" t="s">
        <v>2324</v>
      </c>
      <c r="C490" s="54"/>
      <c r="D490" s="160">
        <v>0</v>
      </c>
      <c r="E490" s="160">
        <v>0</v>
      </c>
      <c r="F490" s="160">
        <v>0</v>
      </c>
      <c r="G490" s="160">
        <v>0</v>
      </c>
      <c r="H490" s="160">
        <v>0</v>
      </c>
      <c r="I490" s="160">
        <v>0</v>
      </c>
      <c r="J490" s="160">
        <v>0</v>
      </c>
      <c r="K490" s="160">
        <v>0</v>
      </c>
      <c r="L490" s="160">
        <v>0</v>
      </c>
      <c r="M490" s="160">
        <v>0</v>
      </c>
      <c r="N490" s="160">
        <v>0</v>
      </c>
      <c r="O490" s="160">
        <v>0</v>
      </c>
      <c r="P490" s="159"/>
      <c r="Q490" s="62"/>
    </row>
    <row r="491" spans="1:17">
      <c r="A491" s="248"/>
      <c r="B491" s="157" t="s">
        <v>2325</v>
      </c>
      <c r="C491" s="54"/>
      <c r="D491" s="160">
        <v>0</v>
      </c>
      <c r="E491" s="160">
        <v>0</v>
      </c>
      <c r="F491" s="160">
        <v>0</v>
      </c>
      <c r="G491" s="160">
        <v>0</v>
      </c>
      <c r="H491" s="160">
        <v>0</v>
      </c>
      <c r="I491" s="160">
        <v>0</v>
      </c>
      <c r="J491" s="160">
        <v>0</v>
      </c>
      <c r="K491" s="160">
        <v>0</v>
      </c>
      <c r="L491" s="160">
        <v>0</v>
      </c>
      <c r="M491" s="160">
        <v>0</v>
      </c>
      <c r="N491" s="160">
        <v>0</v>
      </c>
      <c r="O491" s="160">
        <v>0</v>
      </c>
      <c r="P491" s="159"/>
      <c r="Q491" s="62"/>
    </row>
    <row r="492" spans="1:17">
      <c r="A492" s="248"/>
      <c r="B492" s="157" t="s">
        <v>2326</v>
      </c>
      <c r="C492" s="54"/>
      <c r="D492" s="160">
        <v>0</v>
      </c>
      <c r="E492" s="160">
        <v>0</v>
      </c>
      <c r="F492" s="160">
        <v>0</v>
      </c>
      <c r="G492" s="160">
        <v>0</v>
      </c>
      <c r="H492" s="160">
        <v>0</v>
      </c>
      <c r="I492" s="160">
        <v>0</v>
      </c>
      <c r="J492" s="160">
        <v>0</v>
      </c>
      <c r="K492" s="160">
        <v>0</v>
      </c>
      <c r="L492" s="160">
        <v>0</v>
      </c>
      <c r="M492" s="160">
        <v>0</v>
      </c>
      <c r="N492" s="160">
        <v>0</v>
      </c>
      <c r="O492" s="160">
        <v>0</v>
      </c>
      <c r="P492" s="159"/>
      <c r="Q492" s="62"/>
    </row>
    <row r="493" spans="1:17">
      <c r="A493" s="248"/>
      <c r="B493" s="157" t="s">
        <v>2327</v>
      </c>
      <c r="C493" s="54"/>
      <c r="D493" s="160">
        <v>0</v>
      </c>
      <c r="E493" s="160">
        <v>0</v>
      </c>
      <c r="F493" s="160">
        <v>0</v>
      </c>
      <c r="G493" s="160">
        <v>0</v>
      </c>
      <c r="H493" s="160">
        <v>0</v>
      </c>
      <c r="I493" s="160">
        <v>0</v>
      </c>
      <c r="J493" s="160">
        <v>0</v>
      </c>
      <c r="K493" s="160">
        <v>0</v>
      </c>
      <c r="L493" s="160">
        <v>0</v>
      </c>
      <c r="M493" s="160">
        <v>0</v>
      </c>
      <c r="N493" s="160">
        <v>0</v>
      </c>
      <c r="O493" s="160">
        <v>0</v>
      </c>
      <c r="P493" s="159"/>
      <c r="Q493" s="62"/>
    </row>
    <row r="494" spans="1:17">
      <c r="A494" s="248"/>
      <c r="B494" s="157" t="s">
        <v>2328</v>
      </c>
      <c r="C494" s="54"/>
      <c r="D494" s="160">
        <v>0</v>
      </c>
      <c r="E494" s="160">
        <v>0</v>
      </c>
      <c r="F494" s="160">
        <v>0</v>
      </c>
      <c r="G494" s="160">
        <v>0</v>
      </c>
      <c r="H494" s="160">
        <v>0</v>
      </c>
      <c r="I494" s="160">
        <v>0</v>
      </c>
      <c r="J494" s="160">
        <v>0</v>
      </c>
      <c r="K494" s="160">
        <v>0</v>
      </c>
      <c r="L494" s="160">
        <v>0</v>
      </c>
      <c r="M494" s="160">
        <v>0</v>
      </c>
      <c r="N494" s="160">
        <v>0</v>
      </c>
      <c r="O494" s="160">
        <v>0</v>
      </c>
      <c r="P494" s="159"/>
      <c r="Q494" s="62"/>
    </row>
    <row r="495" spans="1:17">
      <c r="A495" s="248"/>
      <c r="B495" s="157" t="s">
        <v>2329</v>
      </c>
      <c r="C495" s="54"/>
      <c r="D495" s="160">
        <v>0</v>
      </c>
      <c r="E495" s="160">
        <v>0</v>
      </c>
      <c r="F495" s="160">
        <v>0</v>
      </c>
      <c r="G495" s="160">
        <v>0</v>
      </c>
      <c r="H495" s="160">
        <v>0</v>
      </c>
      <c r="I495" s="160">
        <v>0</v>
      </c>
      <c r="J495" s="160">
        <v>0</v>
      </c>
      <c r="K495" s="160">
        <v>0</v>
      </c>
      <c r="L495" s="160">
        <v>0</v>
      </c>
      <c r="M495" s="160">
        <v>0</v>
      </c>
      <c r="N495" s="160">
        <v>0</v>
      </c>
      <c r="O495" s="160">
        <v>0</v>
      </c>
      <c r="P495" s="159"/>
      <c r="Q495" s="62"/>
    </row>
    <row r="496" spans="1:17">
      <c r="A496" s="248"/>
      <c r="B496" s="157" t="s">
        <v>2330</v>
      </c>
      <c r="C496" s="54"/>
      <c r="D496" s="160">
        <v>0</v>
      </c>
      <c r="E496" s="160">
        <v>0</v>
      </c>
      <c r="F496" s="160">
        <v>0</v>
      </c>
      <c r="G496" s="160">
        <v>0</v>
      </c>
      <c r="H496" s="160">
        <v>0</v>
      </c>
      <c r="I496" s="160">
        <v>0</v>
      </c>
      <c r="J496" s="160">
        <v>0</v>
      </c>
      <c r="K496" s="160">
        <v>0</v>
      </c>
      <c r="L496" s="160">
        <v>0</v>
      </c>
      <c r="M496" s="160">
        <v>0</v>
      </c>
      <c r="N496" s="160">
        <v>0</v>
      </c>
      <c r="O496" s="160">
        <v>0</v>
      </c>
      <c r="P496" s="159"/>
      <c r="Q496" s="62"/>
    </row>
    <row r="497" spans="1:17">
      <c r="A497" s="248"/>
      <c r="B497" s="157" t="s">
        <v>2445</v>
      </c>
      <c r="C497" s="54"/>
      <c r="D497" s="160">
        <v>0</v>
      </c>
      <c r="E497" s="160">
        <v>0</v>
      </c>
      <c r="F497" s="160">
        <v>0</v>
      </c>
      <c r="G497" s="160">
        <v>0</v>
      </c>
      <c r="H497" s="160">
        <v>0</v>
      </c>
      <c r="I497" s="160">
        <v>0</v>
      </c>
      <c r="J497" s="160">
        <v>0</v>
      </c>
      <c r="K497" s="160">
        <v>0</v>
      </c>
      <c r="L497" s="160">
        <v>0</v>
      </c>
      <c r="M497" s="160">
        <v>0</v>
      </c>
      <c r="N497" s="160">
        <v>0</v>
      </c>
      <c r="O497" s="160">
        <v>0</v>
      </c>
      <c r="P497" s="159"/>
      <c r="Q497" s="62"/>
    </row>
    <row r="498" spans="1:17">
      <c r="A498" s="248"/>
      <c r="B498" s="157" t="s">
        <v>2331</v>
      </c>
      <c r="C498" s="54"/>
      <c r="D498" s="160">
        <v>0</v>
      </c>
      <c r="E498" s="160">
        <v>0</v>
      </c>
      <c r="F498" s="160">
        <v>0</v>
      </c>
      <c r="G498" s="160">
        <v>0</v>
      </c>
      <c r="H498" s="160">
        <v>0</v>
      </c>
      <c r="I498" s="160">
        <v>0</v>
      </c>
      <c r="J498" s="160">
        <v>0</v>
      </c>
      <c r="K498" s="160">
        <v>0</v>
      </c>
      <c r="L498" s="160">
        <v>0</v>
      </c>
      <c r="M498" s="160">
        <v>0</v>
      </c>
      <c r="N498" s="160">
        <v>0</v>
      </c>
      <c r="O498" s="160">
        <v>0</v>
      </c>
      <c r="P498" s="159"/>
      <c r="Q498" s="62"/>
    </row>
    <row r="499" spans="1:17">
      <c r="A499" s="248"/>
      <c r="B499" s="157" t="s">
        <v>2332</v>
      </c>
      <c r="C499" s="54"/>
      <c r="D499" s="160">
        <v>0</v>
      </c>
      <c r="E499" s="160">
        <v>0</v>
      </c>
      <c r="F499" s="160">
        <v>0</v>
      </c>
      <c r="G499" s="160">
        <v>0</v>
      </c>
      <c r="H499" s="160">
        <v>0</v>
      </c>
      <c r="I499" s="160">
        <v>0</v>
      </c>
      <c r="J499" s="160">
        <v>0</v>
      </c>
      <c r="K499" s="160">
        <v>0</v>
      </c>
      <c r="L499" s="160">
        <v>0</v>
      </c>
      <c r="M499" s="160">
        <v>0</v>
      </c>
      <c r="N499" s="160">
        <v>0</v>
      </c>
      <c r="O499" s="160">
        <v>0</v>
      </c>
      <c r="P499" s="159"/>
      <c r="Q499" s="62"/>
    </row>
    <row r="500" spans="1:17">
      <c r="A500" s="248"/>
      <c r="B500" s="157" t="s">
        <v>2333</v>
      </c>
      <c r="C500" s="54"/>
      <c r="D500" s="160">
        <v>0</v>
      </c>
      <c r="E500" s="160">
        <v>0</v>
      </c>
      <c r="F500" s="160">
        <v>0</v>
      </c>
      <c r="G500" s="160">
        <v>0</v>
      </c>
      <c r="H500" s="160">
        <v>0</v>
      </c>
      <c r="I500" s="160">
        <v>0</v>
      </c>
      <c r="J500" s="160">
        <v>0</v>
      </c>
      <c r="K500" s="160">
        <v>0</v>
      </c>
      <c r="L500" s="160">
        <v>0</v>
      </c>
      <c r="M500" s="160">
        <v>0</v>
      </c>
      <c r="N500" s="160">
        <v>0</v>
      </c>
      <c r="O500" s="160">
        <v>0</v>
      </c>
      <c r="P500" s="159"/>
      <c r="Q500" s="62"/>
    </row>
    <row r="501" spans="1:17">
      <c r="A501" s="248"/>
      <c r="B501" s="157" t="s">
        <v>2334</v>
      </c>
      <c r="C501" s="54"/>
      <c r="D501" s="160">
        <v>0</v>
      </c>
      <c r="E501" s="160">
        <v>0</v>
      </c>
      <c r="F501" s="160">
        <v>0</v>
      </c>
      <c r="G501" s="160">
        <v>0</v>
      </c>
      <c r="H501" s="160">
        <v>0</v>
      </c>
      <c r="I501" s="160">
        <v>0</v>
      </c>
      <c r="J501" s="160">
        <v>0</v>
      </c>
      <c r="K501" s="160">
        <v>0</v>
      </c>
      <c r="L501" s="160">
        <v>0</v>
      </c>
      <c r="M501" s="160">
        <v>0</v>
      </c>
      <c r="N501" s="160">
        <v>0</v>
      </c>
      <c r="O501" s="160">
        <v>0</v>
      </c>
      <c r="P501" s="159"/>
      <c r="Q501" s="62"/>
    </row>
    <row r="502" spans="1:17">
      <c r="A502" s="248"/>
      <c r="B502" s="157" t="s">
        <v>2335</v>
      </c>
      <c r="C502" s="54"/>
      <c r="D502" s="160">
        <v>0</v>
      </c>
      <c r="E502" s="160">
        <v>0</v>
      </c>
      <c r="F502" s="160">
        <v>0</v>
      </c>
      <c r="G502" s="160">
        <v>0</v>
      </c>
      <c r="H502" s="160">
        <v>0</v>
      </c>
      <c r="I502" s="160">
        <v>0</v>
      </c>
      <c r="J502" s="160">
        <v>0</v>
      </c>
      <c r="K502" s="160">
        <v>0</v>
      </c>
      <c r="L502" s="160">
        <v>0</v>
      </c>
      <c r="M502" s="160">
        <v>0</v>
      </c>
      <c r="N502" s="160">
        <v>0</v>
      </c>
      <c r="O502" s="160">
        <v>0</v>
      </c>
      <c r="P502" s="159"/>
      <c r="Q502" s="62"/>
    </row>
    <row r="503" spans="1:17">
      <c r="A503" s="248"/>
      <c r="B503" s="157" t="s">
        <v>2336</v>
      </c>
      <c r="C503" s="54"/>
      <c r="D503" s="160">
        <v>0</v>
      </c>
      <c r="E503" s="160">
        <v>0</v>
      </c>
      <c r="F503" s="160">
        <v>0</v>
      </c>
      <c r="G503" s="160">
        <v>0</v>
      </c>
      <c r="H503" s="160">
        <v>0</v>
      </c>
      <c r="I503" s="160">
        <v>0</v>
      </c>
      <c r="J503" s="160">
        <v>0</v>
      </c>
      <c r="K503" s="160">
        <v>0</v>
      </c>
      <c r="L503" s="160">
        <v>0</v>
      </c>
      <c r="M503" s="160">
        <v>0</v>
      </c>
      <c r="N503" s="160">
        <v>0</v>
      </c>
      <c r="O503" s="160">
        <v>0</v>
      </c>
      <c r="P503" s="159"/>
      <c r="Q503" s="62"/>
    </row>
    <row r="504" spans="1:17" ht="12" customHeight="1">
      <c r="A504" s="249"/>
      <c r="B504" s="157" t="s">
        <v>2337</v>
      </c>
      <c r="C504" s="54"/>
      <c r="D504" s="160">
        <v>0</v>
      </c>
      <c r="E504" s="160">
        <v>0</v>
      </c>
      <c r="F504" s="160">
        <v>0</v>
      </c>
      <c r="G504" s="160">
        <v>0</v>
      </c>
      <c r="H504" s="160">
        <v>0</v>
      </c>
      <c r="I504" s="160">
        <v>0</v>
      </c>
      <c r="J504" s="160">
        <v>0</v>
      </c>
      <c r="K504" s="160">
        <v>0</v>
      </c>
      <c r="L504" s="160">
        <v>0</v>
      </c>
      <c r="M504" s="160">
        <v>0</v>
      </c>
      <c r="N504" s="160">
        <v>0</v>
      </c>
      <c r="O504" s="160">
        <v>0</v>
      </c>
      <c r="P504" s="159"/>
      <c r="Q504" s="62"/>
    </row>
    <row r="505" spans="1:17">
      <c r="A505" s="247" t="s">
        <v>2338</v>
      </c>
      <c r="B505" s="157" t="s">
        <v>2339</v>
      </c>
      <c r="C505" s="54"/>
      <c r="D505" s="160">
        <v>0</v>
      </c>
      <c r="E505" s="160">
        <v>0</v>
      </c>
      <c r="F505" s="160">
        <v>0</v>
      </c>
      <c r="G505" s="160">
        <v>0</v>
      </c>
      <c r="H505" s="160">
        <v>0</v>
      </c>
      <c r="I505" s="160">
        <v>0</v>
      </c>
      <c r="J505" s="160">
        <v>0</v>
      </c>
      <c r="K505" s="160">
        <v>0</v>
      </c>
      <c r="L505" s="160">
        <v>0</v>
      </c>
      <c r="M505" s="160">
        <v>0</v>
      </c>
      <c r="N505" s="160">
        <v>0</v>
      </c>
      <c r="O505" s="160">
        <v>0</v>
      </c>
      <c r="P505" s="159"/>
      <c r="Q505" s="62"/>
    </row>
    <row r="506" spans="1:17">
      <c r="A506" s="249"/>
      <c r="B506" s="157" t="s">
        <v>2340</v>
      </c>
      <c r="C506" s="54"/>
      <c r="D506" s="160">
        <v>0</v>
      </c>
      <c r="E506" s="160">
        <v>0</v>
      </c>
      <c r="F506" s="160">
        <v>0</v>
      </c>
      <c r="G506" s="160">
        <v>0</v>
      </c>
      <c r="H506" s="160">
        <v>0</v>
      </c>
      <c r="I506" s="160">
        <v>0</v>
      </c>
      <c r="J506" s="160">
        <v>0</v>
      </c>
      <c r="K506" s="160">
        <v>0</v>
      </c>
      <c r="L506" s="160">
        <v>0</v>
      </c>
      <c r="M506" s="160">
        <v>0</v>
      </c>
      <c r="N506" s="160">
        <v>0</v>
      </c>
      <c r="O506" s="160">
        <v>0</v>
      </c>
      <c r="P506" s="159"/>
      <c r="Q506" s="62"/>
    </row>
    <row r="507" spans="1:17" ht="12" customHeight="1">
      <c r="A507" s="247" t="s">
        <v>2341</v>
      </c>
      <c r="B507" s="157" t="s">
        <v>2342</v>
      </c>
      <c r="C507" s="54"/>
      <c r="D507" s="160">
        <v>0</v>
      </c>
      <c r="E507" s="160">
        <v>0</v>
      </c>
      <c r="F507" s="160">
        <v>0</v>
      </c>
      <c r="G507" s="160">
        <v>0</v>
      </c>
      <c r="H507" s="160">
        <v>0</v>
      </c>
      <c r="I507" s="160">
        <v>0</v>
      </c>
      <c r="J507" s="160">
        <v>0</v>
      </c>
      <c r="K507" s="160">
        <v>0</v>
      </c>
      <c r="L507" s="160">
        <v>0</v>
      </c>
      <c r="M507" s="160">
        <v>0</v>
      </c>
      <c r="N507" s="160">
        <v>0</v>
      </c>
      <c r="O507" s="160">
        <v>0</v>
      </c>
      <c r="P507" s="159"/>
      <c r="Q507" s="62"/>
    </row>
    <row r="508" spans="1:17">
      <c r="A508" s="248"/>
      <c r="B508" s="157" t="s">
        <v>18</v>
      </c>
      <c r="C508" s="54"/>
      <c r="D508" s="160">
        <v>0</v>
      </c>
      <c r="E508" s="160">
        <v>0</v>
      </c>
      <c r="F508" s="160">
        <v>0</v>
      </c>
      <c r="G508" s="160">
        <v>0</v>
      </c>
      <c r="H508" s="160">
        <v>0</v>
      </c>
      <c r="I508" s="160">
        <v>0</v>
      </c>
      <c r="J508" s="160">
        <v>0</v>
      </c>
      <c r="K508" s="160">
        <v>0</v>
      </c>
      <c r="L508" s="160">
        <v>0</v>
      </c>
      <c r="M508" s="160">
        <v>0</v>
      </c>
      <c r="N508" s="160">
        <v>0</v>
      </c>
      <c r="O508" s="160">
        <v>0</v>
      </c>
      <c r="P508" s="159"/>
      <c r="Q508" s="62"/>
    </row>
    <row r="509" spans="1:17" ht="12.75" customHeight="1">
      <c r="A509" s="248"/>
      <c r="B509" s="157" t="s">
        <v>19</v>
      </c>
      <c r="C509" s="54"/>
      <c r="D509" s="160">
        <v>0</v>
      </c>
      <c r="E509" s="160">
        <v>0</v>
      </c>
      <c r="F509" s="160">
        <v>0</v>
      </c>
      <c r="G509" s="160">
        <v>0</v>
      </c>
      <c r="H509" s="160">
        <v>0</v>
      </c>
      <c r="I509" s="160">
        <v>0</v>
      </c>
      <c r="J509" s="160">
        <v>0</v>
      </c>
      <c r="K509" s="160">
        <v>0</v>
      </c>
      <c r="L509" s="160">
        <v>0</v>
      </c>
      <c r="M509" s="160">
        <v>0</v>
      </c>
      <c r="N509" s="160">
        <v>0</v>
      </c>
      <c r="O509" s="160">
        <v>0</v>
      </c>
      <c r="P509" s="159"/>
      <c r="Q509" s="62"/>
    </row>
    <row r="510" spans="1:17" ht="12" customHeight="1">
      <c r="A510" s="248"/>
      <c r="B510" s="157" t="s">
        <v>2343</v>
      </c>
      <c r="C510" s="54"/>
      <c r="D510" s="160">
        <v>0</v>
      </c>
      <c r="E510" s="160">
        <v>0</v>
      </c>
      <c r="F510" s="160">
        <v>0</v>
      </c>
      <c r="G510" s="160">
        <v>0</v>
      </c>
      <c r="H510" s="160">
        <v>0</v>
      </c>
      <c r="I510" s="160">
        <v>0</v>
      </c>
      <c r="J510" s="160">
        <v>0</v>
      </c>
      <c r="K510" s="160">
        <v>0</v>
      </c>
      <c r="L510" s="160">
        <v>0</v>
      </c>
      <c r="M510" s="160">
        <v>0</v>
      </c>
      <c r="N510" s="160">
        <v>0</v>
      </c>
      <c r="O510" s="160">
        <v>0</v>
      </c>
      <c r="P510" s="159"/>
      <c r="Q510" s="62"/>
    </row>
    <row r="511" spans="1:17">
      <c r="A511" s="248"/>
      <c r="B511" s="157" t="s">
        <v>2344</v>
      </c>
      <c r="C511" s="54"/>
      <c r="D511" s="160">
        <v>0</v>
      </c>
      <c r="E511" s="160">
        <v>0</v>
      </c>
      <c r="F511" s="160">
        <v>0</v>
      </c>
      <c r="G511" s="160">
        <v>0</v>
      </c>
      <c r="H511" s="160">
        <v>0</v>
      </c>
      <c r="I511" s="160">
        <v>0</v>
      </c>
      <c r="J511" s="160">
        <v>0</v>
      </c>
      <c r="K511" s="160">
        <v>0</v>
      </c>
      <c r="L511" s="160">
        <v>0</v>
      </c>
      <c r="M511" s="160">
        <v>0</v>
      </c>
      <c r="N511" s="160">
        <v>0</v>
      </c>
      <c r="O511" s="160">
        <v>0</v>
      </c>
      <c r="P511" s="159"/>
      <c r="Q511" s="62"/>
    </row>
    <row r="512" spans="1:17">
      <c r="A512" s="248"/>
      <c r="B512" s="157" t="s">
        <v>2345</v>
      </c>
      <c r="C512" s="54"/>
      <c r="D512" s="160">
        <v>0</v>
      </c>
      <c r="E512" s="160">
        <v>0</v>
      </c>
      <c r="F512" s="160">
        <v>0</v>
      </c>
      <c r="G512" s="160">
        <v>0</v>
      </c>
      <c r="H512" s="160">
        <v>0</v>
      </c>
      <c r="I512" s="160">
        <v>0</v>
      </c>
      <c r="J512" s="160">
        <v>0</v>
      </c>
      <c r="K512" s="160">
        <v>0</v>
      </c>
      <c r="L512" s="160">
        <v>0</v>
      </c>
      <c r="M512" s="160">
        <v>0</v>
      </c>
      <c r="N512" s="160">
        <v>0</v>
      </c>
      <c r="O512" s="160">
        <v>0</v>
      </c>
      <c r="P512" s="159"/>
      <c r="Q512" s="62"/>
    </row>
    <row r="513" spans="1:17">
      <c r="A513" s="248"/>
      <c r="B513" s="157" t="s">
        <v>2346</v>
      </c>
      <c r="C513" s="54"/>
      <c r="D513" s="160">
        <v>0</v>
      </c>
      <c r="E513" s="160">
        <v>0</v>
      </c>
      <c r="F513" s="160">
        <v>0</v>
      </c>
      <c r="G513" s="160">
        <v>0</v>
      </c>
      <c r="H513" s="160">
        <v>0</v>
      </c>
      <c r="I513" s="160">
        <v>0</v>
      </c>
      <c r="J513" s="160">
        <v>0</v>
      </c>
      <c r="K513" s="160">
        <v>0</v>
      </c>
      <c r="L513" s="160">
        <v>0</v>
      </c>
      <c r="M513" s="160">
        <v>0</v>
      </c>
      <c r="N513" s="160">
        <v>0</v>
      </c>
      <c r="O513" s="160">
        <v>0</v>
      </c>
      <c r="P513" s="159"/>
      <c r="Q513" s="62"/>
    </row>
    <row r="514" spans="1:17">
      <c r="A514" s="248"/>
      <c r="B514" s="157" t="s">
        <v>2347</v>
      </c>
      <c r="C514" s="54"/>
      <c r="D514" s="160">
        <v>0</v>
      </c>
      <c r="E514" s="160">
        <v>0</v>
      </c>
      <c r="F514" s="160">
        <v>0</v>
      </c>
      <c r="G514" s="160">
        <v>0</v>
      </c>
      <c r="H514" s="160">
        <v>0</v>
      </c>
      <c r="I514" s="160">
        <v>0</v>
      </c>
      <c r="J514" s="160">
        <v>0</v>
      </c>
      <c r="K514" s="160">
        <v>0</v>
      </c>
      <c r="L514" s="160">
        <v>0</v>
      </c>
      <c r="M514" s="160">
        <v>0</v>
      </c>
      <c r="N514" s="160">
        <v>0</v>
      </c>
      <c r="O514" s="160">
        <v>0</v>
      </c>
      <c r="P514" s="159"/>
      <c r="Q514" s="62"/>
    </row>
    <row r="515" spans="1:17">
      <c r="A515" s="248"/>
      <c r="B515" s="157" t="s">
        <v>2348</v>
      </c>
      <c r="C515" s="54"/>
      <c r="D515" s="160">
        <v>0</v>
      </c>
      <c r="E515" s="160">
        <v>0</v>
      </c>
      <c r="F515" s="160">
        <v>0</v>
      </c>
      <c r="G515" s="160">
        <v>0</v>
      </c>
      <c r="H515" s="160">
        <v>0</v>
      </c>
      <c r="I515" s="160">
        <v>0</v>
      </c>
      <c r="J515" s="160">
        <v>0</v>
      </c>
      <c r="K515" s="160">
        <v>0</v>
      </c>
      <c r="L515" s="160">
        <v>0</v>
      </c>
      <c r="M515" s="160">
        <v>0</v>
      </c>
      <c r="N515" s="160">
        <v>0</v>
      </c>
      <c r="O515" s="160">
        <v>0</v>
      </c>
      <c r="P515" s="159"/>
      <c r="Q515" s="62"/>
    </row>
    <row r="516" spans="1:17">
      <c r="A516" s="248"/>
      <c r="B516" s="157" t="s">
        <v>2349</v>
      </c>
      <c r="C516" s="54"/>
      <c r="D516" s="160">
        <v>0</v>
      </c>
      <c r="E516" s="160">
        <v>0</v>
      </c>
      <c r="F516" s="160">
        <v>0</v>
      </c>
      <c r="G516" s="160">
        <v>0</v>
      </c>
      <c r="H516" s="160">
        <v>0</v>
      </c>
      <c r="I516" s="160">
        <v>0</v>
      </c>
      <c r="J516" s="160">
        <v>0</v>
      </c>
      <c r="K516" s="160">
        <v>0</v>
      </c>
      <c r="L516" s="160">
        <v>0</v>
      </c>
      <c r="M516" s="160">
        <v>0</v>
      </c>
      <c r="N516" s="160">
        <v>0</v>
      </c>
      <c r="O516" s="160">
        <v>0</v>
      </c>
      <c r="P516" s="159"/>
      <c r="Q516" s="62"/>
    </row>
    <row r="517" spans="1:17">
      <c r="A517" s="248"/>
      <c r="B517" s="157" t="s">
        <v>117</v>
      </c>
      <c r="C517" s="54"/>
      <c r="D517" s="160">
        <v>0</v>
      </c>
      <c r="E517" s="160">
        <v>0</v>
      </c>
      <c r="F517" s="160">
        <v>0</v>
      </c>
      <c r="G517" s="160">
        <v>0</v>
      </c>
      <c r="H517" s="160">
        <v>0</v>
      </c>
      <c r="I517" s="160">
        <v>0</v>
      </c>
      <c r="J517" s="160">
        <v>0</v>
      </c>
      <c r="K517" s="160">
        <v>0</v>
      </c>
      <c r="L517" s="160">
        <v>0</v>
      </c>
      <c r="M517" s="160">
        <v>0</v>
      </c>
      <c r="N517" s="160">
        <v>0</v>
      </c>
      <c r="O517" s="160">
        <v>0</v>
      </c>
      <c r="P517" s="159"/>
      <c r="Q517" s="62"/>
    </row>
    <row r="518" spans="1:17">
      <c r="A518" s="248"/>
      <c r="B518" s="157" t="s">
        <v>2350</v>
      </c>
      <c r="C518" s="54"/>
      <c r="D518" s="160">
        <v>0</v>
      </c>
      <c r="E518" s="160">
        <v>0</v>
      </c>
      <c r="F518" s="160">
        <v>0</v>
      </c>
      <c r="G518" s="160">
        <v>0</v>
      </c>
      <c r="H518" s="160">
        <v>0</v>
      </c>
      <c r="I518" s="160">
        <v>0</v>
      </c>
      <c r="J518" s="160">
        <v>0</v>
      </c>
      <c r="K518" s="160">
        <v>0</v>
      </c>
      <c r="L518" s="160">
        <v>0</v>
      </c>
      <c r="M518" s="160">
        <v>0</v>
      </c>
      <c r="N518" s="160">
        <v>0</v>
      </c>
      <c r="O518" s="160">
        <v>0</v>
      </c>
      <c r="P518" s="159"/>
      <c r="Q518" s="62"/>
    </row>
    <row r="519" spans="1:17">
      <c r="A519" s="248"/>
      <c r="B519" s="157" t="s">
        <v>2351</v>
      </c>
      <c r="C519" s="54"/>
      <c r="D519" s="160">
        <v>0</v>
      </c>
      <c r="E519" s="160">
        <v>0</v>
      </c>
      <c r="F519" s="160">
        <v>0</v>
      </c>
      <c r="G519" s="160">
        <v>0</v>
      </c>
      <c r="H519" s="160">
        <v>0</v>
      </c>
      <c r="I519" s="160">
        <v>0</v>
      </c>
      <c r="J519" s="160">
        <v>0</v>
      </c>
      <c r="K519" s="160">
        <v>0</v>
      </c>
      <c r="L519" s="160">
        <v>0</v>
      </c>
      <c r="M519" s="160">
        <v>0</v>
      </c>
      <c r="N519" s="160">
        <v>0</v>
      </c>
      <c r="O519" s="160">
        <v>0</v>
      </c>
      <c r="P519" s="159"/>
      <c r="Q519" s="62"/>
    </row>
    <row r="520" spans="1:17">
      <c r="A520" s="248"/>
      <c r="B520" s="157" t="s">
        <v>2352</v>
      </c>
      <c r="C520" s="54"/>
      <c r="D520" s="160">
        <v>0</v>
      </c>
      <c r="E520" s="160">
        <v>0</v>
      </c>
      <c r="F520" s="160">
        <v>0</v>
      </c>
      <c r="G520" s="160">
        <v>0</v>
      </c>
      <c r="H520" s="160">
        <v>0</v>
      </c>
      <c r="I520" s="160">
        <v>0</v>
      </c>
      <c r="J520" s="160">
        <v>0</v>
      </c>
      <c r="K520" s="160">
        <v>0</v>
      </c>
      <c r="L520" s="160">
        <v>0</v>
      </c>
      <c r="M520" s="160">
        <v>0</v>
      </c>
      <c r="N520" s="160">
        <v>0</v>
      </c>
      <c r="O520" s="160">
        <v>0</v>
      </c>
      <c r="P520" s="159"/>
      <c r="Q520" s="62"/>
    </row>
    <row r="521" spans="1:17">
      <c r="A521" s="248"/>
      <c r="B521" s="157" t="s">
        <v>2353</v>
      </c>
      <c r="C521" s="54"/>
      <c r="D521" s="160">
        <v>0</v>
      </c>
      <c r="E521" s="160">
        <v>0</v>
      </c>
      <c r="F521" s="160">
        <v>0</v>
      </c>
      <c r="G521" s="160">
        <v>0</v>
      </c>
      <c r="H521" s="160">
        <v>0</v>
      </c>
      <c r="I521" s="160">
        <v>0</v>
      </c>
      <c r="J521" s="160">
        <v>0</v>
      </c>
      <c r="K521" s="160">
        <v>0</v>
      </c>
      <c r="L521" s="160">
        <v>0</v>
      </c>
      <c r="M521" s="160">
        <v>0</v>
      </c>
      <c r="N521" s="160">
        <v>0</v>
      </c>
      <c r="O521" s="160">
        <v>0</v>
      </c>
      <c r="P521" s="159"/>
      <c r="Q521" s="62"/>
    </row>
    <row r="522" spans="1:17">
      <c r="A522" s="248"/>
      <c r="B522" s="157" t="s">
        <v>2354</v>
      </c>
      <c r="C522" s="54"/>
      <c r="D522" s="160">
        <v>0</v>
      </c>
      <c r="E522" s="160">
        <v>0</v>
      </c>
      <c r="F522" s="160">
        <v>0</v>
      </c>
      <c r="G522" s="160">
        <v>0</v>
      </c>
      <c r="H522" s="160">
        <v>0</v>
      </c>
      <c r="I522" s="160">
        <v>0</v>
      </c>
      <c r="J522" s="160">
        <v>0</v>
      </c>
      <c r="K522" s="160">
        <v>0</v>
      </c>
      <c r="L522" s="160">
        <v>0</v>
      </c>
      <c r="M522" s="160">
        <v>0</v>
      </c>
      <c r="N522" s="160">
        <v>0</v>
      </c>
      <c r="O522" s="160">
        <v>0</v>
      </c>
      <c r="P522" s="159"/>
      <c r="Q522" s="62"/>
    </row>
    <row r="523" spans="1:17">
      <c r="A523" s="248"/>
      <c r="B523" s="157" t="s">
        <v>2355</v>
      </c>
      <c r="C523" s="54"/>
      <c r="D523" s="160">
        <v>0</v>
      </c>
      <c r="E523" s="160">
        <v>0</v>
      </c>
      <c r="F523" s="160">
        <v>0</v>
      </c>
      <c r="G523" s="160">
        <v>0</v>
      </c>
      <c r="H523" s="160">
        <v>0</v>
      </c>
      <c r="I523" s="160">
        <v>0</v>
      </c>
      <c r="J523" s="160">
        <v>0</v>
      </c>
      <c r="K523" s="160">
        <v>0</v>
      </c>
      <c r="L523" s="160">
        <v>0</v>
      </c>
      <c r="M523" s="160">
        <v>0</v>
      </c>
      <c r="N523" s="160">
        <v>0</v>
      </c>
      <c r="O523" s="160">
        <v>0</v>
      </c>
      <c r="P523" s="159"/>
      <c r="Q523" s="62"/>
    </row>
    <row r="524" spans="1:17">
      <c r="A524" s="248"/>
      <c r="B524" s="157" t="s">
        <v>2356</v>
      </c>
      <c r="C524" s="54"/>
      <c r="D524" s="160">
        <v>0</v>
      </c>
      <c r="E524" s="160">
        <v>0</v>
      </c>
      <c r="F524" s="160">
        <v>0</v>
      </c>
      <c r="G524" s="160">
        <v>0</v>
      </c>
      <c r="H524" s="160">
        <v>0</v>
      </c>
      <c r="I524" s="160">
        <v>0</v>
      </c>
      <c r="J524" s="160">
        <v>0</v>
      </c>
      <c r="K524" s="160">
        <v>0</v>
      </c>
      <c r="L524" s="160">
        <v>0</v>
      </c>
      <c r="M524" s="160">
        <v>0</v>
      </c>
      <c r="N524" s="160">
        <v>0</v>
      </c>
      <c r="O524" s="160">
        <v>0</v>
      </c>
      <c r="P524" s="159"/>
      <c r="Q524" s="62"/>
    </row>
    <row r="525" spans="1:17">
      <c r="A525" s="248"/>
      <c r="B525" s="157" t="s">
        <v>2357</v>
      </c>
      <c r="C525" s="54"/>
      <c r="D525" s="160">
        <v>0</v>
      </c>
      <c r="E525" s="160">
        <v>0</v>
      </c>
      <c r="F525" s="160">
        <v>0</v>
      </c>
      <c r="G525" s="160">
        <v>0</v>
      </c>
      <c r="H525" s="160">
        <v>0</v>
      </c>
      <c r="I525" s="160">
        <v>0</v>
      </c>
      <c r="J525" s="160">
        <v>0</v>
      </c>
      <c r="K525" s="160">
        <v>0</v>
      </c>
      <c r="L525" s="160">
        <v>0</v>
      </c>
      <c r="M525" s="160">
        <v>0</v>
      </c>
      <c r="N525" s="160">
        <v>0</v>
      </c>
      <c r="O525" s="160">
        <v>0</v>
      </c>
      <c r="P525" s="159"/>
      <c r="Q525" s="62"/>
    </row>
    <row r="526" spans="1:17">
      <c r="A526" s="248"/>
      <c r="B526" s="157" t="s">
        <v>2358</v>
      </c>
      <c r="C526" s="54"/>
      <c r="D526" s="160">
        <v>0</v>
      </c>
      <c r="E526" s="160">
        <v>0</v>
      </c>
      <c r="F526" s="160">
        <v>0</v>
      </c>
      <c r="G526" s="160">
        <v>0</v>
      </c>
      <c r="H526" s="160">
        <v>0</v>
      </c>
      <c r="I526" s="160">
        <v>0</v>
      </c>
      <c r="J526" s="160">
        <v>0</v>
      </c>
      <c r="K526" s="160">
        <v>0</v>
      </c>
      <c r="L526" s="160">
        <v>0</v>
      </c>
      <c r="M526" s="160">
        <v>0</v>
      </c>
      <c r="N526" s="160">
        <v>0</v>
      </c>
      <c r="O526" s="160">
        <v>0</v>
      </c>
      <c r="P526" s="159"/>
      <c r="Q526" s="62"/>
    </row>
    <row r="527" spans="1:17">
      <c r="A527" s="248"/>
      <c r="B527" s="157" t="s">
        <v>2359</v>
      </c>
      <c r="C527" s="54"/>
      <c r="D527" s="160">
        <v>0</v>
      </c>
      <c r="E527" s="160">
        <v>0</v>
      </c>
      <c r="F527" s="160">
        <v>0</v>
      </c>
      <c r="G527" s="160">
        <v>0</v>
      </c>
      <c r="H527" s="160">
        <v>0</v>
      </c>
      <c r="I527" s="160">
        <v>0</v>
      </c>
      <c r="J527" s="160">
        <v>0</v>
      </c>
      <c r="K527" s="160">
        <v>0</v>
      </c>
      <c r="L527" s="160">
        <v>0</v>
      </c>
      <c r="M527" s="160">
        <v>0</v>
      </c>
      <c r="N527" s="160">
        <v>0</v>
      </c>
      <c r="O527" s="160">
        <v>0</v>
      </c>
      <c r="P527" s="159"/>
      <c r="Q527" s="62"/>
    </row>
    <row r="528" spans="1:17">
      <c r="A528" s="248"/>
      <c r="B528" s="157" t="s">
        <v>2360</v>
      </c>
      <c r="C528" s="54"/>
      <c r="D528" s="160">
        <v>0</v>
      </c>
      <c r="E528" s="160">
        <v>0</v>
      </c>
      <c r="F528" s="160">
        <v>0</v>
      </c>
      <c r="G528" s="160">
        <v>0</v>
      </c>
      <c r="H528" s="160">
        <v>0</v>
      </c>
      <c r="I528" s="160">
        <v>0</v>
      </c>
      <c r="J528" s="160">
        <v>0</v>
      </c>
      <c r="K528" s="160">
        <v>0</v>
      </c>
      <c r="L528" s="160">
        <v>0</v>
      </c>
      <c r="M528" s="160">
        <v>0</v>
      </c>
      <c r="N528" s="160">
        <v>0</v>
      </c>
      <c r="O528" s="160">
        <v>0</v>
      </c>
      <c r="P528" s="159"/>
      <c r="Q528" s="62"/>
    </row>
    <row r="529" spans="1:17">
      <c r="A529" s="248"/>
      <c r="B529" s="157" t="s">
        <v>2361</v>
      </c>
      <c r="C529" s="54"/>
      <c r="D529" s="160">
        <v>0</v>
      </c>
      <c r="E529" s="160">
        <v>0</v>
      </c>
      <c r="F529" s="160">
        <v>0</v>
      </c>
      <c r="G529" s="160">
        <v>0</v>
      </c>
      <c r="H529" s="160">
        <v>0</v>
      </c>
      <c r="I529" s="160">
        <v>0</v>
      </c>
      <c r="J529" s="160">
        <v>0</v>
      </c>
      <c r="K529" s="160">
        <v>0</v>
      </c>
      <c r="L529" s="160">
        <v>0</v>
      </c>
      <c r="M529" s="160">
        <v>0</v>
      </c>
      <c r="N529" s="160">
        <v>0</v>
      </c>
      <c r="O529" s="160">
        <v>0</v>
      </c>
      <c r="P529" s="159"/>
      <c r="Q529" s="62"/>
    </row>
    <row r="530" spans="1:17">
      <c r="A530" s="248"/>
      <c r="B530" s="157" t="s">
        <v>2362</v>
      </c>
      <c r="C530" s="54"/>
      <c r="D530" s="160">
        <v>0</v>
      </c>
      <c r="E530" s="160">
        <v>0</v>
      </c>
      <c r="F530" s="160">
        <v>0</v>
      </c>
      <c r="G530" s="160">
        <v>0</v>
      </c>
      <c r="H530" s="160">
        <v>0</v>
      </c>
      <c r="I530" s="160">
        <v>0</v>
      </c>
      <c r="J530" s="160">
        <v>0</v>
      </c>
      <c r="K530" s="160">
        <v>0</v>
      </c>
      <c r="L530" s="160">
        <v>0</v>
      </c>
      <c r="M530" s="160">
        <v>0</v>
      </c>
      <c r="N530" s="160">
        <v>0</v>
      </c>
      <c r="O530" s="160">
        <v>0</v>
      </c>
      <c r="P530" s="159"/>
      <c r="Q530" s="62"/>
    </row>
    <row r="531" spans="1:17">
      <c r="A531" s="248"/>
      <c r="B531" s="157" t="s">
        <v>2363</v>
      </c>
      <c r="C531" s="54"/>
      <c r="D531" s="160">
        <v>0</v>
      </c>
      <c r="E531" s="160">
        <v>0</v>
      </c>
      <c r="F531" s="160">
        <v>0</v>
      </c>
      <c r="G531" s="160">
        <v>0</v>
      </c>
      <c r="H531" s="160">
        <v>0</v>
      </c>
      <c r="I531" s="160">
        <v>0</v>
      </c>
      <c r="J531" s="160">
        <v>0</v>
      </c>
      <c r="K531" s="160">
        <v>0</v>
      </c>
      <c r="L531" s="160">
        <v>0</v>
      </c>
      <c r="M531" s="160">
        <v>0</v>
      </c>
      <c r="N531" s="160">
        <v>0</v>
      </c>
      <c r="O531" s="160">
        <v>0</v>
      </c>
      <c r="P531" s="159"/>
      <c r="Q531" s="62"/>
    </row>
    <row r="532" spans="1:17">
      <c r="A532" s="248"/>
      <c r="B532" s="157" t="s">
        <v>2364</v>
      </c>
      <c r="C532" s="54"/>
      <c r="D532" s="160">
        <v>0</v>
      </c>
      <c r="E532" s="160">
        <v>0</v>
      </c>
      <c r="F532" s="160">
        <v>0</v>
      </c>
      <c r="G532" s="160">
        <v>0</v>
      </c>
      <c r="H532" s="160">
        <v>0</v>
      </c>
      <c r="I532" s="160">
        <v>0</v>
      </c>
      <c r="J532" s="160">
        <v>0</v>
      </c>
      <c r="K532" s="160">
        <v>0</v>
      </c>
      <c r="L532" s="160">
        <v>0</v>
      </c>
      <c r="M532" s="160">
        <v>0</v>
      </c>
      <c r="N532" s="160">
        <v>0</v>
      </c>
      <c r="O532" s="160">
        <v>0</v>
      </c>
      <c r="P532" s="159"/>
      <c r="Q532" s="62"/>
    </row>
    <row r="533" spans="1:17">
      <c r="A533" s="180"/>
      <c r="B533" s="157" t="s">
        <v>2366</v>
      </c>
      <c r="C533" s="54"/>
      <c r="D533" s="160">
        <v>0</v>
      </c>
      <c r="E533" s="160">
        <v>0</v>
      </c>
      <c r="F533" s="160">
        <v>0</v>
      </c>
      <c r="G533" s="160">
        <v>0</v>
      </c>
      <c r="H533" s="160">
        <v>0</v>
      </c>
      <c r="I533" s="160">
        <v>0</v>
      </c>
      <c r="J533" s="160">
        <v>0</v>
      </c>
      <c r="K533" s="160">
        <v>0</v>
      </c>
      <c r="L533" s="160">
        <v>0</v>
      </c>
      <c r="M533" s="160">
        <v>0</v>
      </c>
      <c r="N533" s="160">
        <v>0</v>
      </c>
      <c r="O533" s="160">
        <v>0</v>
      </c>
      <c r="P533" s="159"/>
      <c r="Q533" s="62"/>
    </row>
    <row r="534" spans="1:17">
      <c r="A534" s="181"/>
      <c r="B534" s="157" t="s">
        <v>2367</v>
      </c>
      <c r="C534" s="54"/>
      <c r="D534" s="160">
        <v>0</v>
      </c>
      <c r="E534" s="160">
        <v>0</v>
      </c>
      <c r="F534" s="160">
        <v>0</v>
      </c>
      <c r="G534" s="160">
        <v>0</v>
      </c>
      <c r="H534" s="160">
        <v>0</v>
      </c>
      <c r="I534" s="160">
        <v>0</v>
      </c>
      <c r="J534" s="160">
        <v>0</v>
      </c>
      <c r="K534" s="160">
        <v>0</v>
      </c>
      <c r="L534" s="160">
        <v>0</v>
      </c>
      <c r="M534" s="160">
        <v>0</v>
      </c>
      <c r="N534" s="160">
        <v>0</v>
      </c>
      <c r="O534" s="160">
        <v>0</v>
      </c>
      <c r="P534" s="159"/>
      <c r="Q534" s="62"/>
    </row>
    <row r="535" spans="1:17" ht="12" customHeight="1">
      <c r="A535" s="247" t="s">
        <v>2365</v>
      </c>
      <c r="B535" s="175" t="s">
        <v>2368</v>
      </c>
      <c r="C535" s="54"/>
      <c r="D535" s="160">
        <v>0</v>
      </c>
      <c r="E535" s="160">
        <v>0</v>
      </c>
      <c r="F535" s="160">
        <v>0</v>
      </c>
      <c r="G535" s="160">
        <v>0</v>
      </c>
      <c r="H535" s="160">
        <v>0</v>
      </c>
      <c r="I535" s="160">
        <v>0</v>
      </c>
      <c r="J535" s="160">
        <v>0</v>
      </c>
      <c r="K535" s="160">
        <v>0</v>
      </c>
      <c r="L535" s="160">
        <v>0</v>
      </c>
      <c r="M535" s="160">
        <v>0</v>
      </c>
      <c r="N535" s="160">
        <v>0</v>
      </c>
      <c r="O535" s="160">
        <v>0</v>
      </c>
      <c r="P535" s="159"/>
      <c r="Q535" s="62"/>
    </row>
    <row r="536" spans="1:17">
      <c r="A536" s="248"/>
      <c r="B536" s="175" t="s">
        <v>2369</v>
      </c>
      <c r="C536" s="54"/>
      <c r="D536" s="160">
        <v>0</v>
      </c>
      <c r="E536" s="160">
        <v>0</v>
      </c>
      <c r="F536" s="160">
        <v>0</v>
      </c>
      <c r="G536" s="160">
        <v>0</v>
      </c>
      <c r="H536" s="160">
        <v>0</v>
      </c>
      <c r="I536" s="160">
        <v>0</v>
      </c>
      <c r="J536" s="160">
        <v>0</v>
      </c>
      <c r="K536" s="160">
        <v>0</v>
      </c>
      <c r="L536" s="160">
        <v>0</v>
      </c>
      <c r="M536" s="160">
        <v>0</v>
      </c>
      <c r="N536" s="160">
        <v>0</v>
      </c>
      <c r="O536" s="160">
        <v>0</v>
      </c>
      <c r="P536" s="159"/>
      <c r="Q536" s="62"/>
    </row>
    <row r="537" spans="1:17">
      <c r="A537" s="248"/>
      <c r="B537" s="175" t="s">
        <v>2370</v>
      </c>
      <c r="C537" s="54"/>
      <c r="D537" s="160">
        <v>0</v>
      </c>
      <c r="E537" s="160">
        <v>0</v>
      </c>
      <c r="F537" s="160">
        <v>0</v>
      </c>
      <c r="G537" s="160">
        <v>0</v>
      </c>
      <c r="H537" s="160">
        <v>0</v>
      </c>
      <c r="I537" s="160">
        <v>0</v>
      </c>
      <c r="J537" s="160">
        <v>0</v>
      </c>
      <c r="K537" s="160">
        <v>0</v>
      </c>
      <c r="L537" s="160">
        <v>0</v>
      </c>
      <c r="M537" s="160">
        <v>0</v>
      </c>
      <c r="N537" s="160">
        <v>0</v>
      </c>
      <c r="O537" s="160">
        <v>0</v>
      </c>
      <c r="P537" s="159"/>
      <c r="Q537" s="62"/>
    </row>
    <row r="538" spans="1:17">
      <c r="A538" s="248"/>
      <c r="B538" s="157" t="s">
        <v>2371</v>
      </c>
      <c r="C538" s="54"/>
      <c r="D538" s="160">
        <v>0</v>
      </c>
      <c r="E538" s="160">
        <v>0</v>
      </c>
      <c r="F538" s="160">
        <v>0</v>
      </c>
      <c r="G538" s="160">
        <v>0</v>
      </c>
      <c r="H538" s="160">
        <v>0</v>
      </c>
      <c r="I538" s="160">
        <v>0</v>
      </c>
      <c r="J538" s="160">
        <v>0</v>
      </c>
      <c r="K538" s="160">
        <v>0</v>
      </c>
      <c r="L538" s="160">
        <v>0</v>
      </c>
      <c r="M538" s="160">
        <v>0</v>
      </c>
      <c r="N538" s="160">
        <v>0</v>
      </c>
      <c r="O538" s="160">
        <v>0</v>
      </c>
      <c r="P538" s="159"/>
      <c r="Q538" s="62"/>
    </row>
    <row r="539" spans="1:17">
      <c r="A539" s="248"/>
      <c r="B539" s="157" t="s">
        <v>2372</v>
      </c>
      <c r="C539" s="54"/>
      <c r="D539" s="160">
        <v>0</v>
      </c>
      <c r="E539" s="160">
        <v>0</v>
      </c>
      <c r="F539" s="160">
        <v>0</v>
      </c>
      <c r="G539" s="160">
        <v>0</v>
      </c>
      <c r="H539" s="160">
        <v>0</v>
      </c>
      <c r="I539" s="160">
        <v>0</v>
      </c>
      <c r="J539" s="160">
        <v>0</v>
      </c>
      <c r="K539" s="160">
        <v>0</v>
      </c>
      <c r="L539" s="160">
        <v>0</v>
      </c>
      <c r="M539" s="160">
        <v>0</v>
      </c>
      <c r="N539" s="160">
        <v>0</v>
      </c>
      <c r="O539" s="160">
        <v>0</v>
      </c>
      <c r="P539" s="159"/>
      <c r="Q539" s="62"/>
    </row>
    <row r="540" spans="1:17">
      <c r="A540" s="248"/>
      <c r="B540" s="157" t="s">
        <v>2373</v>
      </c>
      <c r="C540" s="54"/>
      <c r="D540" s="160">
        <v>0</v>
      </c>
      <c r="E540" s="160">
        <v>0</v>
      </c>
      <c r="F540" s="160">
        <v>0</v>
      </c>
      <c r="G540" s="160">
        <v>0</v>
      </c>
      <c r="H540" s="160">
        <v>0</v>
      </c>
      <c r="I540" s="160">
        <v>0</v>
      </c>
      <c r="J540" s="160">
        <v>0</v>
      </c>
      <c r="K540" s="160">
        <v>0</v>
      </c>
      <c r="L540" s="160">
        <v>0</v>
      </c>
      <c r="M540" s="160">
        <v>0</v>
      </c>
      <c r="N540" s="160">
        <v>0</v>
      </c>
      <c r="O540" s="160">
        <v>0</v>
      </c>
      <c r="P540" s="159"/>
      <c r="Q540" s="62"/>
    </row>
    <row r="541" spans="1:17">
      <c r="A541" s="248"/>
      <c r="B541" s="157" t="s">
        <v>2374</v>
      </c>
      <c r="C541" s="54"/>
      <c r="D541" s="160">
        <v>0</v>
      </c>
      <c r="E541" s="160">
        <v>0</v>
      </c>
      <c r="F541" s="160">
        <v>0</v>
      </c>
      <c r="G541" s="160">
        <v>0</v>
      </c>
      <c r="H541" s="160">
        <v>0</v>
      </c>
      <c r="I541" s="160">
        <v>0</v>
      </c>
      <c r="J541" s="160">
        <v>0</v>
      </c>
      <c r="K541" s="160">
        <v>0</v>
      </c>
      <c r="L541" s="160">
        <v>0</v>
      </c>
      <c r="M541" s="160">
        <v>0</v>
      </c>
      <c r="N541" s="160">
        <v>0</v>
      </c>
      <c r="O541" s="160">
        <v>0</v>
      </c>
      <c r="P541" s="159"/>
      <c r="Q541" s="62"/>
    </row>
    <row r="542" spans="1:17">
      <c r="A542" s="248"/>
      <c r="B542" s="157" t="s">
        <v>2375</v>
      </c>
      <c r="C542" s="54"/>
      <c r="D542" s="160">
        <v>0</v>
      </c>
      <c r="E542" s="160">
        <v>0</v>
      </c>
      <c r="F542" s="160">
        <v>0</v>
      </c>
      <c r="G542" s="160">
        <v>0</v>
      </c>
      <c r="H542" s="160">
        <v>0</v>
      </c>
      <c r="I542" s="160">
        <v>0</v>
      </c>
      <c r="J542" s="160">
        <v>0</v>
      </c>
      <c r="K542" s="160">
        <v>0</v>
      </c>
      <c r="L542" s="160">
        <v>0</v>
      </c>
      <c r="M542" s="160">
        <v>0</v>
      </c>
      <c r="N542" s="160">
        <v>0</v>
      </c>
      <c r="O542" s="160">
        <v>0</v>
      </c>
      <c r="P542" s="159"/>
      <c r="Q542" s="62"/>
    </row>
    <row r="543" spans="1:17">
      <c r="A543" s="248"/>
      <c r="B543" s="157" t="s">
        <v>2376</v>
      </c>
      <c r="C543" s="54"/>
      <c r="D543" s="160">
        <v>0</v>
      </c>
      <c r="E543" s="160">
        <v>0</v>
      </c>
      <c r="F543" s="160">
        <v>0</v>
      </c>
      <c r="G543" s="160">
        <v>0</v>
      </c>
      <c r="H543" s="160">
        <v>0</v>
      </c>
      <c r="I543" s="160">
        <v>0</v>
      </c>
      <c r="J543" s="160">
        <v>0</v>
      </c>
      <c r="K543" s="160">
        <v>0</v>
      </c>
      <c r="L543" s="160">
        <v>0</v>
      </c>
      <c r="M543" s="160">
        <v>0</v>
      </c>
      <c r="N543" s="160">
        <v>0</v>
      </c>
      <c r="O543" s="160">
        <v>0</v>
      </c>
      <c r="P543" s="159"/>
      <c r="Q543" s="62"/>
    </row>
    <row r="544" spans="1:17">
      <c r="A544" s="248"/>
      <c r="B544" s="157" t="s">
        <v>2377</v>
      </c>
      <c r="C544" s="54"/>
      <c r="D544" s="160">
        <v>0</v>
      </c>
      <c r="E544" s="160">
        <v>0</v>
      </c>
      <c r="F544" s="160">
        <v>0</v>
      </c>
      <c r="G544" s="160">
        <v>0</v>
      </c>
      <c r="H544" s="160">
        <v>0</v>
      </c>
      <c r="I544" s="160">
        <v>0</v>
      </c>
      <c r="J544" s="160">
        <v>0</v>
      </c>
      <c r="K544" s="160">
        <v>0</v>
      </c>
      <c r="L544" s="160">
        <v>0</v>
      </c>
      <c r="M544" s="160">
        <v>0</v>
      </c>
      <c r="N544" s="160">
        <v>0</v>
      </c>
      <c r="O544" s="160">
        <v>0</v>
      </c>
      <c r="P544" s="159"/>
      <c r="Q544" s="62"/>
    </row>
    <row r="545" spans="1:17">
      <c r="A545" s="248"/>
      <c r="B545" s="157" t="s">
        <v>2378</v>
      </c>
      <c r="C545" s="54"/>
      <c r="D545" s="160">
        <v>0</v>
      </c>
      <c r="E545" s="160">
        <v>0</v>
      </c>
      <c r="F545" s="160">
        <v>0</v>
      </c>
      <c r="G545" s="160">
        <v>0</v>
      </c>
      <c r="H545" s="160">
        <v>0</v>
      </c>
      <c r="I545" s="160">
        <v>0</v>
      </c>
      <c r="J545" s="160">
        <v>0</v>
      </c>
      <c r="K545" s="160">
        <v>0</v>
      </c>
      <c r="L545" s="160">
        <v>0</v>
      </c>
      <c r="M545" s="160">
        <v>0</v>
      </c>
      <c r="N545" s="160">
        <v>0</v>
      </c>
      <c r="O545" s="160">
        <v>0</v>
      </c>
      <c r="P545" s="159"/>
      <c r="Q545" s="62"/>
    </row>
    <row r="546" spans="1:17">
      <c r="A546" s="248"/>
      <c r="B546" s="157" t="s">
        <v>2379</v>
      </c>
      <c r="C546" s="54"/>
      <c r="D546" s="160">
        <v>0</v>
      </c>
      <c r="E546" s="160">
        <v>0</v>
      </c>
      <c r="F546" s="160">
        <v>0</v>
      </c>
      <c r="G546" s="160">
        <v>0</v>
      </c>
      <c r="H546" s="160">
        <v>0</v>
      </c>
      <c r="I546" s="160">
        <v>0</v>
      </c>
      <c r="J546" s="160">
        <v>0</v>
      </c>
      <c r="K546" s="160">
        <v>0</v>
      </c>
      <c r="L546" s="160">
        <v>0</v>
      </c>
      <c r="M546" s="160">
        <v>0</v>
      </c>
      <c r="N546" s="160">
        <v>0</v>
      </c>
      <c r="O546" s="160">
        <v>0</v>
      </c>
      <c r="P546" s="159"/>
      <c r="Q546" s="62"/>
    </row>
    <row r="547" spans="1:17">
      <c r="A547" s="248"/>
      <c r="B547" s="157" t="s">
        <v>2380</v>
      </c>
      <c r="C547" s="54"/>
      <c r="D547" s="160">
        <v>0</v>
      </c>
      <c r="E547" s="160">
        <v>0</v>
      </c>
      <c r="F547" s="160">
        <v>0</v>
      </c>
      <c r="G547" s="160">
        <v>0</v>
      </c>
      <c r="H547" s="160">
        <v>0</v>
      </c>
      <c r="I547" s="160">
        <v>0</v>
      </c>
      <c r="J547" s="160">
        <v>0</v>
      </c>
      <c r="K547" s="160">
        <v>0</v>
      </c>
      <c r="L547" s="160">
        <v>0</v>
      </c>
      <c r="M547" s="160">
        <v>0</v>
      </c>
      <c r="N547" s="160">
        <v>0</v>
      </c>
      <c r="O547" s="160">
        <v>0</v>
      </c>
      <c r="P547" s="159"/>
      <c r="Q547" s="62"/>
    </row>
    <row r="548" spans="1:17" ht="12" customHeight="1">
      <c r="A548" s="249"/>
      <c r="B548" s="157" t="s">
        <v>2381</v>
      </c>
      <c r="C548" s="54"/>
      <c r="D548" s="160">
        <v>0</v>
      </c>
      <c r="E548" s="160">
        <v>0</v>
      </c>
      <c r="F548" s="160">
        <v>0</v>
      </c>
      <c r="G548" s="160">
        <v>0</v>
      </c>
      <c r="H548" s="160">
        <v>0</v>
      </c>
      <c r="I548" s="160">
        <v>0</v>
      </c>
      <c r="J548" s="160">
        <v>0</v>
      </c>
      <c r="K548" s="160">
        <v>0</v>
      </c>
      <c r="L548" s="160">
        <v>0</v>
      </c>
      <c r="M548" s="160">
        <v>0</v>
      </c>
      <c r="N548" s="160">
        <v>0</v>
      </c>
      <c r="O548" s="160">
        <v>0</v>
      </c>
      <c r="P548" s="159"/>
      <c r="Q548" s="62"/>
    </row>
    <row r="549" spans="1:17">
      <c r="A549" s="247" t="s">
        <v>2382</v>
      </c>
      <c r="B549" s="157" t="s">
        <v>2383</v>
      </c>
      <c r="C549" s="54"/>
      <c r="D549" s="160">
        <v>0</v>
      </c>
      <c r="E549" s="160">
        <v>0</v>
      </c>
      <c r="F549" s="160">
        <v>0</v>
      </c>
      <c r="G549" s="160">
        <v>0</v>
      </c>
      <c r="H549" s="160">
        <v>0</v>
      </c>
      <c r="I549" s="160">
        <v>0</v>
      </c>
      <c r="J549" s="160">
        <v>0</v>
      </c>
      <c r="K549" s="160">
        <v>0</v>
      </c>
      <c r="L549" s="160">
        <v>0</v>
      </c>
      <c r="M549" s="160">
        <v>0</v>
      </c>
      <c r="N549" s="160">
        <v>0</v>
      </c>
      <c r="O549" s="160">
        <v>0</v>
      </c>
      <c r="P549" s="159"/>
      <c r="Q549" s="62"/>
    </row>
    <row r="550" spans="1:17">
      <c r="A550" s="249"/>
      <c r="B550" s="157" t="s">
        <v>2384</v>
      </c>
      <c r="C550" s="54"/>
      <c r="D550" s="160">
        <v>0</v>
      </c>
      <c r="E550" s="160">
        <v>0</v>
      </c>
      <c r="F550" s="160">
        <v>0</v>
      </c>
      <c r="G550" s="160">
        <v>0</v>
      </c>
      <c r="H550" s="160">
        <v>0</v>
      </c>
      <c r="I550" s="160">
        <v>0</v>
      </c>
      <c r="J550" s="160">
        <v>0</v>
      </c>
      <c r="K550" s="160">
        <v>0</v>
      </c>
      <c r="L550" s="160">
        <v>0</v>
      </c>
      <c r="M550" s="160">
        <v>0</v>
      </c>
      <c r="N550" s="160">
        <v>0</v>
      </c>
      <c r="O550" s="160">
        <v>0</v>
      </c>
      <c r="P550" s="159"/>
      <c r="Q550" s="62"/>
    </row>
    <row r="551" spans="1:17" ht="12" hidden="1" customHeight="1">
      <c r="A551" s="247" t="s">
        <v>2385</v>
      </c>
      <c r="B551" s="157" t="s">
        <v>2386</v>
      </c>
      <c r="C551" s="54"/>
      <c r="D551" s="160">
        <v>0</v>
      </c>
      <c r="E551" s="160">
        <v>0</v>
      </c>
      <c r="F551" s="160">
        <v>0</v>
      </c>
      <c r="G551" s="160">
        <v>0</v>
      </c>
      <c r="H551" s="160">
        <v>0</v>
      </c>
      <c r="I551" s="160">
        <v>0</v>
      </c>
      <c r="J551" s="160">
        <v>0</v>
      </c>
      <c r="K551" s="160">
        <v>0</v>
      </c>
      <c r="L551" s="160">
        <v>0</v>
      </c>
      <c r="M551" s="160">
        <v>0</v>
      </c>
      <c r="N551" s="160">
        <v>0</v>
      </c>
      <c r="O551" s="160">
        <v>0</v>
      </c>
      <c r="P551" s="159"/>
      <c r="Q551" s="62"/>
    </row>
    <row r="552" spans="1:17" hidden="1">
      <c r="A552" s="248"/>
      <c r="B552" s="157" t="s">
        <v>2387</v>
      </c>
      <c r="C552" s="54"/>
      <c r="D552" s="160">
        <v>0</v>
      </c>
      <c r="E552" s="160">
        <v>0</v>
      </c>
      <c r="F552" s="160">
        <v>0</v>
      </c>
      <c r="G552" s="160">
        <v>0</v>
      </c>
      <c r="H552" s="160">
        <v>0</v>
      </c>
      <c r="I552" s="160">
        <v>0</v>
      </c>
      <c r="J552" s="160">
        <v>0</v>
      </c>
      <c r="K552" s="160">
        <v>0</v>
      </c>
      <c r="L552" s="160">
        <v>0</v>
      </c>
      <c r="M552" s="160">
        <v>0</v>
      </c>
      <c r="N552" s="160">
        <v>0</v>
      </c>
      <c r="O552" s="160">
        <v>0</v>
      </c>
      <c r="P552" s="159"/>
      <c r="Q552" s="62"/>
    </row>
    <row r="553" spans="1:17" hidden="1">
      <c r="A553" s="248"/>
      <c r="B553" s="157" t="s">
        <v>2388</v>
      </c>
      <c r="C553" s="54"/>
      <c r="D553" s="160">
        <v>0</v>
      </c>
      <c r="E553" s="160">
        <v>0</v>
      </c>
      <c r="F553" s="160">
        <v>0</v>
      </c>
      <c r="G553" s="160">
        <v>0</v>
      </c>
      <c r="H553" s="160">
        <v>0</v>
      </c>
      <c r="I553" s="160">
        <v>0</v>
      </c>
      <c r="J553" s="160">
        <v>0</v>
      </c>
      <c r="K553" s="160">
        <v>0</v>
      </c>
      <c r="L553" s="160">
        <v>0</v>
      </c>
      <c r="M553" s="160">
        <v>0</v>
      </c>
      <c r="N553" s="160">
        <v>0</v>
      </c>
      <c r="O553" s="160">
        <v>0</v>
      </c>
      <c r="P553" s="159"/>
      <c r="Q553" s="62"/>
    </row>
    <row r="554" spans="1:17" hidden="1">
      <c r="A554" s="248"/>
      <c r="B554" s="157" t="s">
        <v>2389</v>
      </c>
      <c r="C554" s="54"/>
      <c r="D554" s="160">
        <v>0</v>
      </c>
      <c r="E554" s="160">
        <v>0</v>
      </c>
      <c r="F554" s="160">
        <v>0</v>
      </c>
      <c r="G554" s="160">
        <v>0</v>
      </c>
      <c r="H554" s="160">
        <v>0</v>
      </c>
      <c r="I554" s="160">
        <v>0</v>
      </c>
      <c r="J554" s="160">
        <v>0</v>
      </c>
      <c r="K554" s="160">
        <v>0</v>
      </c>
      <c r="L554" s="160">
        <v>0</v>
      </c>
      <c r="M554" s="160">
        <v>0</v>
      </c>
      <c r="N554" s="160">
        <v>0</v>
      </c>
      <c r="O554" s="160">
        <v>0</v>
      </c>
      <c r="P554" s="159"/>
      <c r="Q554" s="62"/>
    </row>
    <row r="555" spans="1:17" hidden="1">
      <c r="A555" s="248"/>
      <c r="B555" s="157" t="s">
        <v>2390</v>
      </c>
      <c r="C555" s="54"/>
      <c r="D555" s="160">
        <v>0</v>
      </c>
      <c r="E555" s="160">
        <v>0</v>
      </c>
      <c r="F555" s="160">
        <v>0</v>
      </c>
      <c r="G555" s="160">
        <v>0</v>
      </c>
      <c r="H555" s="160">
        <v>0</v>
      </c>
      <c r="I555" s="160">
        <v>0</v>
      </c>
      <c r="J555" s="160">
        <v>0</v>
      </c>
      <c r="K555" s="160">
        <v>0</v>
      </c>
      <c r="L555" s="160">
        <v>0</v>
      </c>
      <c r="M555" s="160">
        <v>0</v>
      </c>
      <c r="N555" s="160">
        <v>0</v>
      </c>
      <c r="O555" s="160">
        <v>0</v>
      </c>
      <c r="P555" s="159"/>
      <c r="Q555" s="62"/>
    </row>
    <row r="556" spans="1:17" hidden="1">
      <c r="A556" s="248"/>
      <c r="B556" s="157" t="s">
        <v>2391</v>
      </c>
      <c r="C556" s="54"/>
      <c r="D556" s="160">
        <v>0</v>
      </c>
      <c r="E556" s="160">
        <v>0</v>
      </c>
      <c r="F556" s="160">
        <v>0</v>
      </c>
      <c r="G556" s="160">
        <v>0</v>
      </c>
      <c r="H556" s="160">
        <v>0</v>
      </c>
      <c r="I556" s="160">
        <v>0</v>
      </c>
      <c r="J556" s="160">
        <v>0</v>
      </c>
      <c r="K556" s="160">
        <v>0</v>
      </c>
      <c r="L556" s="160">
        <v>0</v>
      </c>
      <c r="M556" s="160">
        <v>0</v>
      </c>
      <c r="N556" s="160">
        <v>0</v>
      </c>
      <c r="O556" s="160">
        <v>0</v>
      </c>
      <c r="P556" s="159"/>
      <c r="Q556" s="62"/>
    </row>
    <row r="557" spans="1:17" hidden="1">
      <c r="A557" s="248"/>
      <c r="B557" s="157" t="s">
        <v>2392</v>
      </c>
      <c r="C557" s="54"/>
      <c r="D557" s="160">
        <v>0</v>
      </c>
      <c r="E557" s="160">
        <v>0</v>
      </c>
      <c r="F557" s="160">
        <v>0</v>
      </c>
      <c r="G557" s="160">
        <v>0</v>
      </c>
      <c r="H557" s="160">
        <v>0</v>
      </c>
      <c r="I557" s="160">
        <v>0</v>
      </c>
      <c r="J557" s="160">
        <v>0</v>
      </c>
      <c r="K557" s="160">
        <v>0</v>
      </c>
      <c r="L557" s="160">
        <v>0</v>
      </c>
      <c r="M557" s="160">
        <v>0</v>
      </c>
      <c r="N557" s="160">
        <v>0</v>
      </c>
      <c r="O557" s="160">
        <v>0</v>
      </c>
      <c r="P557" s="159"/>
      <c r="Q557" s="62"/>
    </row>
    <row r="558" spans="1:17" hidden="1">
      <c r="A558" s="248"/>
      <c r="B558" s="157" t="s">
        <v>2393</v>
      </c>
      <c r="C558" s="54"/>
      <c r="D558" s="160">
        <v>0</v>
      </c>
      <c r="E558" s="160">
        <v>0</v>
      </c>
      <c r="F558" s="160">
        <v>0</v>
      </c>
      <c r="G558" s="160">
        <v>0</v>
      </c>
      <c r="H558" s="160">
        <v>0</v>
      </c>
      <c r="I558" s="160">
        <v>0</v>
      </c>
      <c r="J558" s="160">
        <v>0</v>
      </c>
      <c r="K558" s="160">
        <v>0</v>
      </c>
      <c r="L558" s="160">
        <v>0</v>
      </c>
      <c r="M558" s="160">
        <v>0</v>
      </c>
      <c r="N558" s="160">
        <v>0</v>
      </c>
      <c r="O558" s="160">
        <v>0</v>
      </c>
      <c r="P558" s="159"/>
      <c r="Q558" s="62"/>
    </row>
    <row r="559" spans="1:17" hidden="1">
      <c r="A559" s="248"/>
      <c r="B559" s="157" t="s">
        <v>2394</v>
      </c>
      <c r="C559" s="54"/>
      <c r="D559" s="160">
        <v>0</v>
      </c>
      <c r="E559" s="160">
        <v>0</v>
      </c>
      <c r="F559" s="160">
        <v>0</v>
      </c>
      <c r="G559" s="160">
        <v>0</v>
      </c>
      <c r="H559" s="160">
        <v>0</v>
      </c>
      <c r="I559" s="160">
        <v>0</v>
      </c>
      <c r="J559" s="160">
        <v>0</v>
      </c>
      <c r="K559" s="160">
        <v>0</v>
      </c>
      <c r="L559" s="160">
        <v>0</v>
      </c>
      <c r="M559" s="160">
        <v>0</v>
      </c>
      <c r="N559" s="160">
        <v>0</v>
      </c>
      <c r="O559" s="160">
        <v>0</v>
      </c>
      <c r="P559" s="159"/>
      <c r="Q559" s="62"/>
    </row>
    <row r="560" spans="1:17" hidden="1">
      <c r="A560" s="248"/>
      <c r="B560" s="157" t="s">
        <v>2395</v>
      </c>
      <c r="C560" s="54"/>
      <c r="D560" s="160">
        <v>0</v>
      </c>
      <c r="E560" s="160">
        <v>0</v>
      </c>
      <c r="F560" s="160">
        <v>0</v>
      </c>
      <c r="G560" s="160">
        <v>0</v>
      </c>
      <c r="H560" s="160">
        <v>0</v>
      </c>
      <c r="I560" s="160">
        <v>0</v>
      </c>
      <c r="J560" s="160">
        <v>0</v>
      </c>
      <c r="K560" s="160">
        <v>0</v>
      </c>
      <c r="L560" s="160">
        <v>0</v>
      </c>
      <c r="M560" s="160">
        <v>0</v>
      </c>
      <c r="N560" s="160">
        <v>0</v>
      </c>
      <c r="O560" s="160">
        <v>0</v>
      </c>
      <c r="P560" s="159"/>
      <c r="Q560" s="62"/>
    </row>
    <row r="561" spans="1:17" hidden="1">
      <c r="A561" s="249"/>
      <c r="B561" s="157" t="s">
        <v>2396</v>
      </c>
      <c r="C561" s="54"/>
      <c r="D561" s="160">
        <v>0</v>
      </c>
      <c r="E561" s="160">
        <v>0</v>
      </c>
      <c r="F561" s="160">
        <v>0</v>
      </c>
      <c r="G561" s="160">
        <v>0</v>
      </c>
      <c r="H561" s="160">
        <v>0</v>
      </c>
      <c r="I561" s="160">
        <v>0</v>
      </c>
      <c r="J561" s="160">
        <v>0</v>
      </c>
      <c r="K561" s="160">
        <v>0</v>
      </c>
      <c r="L561" s="160">
        <v>0</v>
      </c>
      <c r="M561" s="160">
        <v>0</v>
      </c>
      <c r="N561" s="160">
        <v>0</v>
      </c>
      <c r="O561" s="160">
        <v>0</v>
      </c>
      <c r="P561" s="159"/>
      <c r="Q561" s="62"/>
    </row>
    <row r="562" spans="1:17" s="137" customFormat="1">
      <c r="A562" s="250" t="s">
        <v>2397</v>
      </c>
      <c r="B562" s="187" t="s">
        <v>2398</v>
      </c>
      <c r="C562" s="176"/>
      <c r="D562" s="169">
        <v>0</v>
      </c>
      <c r="E562" s="169">
        <v>0</v>
      </c>
      <c r="F562" s="169">
        <v>0</v>
      </c>
      <c r="G562" s="169">
        <v>0</v>
      </c>
      <c r="H562" s="169">
        <v>0</v>
      </c>
      <c r="I562" s="169">
        <v>0</v>
      </c>
      <c r="J562" s="169">
        <v>0</v>
      </c>
      <c r="K562" s="169">
        <v>0</v>
      </c>
      <c r="L562" s="169">
        <v>0</v>
      </c>
      <c r="M562" s="169">
        <v>0</v>
      </c>
      <c r="N562" s="169">
        <v>0</v>
      </c>
      <c r="O562" s="169">
        <v>0</v>
      </c>
      <c r="P562" s="177"/>
      <c r="Q562" s="178"/>
    </row>
    <row r="563" spans="1:17" s="137" customFormat="1">
      <c r="A563" s="251"/>
      <c r="B563" s="187" t="s">
        <v>2399</v>
      </c>
      <c r="C563" s="176"/>
      <c r="D563" s="169">
        <v>0</v>
      </c>
      <c r="E563" s="169">
        <v>0</v>
      </c>
      <c r="F563" s="169">
        <v>0</v>
      </c>
      <c r="G563" s="169">
        <v>0</v>
      </c>
      <c r="H563" s="169">
        <v>0</v>
      </c>
      <c r="I563" s="169">
        <v>0</v>
      </c>
      <c r="J563" s="169">
        <v>0</v>
      </c>
      <c r="K563" s="169">
        <v>0</v>
      </c>
      <c r="L563" s="169">
        <v>0</v>
      </c>
      <c r="M563" s="169">
        <v>0</v>
      </c>
      <c r="N563" s="169">
        <v>0</v>
      </c>
      <c r="O563" s="169">
        <v>0</v>
      </c>
      <c r="P563" s="177"/>
      <c r="Q563" s="178"/>
    </row>
    <row r="564" spans="1:17" s="137" customFormat="1">
      <c r="A564" s="252"/>
      <c r="B564" s="187" t="s">
        <v>2400</v>
      </c>
      <c r="C564" s="176"/>
      <c r="D564" s="169">
        <v>0</v>
      </c>
      <c r="E564" s="169">
        <v>0</v>
      </c>
      <c r="F564" s="169">
        <v>0</v>
      </c>
      <c r="G564" s="169">
        <v>0</v>
      </c>
      <c r="H564" s="169">
        <v>0</v>
      </c>
      <c r="I564" s="169">
        <v>0</v>
      </c>
      <c r="J564" s="169">
        <v>0</v>
      </c>
      <c r="K564" s="169">
        <v>0</v>
      </c>
      <c r="L564" s="169">
        <v>0</v>
      </c>
      <c r="M564" s="169">
        <v>0</v>
      </c>
      <c r="N564" s="169">
        <v>0</v>
      </c>
      <c r="O564" s="169">
        <v>0</v>
      </c>
      <c r="P564" s="177"/>
      <c r="Q564" s="178"/>
    </row>
    <row r="565" spans="1:17" s="137" customFormat="1" ht="23.25" customHeight="1">
      <c r="A565" s="250" t="s">
        <v>2401</v>
      </c>
      <c r="B565" s="175" t="s">
        <v>2402</v>
      </c>
      <c r="C565" s="176"/>
      <c r="D565" s="169">
        <v>0</v>
      </c>
      <c r="E565" s="169">
        <v>0</v>
      </c>
      <c r="F565" s="169">
        <v>0</v>
      </c>
      <c r="G565" s="169">
        <v>0</v>
      </c>
      <c r="H565" s="169">
        <v>0</v>
      </c>
      <c r="I565" s="169">
        <v>0</v>
      </c>
      <c r="J565" s="169">
        <v>0</v>
      </c>
      <c r="K565" s="169">
        <v>0</v>
      </c>
      <c r="L565" s="169">
        <v>0</v>
      </c>
      <c r="M565" s="169">
        <v>0</v>
      </c>
      <c r="N565" s="169">
        <v>0</v>
      </c>
      <c r="O565" s="169">
        <v>0</v>
      </c>
      <c r="P565" s="177"/>
      <c r="Q565" s="178"/>
    </row>
    <row r="566" spans="1:17" s="137" customFormat="1" ht="23.25" customHeight="1">
      <c r="A566" s="251"/>
      <c r="B566" s="175" t="s">
        <v>2403</v>
      </c>
      <c r="C566" s="176"/>
      <c r="D566" s="169">
        <v>0</v>
      </c>
      <c r="E566" s="169">
        <v>0</v>
      </c>
      <c r="F566" s="169">
        <v>0</v>
      </c>
      <c r="G566" s="169">
        <v>0</v>
      </c>
      <c r="H566" s="169">
        <v>0</v>
      </c>
      <c r="I566" s="169">
        <v>0</v>
      </c>
      <c r="J566" s="169">
        <v>0</v>
      </c>
      <c r="K566" s="169">
        <v>0</v>
      </c>
      <c r="L566" s="169">
        <v>0</v>
      </c>
      <c r="M566" s="169">
        <v>0</v>
      </c>
      <c r="N566" s="169">
        <v>0</v>
      </c>
      <c r="O566" s="169">
        <v>0</v>
      </c>
      <c r="P566" s="177"/>
      <c r="Q566" s="178"/>
    </row>
    <row r="567" spans="1:17" s="137" customFormat="1" ht="18.75" customHeight="1">
      <c r="A567" s="251"/>
      <c r="B567" s="175" t="s">
        <v>2446</v>
      </c>
      <c r="C567" s="176"/>
      <c r="D567" s="169">
        <v>0</v>
      </c>
      <c r="E567" s="169">
        <v>0</v>
      </c>
      <c r="F567" s="169">
        <v>0</v>
      </c>
      <c r="G567" s="169">
        <v>0</v>
      </c>
      <c r="H567" s="169">
        <v>0</v>
      </c>
      <c r="I567" s="169">
        <v>0</v>
      </c>
      <c r="J567" s="169">
        <v>0</v>
      </c>
      <c r="K567" s="169">
        <v>0</v>
      </c>
      <c r="L567" s="169">
        <v>0</v>
      </c>
      <c r="M567" s="169">
        <v>0</v>
      </c>
      <c r="N567" s="169">
        <v>0</v>
      </c>
      <c r="O567" s="169">
        <v>0</v>
      </c>
      <c r="P567" s="177"/>
      <c r="Q567" s="178"/>
    </row>
    <row r="568" spans="1:17" s="137" customFormat="1" ht="17.25" customHeight="1">
      <c r="A568" s="252"/>
      <c r="B568" s="175" t="s">
        <v>2404</v>
      </c>
      <c r="C568" s="176"/>
      <c r="D568" s="169">
        <v>0</v>
      </c>
      <c r="E568" s="169">
        <v>0</v>
      </c>
      <c r="F568" s="169">
        <v>0</v>
      </c>
      <c r="G568" s="169">
        <v>0</v>
      </c>
      <c r="H568" s="169">
        <v>0</v>
      </c>
      <c r="I568" s="169">
        <v>0</v>
      </c>
      <c r="J568" s="169">
        <v>0</v>
      </c>
      <c r="K568" s="169">
        <v>0</v>
      </c>
      <c r="L568" s="169">
        <v>0</v>
      </c>
      <c r="M568" s="169">
        <v>0</v>
      </c>
      <c r="N568" s="169">
        <v>0</v>
      </c>
      <c r="O568" s="169">
        <v>0</v>
      </c>
      <c r="P568" s="177"/>
      <c r="Q568" s="178"/>
    </row>
    <row r="569" spans="1:17">
      <c r="A569" s="157"/>
      <c r="B569" s="158" t="s">
        <v>2440</v>
      </c>
      <c r="C569" s="54"/>
      <c r="D569" s="179">
        <f>SUM(D486:D568)</f>
        <v>0</v>
      </c>
      <c r="E569" s="179">
        <f t="shared" ref="E569:O569" si="42">SUM(E486:E568)</f>
        <v>0</v>
      </c>
      <c r="F569" s="179">
        <f t="shared" si="42"/>
        <v>0</v>
      </c>
      <c r="G569" s="179">
        <f t="shared" si="42"/>
        <v>0</v>
      </c>
      <c r="H569" s="179">
        <f t="shared" si="42"/>
        <v>0</v>
      </c>
      <c r="I569" s="179">
        <f t="shared" si="42"/>
        <v>0</v>
      </c>
      <c r="J569" s="179">
        <f t="shared" si="42"/>
        <v>0</v>
      </c>
      <c r="K569" s="179">
        <f t="shared" si="42"/>
        <v>0</v>
      </c>
      <c r="L569" s="179">
        <f t="shared" si="42"/>
        <v>0</v>
      </c>
      <c r="M569" s="179">
        <f t="shared" si="42"/>
        <v>0</v>
      </c>
      <c r="N569" s="179">
        <f t="shared" si="42"/>
        <v>0</v>
      </c>
      <c r="O569" s="179">
        <f t="shared" si="42"/>
        <v>0</v>
      </c>
      <c r="P569" s="159"/>
      <c r="Q569" s="62"/>
    </row>
    <row r="570" spans="1:17">
      <c r="A570" s="158" t="s">
        <v>2441</v>
      </c>
      <c r="B570" s="158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62"/>
    </row>
    <row r="571" spans="1:17">
      <c r="A571" s="157"/>
      <c r="B571" s="157" t="s">
        <v>2409</v>
      </c>
      <c r="C571" s="54"/>
      <c r="D571" s="160">
        <v>0</v>
      </c>
      <c r="E571" s="160">
        <v>0</v>
      </c>
      <c r="F571" s="160">
        <v>0</v>
      </c>
      <c r="G571" s="160">
        <v>0</v>
      </c>
      <c r="H571" s="160">
        <v>0</v>
      </c>
      <c r="I571" s="160">
        <v>0</v>
      </c>
      <c r="J571" s="160">
        <v>0</v>
      </c>
      <c r="K571" s="160">
        <v>0</v>
      </c>
      <c r="L571" s="160">
        <v>0</v>
      </c>
      <c r="M571" s="160">
        <v>0</v>
      </c>
      <c r="N571" s="160">
        <v>0</v>
      </c>
      <c r="O571" s="160">
        <v>0</v>
      </c>
      <c r="P571" s="159"/>
      <c r="Q571" s="62"/>
    </row>
    <row r="572" spans="1:17">
      <c r="A572" s="157"/>
      <c r="B572" s="157" t="s">
        <v>2410</v>
      </c>
      <c r="C572" s="54"/>
      <c r="D572" s="160">
        <v>0</v>
      </c>
      <c r="E572" s="160">
        <v>0</v>
      </c>
      <c r="F572" s="160">
        <v>0</v>
      </c>
      <c r="G572" s="160">
        <v>0</v>
      </c>
      <c r="H572" s="160">
        <v>0</v>
      </c>
      <c r="I572" s="160">
        <v>0</v>
      </c>
      <c r="J572" s="160">
        <v>0</v>
      </c>
      <c r="K572" s="160">
        <v>0</v>
      </c>
      <c r="L572" s="160">
        <v>0</v>
      </c>
      <c r="M572" s="160">
        <v>0</v>
      </c>
      <c r="N572" s="160">
        <v>0</v>
      </c>
      <c r="O572" s="160">
        <v>0</v>
      </c>
      <c r="P572" s="159"/>
      <c r="Q572" s="62"/>
    </row>
    <row r="573" spans="1:17">
      <c r="A573" s="157"/>
      <c r="B573" s="157" t="s">
        <v>2411</v>
      </c>
      <c r="C573" s="54"/>
      <c r="D573" s="160">
        <v>0</v>
      </c>
      <c r="E573" s="160">
        <v>0</v>
      </c>
      <c r="F573" s="160">
        <v>0</v>
      </c>
      <c r="G573" s="160">
        <v>0</v>
      </c>
      <c r="H573" s="160">
        <v>0</v>
      </c>
      <c r="I573" s="160">
        <v>0</v>
      </c>
      <c r="J573" s="160">
        <v>0</v>
      </c>
      <c r="K573" s="160">
        <v>0</v>
      </c>
      <c r="L573" s="160">
        <v>0</v>
      </c>
      <c r="M573" s="160">
        <v>0</v>
      </c>
      <c r="N573" s="160">
        <v>0</v>
      </c>
      <c r="O573" s="160">
        <v>0</v>
      </c>
      <c r="P573" s="159"/>
      <c r="Q573" s="62"/>
    </row>
    <row r="574" spans="1:17">
      <c r="A574" s="157"/>
      <c r="B574" s="175" t="s">
        <v>2412</v>
      </c>
      <c r="C574" s="54"/>
      <c r="D574" s="160">
        <v>0</v>
      </c>
      <c r="E574" s="160">
        <v>0</v>
      </c>
      <c r="F574" s="160">
        <v>0</v>
      </c>
      <c r="G574" s="160">
        <v>0</v>
      </c>
      <c r="H574" s="160">
        <v>0</v>
      </c>
      <c r="I574" s="160">
        <v>0</v>
      </c>
      <c r="J574" s="160">
        <v>0</v>
      </c>
      <c r="K574" s="160">
        <v>0</v>
      </c>
      <c r="L574" s="160">
        <v>0</v>
      </c>
      <c r="M574" s="160">
        <v>0</v>
      </c>
      <c r="N574" s="160">
        <v>0</v>
      </c>
      <c r="O574" s="160">
        <v>0</v>
      </c>
      <c r="P574" s="159"/>
      <c r="Q574" s="62"/>
    </row>
    <row r="575" spans="1:17">
      <c r="A575" s="157"/>
      <c r="B575" s="157" t="s">
        <v>2413</v>
      </c>
      <c r="C575" s="54"/>
      <c r="D575" s="160">
        <v>0</v>
      </c>
      <c r="E575" s="160">
        <v>0</v>
      </c>
      <c r="F575" s="160">
        <v>0</v>
      </c>
      <c r="G575" s="160">
        <v>0</v>
      </c>
      <c r="H575" s="160">
        <v>0</v>
      </c>
      <c r="I575" s="160">
        <v>0</v>
      </c>
      <c r="J575" s="160">
        <v>0</v>
      </c>
      <c r="K575" s="160">
        <v>0</v>
      </c>
      <c r="L575" s="160">
        <v>0</v>
      </c>
      <c r="M575" s="160">
        <v>0</v>
      </c>
      <c r="N575" s="160">
        <v>0</v>
      </c>
      <c r="O575" s="160">
        <v>0</v>
      </c>
      <c r="P575" s="159"/>
      <c r="Q575" s="62"/>
    </row>
    <row r="576" spans="1:17">
      <c r="A576" s="157"/>
      <c r="B576" s="157" t="s">
        <v>2414</v>
      </c>
      <c r="C576" s="54"/>
      <c r="D576" s="160">
        <v>0</v>
      </c>
      <c r="E576" s="160">
        <v>0</v>
      </c>
      <c r="F576" s="160">
        <v>0</v>
      </c>
      <c r="G576" s="160">
        <v>0</v>
      </c>
      <c r="H576" s="160">
        <v>0</v>
      </c>
      <c r="I576" s="160">
        <v>0</v>
      </c>
      <c r="J576" s="160">
        <v>0</v>
      </c>
      <c r="K576" s="160">
        <v>0</v>
      </c>
      <c r="L576" s="160">
        <v>0</v>
      </c>
      <c r="M576" s="160">
        <v>0</v>
      </c>
      <c r="N576" s="160">
        <v>0</v>
      </c>
      <c r="O576" s="160">
        <v>0</v>
      </c>
      <c r="P576" s="159"/>
      <c r="Q576" s="62"/>
    </row>
    <row r="577" spans="1:17">
      <c r="A577" s="157"/>
      <c r="B577" s="157" t="s">
        <v>2415</v>
      </c>
      <c r="C577" s="54"/>
      <c r="D577" s="160">
        <v>0</v>
      </c>
      <c r="E577" s="160">
        <v>0</v>
      </c>
      <c r="F577" s="160">
        <v>0</v>
      </c>
      <c r="G577" s="160">
        <v>0</v>
      </c>
      <c r="H577" s="160">
        <v>0</v>
      </c>
      <c r="I577" s="160">
        <v>0</v>
      </c>
      <c r="J577" s="160">
        <v>0</v>
      </c>
      <c r="K577" s="160">
        <v>0</v>
      </c>
      <c r="L577" s="160">
        <v>0</v>
      </c>
      <c r="M577" s="160">
        <v>0</v>
      </c>
      <c r="N577" s="160">
        <v>0</v>
      </c>
      <c r="O577" s="160">
        <v>0</v>
      </c>
      <c r="P577" s="159"/>
      <c r="Q577" s="62"/>
    </row>
    <row r="578" spans="1:17">
      <c r="A578" s="157"/>
      <c r="B578" s="157" t="s">
        <v>2416</v>
      </c>
      <c r="C578" s="54"/>
      <c r="D578" s="160">
        <v>0</v>
      </c>
      <c r="E578" s="160">
        <v>0</v>
      </c>
      <c r="F578" s="160">
        <v>0</v>
      </c>
      <c r="G578" s="160">
        <v>0</v>
      </c>
      <c r="H578" s="160">
        <v>0</v>
      </c>
      <c r="I578" s="160">
        <v>0</v>
      </c>
      <c r="J578" s="160">
        <v>0</v>
      </c>
      <c r="K578" s="160">
        <v>0</v>
      </c>
      <c r="L578" s="160">
        <v>0</v>
      </c>
      <c r="M578" s="160">
        <v>0</v>
      </c>
      <c r="N578" s="160">
        <v>0</v>
      </c>
      <c r="O578" s="160">
        <v>0</v>
      </c>
      <c r="P578" s="159"/>
      <c r="Q578" s="62"/>
    </row>
    <row r="579" spans="1:17">
      <c r="A579" s="157"/>
      <c r="B579" s="157" t="s">
        <v>2417</v>
      </c>
      <c r="C579" s="54"/>
      <c r="D579" s="160">
        <v>0</v>
      </c>
      <c r="E579" s="160">
        <v>0</v>
      </c>
      <c r="F579" s="160">
        <v>0</v>
      </c>
      <c r="G579" s="160">
        <v>0</v>
      </c>
      <c r="H579" s="160">
        <v>0</v>
      </c>
      <c r="I579" s="160">
        <v>0</v>
      </c>
      <c r="J579" s="160">
        <v>0</v>
      </c>
      <c r="K579" s="160">
        <v>0</v>
      </c>
      <c r="L579" s="160">
        <v>0</v>
      </c>
      <c r="M579" s="160">
        <v>0</v>
      </c>
      <c r="N579" s="160">
        <v>0</v>
      </c>
      <c r="O579" s="160">
        <v>0</v>
      </c>
      <c r="P579" s="159"/>
      <c r="Q579" s="62"/>
    </row>
    <row r="580" spans="1:17">
      <c r="A580" s="157"/>
      <c r="B580" s="157" t="s">
        <v>2418</v>
      </c>
      <c r="C580" s="54"/>
      <c r="D580" s="160">
        <v>0</v>
      </c>
      <c r="E580" s="160">
        <v>0</v>
      </c>
      <c r="F580" s="160">
        <v>0</v>
      </c>
      <c r="G580" s="160">
        <v>0</v>
      </c>
      <c r="H580" s="160">
        <v>0</v>
      </c>
      <c r="I580" s="160">
        <v>0</v>
      </c>
      <c r="J580" s="160">
        <v>0</v>
      </c>
      <c r="K580" s="160">
        <v>0</v>
      </c>
      <c r="L580" s="160">
        <v>0</v>
      </c>
      <c r="M580" s="160">
        <v>0</v>
      </c>
      <c r="N580" s="160">
        <v>0</v>
      </c>
      <c r="O580" s="160">
        <v>0</v>
      </c>
      <c r="P580" s="159"/>
      <c r="Q580" s="62"/>
    </row>
    <row r="581" spans="1:17">
      <c r="A581" s="157"/>
      <c r="B581" s="157" t="s">
        <v>2419</v>
      </c>
      <c r="C581" s="54"/>
      <c r="D581" s="160">
        <v>0</v>
      </c>
      <c r="E581" s="160">
        <v>0</v>
      </c>
      <c r="F581" s="160">
        <v>0</v>
      </c>
      <c r="G581" s="160">
        <v>0</v>
      </c>
      <c r="H581" s="160">
        <v>0</v>
      </c>
      <c r="I581" s="160">
        <v>0</v>
      </c>
      <c r="J581" s="160">
        <v>0</v>
      </c>
      <c r="K581" s="160">
        <v>0</v>
      </c>
      <c r="L581" s="160">
        <v>0</v>
      </c>
      <c r="M581" s="160">
        <v>0</v>
      </c>
      <c r="N581" s="160">
        <v>0</v>
      </c>
      <c r="O581" s="160">
        <v>0</v>
      </c>
      <c r="P581" s="159"/>
      <c r="Q581" s="62"/>
    </row>
    <row r="582" spans="1:17" ht="15" customHeight="1">
      <c r="A582" s="157"/>
      <c r="B582" s="158" t="s">
        <v>2420</v>
      </c>
      <c r="C582" s="54"/>
      <c r="D582" s="179">
        <f t="shared" ref="D582:O582" si="43">SUM(D571:D581)</f>
        <v>0</v>
      </c>
      <c r="E582" s="179">
        <f t="shared" si="43"/>
        <v>0</v>
      </c>
      <c r="F582" s="179">
        <f t="shared" si="43"/>
        <v>0</v>
      </c>
      <c r="G582" s="179">
        <f t="shared" si="43"/>
        <v>0</v>
      </c>
      <c r="H582" s="179">
        <f t="shared" si="43"/>
        <v>0</v>
      </c>
      <c r="I582" s="179">
        <f t="shared" si="43"/>
        <v>0</v>
      </c>
      <c r="J582" s="179">
        <f t="shared" si="43"/>
        <v>0</v>
      </c>
      <c r="K582" s="179">
        <f t="shared" si="43"/>
        <v>0</v>
      </c>
      <c r="L582" s="179">
        <f t="shared" si="43"/>
        <v>0</v>
      </c>
      <c r="M582" s="179">
        <f t="shared" si="43"/>
        <v>0</v>
      </c>
      <c r="N582" s="179">
        <f t="shared" si="43"/>
        <v>0</v>
      </c>
      <c r="O582" s="179">
        <f t="shared" si="43"/>
        <v>0</v>
      </c>
      <c r="P582" s="159"/>
      <c r="Q582" s="62"/>
    </row>
    <row r="583" spans="1:17">
      <c r="A583" s="158" t="s">
        <v>2442</v>
      </c>
      <c r="B583" s="158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62"/>
    </row>
    <row r="584" spans="1:17">
      <c r="A584" s="157"/>
      <c r="B584" s="157" t="s">
        <v>2409</v>
      </c>
      <c r="C584" s="54"/>
      <c r="D584" s="160">
        <v>0</v>
      </c>
      <c r="E584" s="160">
        <v>0</v>
      </c>
      <c r="F584" s="160">
        <v>0</v>
      </c>
      <c r="G584" s="160">
        <v>0</v>
      </c>
      <c r="H584" s="160">
        <v>0</v>
      </c>
      <c r="I584" s="160">
        <v>0</v>
      </c>
      <c r="J584" s="160">
        <v>0</v>
      </c>
      <c r="K584" s="160">
        <v>0</v>
      </c>
      <c r="L584" s="160">
        <v>0</v>
      </c>
      <c r="M584" s="160">
        <v>0</v>
      </c>
      <c r="N584" s="160">
        <v>0</v>
      </c>
      <c r="O584" s="160">
        <v>0</v>
      </c>
      <c r="P584" s="159"/>
      <c r="Q584" s="62"/>
    </row>
    <row r="585" spans="1:17">
      <c r="A585" s="157"/>
      <c r="B585" s="157" t="s">
        <v>2410</v>
      </c>
      <c r="C585" s="54"/>
      <c r="D585" s="160">
        <v>0</v>
      </c>
      <c r="E585" s="160">
        <v>0</v>
      </c>
      <c r="F585" s="160">
        <v>0</v>
      </c>
      <c r="G585" s="160">
        <v>0</v>
      </c>
      <c r="H585" s="160">
        <v>0</v>
      </c>
      <c r="I585" s="160">
        <v>0</v>
      </c>
      <c r="J585" s="160">
        <v>0</v>
      </c>
      <c r="K585" s="160">
        <v>0</v>
      </c>
      <c r="L585" s="160">
        <v>0</v>
      </c>
      <c r="M585" s="160">
        <v>0</v>
      </c>
      <c r="N585" s="160">
        <v>0</v>
      </c>
      <c r="O585" s="160">
        <v>0</v>
      </c>
      <c r="P585" s="159"/>
      <c r="Q585" s="62"/>
    </row>
    <row r="586" spans="1:17">
      <c r="A586" s="157"/>
      <c r="B586" s="157" t="s">
        <v>2411</v>
      </c>
      <c r="C586" s="54"/>
      <c r="D586" s="160">
        <v>0</v>
      </c>
      <c r="E586" s="160">
        <v>0</v>
      </c>
      <c r="F586" s="160">
        <v>0</v>
      </c>
      <c r="G586" s="160">
        <v>0</v>
      </c>
      <c r="H586" s="160">
        <v>0</v>
      </c>
      <c r="I586" s="160">
        <v>0</v>
      </c>
      <c r="J586" s="160">
        <v>0</v>
      </c>
      <c r="K586" s="160">
        <v>0</v>
      </c>
      <c r="L586" s="160">
        <v>0</v>
      </c>
      <c r="M586" s="160">
        <v>0</v>
      </c>
      <c r="N586" s="160">
        <v>0</v>
      </c>
      <c r="O586" s="160">
        <v>0</v>
      </c>
      <c r="P586" s="159"/>
      <c r="Q586" s="62"/>
    </row>
    <row r="587" spans="1:17">
      <c r="A587" s="157"/>
      <c r="B587" s="175" t="s">
        <v>2412</v>
      </c>
      <c r="C587" s="54"/>
      <c r="D587" s="160">
        <v>0</v>
      </c>
      <c r="E587" s="160">
        <v>0</v>
      </c>
      <c r="F587" s="160">
        <v>0</v>
      </c>
      <c r="G587" s="160">
        <v>0</v>
      </c>
      <c r="H587" s="160">
        <v>0</v>
      </c>
      <c r="I587" s="160">
        <v>0</v>
      </c>
      <c r="J587" s="160">
        <v>0</v>
      </c>
      <c r="K587" s="160">
        <v>0</v>
      </c>
      <c r="L587" s="160">
        <v>0</v>
      </c>
      <c r="M587" s="160">
        <v>0</v>
      </c>
      <c r="N587" s="160">
        <v>0</v>
      </c>
      <c r="O587" s="160">
        <v>0</v>
      </c>
      <c r="P587" s="159"/>
      <c r="Q587" s="62"/>
    </row>
    <row r="588" spans="1:17">
      <c r="A588" s="157"/>
      <c r="B588" s="157" t="s">
        <v>2413</v>
      </c>
      <c r="C588" s="54"/>
      <c r="D588" s="160">
        <v>0</v>
      </c>
      <c r="E588" s="160">
        <v>0</v>
      </c>
      <c r="F588" s="160">
        <v>0</v>
      </c>
      <c r="G588" s="160">
        <v>0</v>
      </c>
      <c r="H588" s="160">
        <v>0</v>
      </c>
      <c r="I588" s="160">
        <v>0</v>
      </c>
      <c r="J588" s="160">
        <v>0</v>
      </c>
      <c r="K588" s="160">
        <v>0</v>
      </c>
      <c r="L588" s="160">
        <v>0</v>
      </c>
      <c r="M588" s="160">
        <v>0</v>
      </c>
      <c r="N588" s="160">
        <v>0</v>
      </c>
      <c r="O588" s="160">
        <v>0</v>
      </c>
      <c r="P588" s="159"/>
      <c r="Q588" s="62"/>
    </row>
    <row r="589" spans="1:17">
      <c r="A589" s="157"/>
      <c r="B589" s="157" t="s">
        <v>2414</v>
      </c>
      <c r="C589" s="54"/>
      <c r="D589" s="160">
        <v>0</v>
      </c>
      <c r="E589" s="160">
        <v>0</v>
      </c>
      <c r="F589" s="160">
        <v>0</v>
      </c>
      <c r="G589" s="160">
        <v>0</v>
      </c>
      <c r="H589" s="160">
        <v>0</v>
      </c>
      <c r="I589" s="160">
        <v>0</v>
      </c>
      <c r="J589" s="160">
        <v>0</v>
      </c>
      <c r="K589" s="160">
        <v>0</v>
      </c>
      <c r="L589" s="160">
        <v>0</v>
      </c>
      <c r="M589" s="160">
        <v>0</v>
      </c>
      <c r="N589" s="160">
        <v>0</v>
      </c>
      <c r="O589" s="160">
        <v>0</v>
      </c>
      <c r="P589" s="159"/>
      <c r="Q589" s="62"/>
    </row>
    <row r="590" spans="1:17">
      <c r="A590" s="157"/>
      <c r="B590" s="157" t="s">
        <v>2415</v>
      </c>
      <c r="C590" s="54"/>
      <c r="D590" s="160">
        <v>0</v>
      </c>
      <c r="E590" s="160">
        <v>0</v>
      </c>
      <c r="F590" s="160">
        <v>0</v>
      </c>
      <c r="G590" s="160">
        <v>0</v>
      </c>
      <c r="H590" s="160">
        <v>0</v>
      </c>
      <c r="I590" s="160">
        <v>0</v>
      </c>
      <c r="J590" s="160">
        <v>0</v>
      </c>
      <c r="K590" s="160">
        <v>0</v>
      </c>
      <c r="L590" s="160">
        <v>0</v>
      </c>
      <c r="M590" s="160">
        <v>0</v>
      </c>
      <c r="N590" s="160">
        <v>0</v>
      </c>
      <c r="O590" s="160">
        <v>0</v>
      </c>
      <c r="P590" s="159"/>
      <c r="Q590" s="62"/>
    </row>
    <row r="591" spans="1:17">
      <c r="A591" s="157"/>
      <c r="B591" s="157" t="s">
        <v>2416</v>
      </c>
      <c r="C591" s="54"/>
      <c r="D591" s="160">
        <v>0</v>
      </c>
      <c r="E591" s="160">
        <v>0</v>
      </c>
      <c r="F591" s="160">
        <v>0</v>
      </c>
      <c r="G591" s="160">
        <v>0</v>
      </c>
      <c r="H591" s="160">
        <v>0</v>
      </c>
      <c r="I591" s="160">
        <v>0</v>
      </c>
      <c r="J591" s="160">
        <v>0</v>
      </c>
      <c r="K591" s="160">
        <v>0</v>
      </c>
      <c r="L591" s="160">
        <v>0</v>
      </c>
      <c r="M591" s="160">
        <v>0</v>
      </c>
      <c r="N591" s="160">
        <v>0</v>
      </c>
      <c r="O591" s="160">
        <v>0</v>
      </c>
      <c r="P591" s="159"/>
      <c r="Q591" s="62"/>
    </row>
    <row r="592" spans="1:17">
      <c r="A592" s="157"/>
      <c r="B592" s="157" t="s">
        <v>2417</v>
      </c>
      <c r="C592" s="54"/>
      <c r="D592" s="160">
        <v>0</v>
      </c>
      <c r="E592" s="160">
        <v>0</v>
      </c>
      <c r="F592" s="160">
        <v>0</v>
      </c>
      <c r="G592" s="160">
        <v>0</v>
      </c>
      <c r="H592" s="160">
        <v>0</v>
      </c>
      <c r="I592" s="160">
        <v>0</v>
      </c>
      <c r="J592" s="160">
        <v>0</v>
      </c>
      <c r="K592" s="160">
        <v>0</v>
      </c>
      <c r="L592" s="160">
        <v>0</v>
      </c>
      <c r="M592" s="160">
        <v>0</v>
      </c>
      <c r="N592" s="160">
        <v>0</v>
      </c>
      <c r="O592" s="160">
        <v>0</v>
      </c>
      <c r="P592" s="159"/>
      <c r="Q592" s="62"/>
    </row>
    <row r="593" spans="1:20">
      <c r="A593" s="157"/>
      <c r="B593" s="157" t="s">
        <v>2418</v>
      </c>
      <c r="C593" s="54"/>
      <c r="D593" s="160">
        <v>0</v>
      </c>
      <c r="E593" s="160">
        <v>0</v>
      </c>
      <c r="F593" s="160">
        <v>0</v>
      </c>
      <c r="G593" s="160">
        <v>0</v>
      </c>
      <c r="H593" s="160">
        <v>0</v>
      </c>
      <c r="I593" s="160">
        <v>0</v>
      </c>
      <c r="J593" s="160">
        <v>0</v>
      </c>
      <c r="K593" s="160">
        <v>0</v>
      </c>
      <c r="L593" s="160">
        <v>0</v>
      </c>
      <c r="M593" s="160">
        <v>0</v>
      </c>
      <c r="N593" s="160">
        <v>0</v>
      </c>
      <c r="O593" s="160">
        <v>0</v>
      </c>
      <c r="P593" s="159"/>
      <c r="Q593" s="62"/>
    </row>
    <row r="594" spans="1:20">
      <c r="A594" s="157"/>
      <c r="B594" s="157" t="s">
        <v>2419</v>
      </c>
      <c r="C594" s="54"/>
      <c r="D594" s="160">
        <v>0</v>
      </c>
      <c r="E594" s="160">
        <v>0</v>
      </c>
      <c r="F594" s="160">
        <v>0</v>
      </c>
      <c r="G594" s="160">
        <v>0</v>
      </c>
      <c r="H594" s="160">
        <v>0</v>
      </c>
      <c r="I594" s="160">
        <v>0</v>
      </c>
      <c r="J594" s="160">
        <v>0</v>
      </c>
      <c r="K594" s="160">
        <v>0</v>
      </c>
      <c r="L594" s="160">
        <v>0</v>
      </c>
      <c r="M594" s="160">
        <v>0</v>
      </c>
      <c r="N594" s="160">
        <v>0</v>
      </c>
      <c r="O594" s="160">
        <v>0</v>
      </c>
      <c r="P594" s="159"/>
      <c r="Q594" s="62"/>
    </row>
    <row r="595" spans="1:20" ht="15" customHeight="1">
      <c r="A595" s="157"/>
      <c r="B595" s="158" t="s">
        <v>2420</v>
      </c>
      <c r="C595" s="54"/>
      <c r="D595" s="179">
        <f t="shared" ref="D595:O595" si="44">SUM(D584:D594)</f>
        <v>0</v>
      </c>
      <c r="E595" s="179">
        <f t="shared" si="44"/>
        <v>0</v>
      </c>
      <c r="F595" s="179">
        <f t="shared" si="44"/>
        <v>0</v>
      </c>
      <c r="G595" s="179">
        <f t="shared" si="44"/>
        <v>0</v>
      </c>
      <c r="H595" s="179">
        <f t="shared" si="44"/>
        <v>0</v>
      </c>
      <c r="I595" s="179">
        <f t="shared" si="44"/>
        <v>0</v>
      </c>
      <c r="J595" s="179">
        <f t="shared" si="44"/>
        <v>0</v>
      </c>
      <c r="K595" s="179">
        <f t="shared" si="44"/>
        <v>0</v>
      </c>
      <c r="L595" s="179">
        <f t="shared" si="44"/>
        <v>0</v>
      </c>
      <c r="M595" s="179">
        <f t="shared" si="44"/>
        <v>0</v>
      </c>
      <c r="N595" s="179">
        <f t="shared" si="44"/>
        <v>0</v>
      </c>
      <c r="O595" s="179">
        <f t="shared" si="44"/>
        <v>0</v>
      </c>
      <c r="P595" s="159"/>
      <c r="Q595" s="62"/>
    </row>
    <row r="596" spans="1:20" s="74" customFormat="1" ht="12" thickBot="1">
      <c r="A596" s="158"/>
      <c r="B596" s="158" t="s">
        <v>2443</v>
      </c>
      <c r="C596" s="84"/>
      <c r="D596" s="182">
        <f t="shared" ref="D596:O596" si="45">D483+D569+D582+D595</f>
        <v>0</v>
      </c>
      <c r="E596" s="182">
        <f t="shared" si="45"/>
        <v>0</v>
      </c>
      <c r="F596" s="182">
        <f t="shared" si="45"/>
        <v>0</v>
      </c>
      <c r="G596" s="182">
        <f t="shared" si="45"/>
        <v>0</v>
      </c>
      <c r="H596" s="182">
        <f t="shared" si="45"/>
        <v>0</v>
      </c>
      <c r="I596" s="182">
        <f t="shared" si="45"/>
        <v>0</v>
      </c>
      <c r="J596" s="182">
        <f t="shared" si="45"/>
        <v>0</v>
      </c>
      <c r="K596" s="182">
        <f t="shared" si="45"/>
        <v>0</v>
      </c>
      <c r="L596" s="182">
        <f t="shared" si="45"/>
        <v>0</v>
      </c>
      <c r="M596" s="182">
        <f t="shared" si="45"/>
        <v>0</v>
      </c>
      <c r="N596" s="182">
        <f t="shared" si="45"/>
        <v>0</v>
      </c>
      <c r="O596" s="182">
        <f t="shared" si="45"/>
        <v>0</v>
      </c>
      <c r="P596" s="183"/>
      <c r="Q596" s="62"/>
      <c r="S596" s="137"/>
      <c r="T596" s="137"/>
    </row>
    <row r="597" spans="1:20" ht="12" thickTop="1">
      <c r="A597" s="54"/>
      <c r="B597" s="54"/>
      <c r="C597" s="54"/>
      <c r="D597" s="159"/>
      <c r="E597" s="159"/>
      <c r="F597" s="159"/>
      <c r="G597" s="159"/>
      <c r="H597" s="159"/>
      <c r="I597" s="159"/>
      <c r="J597" s="159"/>
      <c r="K597" s="159"/>
      <c r="L597" s="159"/>
      <c r="M597" s="159"/>
      <c r="N597" s="159"/>
      <c r="O597" s="159"/>
      <c r="P597" s="54"/>
      <c r="Q597" s="150"/>
    </row>
  </sheetData>
  <sheetProtection algorithmName="SHA-512" hashValue="JYYaPtBqn64VbOS6/t1eoZ1TgbuDThlDRRUuw6h8ULDWV7c2CmDX177B/SywpNeS/0NAw6m0C6MRZJlqZ6Ej6Q==" saltValue="AFBRg1SueJPuni5EPiuO3A==" spinCount="100000" sheet="1" formatColumns="0" formatRows="0"/>
  <mergeCells count="37">
    <mergeCell ref="A224:A239"/>
    <mergeCell ref="A167:B167"/>
    <mergeCell ref="A177:A179"/>
    <mergeCell ref="A180:A195"/>
    <mergeCell ref="A196:A197"/>
    <mergeCell ref="A198:A223"/>
    <mergeCell ref="A339:A341"/>
    <mergeCell ref="A240:A241"/>
    <mergeCell ref="A242:A252"/>
    <mergeCell ref="A253:A255"/>
    <mergeCell ref="A256:A259"/>
    <mergeCell ref="A263:A265"/>
    <mergeCell ref="A266:A281"/>
    <mergeCell ref="A282:A283"/>
    <mergeCell ref="A284:A309"/>
    <mergeCell ref="A312:A325"/>
    <mergeCell ref="A326:A327"/>
    <mergeCell ref="A328:A338"/>
    <mergeCell ref="A489:A504"/>
    <mergeCell ref="A342:A345"/>
    <mergeCell ref="A400:A402"/>
    <mergeCell ref="A403:A418"/>
    <mergeCell ref="A419:A420"/>
    <mergeCell ref="A421:A446"/>
    <mergeCell ref="A447:A462"/>
    <mergeCell ref="A463:A464"/>
    <mergeCell ref="A465:A475"/>
    <mergeCell ref="A476:A478"/>
    <mergeCell ref="A479:A482"/>
    <mergeCell ref="A486:A488"/>
    <mergeCell ref="A565:A568"/>
    <mergeCell ref="A505:A506"/>
    <mergeCell ref="A507:A532"/>
    <mergeCell ref="A535:A548"/>
    <mergeCell ref="A549:A550"/>
    <mergeCell ref="A551:A561"/>
    <mergeCell ref="A562:A564"/>
  </mergeCells>
  <pageMargins left="0.74803149606299213" right="0.74803149606299213" top="0.67" bottom="0.67" header="0.51181102362204722" footer="0.51181102362204722"/>
  <pageSetup paperSize="9" scale="48" fitToHeight="4" orientation="landscape" r:id="rId1"/>
  <headerFooter alignWithMargins="0">
    <oddHeader>&amp;C&amp;A</oddHeader>
    <oddFooter>&amp;L&amp;"Calibri"&amp;11&amp;K000000&amp;F&amp;CPage &amp;P of &amp;N_x000D_&amp;1#&amp;"Aptos"&amp;8&amp;KFF0000 Logicalis - Sensitive&amp;RPrinted on &amp;D at &amp;T&amp;L&amp;"Calibri"&amp;11&amp;K000000&amp;F</oddFooter>
  </headerFooter>
  <rowBreaks count="3" manualBreakCount="3">
    <brk id="92" max="14" man="1"/>
    <brk id="172" max="14" man="1"/>
    <brk id="393" max="14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522B2-1010-4B27-8C66-114DBCEE0C5D}">
  <sheetPr codeName="Hoja11"/>
  <dimension ref="A1:O2689"/>
  <sheetViews>
    <sheetView workbookViewId="0"/>
  </sheetViews>
  <sheetFormatPr baseColWidth="10" defaultRowHeight="14.5"/>
  <cols>
    <col min="1" max="1" width="10.81640625" bestFit="1" customWidth="1"/>
    <col min="2" max="2" width="44.6328125" bestFit="1" customWidth="1"/>
    <col min="3" max="14" width="14.08984375" bestFit="1" customWidth="1"/>
    <col min="15" max="15" width="5.1796875" bestFit="1" customWidth="1"/>
  </cols>
  <sheetData>
    <row r="1" spans="1:15">
      <c r="A1" s="224" t="s">
        <v>25</v>
      </c>
      <c r="B1" s="224" t="s">
        <v>26</v>
      </c>
      <c r="C1" s="224" t="s">
        <v>27</v>
      </c>
      <c r="D1" s="224" t="s">
        <v>28</v>
      </c>
      <c r="E1" s="224" t="s">
        <v>29</v>
      </c>
      <c r="F1" s="224" t="s">
        <v>30</v>
      </c>
      <c r="G1" s="224" t="s">
        <v>31</v>
      </c>
      <c r="H1" s="224" t="s">
        <v>32</v>
      </c>
      <c r="I1" s="224" t="s">
        <v>33</v>
      </c>
      <c r="J1" s="224" t="s">
        <v>34</v>
      </c>
      <c r="K1" s="224" t="s">
        <v>35</v>
      </c>
      <c r="L1" s="224" t="s">
        <v>36</v>
      </c>
      <c r="M1" s="224" t="s">
        <v>37</v>
      </c>
      <c r="N1" s="224" t="s">
        <v>38</v>
      </c>
      <c r="O1" t="s">
        <v>100</v>
      </c>
    </row>
    <row r="2" spans="1:15">
      <c r="A2" s="222" t="s">
        <v>118</v>
      </c>
      <c r="B2" s="222" t="s">
        <v>119</v>
      </c>
      <c r="C2" s="223">
        <v>0</v>
      </c>
      <c r="D2" s="223">
        <v>0</v>
      </c>
      <c r="E2" s="223">
        <v>0</v>
      </c>
      <c r="F2" s="223">
        <v>0</v>
      </c>
      <c r="G2" s="223">
        <v>0</v>
      </c>
      <c r="H2" s="223">
        <v>0</v>
      </c>
      <c r="I2" s="223">
        <v>0</v>
      </c>
      <c r="J2" s="223">
        <v>0</v>
      </c>
      <c r="K2" s="223">
        <v>0</v>
      </c>
      <c r="L2" s="223">
        <v>0</v>
      </c>
      <c r="M2" s="223">
        <v>0</v>
      </c>
      <c r="N2" s="223">
        <v>0</v>
      </c>
      <c r="O2">
        <v>34</v>
      </c>
    </row>
    <row r="3" spans="1:15">
      <c r="A3" s="222" t="s">
        <v>120</v>
      </c>
      <c r="B3" s="222" t="s">
        <v>121</v>
      </c>
      <c r="C3" s="223">
        <v>0</v>
      </c>
      <c r="D3" s="223">
        <v>0</v>
      </c>
      <c r="E3" s="223">
        <v>0</v>
      </c>
      <c r="F3" s="223">
        <v>0</v>
      </c>
      <c r="G3" s="223">
        <v>0</v>
      </c>
      <c r="H3" s="223">
        <v>0</v>
      </c>
      <c r="I3" s="223">
        <v>0</v>
      </c>
      <c r="J3" s="223">
        <v>0</v>
      </c>
      <c r="K3" s="223">
        <v>0</v>
      </c>
      <c r="L3" s="223">
        <v>0</v>
      </c>
      <c r="M3" s="223">
        <v>0</v>
      </c>
      <c r="N3" s="223">
        <v>0</v>
      </c>
      <c r="O3">
        <v>34</v>
      </c>
    </row>
    <row r="4" spans="1:15">
      <c r="A4" s="222" t="s">
        <v>122</v>
      </c>
      <c r="B4" s="222" t="s">
        <v>123</v>
      </c>
      <c r="C4" s="223">
        <v>23971.06</v>
      </c>
      <c r="D4" s="223">
        <v>23971.06</v>
      </c>
      <c r="E4" s="223">
        <v>23971.06</v>
      </c>
      <c r="F4" s="223">
        <v>23971.06</v>
      </c>
      <c r="G4" s="223">
        <v>23971.06</v>
      </c>
      <c r="H4" s="223">
        <v>23971.06</v>
      </c>
      <c r="I4" s="223">
        <v>23971.06</v>
      </c>
      <c r="J4" s="223">
        <v>23971.06</v>
      </c>
      <c r="K4" s="223">
        <v>23971.06</v>
      </c>
      <c r="L4" s="223">
        <v>23971.06</v>
      </c>
      <c r="M4" s="223">
        <v>23971.06</v>
      </c>
      <c r="N4" s="223">
        <v>23971.06</v>
      </c>
      <c r="O4">
        <v>34</v>
      </c>
    </row>
    <row r="5" spans="1:15">
      <c r="A5" s="222" t="s">
        <v>124</v>
      </c>
      <c r="B5" s="222" t="s">
        <v>125</v>
      </c>
      <c r="C5" s="223">
        <v>0</v>
      </c>
      <c r="D5" s="223">
        <v>42560.92</v>
      </c>
      <c r="E5" s="223">
        <v>0</v>
      </c>
      <c r="F5" s="223">
        <v>0</v>
      </c>
      <c r="G5" s="223">
        <v>0</v>
      </c>
      <c r="H5" s="223">
        <v>0</v>
      </c>
      <c r="I5" s="223">
        <v>0</v>
      </c>
      <c r="J5" s="223">
        <v>0</v>
      </c>
      <c r="K5" s="223">
        <v>0</v>
      </c>
      <c r="L5" s="223">
        <v>0</v>
      </c>
      <c r="M5" s="223">
        <v>0</v>
      </c>
      <c r="N5" s="223">
        <v>0</v>
      </c>
      <c r="O5">
        <v>34</v>
      </c>
    </row>
    <row r="6" spans="1:15">
      <c r="A6" s="222" t="s">
        <v>126</v>
      </c>
      <c r="B6" s="222" t="s">
        <v>127</v>
      </c>
      <c r="C6" s="223">
        <v>-2104.92</v>
      </c>
      <c r="D6" s="223">
        <v>-2537.9299999999998</v>
      </c>
      <c r="E6" s="223">
        <v>-2719.01</v>
      </c>
      <c r="F6" s="223">
        <v>-3406.22</v>
      </c>
      <c r="G6" s="223">
        <v>-3155.55</v>
      </c>
      <c r="H6" s="223">
        <v>-2972.34</v>
      </c>
      <c r="I6" s="223">
        <v>0</v>
      </c>
      <c r="J6" s="223">
        <v>0</v>
      </c>
      <c r="K6" s="223">
        <v>0</v>
      </c>
      <c r="L6" s="223">
        <v>0</v>
      </c>
      <c r="M6" s="223">
        <v>0</v>
      </c>
      <c r="N6" s="223">
        <v>0</v>
      </c>
      <c r="O6">
        <v>34</v>
      </c>
    </row>
    <row r="7" spans="1:15">
      <c r="A7" s="222" t="s">
        <v>128</v>
      </c>
      <c r="B7" s="222" t="s">
        <v>129</v>
      </c>
      <c r="C7" s="223">
        <v>0</v>
      </c>
      <c r="D7" s="223">
        <v>0</v>
      </c>
      <c r="E7" s="223">
        <v>0</v>
      </c>
      <c r="F7" s="223">
        <v>0</v>
      </c>
      <c r="G7" s="223">
        <v>0</v>
      </c>
      <c r="H7" s="223">
        <v>0</v>
      </c>
      <c r="I7" s="223">
        <v>0</v>
      </c>
      <c r="J7" s="223">
        <v>0</v>
      </c>
      <c r="K7" s="223">
        <v>0</v>
      </c>
      <c r="L7" s="223">
        <v>0</v>
      </c>
      <c r="M7" s="223">
        <v>0</v>
      </c>
      <c r="N7" s="223">
        <v>0</v>
      </c>
      <c r="O7">
        <v>34</v>
      </c>
    </row>
    <row r="8" spans="1:15">
      <c r="A8" s="222" t="s">
        <v>130</v>
      </c>
      <c r="B8" s="222" t="s">
        <v>131</v>
      </c>
      <c r="C8" s="223">
        <v>0</v>
      </c>
      <c r="D8" s="223">
        <v>0</v>
      </c>
      <c r="E8" s="223">
        <v>0</v>
      </c>
      <c r="F8" s="223">
        <v>0</v>
      </c>
      <c r="G8" s="223">
        <v>0</v>
      </c>
      <c r="H8" s="223">
        <v>0</v>
      </c>
      <c r="I8" s="223">
        <v>0</v>
      </c>
      <c r="J8" s="223">
        <v>0</v>
      </c>
      <c r="K8" s="223">
        <v>0</v>
      </c>
      <c r="L8" s="223">
        <v>0</v>
      </c>
      <c r="M8" s="223">
        <v>0</v>
      </c>
      <c r="N8" s="223">
        <v>0</v>
      </c>
      <c r="O8">
        <v>34</v>
      </c>
    </row>
    <row r="9" spans="1:15">
      <c r="A9" s="222" t="s">
        <v>132</v>
      </c>
      <c r="B9" s="222" t="s">
        <v>133</v>
      </c>
      <c r="C9" s="223">
        <v>0</v>
      </c>
      <c r="D9" s="223">
        <v>0</v>
      </c>
      <c r="E9" s="223">
        <v>0</v>
      </c>
      <c r="F9" s="223">
        <v>0</v>
      </c>
      <c r="G9" s="223">
        <v>0</v>
      </c>
      <c r="H9" s="223">
        <v>0</v>
      </c>
      <c r="I9" s="223">
        <v>0</v>
      </c>
      <c r="J9" s="223">
        <v>0</v>
      </c>
      <c r="K9" s="223">
        <v>0</v>
      </c>
      <c r="L9" s="223">
        <v>0</v>
      </c>
      <c r="M9" s="223">
        <v>0</v>
      </c>
      <c r="N9" s="223">
        <v>0</v>
      </c>
      <c r="O9">
        <v>34</v>
      </c>
    </row>
    <row r="10" spans="1:15">
      <c r="A10" s="222" t="s">
        <v>134</v>
      </c>
      <c r="B10" s="222" t="s">
        <v>135</v>
      </c>
      <c r="C10" s="223">
        <v>0</v>
      </c>
      <c r="D10" s="223">
        <v>0</v>
      </c>
      <c r="E10" s="223">
        <v>0</v>
      </c>
      <c r="F10" s="223">
        <v>0</v>
      </c>
      <c r="G10" s="223">
        <v>0</v>
      </c>
      <c r="H10" s="223">
        <v>0</v>
      </c>
      <c r="I10" s="223">
        <v>0</v>
      </c>
      <c r="J10" s="223">
        <v>0</v>
      </c>
      <c r="K10" s="223">
        <v>0</v>
      </c>
      <c r="L10" s="223">
        <v>0</v>
      </c>
      <c r="M10" s="223">
        <v>0</v>
      </c>
      <c r="N10" s="223">
        <v>0</v>
      </c>
      <c r="O10">
        <v>34</v>
      </c>
    </row>
    <row r="11" spans="1:15">
      <c r="A11" s="222" t="s">
        <v>136</v>
      </c>
      <c r="B11" s="222" t="s">
        <v>137</v>
      </c>
      <c r="C11" s="223">
        <v>0</v>
      </c>
      <c r="D11" s="223">
        <v>0</v>
      </c>
      <c r="E11" s="223">
        <v>0</v>
      </c>
      <c r="F11" s="223">
        <v>0</v>
      </c>
      <c r="G11" s="223">
        <v>0</v>
      </c>
      <c r="H11" s="223">
        <v>0</v>
      </c>
      <c r="I11" s="223">
        <v>0</v>
      </c>
      <c r="J11" s="223">
        <v>0</v>
      </c>
      <c r="K11" s="223">
        <v>0</v>
      </c>
      <c r="L11" s="223">
        <v>0</v>
      </c>
      <c r="M11" s="223">
        <v>0</v>
      </c>
      <c r="N11" s="223">
        <v>0</v>
      </c>
      <c r="O11">
        <v>34</v>
      </c>
    </row>
    <row r="12" spans="1:15">
      <c r="A12" s="222" t="s">
        <v>138</v>
      </c>
      <c r="B12" s="222" t="s">
        <v>139</v>
      </c>
      <c r="C12" s="223">
        <v>0</v>
      </c>
      <c r="D12" s="223">
        <v>0</v>
      </c>
      <c r="E12" s="223">
        <v>0</v>
      </c>
      <c r="F12" s="223">
        <v>0</v>
      </c>
      <c r="G12" s="223">
        <v>0</v>
      </c>
      <c r="H12" s="223">
        <v>0</v>
      </c>
      <c r="I12" s="223">
        <v>0</v>
      </c>
      <c r="J12" s="223">
        <v>0</v>
      </c>
      <c r="K12" s="223">
        <v>0</v>
      </c>
      <c r="L12" s="223">
        <v>0</v>
      </c>
      <c r="M12" s="223">
        <v>0</v>
      </c>
      <c r="N12" s="223">
        <v>0</v>
      </c>
      <c r="O12">
        <v>34</v>
      </c>
    </row>
    <row r="13" spans="1:15">
      <c r="A13" s="222" t="s">
        <v>140</v>
      </c>
      <c r="B13" s="222" t="s">
        <v>141</v>
      </c>
      <c r="C13" s="223">
        <v>0</v>
      </c>
      <c r="D13" s="223">
        <v>0</v>
      </c>
      <c r="E13" s="223">
        <v>0</v>
      </c>
      <c r="F13" s="223">
        <v>0</v>
      </c>
      <c r="G13" s="223">
        <v>0</v>
      </c>
      <c r="H13" s="223">
        <v>0</v>
      </c>
      <c r="I13" s="223">
        <v>0</v>
      </c>
      <c r="J13" s="223">
        <v>0</v>
      </c>
      <c r="K13" s="223">
        <v>0</v>
      </c>
      <c r="L13" s="223">
        <v>0</v>
      </c>
      <c r="M13" s="223">
        <v>0</v>
      </c>
      <c r="N13" s="223">
        <v>0</v>
      </c>
      <c r="O13">
        <v>34</v>
      </c>
    </row>
    <row r="14" spans="1:15">
      <c r="A14" s="222" t="s">
        <v>142</v>
      </c>
      <c r="B14" s="222" t="s">
        <v>143</v>
      </c>
      <c r="C14" s="223">
        <v>28735.25</v>
      </c>
      <c r="D14" s="223">
        <v>100083.11</v>
      </c>
      <c r="E14" s="223">
        <v>663578.54</v>
      </c>
      <c r="F14" s="223">
        <v>117015.52</v>
      </c>
      <c r="G14" s="223">
        <v>82319.399999999994</v>
      </c>
      <c r="H14" s="223">
        <v>127848.27</v>
      </c>
      <c r="I14" s="223">
        <v>110062.83</v>
      </c>
      <c r="J14" s="223">
        <v>110062.83</v>
      </c>
      <c r="K14" s="223">
        <v>110062.83</v>
      </c>
      <c r="L14" s="223">
        <v>110062.83</v>
      </c>
      <c r="M14" s="223">
        <v>110062.83</v>
      </c>
      <c r="N14" s="223">
        <v>110062.83</v>
      </c>
      <c r="O14">
        <v>34</v>
      </c>
    </row>
    <row r="15" spans="1:15">
      <c r="A15" s="222" t="s">
        <v>144</v>
      </c>
      <c r="B15" s="222" t="s">
        <v>145</v>
      </c>
      <c r="C15" s="223">
        <v>0</v>
      </c>
      <c r="D15" s="223">
        <v>0</v>
      </c>
      <c r="E15" s="223">
        <v>0</v>
      </c>
      <c r="F15" s="223">
        <v>0</v>
      </c>
      <c r="G15" s="223">
        <v>8220000</v>
      </c>
      <c r="H15" s="223">
        <v>0</v>
      </c>
      <c r="I15" s="223">
        <v>0</v>
      </c>
      <c r="J15" s="223">
        <v>0</v>
      </c>
      <c r="K15" s="223">
        <v>0</v>
      </c>
      <c r="L15" s="223">
        <v>0</v>
      </c>
      <c r="M15" s="223">
        <v>0</v>
      </c>
      <c r="N15" s="223">
        <v>0</v>
      </c>
      <c r="O15">
        <v>34</v>
      </c>
    </row>
    <row r="16" spans="1:15">
      <c r="A16" s="222" t="s">
        <v>146</v>
      </c>
      <c r="B16" s="222" t="s">
        <v>147</v>
      </c>
      <c r="C16" s="223">
        <v>0</v>
      </c>
      <c r="D16" s="223">
        <v>0</v>
      </c>
      <c r="E16" s="223">
        <v>0</v>
      </c>
      <c r="F16" s="223">
        <v>0</v>
      </c>
      <c r="G16" s="223">
        <v>-8220011.2699999996</v>
      </c>
      <c r="H16" s="223">
        <v>0</v>
      </c>
      <c r="I16" s="223">
        <v>0</v>
      </c>
      <c r="J16" s="223">
        <v>0</v>
      </c>
      <c r="K16" s="223">
        <v>0</v>
      </c>
      <c r="L16" s="223">
        <v>0</v>
      </c>
      <c r="M16" s="223">
        <v>0</v>
      </c>
      <c r="N16" s="223">
        <v>0</v>
      </c>
      <c r="O16">
        <v>34</v>
      </c>
    </row>
    <row r="17" spans="1:15">
      <c r="A17" s="222" t="s">
        <v>148</v>
      </c>
      <c r="B17" s="222" t="s">
        <v>119</v>
      </c>
      <c r="C17" s="223">
        <v>0</v>
      </c>
      <c r="D17" s="223">
        <v>0</v>
      </c>
      <c r="E17" s="223">
        <v>0</v>
      </c>
      <c r="F17" s="223">
        <v>0</v>
      </c>
      <c r="G17" s="223">
        <v>0</v>
      </c>
      <c r="H17" s="223">
        <v>0</v>
      </c>
      <c r="I17" s="223">
        <v>0</v>
      </c>
      <c r="J17" s="223">
        <v>0</v>
      </c>
      <c r="K17" s="223">
        <v>0</v>
      </c>
      <c r="L17" s="223">
        <v>0</v>
      </c>
      <c r="M17" s="223">
        <v>0</v>
      </c>
      <c r="N17" s="223">
        <v>0</v>
      </c>
      <c r="O17">
        <v>34</v>
      </c>
    </row>
    <row r="18" spans="1:15">
      <c r="A18" s="222" t="s">
        <v>149</v>
      </c>
      <c r="B18" s="222" t="s">
        <v>119</v>
      </c>
      <c r="C18" s="223">
        <v>0</v>
      </c>
      <c r="D18" s="223">
        <v>0</v>
      </c>
      <c r="E18" s="223">
        <v>0</v>
      </c>
      <c r="F18" s="223">
        <v>0</v>
      </c>
      <c r="G18" s="223">
        <v>0</v>
      </c>
      <c r="H18" s="223">
        <v>0</v>
      </c>
      <c r="I18" s="223">
        <v>0</v>
      </c>
      <c r="J18" s="223">
        <v>0</v>
      </c>
      <c r="K18" s="223">
        <v>0</v>
      </c>
      <c r="L18" s="223">
        <v>0</v>
      </c>
      <c r="M18" s="223">
        <v>0</v>
      </c>
      <c r="N18" s="223">
        <v>0</v>
      </c>
      <c r="O18">
        <v>34</v>
      </c>
    </row>
    <row r="19" spans="1:15">
      <c r="A19" s="222" t="s">
        <v>150</v>
      </c>
      <c r="B19" s="222" t="s">
        <v>119</v>
      </c>
      <c r="C19" s="223">
        <v>0</v>
      </c>
      <c r="D19" s="223">
        <v>0</v>
      </c>
      <c r="E19" s="223">
        <v>0</v>
      </c>
      <c r="F19" s="223">
        <v>0</v>
      </c>
      <c r="G19" s="223">
        <v>0</v>
      </c>
      <c r="H19" s="223">
        <v>0</v>
      </c>
      <c r="I19" s="223">
        <v>0</v>
      </c>
      <c r="J19" s="223">
        <v>0</v>
      </c>
      <c r="K19" s="223">
        <v>0</v>
      </c>
      <c r="L19" s="223">
        <v>0</v>
      </c>
      <c r="M19" s="223">
        <v>0</v>
      </c>
      <c r="N19" s="223">
        <v>0</v>
      </c>
      <c r="O19">
        <v>34</v>
      </c>
    </row>
    <row r="20" spans="1:15">
      <c r="A20" s="222" t="s">
        <v>151</v>
      </c>
      <c r="B20" s="222" t="s">
        <v>119</v>
      </c>
      <c r="C20" s="223">
        <v>0</v>
      </c>
      <c r="D20" s="223">
        <v>0</v>
      </c>
      <c r="E20" s="223">
        <v>0</v>
      </c>
      <c r="F20" s="223">
        <v>0</v>
      </c>
      <c r="G20" s="223">
        <v>0</v>
      </c>
      <c r="H20" s="223">
        <v>0</v>
      </c>
      <c r="I20" s="223">
        <v>0</v>
      </c>
      <c r="J20" s="223">
        <v>0</v>
      </c>
      <c r="K20" s="223">
        <v>0</v>
      </c>
      <c r="L20" s="223">
        <v>0</v>
      </c>
      <c r="M20" s="223">
        <v>0</v>
      </c>
      <c r="N20" s="223">
        <v>0</v>
      </c>
      <c r="O20">
        <v>34</v>
      </c>
    </row>
    <row r="21" spans="1:15">
      <c r="A21" s="222" t="s">
        <v>152</v>
      </c>
      <c r="B21" s="222" t="s">
        <v>119</v>
      </c>
      <c r="C21" s="223">
        <v>0</v>
      </c>
      <c r="D21" s="223">
        <v>0</v>
      </c>
      <c r="E21" s="223">
        <v>0</v>
      </c>
      <c r="F21" s="223">
        <v>0</v>
      </c>
      <c r="G21" s="223">
        <v>0</v>
      </c>
      <c r="H21" s="223">
        <v>0</v>
      </c>
      <c r="I21" s="223">
        <v>0</v>
      </c>
      <c r="J21" s="223">
        <v>0</v>
      </c>
      <c r="K21" s="223">
        <v>0</v>
      </c>
      <c r="L21" s="223">
        <v>0</v>
      </c>
      <c r="M21" s="223">
        <v>0</v>
      </c>
      <c r="N21" s="223">
        <v>0</v>
      </c>
      <c r="O21">
        <v>34</v>
      </c>
    </row>
    <row r="22" spans="1:15">
      <c r="A22" s="222" t="s">
        <v>153</v>
      </c>
      <c r="B22" s="222" t="s">
        <v>154</v>
      </c>
      <c r="C22" s="223">
        <v>0</v>
      </c>
      <c r="D22" s="223">
        <v>0</v>
      </c>
      <c r="E22" s="223">
        <v>0</v>
      </c>
      <c r="F22" s="223">
        <v>0</v>
      </c>
      <c r="G22" s="223">
        <v>0</v>
      </c>
      <c r="H22" s="223">
        <v>0</v>
      </c>
      <c r="I22" s="223">
        <v>0</v>
      </c>
      <c r="J22" s="223">
        <v>0</v>
      </c>
      <c r="K22" s="223">
        <v>0</v>
      </c>
      <c r="L22" s="223">
        <v>0</v>
      </c>
      <c r="M22" s="223">
        <v>0</v>
      </c>
      <c r="N22" s="223">
        <v>0</v>
      </c>
      <c r="O22">
        <v>34</v>
      </c>
    </row>
    <row r="23" spans="1:15">
      <c r="A23" s="222" t="s">
        <v>155</v>
      </c>
      <c r="B23" s="222" t="s">
        <v>156</v>
      </c>
      <c r="C23" s="223">
        <v>0</v>
      </c>
      <c r="D23" s="223">
        <v>0</v>
      </c>
      <c r="E23" s="223">
        <v>0</v>
      </c>
      <c r="F23" s="223">
        <v>0</v>
      </c>
      <c r="G23" s="223">
        <v>0</v>
      </c>
      <c r="H23" s="223">
        <v>0</v>
      </c>
      <c r="I23" s="223">
        <v>0</v>
      </c>
      <c r="J23" s="223">
        <v>0</v>
      </c>
      <c r="K23" s="223">
        <v>0</v>
      </c>
      <c r="L23" s="223">
        <v>0</v>
      </c>
      <c r="M23" s="223">
        <v>0</v>
      </c>
      <c r="N23" s="223">
        <v>0</v>
      </c>
      <c r="O23">
        <v>34</v>
      </c>
    </row>
    <row r="24" spans="1:15">
      <c r="A24" s="222" t="s">
        <v>157</v>
      </c>
      <c r="B24" s="222" t="s">
        <v>119</v>
      </c>
      <c r="C24" s="223">
        <v>0</v>
      </c>
      <c r="D24" s="223">
        <v>0</v>
      </c>
      <c r="E24" s="223">
        <v>0</v>
      </c>
      <c r="F24" s="223">
        <v>0</v>
      </c>
      <c r="G24" s="223">
        <v>0</v>
      </c>
      <c r="H24" s="223">
        <v>0</v>
      </c>
      <c r="I24" s="223">
        <v>0</v>
      </c>
      <c r="J24" s="223">
        <v>0</v>
      </c>
      <c r="K24" s="223">
        <v>0</v>
      </c>
      <c r="L24" s="223">
        <v>0</v>
      </c>
      <c r="M24" s="223">
        <v>0</v>
      </c>
      <c r="N24" s="223">
        <v>0</v>
      </c>
      <c r="O24">
        <v>34</v>
      </c>
    </row>
    <row r="25" spans="1:15">
      <c r="A25" s="222" t="s">
        <v>158</v>
      </c>
      <c r="B25" s="222" t="s">
        <v>159</v>
      </c>
      <c r="C25" s="223">
        <v>0</v>
      </c>
      <c r="D25" s="223">
        <v>0</v>
      </c>
      <c r="E25" s="223">
        <v>0</v>
      </c>
      <c r="F25" s="223">
        <v>0</v>
      </c>
      <c r="G25" s="223">
        <v>0</v>
      </c>
      <c r="H25" s="223">
        <v>0</v>
      </c>
      <c r="I25" s="223">
        <v>0</v>
      </c>
      <c r="J25" s="223">
        <v>0</v>
      </c>
      <c r="K25" s="223">
        <v>0</v>
      </c>
      <c r="L25" s="223">
        <v>0</v>
      </c>
      <c r="M25" s="223">
        <v>0</v>
      </c>
      <c r="N25" s="223">
        <v>0</v>
      </c>
      <c r="O25">
        <v>34</v>
      </c>
    </row>
    <row r="26" spans="1:15">
      <c r="A26" s="222" t="s">
        <v>160</v>
      </c>
      <c r="B26" s="222" t="s">
        <v>156</v>
      </c>
      <c r="C26" s="223">
        <v>0</v>
      </c>
      <c r="D26" s="223">
        <v>0</v>
      </c>
      <c r="E26" s="223">
        <v>0</v>
      </c>
      <c r="F26" s="223">
        <v>0</v>
      </c>
      <c r="G26" s="223">
        <v>0</v>
      </c>
      <c r="H26" s="223">
        <v>0</v>
      </c>
      <c r="I26" s="223">
        <v>0</v>
      </c>
      <c r="J26" s="223">
        <v>0</v>
      </c>
      <c r="K26" s="223">
        <v>0</v>
      </c>
      <c r="L26" s="223">
        <v>0</v>
      </c>
      <c r="M26" s="223">
        <v>0</v>
      </c>
      <c r="N26" s="223">
        <v>0</v>
      </c>
      <c r="O26">
        <v>34</v>
      </c>
    </row>
    <row r="27" spans="1:15">
      <c r="A27" s="222" t="s">
        <v>161</v>
      </c>
      <c r="B27" s="222" t="s">
        <v>162</v>
      </c>
      <c r="C27" s="223">
        <v>0</v>
      </c>
      <c r="D27" s="223">
        <v>0</v>
      </c>
      <c r="E27" s="223">
        <v>0</v>
      </c>
      <c r="F27" s="223">
        <v>0</v>
      </c>
      <c r="G27" s="223">
        <v>0</v>
      </c>
      <c r="H27" s="223">
        <v>0</v>
      </c>
      <c r="I27" s="223">
        <v>0</v>
      </c>
      <c r="J27" s="223">
        <v>0</v>
      </c>
      <c r="K27" s="223">
        <v>0</v>
      </c>
      <c r="L27" s="223">
        <v>0</v>
      </c>
      <c r="M27" s="223">
        <v>0</v>
      </c>
      <c r="N27" s="223">
        <v>0</v>
      </c>
      <c r="O27">
        <v>34</v>
      </c>
    </row>
    <row r="28" spans="1:15">
      <c r="A28" s="222" t="s">
        <v>163</v>
      </c>
      <c r="B28" s="222" t="s">
        <v>164</v>
      </c>
      <c r="C28" s="223">
        <v>0</v>
      </c>
      <c r="D28" s="223">
        <v>0</v>
      </c>
      <c r="E28" s="223">
        <v>0</v>
      </c>
      <c r="F28" s="223">
        <v>0</v>
      </c>
      <c r="G28" s="223">
        <v>0</v>
      </c>
      <c r="H28" s="223">
        <v>0</v>
      </c>
      <c r="I28" s="223">
        <v>0</v>
      </c>
      <c r="J28" s="223">
        <v>0</v>
      </c>
      <c r="K28" s="223">
        <v>0</v>
      </c>
      <c r="L28" s="223">
        <v>0</v>
      </c>
      <c r="M28" s="223">
        <v>0</v>
      </c>
      <c r="N28" s="223">
        <v>0</v>
      </c>
      <c r="O28">
        <v>34</v>
      </c>
    </row>
    <row r="29" spans="1:15">
      <c r="A29" s="222" t="s">
        <v>165</v>
      </c>
      <c r="B29" s="222" t="s">
        <v>166</v>
      </c>
      <c r="C29" s="223">
        <v>0</v>
      </c>
      <c r="D29" s="223">
        <v>0</v>
      </c>
      <c r="E29" s="223">
        <v>0</v>
      </c>
      <c r="F29" s="223">
        <v>0</v>
      </c>
      <c r="G29" s="223">
        <v>0</v>
      </c>
      <c r="H29" s="223">
        <v>0</v>
      </c>
      <c r="I29" s="223">
        <v>0</v>
      </c>
      <c r="J29" s="223">
        <v>0</v>
      </c>
      <c r="K29" s="223">
        <v>0</v>
      </c>
      <c r="L29" s="223">
        <v>0</v>
      </c>
      <c r="M29" s="223">
        <v>0</v>
      </c>
      <c r="N29" s="223">
        <v>0</v>
      </c>
      <c r="O29">
        <v>34</v>
      </c>
    </row>
    <row r="30" spans="1:15">
      <c r="A30" s="222" t="s">
        <v>167</v>
      </c>
      <c r="B30" s="222" t="s">
        <v>119</v>
      </c>
      <c r="C30" s="223">
        <v>0</v>
      </c>
      <c r="D30" s="223">
        <v>0</v>
      </c>
      <c r="E30" s="223">
        <v>0</v>
      </c>
      <c r="F30" s="223">
        <v>0</v>
      </c>
      <c r="G30" s="223">
        <v>0</v>
      </c>
      <c r="H30" s="223">
        <v>0</v>
      </c>
      <c r="I30" s="223">
        <v>0</v>
      </c>
      <c r="J30" s="223">
        <v>0</v>
      </c>
      <c r="K30" s="223">
        <v>0</v>
      </c>
      <c r="L30" s="223">
        <v>0</v>
      </c>
      <c r="M30" s="223">
        <v>0</v>
      </c>
      <c r="N30" s="223">
        <v>0</v>
      </c>
      <c r="O30">
        <v>34</v>
      </c>
    </row>
    <row r="31" spans="1:15">
      <c r="A31" s="222" t="s">
        <v>168</v>
      </c>
      <c r="B31" s="222" t="s">
        <v>119</v>
      </c>
      <c r="C31" s="223">
        <v>0</v>
      </c>
      <c r="D31" s="223">
        <v>0</v>
      </c>
      <c r="E31" s="223">
        <v>0</v>
      </c>
      <c r="F31" s="223">
        <v>0</v>
      </c>
      <c r="G31" s="223">
        <v>0</v>
      </c>
      <c r="H31" s="223">
        <v>0</v>
      </c>
      <c r="I31" s="223">
        <v>0</v>
      </c>
      <c r="J31" s="223">
        <v>0</v>
      </c>
      <c r="K31" s="223">
        <v>0</v>
      </c>
      <c r="L31" s="223">
        <v>0</v>
      </c>
      <c r="M31" s="223">
        <v>0</v>
      </c>
      <c r="N31" s="223">
        <v>0</v>
      </c>
      <c r="O31">
        <v>34</v>
      </c>
    </row>
    <row r="32" spans="1:15">
      <c r="A32" s="222" t="s">
        <v>169</v>
      </c>
      <c r="B32" s="222" t="s">
        <v>170</v>
      </c>
      <c r="C32" s="223">
        <v>0</v>
      </c>
      <c r="D32" s="223">
        <v>0</v>
      </c>
      <c r="E32" s="223">
        <v>0</v>
      </c>
      <c r="F32" s="223">
        <v>0</v>
      </c>
      <c r="G32" s="223">
        <v>0</v>
      </c>
      <c r="H32" s="223">
        <v>0</v>
      </c>
      <c r="I32" s="223">
        <v>0</v>
      </c>
      <c r="J32" s="223">
        <v>0</v>
      </c>
      <c r="K32" s="223">
        <v>0</v>
      </c>
      <c r="L32" s="223">
        <v>0</v>
      </c>
      <c r="M32" s="223">
        <v>0</v>
      </c>
      <c r="N32" s="223">
        <v>0</v>
      </c>
      <c r="O32">
        <v>34</v>
      </c>
    </row>
    <row r="33" spans="1:15">
      <c r="A33" s="222" t="s">
        <v>171</v>
      </c>
      <c r="B33" s="222" t="s">
        <v>119</v>
      </c>
      <c r="C33" s="223">
        <v>0</v>
      </c>
      <c r="D33" s="223">
        <v>0</v>
      </c>
      <c r="E33" s="223">
        <v>0</v>
      </c>
      <c r="F33" s="223">
        <v>0</v>
      </c>
      <c r="G33" s="223">
        <v>0</v>
      </c>
      <c r="H33" s="223">
        <v>0</v>
      </c>
      <c r="I33" s="223">
        <v>0</v>
      </c>
      <c r="J33" s="223">
        <v>0</v>
      </c>
      <c r="K33" s="223">
        <v>0</v>
      </c>
      <c r="L33" s="223">
        <v>0</v>
      </c>
      <c r="M33" s="223">
        <v>0</v>
      </c>
      <c r="N33" s="223">
        <v>0</v>
      </c>
      <c r="O33">
        <v>34</v>
      </c>
    </row>
    <row r="34" spans="1:15">
      <c r="A34" s="222" t="s">
        <v>172</v>
      </c>
      <c r="B34" s="222" t="s">
        <v>119</v>
      </c>
      <c r="C34" s="223">
        <v>0</v>
      </c>
      <c r="D34" s="223">
        <v>0</v>
      </c>
      <c r="E34" s="223">
        <v>0</v>
      </c>
      <c r="F34" s="223">
        <v>0</v>
      </c>
      <c r="G34" s="223">
        <v>0</v>
      </c>
      <c r="H34" s="223">
        <v>0</v>
      </c>
      <c r="I34" s="223">
        <v>0</v>
      </c>
      <c r="J34" s="223">
        <v>0</v>
      </c>
      <c r="K34" s="223">
        <v>0</v>
      </c>
      <c r="L34" s="223">
        <v>0</v>
      </c>
      <c r="M34" s="223">
        <v>0</v>
      </c>
      <c r="N34" s="223">
        <v>0</v>
      </c>
      <c r="O34">
        <v>34</v>
      </c>
    </row>
    <row r="35" spans="1:15">
      <c r="A35" s="222" t="s">
        <v>173</v>
      </c>
      <c r="B35" s="222" t="s">
        <v>119</v>
      </c>
      <c r="C35" s="223">
        <v>0</v>
      </c>
      <c r="D35" s="223">
        <v>0</v>
      </c>
      <c r="E35" s="223">
        <v>0</v>
      </c>
      <c r="F35" s="223">
        <v>0</v>
      </c>
      <c r="G35" s="223">
        <v>0</v>
      </c>
      <c r="H35" s="223">
        <v>0</v>
      </c>
      <c r="I35" s="223">
        <v>0</v>
      </c>
      <c r="J35" s="223">
        <v>0</v>
      </c>
      <c r="K35" s="223">
        <v>0</v>
      </c>
      <c r="L35" s="223">
        <v>0</v>
      </c>
      <c r="M35" s="223">
        <v>0</v>
      </c>
      <c r="N35" s="223">
        <v>0</v>
      </c>
      <c r="O35">
        <v>34</v>
      </c>
    </row>
    <row r="36" spans="1:15">
      <c r="A36" s="222" t="s">
        <v>174</v>
      </c>
      <c r="B36" s="222" t="s">
        <v>119</v>
      </c>
      <c r="C36" s="223">
        <v>0</v>
      </c>
      <c r="D36" s="223">
        <v>0</v>
      </c>
      <c r="E36" s="223">
        <v>0</v>
      </c>
      <c r="F36" s="223">
        <v>0</v>
      </c>
      <c r="G36" s="223">
        <v>0</v>
      </c>
      <c r="H36" s="223">
        <v>0</v>
      </c>
      <c r="I36" s="223">
        <v>0</v>
      </c>
      <c r="J36" s="223">
        <v>0</v>
      </c>
      <c r="K36" s="223">
        <v>0</v>
      </c>
      <c r="L36" s="223">
        <v>0</v>
      </c>
      <c r="M36" s="223">
        <v>0</v>
      </c>
      <c r="N36" s="223">
        <v>0</v>
      </c>
      <c r="O36">
        <v>34</v>
      </c>
    </row>
    <row r="37" spans="1:15">
      <c r="A37" s="222" t="s">
        <v>175</v>
      </c>
      <c r="B37" s="222" t="s">
        <v>176</v>
      </c>
      <c r="C37" s="223">
        <v>0</v>
      </c>
      <c r="D37" s="223">
        <v>0</v>
      </c>
      <c r="E37" s="223">
        <v>0</v>
      </c>
      <c r="F37" s="223">
        <v>0</v>
      </c>
      <c r="G37" s="223">
        <v>0</v>
      </c>
      <c r="H37" s="223">
        <v>0</v>
      </c>
      <c r="I37" s="223">
        <v>0</v>
      </c>
      <c r="J37" s="223">
        <v>0</v>
      </c>
      <c r="K37" s="223">
        <v>0</v>
      </c>
      <c r="L37" s="223">
        <v>0</v>
      </c>
      <c r="M37" s="223">
        <v>0</v>
      </c>
      <c r="N37" s="223">
        <v>0</v>
      </c>
      <c r="O37">
        <v>34</v>
      </c>
    </row>
    <row r="38" spans="1:15">
      <c r="A38" s="222" t="s">
        <v>177</v>
      </c>
      <c r="B38" s="222" t="s">
        <v>178</v>
      </c>
      <c r="C38" s="223">
        <v>0</v>
      </c>
      <c r="D38" s="223">
        <v>0</v>
      </c>
      <c r="E38" s="223">
        <v>0</v>
      </c>
      <c r="F38" s="223">
        <v>0</v>
      </c>
      <c r="G38" s="223">
        <v>0</v>
      </c>
      <c r="H38" s="223">
        <v>0</v>
      </c>
      <c r="I38" s="223">
        <v>0</v>
      </c>
      <c r="J38" s="223">
        <v>0</v>
      </c>
      <c r="K38" s="223">
        <v>0</v>
      </c>
      <c r="L38" s="223">
        <v>0</v>
      </c>
      <c r="M38" s="223">
        <v>0</v>
      </c>
      <c r="N38" s="223">
        <v>0</v>
      </c>
      <c r="O38">
        <v>34</v>
      </c>
    </row>
    <row r="39" spans="1:15">
      <c r="A39" s="222" t="s">
        <v>179</v>
      </c>
      <c r="B39" s="222" t="s">
        <v>180</v>
      </c>
      <c r="C39" s="223">
        <v>0</v>
      </c>
      <c r="D39" s="223">
        <v>0</v>
      </c>
      <c r="E39" s="223">
        <v>0</v>
      </c>
      <c r="F39" s="223">
        <v>0</v>
      </c>
      <c r="G39" s="223">
        <v>0</v>
      </c>
      <c r="H39" s="223">
        <v>0</v>
      </c>
      <c r="I39" s="223">
        <v>0</v>
      </c>
      <c r="J39" s="223">
        <v>0</v>
      </c>
      <c r="K39" s="223">
        <v>0</v>
      </c>
      <c r="L39" s="223">
        <v>0</v>
      </c>
      <c r="M39" s="223">
        <v>0</v>
      </c>
      <c r="N39" s="223">
        <v>0</v>
      </c>
      <c r="O39">
        <v>34</v>
      </c>
    </row>
    <row r="40" spans="1:15">
      <c r="A40" s="222" t="s">
        <v>181</v>
      </c>
      <c r="B40" s="222" t="s">
        <v>182</v>
      </c>
      <c r="C40" s="223">
        <v>0</v>
      </c>
      <c r="D40" s="223">
        <v>0</v>
      </c>
      <c r="E40" s="223">
        <v>0</v>
      </c>
      <c r="F40" s="223">
        <v>0</v>
      </c>
      <c r="G40" s="223">
        <v>0</v>
      </c>
      <c r="H40" s="223">
        <v>0</v>
      </c>
      <c r="I40" s="223">
        <v>0</v>
      </c>
      <c r="J40" s="223">
        <v>0</v>
      </c>
      <c r="K40" s="223">
        <v>0</v>
      </c>
      <c r="L40" s="223">
        <v>0</v>
      </c>
      <c r="M40" s="223">
        <v>0</v>
      </c>
      <c r="N40" s="223">
        <v>0</v>
      </c>
      <c r="O40">
        <v>34</v>
      </c>
    </row>
    <row r="41" spans="1:15">
      <c r="A41" s="222" t="s">
        <v>183</v>
      </c>
      <c r="B41" s="222" t="s">
        <v>184</v>
      </c>
      <c r="C41" s="223">
        <v>5792.34</v>
      </c>
      <c r="D41" s="223">
        <v>212.34</v>
      </c>
      <c r="E41" s="223">
        <v>632.34</v>
      </c>
      <c r="F41" s="223">
        <v>52.34</v>
      </c>
      <c r="G41" s="223">
        <v>473.45</v>
      </c>
      <c r="H41" s="223">
        <v>1342.03</v>
      </c>
      <c r="I41" s="223">
        <v>762.03</v>
      </c>
      <c r="J41" s="223">
        <v>762.03</v>
      </c>
      <c r="K41" s="223">
        <v>762.03</v>
      </c>
      <c r="L41" s="223">
        <v>762.03</v>
      </c>
      <c r="M41" s="223">
        <v>762.03</v>
      </c>
      <c r="N41" s="223">
        <v>762.03</v>
      </c>
      <c r="O41">
        <v>34</v>
      </c>
    </row>
    <row r="42" spans="1:15">
      <c r="A42" s="222" t="s">
        <v>185</v>
      </c>
      <c r="B42" s="222" t="s">
        <v>186</v>
      </c>
      <c r="C42" s="223">
        <v>0</v>
      </c>
      <c r="D42" s="223">
        <v>0</v>
      </c>
      <c r="E42" s="223">
        <v>0</v>
      </c>
      <c r="F42" s="223">
        <v>0</v>
      </c>
      <c r="G42" s="223">
        <v>0</v>
      </c>
      <c r="H42" s="223">
        <v>0</v>
      </c>
      <c r="I42" s="223">
        <v>0</v>
      </c>
      <c r="J42" s="223">
        <v>0</v>
      </c>
      <c r="K42" s="223">
        <v>0</v>
      </c>
      <c r="L42" s="223">
        <v>0</v>
      </c>
      <c r="M42" s="223">
        <v>0</v>
      </c>
      <c r="N42" s="223">
        <v>0</v>
      </c>
      <c r="O42">
        <v>34</v>
      </c>
    </row>
    <row r="43" spans="1:15">
      <c r="A43" s="222" t="s">
        <v>187</v>
      </c>
      <c r="B43" s="222" t="s">
        <v>188</v>
      </c>
      <c r="C43" s="223">
        <v>0</v>
      </c>
      <c r="D43" s="223">
        <v>0</v>
      </c>
      <c r="E43" s="223">
        <v>0</v>
      </c>
      <c r="F43" s="223">
        <v>0</v>
      </c>
      <c r="G43" s="223">
        <v>0</v>
      </c>
      <c r="H43" s="223">
        <v>0</v>
      </c>
      <c r="I43" s="223">
        <v>0</v>
      </c>
      <c r="J43" s="223">
        <v>0</v>
      </c>
      <c r="K43" s="223">
        <v>0</v>
      </c>
      <c r="L43" s="223">
        <v>0</v>
      </c>
      <c r="M43" s="223">
        <v>0</v>
      </c>
      <c r="N43" s="223">
        <v>0</v>
      </c>
      <c r="O43">
        <v>34</v>
      </c>
    </row>
    <row r="44" spans="1:15">
      <c r="A44" s="222" t="s">
        <v>189</v>
      </c>
      <c r="B44" s="222" t="s">
        <v>190</v>
      </c>
      <c r="C44" s="223">
        <v>0</v>
      </c>
      <c r="D44" s="223">
        <v>0</v>
      </c>
      <c r="E44" s="223">
        <v>0</v>
      </c>
      <c r="F44" s="223">
        <v>0</v>
      </c>
      <c r="G44" s="223">
        <v>0</v>
      </c>
      <c r="H44" s="223">
        <v>0</v>
      </c>
      <c r="I44" s="223">
        <v>0</v>
      </c>
      <c r="J44" s="223">
        <v>0</v>
      </c>
      <c r="K44" s="223">
        <v>0</v>
      </c>
      <c r="L44" s="223">
        <v>0</v>
      </c>
      <c r="M44" s="223">
        <v>0</v>
      </c>
      <c r="N44" s="223">
        <v>0</v>
      </c>
      <c r="O44">
        <v>34</v>
      </c>
    </row>
    <row r="45" spans="1:15">
      <c r="A45" s="222" t="s">
        <v>191</v>
      </c>
      <c r="B45" s="222" t="s">
        <v>192</v>
      </c>
      <c r="C45" s="223">
        <v>0</v>
      </c>
      <c r="D45" s="223">
        <v>0</v>
      </c>
      <c r="E45" s="223">
        <v>0</v>
      </c>
      <c r="F45" s="223">
        <v>0</v>
      </c>
      <c r="G45" s="223">
        <v>0</v>
      </c>
      <c r="H45" s="223">
        <v>0</v>
      </c>
      <c r="I45" s="223">
        <v>0</v>
      </c>
      <c r="J45" s="223">
        <v>0</v>
      </c>
      <c r="K45" s="223">
        <v>0</v>
      </c>
      <c r="L45" s="223">
        <v>0</v>
      </c>
      <c r="M45" s="223">
        <v>0</v>
      </c>
      <c r="N45" s="223">
        <v>0</v>
      </c>
      <c r="O45">
        <v>34</v>
      </c>
    </row>
    <row r="46" spans="1:15">
      <c r="A46" s="222" t="s">
        <v>193</v>
      </c>
      <c r="B46" s="222" t="s">
        <v>194</v>
      </c>
      <c r="C46" s="223">
        <v>0</v>
      </c>
      <c r="D46" s="223">
        <v>0</v>
      </c>
      <c r="E46" s="223">
        <v>0</v>
      </c>
      <c r="F46" s="223">
        <v>0</v>
      </c>
      <c r="G46" s="223">
        <v>0</v>
      </c>
      <c r="H46" s="223">
        <v>0</v>
      </c>
      <c r="I46" s="223">
        <v>0</v>
      </c>
      <c r="J46" s="223">
        <v>0</v>
      </c>
      <c r="K46" s="223">
        <v>0</v>
      </c>
      <c r="L46" s="223">
        <v>0</v>
      </c>
      <c r="M46" s="223">
        <v>0</v>
      </c>
      <c r="N46" s="223">
        <v>0</v>
      </c>
      <c r="O46">
        <v>34</v>
      </c>
    </row>
    <row r="47" spans="1:15">
      <c r="A47" s="222" t="s">
        <v>195</v>
      </c>
      <c r="B47" s="222" t="s">
        <v>119</v>
      </c>
      <c r="C47" s="223">
        <v>0</v>
      </c>
      <c r="D47" s="223">
        <v>0</v>
      </c>
      <c r="E47" s="223">
        <v>0</v>
      </c>
      <c r="F47" s="223">
        <v>0</v>
      </c>
      <c r="G47" s="223">
        <v>0</v>
      </c>
      <c r="H47" s="223">
        <v>0</v>
      </c>
      <c r="I47" s="223">
        <v>0</v>
      </c>
      <c r="J47" s="223">
        <v>0</v>
      </c>
      <c r="K47" s="223">
        <v>0</v>
      </c>
      <c r="L47" s="223">
        <v>0</v>
      </c>
      <c r="M47" s="223">
        <v>0</v>
      </c>
      <c r="N47" s="223">
        <v>0</v>
      </c>
      <c r="O47">
        <v>34</v>
      </c>
    </row>
    <row r="48" spans="1:15">
      <c r="A48" s="222" t="s">
        <v>196</v>
      </c>
      <c r="B48" s="222" t="s">
        <v>119</v>
      </c>
      <c r="C48" s="223">
        <v>0</v>
      </c>
      <c r="D48" s="223">
        <v>0</v>
      </c>
      <c r="E48" s="223">
        <v>0</v>
      </c>
      <c r="F48" s="223">
        <v>0</v>
      </c>
      <c r="G48" s="223">
        <v>0</v>
      </c>
      <c r="H48" s="223">
        <v>0</v>
      </c>
      <c r="I48" s="223">
        <v>0</v>
      </c>
      <c r="J48" s="223">
        <v>0</v>
      </c>
      <c r="K48" s="223">
        <v>0</v>
      </c>
      <c r="L48" s="223">
        <v>0</v>
      </c>
      <c r="M48" s="223">
        <v>0</v>
      </c>
      <c r="N48" s="223">
        <v>0</v>
      </c>
      <c r="O48">
        <v>34</v>
      </c>
    </row>
    <row r="49" spans="1:15">
      <c r="A49" s="222" t="s">
        <v>197</v>
      </c>
      <c r="B49" s="222" t="s">
        <v>198</v>
      </c>
      <c r="C49" s="223">
        <v>0</v>
      </c>
      <c r="D49" s="223">
        <v>0</v>
      </c>
      <c r="E49" s="223">
        <v>0</v>
      </c>
      <c r="F49" s="223">
        <v>0</v>
      </c>
      <c r="G49" s="223">
        <v>0</v>
      </c>
      <c r="H49" s="223">
        <v>0</v>
      </c>
      <c r="I49" s="223">
        <v>0</v>
      </c>
      <c r="J49" s="223">
        <v>0</v>
      </c>
      <c r="K49" s="223">
        <v>0</v>
      </c>
      <c r="L49" s="223">
        <v>0</v>
      </c>
      <c r="M49" s="223">
        <v>0</v>
      </c>
      <c r="N49" s="223">
        <v>0</v>
      </c>
      <c r="O49">
        <v>34</v>
      </c>
    </row>
    <row r="50" spans="1:15">
      <c r="A50" s="222" t="s">
        <v>199</v>
      </c>
      <c r="B50" s="222" t="s">
        <v>200</v>
      </c>
      <c r="C50" s="223">
        <v>0</v>
      </c>
      <c r="D50" s="223">
        <v>0</v>
      </c>
      <c r="E50" s="223">
        <v>0</v>
      </c>
      <c r="F50" s="223">
        <v>0</v>
      </c>
      <c r="G50" s="223">
        <v>0</v>
      </c>
      <c r="H50" s="223">
        <v>0</v>
      </c>
      <c r="I50" s="223">
        <v>0</v>
      </c>
      <c r="J50" s="223">
        <v>0</v>
      </c>
      <c r="K50" s="223">
        <v>0</v>
      </c>
      <c r="L50" s="223">
        <v>0</v>
      </c>
      <c r="M50" s="223">
        <v>0</v>
      </c>
      <c r="N50" s="223">
        <v>0</v>
      </c>
      <c r="O50">
        <v>34</v>
      </c>
    </row>
    <row r="51" spans="1:15">
      <c r="A51" s="222" t="s">
        <v>201</v>
      </c>
      <c r="B51" s="222" t="s">
        <v>202</v>
      </c>
      <c r="C51" s="223">
        <v>0</v>
      </c>
      <c r="D51" s="223">
        <v>0</v>
      </c>
      <c r="E51" s="223">
        <v>0</v>
      </c>
      <c r="F51" s="223">
        <v>0</v>
      </c>
      <c r="G51" s="223">
        <v>0</v>
      </c>
      <c r="H51" s="223">
        <v>0</v>
      </c>
      <c r="I51" s="223">
        <v>0</v>
      </c>
      <c r="J51" s="223">
        <v>0</v>
      </c>
      <c r="K51" s="223">
        <v>0</v>
      </c>
      <c r="L51" s="223">
        <v>0</v>
      </c>
      <c r="M51" s="223">
        <v>0</v>
      </c>
      <c r="N51" s="223">
        <v>0</v>
      </c>
      <c r="O51">
        <v>34</v>
      </c>
    </row>
    <row r="52" spans="1:15">
      <c r="A52" s="222" t="s">
        <v>203</v>
      </c>
      <c r="B52" s="222" t="s">
        <v>119</v>
      </c>
      <c r="C52" s="223">
        <v>0</v>
      </c>
      <c r="D52" s="223">
        <v>0</v>
      </c>
      <c r="E52" s="223">
        <v>0</v>
      </c>
      <c r="F52" s="223">
        <v>0</v>
      </c>
      <c r="G52" s="223">
        <v>0</v>
      </c>
      <c r="H52" s="223">
        <v>0</v>
      </c>
      <c r="I52" s="223">
        <v>0</v>
      </c>
      <c r="J52" s="223">
        <v>0</v>
      </c>
      <c r="K52" s="223">
        <v>0</v>
      </c>
      <c r="L52" s="223">
        <v>0</v>
      </c>
      <c r="M52" s="223">
        <v>0</v>
      </c>
      <c r="N52" s="223">
        <v>0</v>
      </c>
      <c r="O52">
        <v>34</v>
      </c>
    </row>
    <row r="53" spans="1:15">
      <c r="A53" s="222" t="s">
        <v>204</v>
      </c>
      <c r="B53" s="222" t="s">
        <v>119</v>
      </c>
      <c r="C53" s="223">
        <v>0</v>
      </c>
      <c r="D53" s="223">
        <v>0</v>
      </c>
      <c r="E53" s="223">
        <v>0</v>
      </c>
      <c r="F53" s="223">
        <v>0</v>
      </c>
      <c r="G53" s="223">
        <v>0</v>
      </c>
      <c r="H53" s="223">
        <v>0</v>
      </c>
      <c r="I53" s="223">
        <v>0</v>
      </c>
      <c r="J53" s="223">
        <v>0</v>
      </c>
      <c r="K53" s="223">
        <v>0</v>
      </c>
      <c r="L53" s="223">
        <v>0</v>
      </c>
      <c r="M53" s="223">
        <v>0</v>
      </c>
      <c r="N53" s="223">
        <v>0</v>
      </c>
      <c r="O53">
        <v>34</v>
      </c>
    </row>
    <row r="54" spans="1:15">
      <c r="A54" s="222" t="s">
        <v>205</v>
      </c>
      <c r="B54" s="222" t="s">
        <v>206</v>
      </c>
      <c r="C54" s="223">
        <v>0</v>
      </c>
      <c r="D54" s="223">
        <v>0</v>
      </c>
      <c r="E54" s="223">
        <v>0</v>
      </c>
      <c r="F54" s="223">
        <v>0</v>
      </c>
      <c r="G54" s="223">
        <v>0</v>
      </c>
      <c r="H54" s="223">
        <v>0</v>
      </c>
      <c r="I54" s="223">
        <v>0</v>
      </c>
      <c r="J54" s="223">
        <v>0</v>
      </c>
      <c r="K54" s="223">
        <v>0</v>
      </c>
      <c r="L54" s="223">
        <v>0</v>
      </c>
      <c r="M54" s="223">
        <v>0</v>
      </c>
      <c r="N54" s="223">
        <v>0</v>
      </c>
      <c r="O54">
        <v>34</v>
      </c>
    </row>
    <row r="55" spans="1:15">
      <c r="A55" s="222" t="s">
        <v>207</v>
      </c>
      <c r="B55" s="222" t="s">
        <v>208</v>
      </c>
      <c r="C55" s="223">
        <v>0</v>
      </c>
      <c r="D55" s="223">
        <v>0</v>
      </c>
      <c r="E55" s="223">
        <v>0</v>
      </c>
      <c r="F55" s="223">
        <v>0</v>
      </c>
      <c r="G55" s="223">
        <v>0</v>
      </c>
      <c r="H55" s="223">
        <v>0</v>
      </c>
      <c r="I55" s="223">
        <v>0</v>
      </c>
      <c r="J55" s="223">
        <v>0</v>
      </c>
      <c r="K55" s="223">
        <v>0</v>
      </c>
      <c r="L55" s="223">
        <v>0</v>
      </c>
      <c r="M55" s="223">
        <v>0</v>
      </c>
      <c r="N55" s="223">
        <v>0</v>
      </c>
      <c r="O55">
        <v>34</v>
      </c>
    </row>
    <row r="56" spans="1:15">
      <c r="A56" s="222" t="s">
        <v>209</v>
      </c>
      <c r="B56" s="222" t="s">
        <v>210</v>
      </c>
      <c r="C56" s="223">
        <v>0</v>
      </c>
      <c r="D56" s="223">
        <v>0</v>
      </c>
      <c r="E56" s="223">
        <v>0</v>
      </c>
      <c r="F56" s="223">
        <v>0</v>
      </c>
      <c r="G56" s="223">
        <v>0</v>
      </c>
      <c r="H56" s="223">
        <v>0</v>
      </c>
      <c r="I56" s="223">
        <v>0</v>
      </c>
      <c r="J56" s="223">
        <v>0</v>
      </c>
      <c r="K56" s="223">
        <v>0</v>
      </c>
      <c r="L56" s="223">
        <v>0</v>
      </c>
      <c r="M56" s="223">
        <v>0</v>
      </c>
      <c r="N56" s="223">
        <v>0</v>
      </c>
      <c r="O56">
        <v>34</v>
      </c>
    </row>
    <row r="57" spans="1:15">
      <c r="A57" s="222" t="s">
        <v>211</v>
      </c>
      <c r="B57" s="222" t="s">
        <v>212</v>
      </c>
      <c r="C57" s="223">
        <v>0</v>
      </c>
      <c r="D57" s="223">
        <v>0</v>
      </c>
      <c r="E57" s="223">
        <v>0</v>
      </c>
      <c r="F57" s="223">
        <v>0</v>
      </c>
      <c r="G57" s="223">
        <v>0</v>
      </c>
      <c r="H57" s="223">
        <v>0</v>
      </c>
      <c r="I57" s="223">
        <v>0</v>
      </c>
      <c r="J57" s="223">
        <v>0</v>
      </c>
      <c r="K57" s="223">
        <v>0</v>
      </c>
      <c r="L57" s="223">
        <v>0</v>
      </c>
      <c r="M57" s="223">
        <v>0</v>
      </c>
      <c r="N57" s="223">
        <v>0</v>
      </c>
      <c r="O57">
        <v>34</v>
      </c>
    </row>
    <row r="58" spans="1:15">
      <c r="A58" s="222" t="s">
        <v>213</v>
      </c>
      <c r="B58" s="222" t="s">
        <v>214</v>
      </c>
      <c r="C58" s="223">
        <v>0</v>
      </c>
      <c r="D58" s="223">
        <v>0</v>
      </c>
      <c r="E58" s="223">
        <v>0</v>
      </c>
      <c r="F58" s="223">
        <v>0</v>
      </c>
      <c r="G58" s="223">
        <v>0</v>
      </c>
      <c r="H58" s="223">
        <v>0</v>
      </c>
      <c r="I58" s="223">
        <v>0</v>
      </c>
      <c r="J58" s="223">
        <v>0</v>
      </c>
      <c r="K58" s="223">
        <v>0</v>
      </c>
      <c r="L58" s="223">
        <v>0</v>
      </c>
      <c r="M58" s="223">
        <v>0</v>
      </c>
      <c r="N58" s="223">
        <v>0</v>
      </c>
      <c r="O58">
        <v>34</v>
      </c>
    </row>
    <row r="59" spans="1:15">
      <c r="A59" s="222" t="s">
        <v>215</v>
      </c>
      <c r="B59" s="222" t="s">
        <v>216</v>
      </c>
      <c r="C59" s="223">
        <v>0</v>
      </c>
      <c r="D59" s="223">
        <v>0</v>
      </c>
      <c r="E59" s="223">
        <v>0</v>
      </c>
      <c r="F59" s="223">
        <v>0</v>
      </c>
      <c r="G59" s="223">
        <v>0</v>
      </c>
      <c r="H59" s="223">
        <v>0</v>
      </c>
      <c r="I59" s="223">
        <v>0</v>
      </c>
      <c r="J59" s="223">
        <v>0</v>
      </c>
      <c r="K59" s="223">
        <v>0</v>
      </c>
      <c r="L59" s="223">
        <v>0</v>
      </c>
      <c r="M59" s="223">
        <v>0</v>
      </c>
      <c r="N59" s="223">
        <v>0</v>
      </c>
      <c r="O59">
        <v>34</v>
      </c>
    </row>
    <row r="60" spans="1:15">
      <c r="A60" s="222" t="s">
        <v>217</v>
      </c>
      <c r="B60" s="222" t="s">
        <v>119</v>
      </c>
      <c r="C60" s="223">
        <v>0</v>
      </c>
      <c r="D60" s="223">
        <v>0</v>
      </c>
      <c r="E60" s="223">
        <v>0</v>
      </c>
      <c r="F60" s="223">
        <v>0</v>
      </c>
      <c r="G60" s="223">
        <v>0</v>
      </c>
      <c r="H60" s="223">
        <v>0</v>
      </c>
      <c r="I60" s="223">
        <v>0</v>
      </c>
      <c r="J60" s="223">
        <v>0</v>
      </c>
      <c r="K60" s="223">
        <v>0</v>
      </c>
      <c r="L60" s="223">
        <v>0</v>
      </c>
      <c r="M60" s="223">
        <v>0</v>
      </c>
      <c r="N60" s="223">
        <v>0</v>
      </c>
      <c r="O60">
        <v>34</v>
      </c>
    </row>
    <row r="61" spans="1:15">
      <c r="A61" s="222" t="s">
        <v>218</v>
      </c>
      <c r="B61" s="222" t="s">
        <v>208</v>
      </c>
      <c r="C61" s="223">
        <v>0</v>
      </c>
      <c r="D61" s="223">
        <v>0</v>
      </c>
      <c r="E61" s="223">
        <v>0</v>
      </c>
      <c r="F61" s="223">
        <v>0</v>
      </c>
      <c r="G61" s="223">
        <v>0</v>
      </c>
      <c r="H61" s="223">
        <v>0</v>
      </c>
      <c r="I61" s="223">
        <v>0</v>
      </c>
      <c r="J61" s="223">
        <v>0</v>
      </c>
      <c r="K61" s="223">
        <v>0</v>
      </c>
      <c r="L61" s="223">
        <v>0</v>
      </c>
      <c r="M61" s="223">
        <v>0</v>
      </c>
      <c r="N61" s="223">
        <v>0</v>
      </c>
      <c r="O61">
        <v>34</v>
      </c>
    </row>
    <row r="62" spans="1:15">
      <c r="A62" s="222" t="s">
        <v>219</v>
      </c>
      <c r="B62" s="222" t="s">
        <v>119</v>
      </c>
      <c r="C62" s="223">
        <v>0</v>
      </c>
      <c r="D62" s="223">
        <v>0</v>
      </c>
      <c r="E62" s="223">
        <v>0</v>
      </c>
      <c r="F62" s="223">
        <v>0</v>
      </c>
      <c r="G62" s="223">
        <v>0</v>
      </c>
      <c r="H62" s="223">
        <v>0</v>
      </c>
      <c r="I62" s="223">
        <v>0</v>
      </c>
      <c r="J62" s="223">
        <v>0</v>
      </c>
      <c r="K62" s="223">
        <v>0</v>
      </c>
      <c r="L62" s="223">
        <v>0</v>
      </c>
      <c r="M62" s="223">
        <v>0</v>
      </c>
      <c r="N62" s="223">
        <v>0</v>
      </c>
      <c r="O62">
        <v>34</v>
      </c>
    </row>
    <row r="63" spans="1:15">
      <c r="A63" s="222" t="s">
        <v>220</v>
      </c>
      <c r="B63" s="222" t="s">
        <v>119</v>
      </c>
      <c r="C63" s="223">
        <v>0</v>
      </c>
      <c r="D63" s="223">
        <v>0</v>
      </c>
      <c r="E63" s="223">
        <v>0</v>
      </c>
      <c r="F63" s="223">
        <v>0</v>
      </c>
      <c r="G63" s="223">
        <v>0</v>
      </c>
      <c r="H63" s="223">
        <v>0</v>
      </c>
      <c r="I63" s="223">
        <v>0</v>
      </c>
      <c r="J63" s="223">
        <v>0</v>
      </c>
      <c r="K63" s="223">
        <v>0</v>
      </c>
      <c r="L63" s="223">
        <v>0</v>
      </c>
      <c r="M63" s="223">
        <v>0</v>
      </c>
      <c r="N63" s="223">
        <v>0</v>
      </c>
      <c r="O63">
        <v>34</v>
      </c>
    </row>
    <row r="64" spans="1:15">
      <c r="A64" s="222" t="s">
        <v>221</v>
      </c>
      <c r="B64" s="222" t="s">
        <v>119</v>
      </c>
      <c r="C64" s="223">
        <v>0</v>
      </c>
      <c r="D64" s="223">
        <v>0</v>
      </c>
      <c r="E64" s="223">
        <v>0</v>
      </c>
      <c r="F64" s="223">
        <v>0</v>
      </c>
      <c r="G64" s="223">
        <v>0</v>
      </c>
      <c r="H64" s="223">
        <v>0</v>
      </c>
      <c r="I64" s="223">
        <v>0</v>
      </c>
      <c r="J64" s="223">
        <v>0</v>
      </c>
      <c r="K64" s="223">
        <v>0</v>
      </c>
      <c r="L64" s="223">
        <v>0</v>
      </c>
      <c r="M64" s="223">
        <v>0</v>
      </c>
      <c r="N64" s="223">
        <v>0</v>
      </c>
      <c r="O64">
        <v>34</v>
      </c>
    </row>
    <row r="65" spans="1:15">
      <c r="A65" s="222" t="s">
        <v>222</v>
      </c>
      <c r="B65" s="222" t="s">
        <v>119</v>
      </c>
      <c r="C65" s="223">
        <v>0</v>
      </c>
      <c r="D65" s="223">
        <v>0</v>
      </c>
      <c r="E65" s="223">
        <v>0</v>
      </c>
      <c r="F65" s="223">
        <v>0</v>
      </c>
      <c r="G65" s="223">
        <v>0</v>
      </c>
      <c r="H65" s="223">
        <v>0</v>
      </c>
      <c r="I65" s="223">
        <v>0</v>
      </c>
      <c r="J65" s="223">
        <v>0</v>
      </c>
      <c r="K65" s="223">
        <v>0</v>
      </c>
      <c r="L65" s="223">
        <v>0</v>
      </c>
      <c r="M65" s="223">
        <v>0</v>
      </c>
      <c r="N65" s="223">
        <v>0</v>
      </c>
      <c r="O65">
        <v>34</v>
      </c>
    </row>
    <row r="66" spans="1:15">
      <c r="A66" s="222" t="s">
        <v>223</v>
      </c>
      <c r="B66" s="222" t="s">
        <v>119</v>
      </c>
      <c r="C66" s="223">
        <v>0</v>
      </c>
      <c r="D66" s="223">
        <v>0</v>
      </c>
      <c r="E66" s="223">
        <v>0</v>
      </c>
      <c r="F66" s="223">
        <v>0</v>
      </c>
      <c r="G66" s="223">
        <v>0</v>
      </c>
      <c r="H66" s="223">
        <v>0</v>
      </c>
      <c r="I66" s="223">
        <v>0</v>
      </c>
      <c r="J66" s="223">
        <v>0</v>
      </c>
      <c r="K66" s="223">
        <v>0</v>
      </c>
      <c r="L66" s="223">
        <v>0</v>
      </c>
      <c r="M66" s="223">
        <v>0</v>
      </c>
      <c r="N66" s="223">
        <v>0</v>
      </c>
      <c r="O66">
        <v>34</v>
      </c>
    </row>
    <row r="67" spans="1:15">
      <c r="A67" s="222" t="s">
        <v>224</v>
      </c>
      <c r="B67" s="222" t="s">
        <v>119</v>
      </c>
      <c r="C67" s="223">
        <v>0</v>
      </c>
      <c r="D67" s="223">
        <v>0</v>
      </c>
      <c r="E67" s="223">
        <v>0</v>
      </c>
      <c r="F67" s="223">
        <v>0</v>
      </c>
      <c r="G67" s="223">
        <v>0</v>
      </c>
      <c r="H67" s="223">
        <v>0</v>
      </c>
      <c r="I67" s="223">
        <v>0</v>
      </c>
      <c r="J67" s="223">
        <v>0</v>
      </c>
      <c r="K67" s="223">
        <v>0</v>
      </c>
      <c r="L67" s="223">
        <v>0</v>
      </c>
      <c r="M67" s="223">
        <v>0</v>
      </c>
      <c r="N67" s="223">
        <v>0</v>
      </c>
      <c r="O67">
        <v>34</v>
      </c>
    </row>
    <row r="68" spans="1:15">
      <c r="A68" s="222" t="s">
        <v>225</v>
      </c>
      <c r="B68" s="222" t="s">
        <v>119</v>
      </c>
      <c r="C68" s="223">
        <v>0</v>
      </c>
      <c r="D68" s="223">
        <v>0</v>
      </c>
      <c r="E68" s="223">
        <v>0</v>
      </c>
      <c r="F68" s="223">
        <v>0</v>
      </c>
      <c r="G68" s="223">
        <v>0</v>
      </c>
      <c r="H68" s="223">
        <v>0</v>
      </c>
      <c r="I68" s="223">
        <v>0</v>
      </c>
      <c r="J68" s="223">
        <v>0</v>
      </c>
      <c r="K68" s="223">
        <v>0</v>
      </c>
      <c r="L68" s="223">
        <v>0</v>
      </c>
      <c r="M68" s="223">
        <v>0</v>
      </c>
      <c r="N68" s="223">
        <v>0</v>
      </c>
      <c r="O68">
        <v>34</v>
      </c>
    </row>
    <row r="69" spans="1:15">
      <c r="A69" s="222" t="s">
        <v>226</v>
      </c>
      <c r="B69" s="222" t="s">
        <v>119</v>
      </c>
      <c r="C69" s="223">
        <v>0</v>
      </c>
      <c r="D69" s="223">
        <v>0</v>
      </c>
      <c r="E69" s="223">
        <v>0</v>
      </c>
      <c r="F69" s="223">
        <v>0</v>
      </c>
      <c r="G69" s="223">
        <v>0</v>
      </c>
      <c r="H69" s="223">
        <v>0</v>
      </c>
      <c r="I69" s="223">
        <v>0</v>
      </c>
      <c r="J69" s="223">
        <v>0</v>
      </c>
      <c r="K69" s="223">
        <v>0</v>
      </c>
      <c r="L69" s="223">
        <v>0</v>
      </c>
      <c r="M69" s="223">
        <v>0</v>
      </c>
      <c r="N69" s="223">
        <v>0</v>
      </c>
      <c r="O69">
        <v>34</v>
      </c>
    </row>
    <row r="70" spans="1:15">
      <c r="A70" s="222" t="s">
        <v>227</v>
      </c>
      <c r="B70" s="222" t="s">
        <v>119</v>
      </c>
      <c r="C70" s="223">
        <v>0</v>
      </c>
      <c r="D70" s="223">
        <v>0</v>
      </c>
      <c r="E70" s="223">
        <v>0</v>
      </c>
      <c r="F70" s="223">
        <v>0</v>
      </c>
      <c r="G70" s="223">
        <v>0</v>
      </c>
      <c r="H70" s="223">
        <v>0</v>
      </c>
      <c r="I70" s="223">
        <v>0</v>
      </c>
      <c r="J70" s="223">
        <v>0</v>
      </c>
      <c r="K70" s="223">
        <v>0</v>
      </c>
      <c r="L70" s="223">
        <v>0</v>
      </c>
      <c r="M70" s="223">
        <v>0</v>
      </c>
      <c r="N70" s="223">
        <v>0</v>
      </c>
      <c r="O70">
        <v>34</v>
      </c>
    </row>
    <row r="71" spans="1:15">
      <c r="A71" s="222" t="s">
        <v>228</v>
      </c>
      <c r="B71" s="222" t="s">
        <v>119</v>
      </c>
      <c r="C71" s="223">
        <v>0</v>
      </c>
      <c r="D71" s="223">
        <v>0</v>
      </c>
      <c r="E71" s="223">
        <v>0</v>
      </c>
      <c r="F71" s="223">
        <v>0</v>
      </c>
      <c r="G71" s="223">
        <v>0</v>
      </c>
      <c r="H71" s="223">
        <v>0</v>
      </c>
      <c r="I71" s="223">
        <v>0</v>
      </c>
      <c r="J71" s="223">
        <v>0</v>
      </c>
      <c r="K71" s="223">
        <v>0</v>
      </c>
      <c r="L71" s="223">
        <v>0</v>
      </c>
      <c r="M71" s="223">
        <v>0</v>
      </c>
      <c r="N71" s="223">
        <v>0</v>
      </c>
      <c r="O71">
        <v>34</v>
      </c>
    </row>
    <row r="72" spans="1:15">
      <c r="A72" s="222" t="s">
        <v>229</v>
      </c>
      <c r="B72" s="222" t="s">
        <v>119</v>
      </c>
      <c r="C72" s="223">
        <v>0</v>
      </c>
      <c r="D72" s="223">
        <v>0</v>
      </c>
      <c r="E72" s="223">
        <v>0</v>
      </c>
      <c r="F72" s="223">
        <v>0</v>
      </c>
      <c r="G72" s="223">
        <v>0</v>
      </c>
      <c r="H72" s="223">
        <v>0</v>
      </c>
      <c r="I72" s="223">
        <v>0</v>
      </c>
      <c r="J72" s="223">
        <v>0</v>
      </c>
      <c r="K72" s="223">
        <v>0</v>
      </c>
      <c r="L72" s="223">
        <v>0</v>
      </c>
      <c r="M72" s="223">
        <v>0</v>
      </c>
      <c r="N72" s="223">
        <v>0</v>
      </c>
      <c r="O72">
        <v>34</v>
      </c>
    </row>
    <row r="73" spans="1:15">
      <c r="A73" s="222" t="s">
        <v>230</v>
      </c>
      <c r="B73" s="222" t="s">
        <v>119</v>
      </c>
      <c r="C73" s="223">
        <v>0</v>
      </c>
      <c r="D73" s="223">
        <v>0</v>
      </c>
      <c r="E73" s="223">
        <v>0</v>
      </c>
      <c r="F73" s="223">
        <v>0</v>
      </c>
      <c r="G73" s="223">
        <v>0</v>
      </c>
      <c r="H73" s="223">
        <v>0</v>
      </c>
      <c r="I73" s="223">
        <v>0</v>
      </c>
      <c r="J73" s="223">
        <v>0</v>
      </c>
      <c r="K73" s="223">
        <v>0</v>
      </c>
      <c r="L73" s="223">
        <v>0</v>
      </c>
      <c r="M73" s="223">
        <v>0</v>
      </c>
      <c r="N73" s="223">
        <v>0</v>
      </c>
      <c r="O73">
        <v>34</v>
      </c>
    </row>
    <row r="74" spans="1:15">
      <c r="A74" s="222" t="s">
        <v>231</v>
      </c>
      <c r="B74" s="222" t="s">
        <v>119</v>
      </c>
      <c r="C74" s="223">
        <v>0</v>
      </c>
      <c r="D74" s="223">
        <v>0</v>
      </c>
      <c r="E74" s="223">
        <v>0</v>
      </c>
      <c r="F74" s="223">
        <v>0</v>
      </c>
      <c r="G74" s="223">
        <v>0</v>
      </c>
      <c r="H74" s="223">
        <v>0</v>
      </c>
      <c r="I74" s="223">
        <v>0</v>
      </c>
      <c r="J74" s="223">
        <v>0</v>
      </c>
      <c r="K74" s="223">
        <v>0</v>
      </c>
      <c r="L74" s="223">
        <v>0</v>
      </c>
      <c r="M74" s="223">
        <v>0</v>
      </c>
      <c r="N74" s="223">
        <v>0</v>
      </c>
      <c r="O74">
        <v>34</v>
      </c>
    </row>
    <row r="75" spans="1:15">
      <c r="A75" s="222" t="s">
        <v>232</v>
      </c>
      <c r="B75" s="222" t="s">
        <v>119</v>
      </c>
      <c r="C75" s="223">
        <v>0</v>
      </c>
      <c r="D75" s="223">
        <v>0</v>
      </c>
      <c r="E75" s="223">
        <v>0</v>
      </c>
      <c r="F75" s="223">
        <v>0</v>
      </c>
      <c r="G75" s="223">
        <v>0</v>
      </c>
      <c r="H75" s="223">
        <v>0</v>
      </c>
      <c r="I75" s="223">
        <v>0</v>
      </c>
      <c r="J75" s="223">
        <v>0</v>
      </c>
      <c r="K75" s="223">
        <v>0</v>
      </c>
      <c r="L75" s="223">
        <v>0</v>
      </c>
      <c r="M75" s="223">
        <v>0</v>
      </c>
      <c r="N75" s="223">
        <v>0</v>
      </c>
      <c r="O75">
        <v>34</v>
      </c>
    </row>
    <row r="76" spans="1:15">
      <c r="A76" s="222" t="s">
        <v>233</v>
      </c>
      <c r="B76" s="222" t="s">
        <v>119</v>
      </c>
      <c r="C76" s="223">
        <v>0</v>
      </c>
      <c r="D76" s="223">
        <v>0</v>
      </c>
      <c r="E76" s="223">
        <v>0</v>
      </c>
      <c r="F76" s="223">
        <v>0</v>
      </c>
      <c r="G76" s="223">
        <v>0</v>
      </c>
      <c r="H76" s="223">
        <v>0</v>
      </c>
      <c r="I76" s="223">
        <v>0</v>
      </c>
      <c r="J76" s="223">
        <v>0</v>
      </c>
      <c r="K76" s="223">
        <v>0</v>
      </c>
      <c r="L76" s="223">
        <v>0</v>
      </c>
      <c r="M76" s="223">
        <v>0</v>
      </c>
      <c r="N76" s="223">
        <v>0</v>
      </c>
      <c r="O76">
        <v>34</v>
      </c>
    </row>
    <row r="77" spans="1:15">
      <c r="A77" s="222" t="s">
        <v>234</v>
      </c>
      <c r="B77" s="222" t="s">
        <v>119</v>
      </c>
      <c r="C77" s="223">
        <v>0</v>
      </c>
      <c r="D77" s="223">
        <v>0</v>
      </c>
      <c r="E77" s="223">
        <v>0</v>
      </c>
      <c r="F77" s="223">
        <v>0</v>
      </c>
      <c r="G77" s="223">
        <v>0</v>
      </c>
      <c r="H77" s="223">
        <v>0</v>
      </c>
      <c r="I77" s="223">
        <v>0</v>
      </c>
      <c r="J77" s="223">
        <v>0</v>
      </c>
      <c r="K77" s="223">
        <v>0</v>
      </c>
      <c r="L77" s="223">
        <v>0</v>
      </c>
      <c r="M77" s="223">
        <v>0</v>
      </c>
      <c r="N77" s="223">
        <v>0</v>
      </c>
      <c r="O77">
        <v>34</v>
      </c>
    </row>
    <row r="78" spans="1:15">
      <c r="A78" s="222" t="s">
        <v>235</v>
      </c>
      <c r="B78" s="222" t="s">
        <v>119</v>
      </c>
      <c r="C78" s="223">
        <v>0</v>
      </c>
      <c r="D78" s="223">
        <v>0</v>
      </c>
      <c r="E78" s="223">
        <v>0</v>
      </c>
      <c r="F78" s="223">
        <v>0</v>
      </c>
      <c r="G78" s="223">
        <v>0</v>
      </c>
      <c r="H78" s="223">
        <v>0</v>
      </c>
      <c r="I78" s="223">
        <v>0</v>
      </c>
      <c r="J78" s="223">
        <v>0</v>
      </c>
      <c r="K78" s="223">
        <v>0</v>
      </c>
      <c r="L78" s="223">
        <v>0</v>
      </c>
      <c r="M78" s="223">
        <v>0</v>
      </c>
      <c r="N78" s="223">
        <v>0</v>
      </c>
      <c r="O78">
        <v>34</v>
      </c>
    </row>
    <row r="79" spans="1:15">
      <c r="A79" s="222" t="s">
        <v>236</v>
      </c>
      <c r="B79" s="222" t="s">
        <v>119</v>
      </c>
      <c r="C79" s="223">
        <v>0</v>
      </c>
      <c r="D79" s="223">
        <v>0</v>
      </c>
      <c r="E79" s="223">
        <v>0</v>
      </c>
      <c r="F79" s="223">
        <v>0</v>
      </c>
      <c r="G79" s="223">
        <v>0</v>
      </c>
      <c r="H79" s="223">
        <v>0</v>
      </c>
      <c r="I79" s="223">
        <v>0</v>
      </c>
      <c r="J79" s="223">
        <v>0</v>
      </c>
      <c r="K79" s="223">
        <v>0</v>
      </c>
      <c r="L79" s="223">
        <v>0</v>
      </c>
      <c r="M79" s="223">
        <v>0</v>
      </c>
      <c r="N79" s="223">
        <v>0</v>
      </c>
      <c r="O79">
        <v>34</v>
      </c>
    </row>
    <row r="80" spans="1:15">
      <c r="A80" s="222" t="s">
        <v>237</v>
      </c>
      <c r="B80" s="222" t="s">
        <v>198</v>
      </c>
      <c r="C80" s="223">
        <v>0</v>
      </c>
      <c r="D80" s="223">
        <v>0</v>
      </c>
      <c r="E80" s="223">
        <v>0</v>
      </c>
      <c r="F80" s="223">
        <v>0</v>
      </c>
      <c r="G80" s="223">
        <v>0</v>
      </c>
      <c r="H80" s="223">
        <v>0</v>
      </c>
      <c r="I80" s="223">
        <v>0</v>
      </c>
      <c r="J80" s="223">
        <v>0</v>
      </c>
      <c r="K80" s="223">
        <v>0</v>
      </c>
      <c r="L80" s="223">
        <v>0</v>
      </c>
      <c r="M80" s="223">
        <v>0</v>
      </c>
      <c r="N80" s="223">
        <v>0</v>
      </c>
      <c r="O80">
        <v>34</v>
      </c>
    </row>
    <row r="81" spans="1:15">
      <c r="A81" s="222" t="s">
        <v>238</v>
      </c>
      <c r="B81" s="222" t="s">
        <v>200</v>
      </c>
      <c r="C81" s="223">
        <v>0</v>
      </c>
      <c r="D81" s="223">
        <v>0</v>
      </c>
      <c r="E81" s="223">
        <v>0</v>
      </c>
      <c r="F81" s="223">
        <v>0</v>
      </c>
      <c r="G81" s="223">
        <v>0</v>
      </c>
      <c r="H81" s="223">
        <v>0</v>
      </c>
      <c r="I81" s="223">
        <v>866.18</v>
      </c>
      <c r="J81" s="223">
        <v>866.18</v>
      </c>
      <c r="K81" s="223">
        <v>866.18</v>
      </c>
      <c r="L81" s="223">
        <v>866.18</v>
      </c>
      <c r="M81" s="223">
        <v>866.18</v>
      </c>
      <c r="N81" s="223">
        <v>866.18</v>
      </c>
      <c r="O81">
        <v>34</v>
      </c>
    </row>
    <row r="82" spans="1:15">
      <c r="A82" s="222" t="s">
        <v>239</v>
      </c>
      <c r="B82" s="222" t="s">
        <v>202</v>
      </c>
      <c r="C82" s="223">
        <v>0</v>
      </c>
      <c r="D82" s="223">
        <v>0</v>
      </c>
      <c r="E82" s="223">
        <v>0</v>
      </c>
      <c r="F82" s="223">
        <v>0</v>
      </c>
      <c r="G82" s="223">
        <v>0</v>
      </c>
      <c r="H82" s="223">
        <v>0</v>
      </c>
      <c r="I82" s="223">
        <v>-9942.86</v>
      </c>
      <c r="J82" s="223">
        <v>-9942.86</v>
      </c>
      <c r="K82" s="223">
        <v>-9942.86</v>
      </c>
      <c r="L82" s="223">
        <v>-9942.86</v>
      </c>
      <c r="M82" s="223">
        <v>-9942.86</v>
      </c>
      <c r="N82" s="223">
        <v>-9942.86</v>
      </c>
      <c r="O82">
        <v>34</v>
      </c>
    </row>
    <row r="83" spans="1:15">
      <c r="A83" s="222" t="s">
        <v>240</v>
      </c>
      <c r="B83" s="222" t="s">
        <v>241</v>
      </c>
      <c r="C83" s="223">
        <v>0</v>
      </c>
      <c r="D83" s="223">
        <v>0</v>
      </c>
      <c r="E83" s="223">
        <v>0</v>
      </c>
      <c r="F83" s="223">
        <v>0</v>
      </c>
      <c r="G83" s="223">
        <v>0</v>
      </c>
      <c r="H83" s="223">
        <v>0</v>
      </c>
      <c r="I83" s="223">
        <v>0</v>
      </c>
      <c r="J83" s="223">
        <v>0</v>
      </c>
      <c r="K83" s="223">
        <v>0</v>
      </c>
      <c r="L83" s="223">
        <v>0</v>
      </c>
      <c r="M83" s="223">
        <v>0</v>
      </c>
      <c r="N83" s="223">
        <v>0</v>
      </c>
      <c r="O83">
        <v>34</v>
      </c>
    </row>
    <row r="84" spans="1:15">
      <c r="A84" s="222" t="s">
        <v>242</v>
      </c>
      <c r="B84" s="222" t="s">
        <v>243</v>
      </c>
      <c r="C84" s="223">
        <v>0</v>
      </c>
      <c r="D84" s="223">
        <v>0</v>
      </c>
      <c r="E84" s="223">
        <v>0</v>
      </c>
      <c r="F84" s="223">
        <v>0</v>
      </c>
      <c r="G84" s="223">
        <v>0</v>
      </c>
      <c r="H84" s="223">
        <v>0</v>
      </c>
      <c r="I84" s="223">
        <v>0</v>
      </c>
      <c r="J84" s="223">
        <v>0</v>
      </c>
      <c r="K84" s="223">
        <v>0</v>
      </c>
      <c r="L84" s="223">
        <v>0</v>
      </c>
      <c r="M84" s="223">
        <v>0</v>
      </c>
      <c r="N84" s="223">
        <v>0</v>
      </c>
      <c r="O84">
        <v>34</v>
      </c>
    </row>
    <row r="85" spans="1:15">
      <c r="A85" s="222" t="s">
        <v>244</v>
      </c>
      <c r="B85" s="222" t="s">
        <v>245</v>
      </c>
      <c r="C85" s="223">
        <v>0</v>
      </c>
      <c r="D85" s="223">
        <v>0</v>
      </c>
      <c r="E85" s="223">
        <v>0</v>
      </c>
      <c r="F85" s="223">
        <v>0</v>
      </c>
      <c r="G85" s="223">
        <v>0</v>
      </c>
      <c r="H85" s="223">
        <v>0</v>
      </c>
      <c r="I85" s="223">
        <v>0</v>
      </c>
      <c r="J85" s="223">
        <v>0</v>
      </c>
      <c r="K85" s="223">
        <v>0</v>
      </c>
      <c r="L85" s="223">
        <v>0</v>
      </c>
      <c r="M85" s="223">
        <v>0</v>
      </c>
      <c r="N85" s="223">
        <v>0</v>
      </c>
      <c r="O85">
        <v>34</v>
      </c>
    </row>
    <row r="86" spans="1:15">
      <c r="A86" s="222" t="s">
        <v>246</v>
      </c>
      <c r="B86" s="222" t="s">
        <v>247</v>
      </c>
      <c r="C86" s="223">
        <v>0</v>
      </c>
      <c r="D86" s="223">
        <v>0</v>
      </c>
      <c r="E86" s="223">
        <v>0</v>
      </c>
      <c r="F86" s="223">
        <v>0</v>
      </c>
      <c r="G86" s="223">
        <v>0</v>
      </c>
      <c r="H86" s="223">
        <v>0</v>
      </c>
      <c r="I86" s="223">
        <v>0</v>
      </c>
      <c r="J86" s="223">
        <v>0</v>
      </c>
      <c r="K86" s="223">
        <v>0</v>
      </c>
      <c r="L86" s="223">
        <v>0</v>
      </c>
      <c r="M86" s="223">
        <v>0</v>
      </c>
      <c r="N86" s="223">
        <v>0</v>
      </c>
      <c r="O86">
        <v>34</v>
      </c>
    </row>
    <row r="87" spans="1:15">
      <c r="A87" s="222" t="s">
        <v>248</v>
      </c>
      <c r="B87" s="222" t="s">
        <v>249</v>
      </c>
      <c r="C87" s="223">
        <v>0</v>
      </c>
      <c r="D87" s="223">
        <v>0</v>
      </c>
      <c r="E87" s="223">
        <v>0</v>
      </c>
      <c r="F87" s="223">
        <v>0</v>
      </c>
      <c r="G87" s="223">
        <v>0</v>
      </c>
      <c r="H87" s="223">
        <v>0</v>
      </c>
      <c r="I87" s="223">
        <v>0</v>
      </c>
      <c r="J87" s="223">
        <v>0</v>
      </c>
      <c r="K87" s="223">
        <v>0</v>
      </c>
      <c r="L87" s="223">
        <v>0</v>
      </c>
      <c r="M87" s="223">
        <v>0</v>
      </c>
      <c r="N87" s="223">
        <v>0</v>
      </c>
      <c r="O87">
        <v>34</v>
      </c>
    </row>
    <row r="88" spans="1:15">
      <c r="A88" s="222" t="s">
        <v>250</v>
      </c>
      <c r="B88" s="222" t="s">
        <v>251</v>
      </c>
      <c r="C88" s="223">
        <v>0</v>
      </c>
      <c r="D88" s="223">
        <v>0</v>
      </c>
      <c r="E88" s="223">
        <v>0</v>
      </c>
      <c r="F88" s="223">
        <v>0</v>
      </c>
      <c r="G88" s="223">
        <v>0</v>
      </c>
      <c r="H88" s="223">
        <v>0</v>
      </c>
      <c r="I88" s="223">
        <v>0</v>
      </c>
      <c r="J88" s="223">
        <v>0</v>
      </c>
      <c r="K88" s="223">
        <v>0</v>
      </c>
      <c r="L88" s="223">
        <v>0</v>
      </c>
      <c r="M88" s="223">
        <v>0</v>
      </c>
      <c r="N88" s="223">
        <v>0</v>
      </c>
      <c r="O88">
        <v>34</v>
      </c>
    </row>
    <row r="89" spans="1:15">
      <c r="A89" s="222" t="s">
        <v>252</v>
      </c>
      <c r="B89" s="222" t="s">
        <v>119</v>
      </c>
      <c r="C89" s="223">
        <v>0</v>
      </c>
      <c r="D89" s="223">
        <v>0</v>
      </c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  <c r="O89">
        <v>34</v>
      </c>
    </row>
    <row r="90" spans="1:15">
      <c r="A90" s="222" t="s">
        <v>253</v>
      </c>
      <c r="B90" s="222" t="s">
        <v>119</v>
      </c>
      <c r="C90" s="223">
        <v>0</v>
      </c>
      <c r="D90" s="223">
        <v>0</v>
      </c>
      <c r="E90" s="223">
        <v>0</v>
      </c>
      <c r="F90" s="223">
        <v>0</v>
      </c>
      <c r="G90" s="223">
        <v>0</v>
      </c>
      <c r="H90" s="223">
        <v>0</v>
      </c>
      <c r="I90" s="223">
        <v>0</v>
      </c>
      <c r="J90" s="223">
        <v>0</v>
      </c>
      <c r="K90" s="223">
        <v>0</v>
      </c>
      <c r="L90" s="223">
        <v>0</v>
      </c>
      <c r="M90" s="223">
        <v>0</v>
      </c>
      <c r="N90" s="223">
        <v>0</v>
      </c>
      <c r="O90">
        <v>34</v>
      </c>
    </row>
    <row r="91" spans="1:15">
      <c r="A91" s="222" t="s">
        <v>254</v>
      </c>
      <c r="B91" s="222" t="s">
        <v>119</v>
      </c>
      <c r="C91" s="223">
        <v>0</v>
      </c>
      <c r="D91" s="223">
        <v>0</v>
      </c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  <c r="O91">
        <v>34</v>
      </c>
    </row>
    <row r="92" spans="1:15">
      <c r="A92" s="222" t="s">
        <v>255</v>
      </c>
      <c r="B92" s="222" t="s">
        <v>119</v>
      </c>
      <c r="C92" s="223">
        <v>0</v>
      </c>
      <c r="D92" s="223">
        <v>0</v>
      </c>
      <c r="E92" s="223">
        <v>0</v>
      </c>
      <c r="F92" s="223">
        <v>0</v>
      </c>
      <c r="G92" s="223">
        <v>0</v>
      </c>
      <c r="H92" s="223">
        <v>0</v>
      </c>
      <c r="I92" s="223">
        <v>0</v>
      </c>
      <c r="J92" s="223">
        <v>0</v>
      </c>
      <c r="K92" s="223">
        <v>0</v>
      </c>
      <c r="L92" s="223">
        <v>0</v>
      </c>
      <c r="M92" s="223">
        <v>0</v>
      </c>
      <c r="N92" s="223">
        <v>0</v>
      </c>
      <c r="O92">
        <v>34</v>
      </c>
    </row>
    <row r="93" spans="1:15">
      <c r="A93" s="222" t="s">
        <v>256</v>
      </c>
      <c r="B93" s="222" t="s">
        <v>119</v>
      </c>
      <c r="C93" s="223">
        <v>0</v>
      </c>
      <c r="D93" s="223">
        <v>0</v>
      </c>
      <c r="E93" s="223">
        <v>0</v>
      </c>
      <c r="F93" s="223">
        <v>0</v>
      </c>
      <c r="G93" s="223">
        <v>0</v>
      </c>
      <c r="H93" s="223">
        <v>0</v>
      </c>
      <c r="I93" s="223">
        <v>0</v>
      </c>
      <c r="J93" s="223">
        <v>0</v>
      </c>
      <c r="K93" s="223">
        <v>0</v>
      </c>
      <c r="L93" s="223">
        <v>0</v>
      </c>
      <c r="M93" s="223">
        <v>0</v>
      </c>
      <c r="N93" s="223">
        <v>0</v>
      </c>
      <c r="O93">
        <v>34</v>
      </c>
    </row>
    <row r="94" spans="1:15">
      <c r="A94" s="222" t="s">
        <v>257</v>
      </c>
      <c r="B94" s="222" t="s">
        <v>119</v>
      </c>
      <c r="C94" s="223">
        <v>0</v>
      </c>
      <c r="D94" s="223">
        <v>0</v>
      </c>
      <c r="E94" s="223">
        <v>0</v>
      </c>
      <c r="F94" s="223">
        <v>0</v>
      </c>
      <c r="G94" s="223">
        <v>0</v>
      </c>
      <c r="H94" s="223">
        <v>0</v>
      </c>
      <c r="I94" s="223">
        <v>0</v>
      </c>
      <c r="J94" s="223">
        <v>0</v>
      </c>
      <c r="K94" s="223">
        <v>0</v>
      </c>
      <c r="L94" s="223">
        <v>0</v>
      </c>
      <c r="M94" s="223">
        <v>0</v>
      </c>
      <c r="N94" s="223">
        <v>0</v>
      </c>
      <c r="O94">
        <v>34</v>
      </c>
    </row>
    <row r="95" spans="1:15">
      <c r="A95" s="222" t="s">
        <v>258</v>
      </c>
      <c r="B95" s="222" t="s">
        <v>119</v>
      </c>
      <c r="C95" s="223">
        <v>0</v>
      </c>
      <c r="D95" s="223">
        <v>0</v>
      </c>
      <c r="E95" s="223">
        <v>0</v>
      </c>
      <c r="F95" s="223">
        <v>0</v>
      </c>
      <c r="G95" s="223">
        <v>0</v>
      </c>
      <c r="H95" s="223">
        <v>0</v>
      </c>
      <c r="I95" s="223">
        <v>0</v>
      </c>
      <c r="J95" s="223">
        <v>0</v>
      </c>
      <c r="K95" s="223">
        <v>0</v>
      </c>
      <c r="L95" s="223">
        <v>0</v>
      </c>
      <c r="M95" s="223">
        <v>0</v>
      </c>
      <c r="N95" s="223">
        <v>0</v>
      </c>
      <c r="O95">
        <v>34</v>
      </c>
    </row>
    <row r="96" spans="1:15">
      <c r="A96" s="222" t="s">
        <v>259</v>
      </c>
      <c r="B96" s="222" t="s">
        <v>119</v>
      </c>
      <c r="C96" s="223">
        <v>0</v>
      </c>
      <c r="D96" s="223">
        <v>0</v>
      </c>
      <c r="E96" s="223">
        <v>0</v>
      </c>
      <c r="F96" s="223">
        <v>0</v>
      </c>
      <c r="G96" s="223">
        <v>0</v>
      </c>
      <c r="H96" s="223">
        <v>0</v>
      </c>
      <c r="I96" s="223">
        <v>0</v>
      </c>
      <c r="J96" s="223">
        <v>0</v>
      </c>
      <c r="K96" s="223">
        <v>0</v>
      </c>
      <c r="L96" s="223">
        <v>0</v>
      </c>
      <c r="M96" s="223">
        <v>0</v>
      </c>
      <c r="N96" s="223">
        <v>0</v>
      </c>
      <c r="O96">
        <v>34</v>
      </c>
    </row>
    <row r="97" spans="1:15">
      <c r="A97" s="222" t="s">
        <v>260</v>
      </c>
      <c r="B97" s="222" t="s">
        <v>119</v>
      </c>
      <c r="C97" s="223">
        <v>0</v>
      </c>
      <c r="D97" s="223">
        <v>0</v>
      </c>
      <c r="E97" s="223">
        <v>0</v>
      </c>
      <c r="F97" s="223">
        <v>0</v>
      </c>
      <c r="G97" s="223">
        <v>0</v>
      </c>
      <c r="H97" s="223">
        <v>0</v>
      </c>
      <c r="I97" s="223">
        <v>0</v>
      </c>
      <c r="J97" s="223">
        <v>0</v>
      </c>
      <c r="K97" s="223">
        <v>0</v>
      </c>
      <c r="L97" s="223">
        <v>0</v>
      </c>
      <c r="M97" s="223">
        <v>0</v>
      </c>
      <c r="N97" s="223">
        <v>0</v>
      </c>
      <c r="O97">
        <v>34</v>
      </c>
    </row>
    <row r="98" spans="1:15">
      <c r="A98" s="222" t="s">
        <v>261</v>
      </c>
      <c r="B98" s="222" t="s">
        <v>119</v>
      </c>
      <c r="C98" s="223">
        <v>0</v>
      </c>
      <c r="D98" s="223">
        <v>0</v>
      </c>
      <c r="E98" s="223">
        <v>0</v>
      </c>
      <c r="F98" s="223">
        <v>0</v>
      </c>
      <c r="G98" s="223">
        <v>0</v>
      </c>
      <c r="H98" s="223">
        <v>0</v>
      </c>
      <c r="I98" s="223">
        <v>0</v>
      </c>
      <c r="J98" s="223">
        <v>0</v>
      </c>
      <c r="K98" s="223">
        <v>0</v>
      </c>
      <c r="L98" s="223">
        <v>0</v>
      </c>
      <c r="M98" s="223">
        <v>0</v>
      </c>
      <c r="N98" s="223">
        <v>0</v>
      </c>
      <c r="O98">
        <v>34</v>
      </c>
    </row>
    <row r="99" spans="1:15">
      <c r="A99" s="222" t="s">
        <v>262</v>
      </c>
      <c r="B99" s="222" t="s">
        <v>119</v>
      </c>
      <c r="C99" s="223">
        <v>0</v>
      </c>
      <c r="D99" s="223">
        <v>0</v>
      </c>
      <c r="E99" s="223">
        <v>0</v>
      </c>
      <c r="F99" s="223">
        <v>0</v>
      </c>
      <c r="G99" s="223">
        <v>0</v>
      </c>
      <c r="H99" s="223">
        <v>0</v>
      </c>
      <c r="I99" s="223">
        <v>0</v>
      </c>
      <c r="J99" s="223">
        <v>0</v>
      </c>
      <c r="K99" s="223">
        <v>0</v>
      </c>
      <c r="L99" s="223">
        <v>0</v>
      </c>
      <c r="M99" s="223">
        <v>0</v>
      </c>
      <c r="N99" s="223">
        <v>0</v>
      </c>
      <c r="O99">
        <v>34</v>
      </c>
    </row>
    <row r="100" spans="1:15">
      <c r="A100" s="222" t="s">
        <v>263</v>
      </c>
      <c r="B100" s="222" t="s">
        <v>119</v>
      </c>
      <c r="C100" s="223">
        <v>0</v>
      </c>
      <c r="D100" s="223">
        <v>0</v>
      </c>
      <c r="E100" s="223">
        <v>0</v>
      </c>
      <c r="F100" s="223">
        <v>0</v>
      </c>
      <c r="G100" s="223">
        <v>0</v>
      </c>
      <c r="H100" s="223">
        <v>0</v>
      </c>
      <c r="I100" s="223">
        <v>0</v>
      </c>
      <c r="J100" s="223">
        <v>0</v>
      </c>
      <c r="K100" s="223">
        <v>0</v>
      </c>
      <c r="L100" s="223">
        <v>0</v>
      </c>
      <c r="M100" s="223">
        <v>0</v>
      </c>
      <c r="N100" s="223">
        <v>0</v>
      </c>
      <c r="O100">
        <v>34</v>
      </c>
    </row>
    <row r="101" spans="1:15">
      <c r="A101" s="222" t="s">
        <v>264</v>
      </c>
      <c r="B101" s="222" t="s">
        <v>190</v>
      </c>
      <c r="C101" s="223">
        <v>0</v>
      </c>
      <c r="D101" s="223">
        <v>0</v>
      </c>
      <c r="E101" s="223">
        <v>0</v>
      </c>
      <c r="F101" s="223">
        <v>0</v>
      </c>
      <c r="G101" s="223">
        <v>0</v>
      </c>
      <c r="H101" s="223">
        <v>0</v>
      </c>
      <c r="I101" s="223">
        <v>0</v>
      </c>
      <c r="J101" s="223">
        <v>0</v>
      </c>
      <c r="K101" s="223">
        <v>0</v>
      </c>
      <c r="L101" s="223">
        <v>0</v>
      </c>
      <c r="M101" s="223">
        <v>0</v>
      </c>
      <c r="N101" s="223">
        <v>0</v>
      </c>
      <c r="O101">
        <v>34</v>
      </c>
    </row>
    <row r="102" spans="1:15">
      <c r="A102" s="222" t="s">
        <v>265</v>
      </c>
      <c r="B102" s="222" t="s">
        <v>266</v>
      </c>
      <c r="C102" s="223">
        <v>0</v>
      </c>
      <c r="D102" s="223">
        <v>0</v>
      </c>
      <c r="E102" s="223">
        <v>0</v>
      </c>
      <c r="F102" s="223">
        <v>0</v>
      </c>
      <c r="G102" s="223">
        <v>0</v>
      </c>
      <c r="H102" s="223">
        <v>0</v>
      </c>
      <c r="I102" s="223">
        <v>0</v>
      </c>
      <c r="J102" s="223">
        <v>0</v>
      </c>
      <c r="K102" s="223">
        <v>0</v>
      </c>
      <c r="L102" s="223">
        <v>0</v>
      </c>
      <c r="M102" s="223">
        <v>0</v>
      </c>
      <c r="N102" s="223">
        <v>0</v>
      </c>
      <c r="O102">
        <v>34</v>
      </c>
    </row>
    <row r="103" spans="1:15">
      <c r="A103" s="222" t="s">
        <v>267</v>
      </c>
      <c r="B103" s="222" t="s">
        <v>194</v>
      </c>
      <c r="C103" s="223">
        <v>0</v>
      </c>
      <c r="D103" s="223">
        <v>0</v>
      </c>
      <c r="E103" s="223">
        <v>0</v>
      </c>
      <c r="F103" s="223">
        <v>0</v>
      </c>
      <c r="G103" s="223">
        <v>0</v>
      </c>
      <c r="H103" s="223">
        <v>0</v>
      </c>
      <c r="I103" s="223">
        <v>0</v>
      </c>
      <c r="J103" s="223">
        <v>0</v>
      </c>
      <c r="K103" s="223">
        <v>0</v>
      </c>
      <c r="L103" s="223">
        <v>0</v>
      </c>
      <c r="M103" s="223">
        <v>0</v>
      </c>
      <c r="N103" s="223">
        <v>0</v>
      </c>
      <c r="O103">
        <v>34</v>
      </c>
    </row>
    <row r="104" spans="1:15">
      <c r="A104" s="222" t="s">
        <v>268</v>
      </c>
      <c r="B104" s="222" t="s">
        <v>269</v>
      </c>
      <c r="C104" s="223">
        <v>0</v>
      </c>
      <c r="D104" s="223">
        <v>0</v>
      </c>
      <c r="E104" s="223">
        <v>0</v>
      </c>
      <c r="F104" s="223">
        <v>0</v>
      </c>
      <c r="G104" s="223">
        <v>0</v>
      </c>
      <c r="H104" s="223">
        <v>0</v>
      </c>
      <c r="I104" s="223">
        <v>0</v>
      </c>
      <c r="J104" s="223">
        <v>0</v>
      </c>
      <c r="K104" s="223">
        <v>0</v>
      </c>
      <c r="L104" s="223">
        <v>0</v>
      </c>
      <c r="M104" s="223">
        <v>0</v>
      </c>
      <c r="N104" s="223">
        <v>0</v>
      </c>
      <c r="O104">
        <v>34</v>
      </c>
    </row>
    <row r="105" spans="1:15">
      <c r="A105" s="222" t="s">
        <v>270</v>
      </c>
      <c r="B105" s="222" t="s">
        <v>271</v>
      </c>
      <c r="C105" s="223">
        <v>0</v>
      </c>
      <c r="D105" s="223">
        <v>0</v>
      </c>
      <c r="E105" s="223">
        <v>0</v>
      </c>
      <c r="F105" s="223">
        <v>0</v>
      </c>
      <c r="G105" s="223">
        <v>0</v>
      </c>
      <c r="H105" s="223">
        <v>0</v>
      </c>
      <c r="I105" s="223">
        <v>0</v>
      </c>
      <c r="J105" s="223">
        <v>0</v>
      </c>
      <c r="K105" s="223">
        <v>0</v>
      </c>
      <c r="L105" s="223">
        <v>0</v>
      </c>
      <c r="M105" s="223">
        <v>0</v>
      </c>
      <c r="N105" s="223">
        <v>0</v>
      </c>
      <c r="O105">
        <v>34</v>
      </c>
    </row>
    <row r="106" spans="1:15">
      <c r="A106" s="222" t="s">
        <v>272</v>
      </c>
      <c r="B106" s="222" t="s">
        <v>119</v>
      </c>
      <c r="C106" s="223">
        <v>0</v>
      </c>
      <c r="D106" s="223">
        <v>0</v>
      </c>
      <c r="E106" s="223">
        <v>0</v>
      </c>
      <c r="F106" s="223">
        <v>0</v>
      </c>
      <c r="G106" s="223">
        <v>0</v>
      </c>
      <c r="H106" s="223">
        <v>0</v>
      </c>
      <c r="I106" s="223">
        <v>0</v>
      </c>
      <c r="J106" s="223">
        <v>0</v>
      </c>
      <c r="K106" s="223">
        <v>0</v>
      </c>
      <c r="L106" s="223">
        <v>0</v>
      </c>
      <c r="M106" s="223">
        <v>0</v>
      </c>
      <c r="N106" s="223">
        <v>0</v>
      </c>
      <c r="O106">
        <v>34</v>
      </c>
    </row>
    <row r="107" spans="1:15">
      <c r="A107" s="222" t="s">
        <v>273</v>
      </c>
      <c r="B107" s="222" t="s">
        <v>274</v>
      </c>
      <c r="C107" s="223">
        <v>0</v>
      </c>
      <c r="D107" s="223">
        <v>0</v>
      </c>
      <c r="E107" s="223">
        <v>0</v>
      </c>
      <c r="F107" s="223">
        <v>0</v>
      </c>
      <c r="G107" s="223">
        <v>0</v>
      </c>
      <c r="H107" s="223">
        <v>0</v>
      </c>
      <c r="I107" s="223">
        <v>0</v>
      </c>
      <c r="J107" s="223">
        <v>0</v>
      </c>
      <c r="K107" s="223">
        <v>0</v>
      </c>
      <c r="L107" s="223">
        <v>0</v>
      </c>
      <c r="M107" s="223">
        <v>0</v>
      </c>
      <c r="N107" s="223">
        <v>0</v>
      </c>
      <c r="O107">
        <v>34</v>
      </c>
    </row>
    <row r="108" spans="1:15">
      <c r="A108" s="222" t="s">
        <v>275</v>
      </c>
      <c r="B108" s="222" t="s">
        <v>276</v>
      </c>
      <c r="C108" s="223">
        <v>96931.3</v>
      </c>
      <c r="D108" s="223">
        <v>61765.64</v>
      </c>
      <c r="E108" s="223">
        <v>107900.21</v>
      </c>
      <c r="F108" s="223">
        <v>93658.07</v>
      </c>
      <c r="G108" s="223">
        <v>102944.69</v>
      </c>
      <c r="H108" s="223">
        <v>10321.709999999999</v>
      </c>
      <c r="I108" s="223">
        <v>10311.91</v>
      </c>
      <c r="J108" s="223">
        <v>10311.91</v>
      </c>
      <c r="K108" s="223">
        <v>10311.91</v>
      </c>
      <c r="L108" s="223">
        <v>10311.91</v>
      </c>
      <c r="M108" s="223">
        <v>10311.91</v>
      </c>
      <c r="N108" s="223">
        <v>10311.91</v>
      </c>
      <c r="O108">
        <v>34</v>
      </c>
    </row>
    <row r="109" spans="1:15">
      <c r="A109" s="222" t="s">
        <v>277</v>
      </c>
      <c r="B109" s="222" t="s">
        <v>278</v>
      </c>
      <c r="C109" s="223">
        <v>0</v>
      </c>
      <c r="D109" s="223">
        <v>0</v>
      </c>
      <c r="E109" s="223">
        <v>0</v>
      </c>
      <c r="F109" s="223">
        <v>0</v>
      </c>
      <c r="G109" s="223">
        <v>0</v>
      </c>
      <c r="H109" s="223">
        <v>0</v>
      </c>
      <c r="I109" s="223">
        <v>0</v>
      </c>
      <c r="J109" s="223">
        <v>0</v>
      </c>
      <c r="K109" s="223">
        <v>0</v>
      </c>
      <c r="L109" s="223">
        <v>0</v>
      </c>
      <c r="M109" s="223">
        <v>0</v>
      </c>
      <c r="N109" s="223">
        <v>0</v>
      </c>
      <c r="O109">
        <v>34</v>
      </c>
    </row>
    <row r="110" spans="1:15">
      <c r="A110" s="222" t="s">
        <v>279</v>
      </c>
      <c r="B110" s="222" t="s">
        <v>280</v>
      </c>
      <c r="C110" s="223">
        <v>0</v>
      </c>
      <c r="D110" s="223">
        <v>0</v>
      </c>
      <c r="E110" s="223">
        <v>0</v>
      </c>
      <c r="F110" s="223">
        <v>0</v>
      </c>
      <c r="G110" s="223">
        <v>0</v>
      </c>
      <c r="H110" s="223">
        <v>0</v>
      </c>
      <c r="I110" s="223">
        <v>0</v>
      </c>
      <c r="J110" s="223">
        <v>0</v>
      </c>
      <c r="K110" s="223">
        <v>0</v>
      </c>
      <c r="L110" s="223">
        <v>0</v>
      </c>
      <c r="M110" s="223">
        <v>0</v>
      </c>
      <c r="N110" s="223">
        <v>0</v>
      </c>
      <c r="O110">
        <v>34</v>
      </c>
    </row>
    <row r="111" spans="1:15">
      <c r="A111" s="222" t="s">
        <v>281</v>
      </c>
      <c r="B111" s="222" t="s">
        <v>282</v>
      </c>
      <c r="C111" s="223">
        <v>0</v>
      </c>
      <c r="D111" s="223">
        <v>0</v>
      </c>
      <c r="E111" s="223">
        <v>0</v>
      </c>
      <c r="F111" s="223">
        <v>0</v>
      </c>
      <c r="G111" s="223">
        <v>0</v>
      </c>
      <c r="H111" s="223">
        <v>0</v>
      </c>
      <c r="I111" s="223">
        <v>0</v>
      </c>
      <c r="J111" s="223">
        <v>0</v>
      </c>
      <c r="K111" s="223">
        <v>0</v>
      </c>
      <c r="L111" s="223">
        <v>0</v>
      </c>
      <c r="M111" s="223">
        <v>0</v>
      </c>
      <c r="N111" s="223">
        <v>0</v>
      </c>
      <c r="O111">
        <v>34</v>
      </c>
    </row>
    <row r="112" spans="1:15">
      <c r="A112" s="222" t="s">
        <v>283</v>
      </c>
      <c r="B112" s="222" t="s">
        <v>284</v>
      </c>
      <c r="C112" s="223">
        <v>0</v>
      </c>
      <c r="D112" s="223">
        <v>0</v>
      </c>
      <c r="E112" s="223">
        <v>0</v>
      </c>
      <c r="F112" s="223">
        <v>0</v>
      </c>
      <c r="G112" s="223">
        <v>0</v>
      </c>
      <c r="H112" s="223">
        <v>0</v>
      </c>
      <c r="I112" s="223">
        <v>0</v>
      </c>
      <c r="J112" s="223">
        <v>0</v>
      </c>
      <c r="K112" s="223">
        <v>0</v>
      </c>
      <c r="L112" s="223">
        <v>0</v>
      </c>
      <c r="M112" s="223">
        <v>0</v>
      </c>
      <c r="N112" s="223">
        <v>0</v>
      </c>
      <c r="O112">
        <v>34</v>
      </c>
    </row>
    <row r="113" spans="1:15">
      <c r="A113" s="222" t="s">
        <v>285</v>
      </c>
      <c r="B113" s="222" t="s">
        <v>286</v>
      </c>
      <c r="C113" s="223">
        <v>0</v>
      </c>
      <c r="D113" s="223">
        <v>0</v>
      </c>
      <c r="E113" s="223">
        <v>0</v>
      </c>
      <c r="F113" s="223">
        <v>0</v>
      </c>
      <c r="G113" s="223">
        <v>0</v>
      </c>
      <c r="H113" s="223">
        <v>0</v>
      </c>
      <c r="I113" s="223">
        <v>0</v>
      </c>
      <c r="J113" s="223">
        <v>0</v>
      </c>
      <c r="K113" s="223">
        <v>0</v>
      </c>
      <c r="L113" s="223">
        <v>0</v>
      </c>
      <c r="M113" s="223">
        <v>0</v>
      </c>
      <c r="N113" s="223">
        <v>0</v>
      </c>
      <c r="O113">
        <v>34</v>
      </c>
    </row>
    <row r="114" spans="1:15">
      <c r="A114" s="222" t="s">
        <v>287</v>
      </c>
      <c r="B114" s="222" t="s">
        <v>119</v>
      </c>
      <c r="C114" s="223">
        <v>0</v>
      </c>
      <c r="D114" s="223">
        <v>0</v>
      </c>
      <c r="E114" s="223">
        <v>0</v>
      </c>
      <c r="F114" s="223">
        <v>0</v>
      </c>
      <c r="G114" s="223">
        <v>0</v>
      </c>
      <c r="H114" s="223">
        <v>0</v>
      </c>
      <c r="I114" s="223">
        <v>0</v>
      </c>
      <c r="J114" s="223">
        <v>0</v>
      </c>
      <c r="K114" s="223">
        <v>0</v>
      </c>
      <c r="L114" s="223">
        <v>0</v>
      </c>
      <c r="M114" s="223">
        <v>0</v>
      </c>
      <c r="N114" s="223">
        <v>0</v>
      </c>
      <c r="O114">
        <v>34</v>
      </c>
    </row>
    <row r="115" spans="1:15">
      <c r="A115" s="222" t="s">
        <v>288</v>
      </c>
      <c r="B115" s="222" t="s">
        <v>119</v>
      </c>
      <c r="C115" s="223">
        <v>0</v>
      </c>
      <c r="D115" s="223">
        <v>0</v>
      </c>
      <c r="E115" s="223">
        <v>0</v>
      </c>
      <c r="F115" s="223">
        <v>0</v>
      </c>
      <c r="G115" s="223">
        <v>0</v>
      </c>
      <c r="H115" s="223">
        <v>0</v>
      </c>
      <c r="I115" s="223">
        <v>0</v>
      </c>
      <c r="J115" s="223">
        <v>0</v>
      </c>
      <c r="K115" s="223">
        <v>0</v>
      </c>
      <c r="L115" s="223">
        <v>0</v>
      </c>
      <c r="M115" s="223">
        <v>0</v>
      </c>
      <c r="N115" s="223">
        <v>0</v>
      </c>
      <c r="O115">
        <v>34</v>
      </c>
    </row>
    <row r="116" spans="1:15">
      <c r="A116" s="222" t="s">
        <v>289</v>
      </c>
      <c r="B116" s="222" t="s">
        <v>119</v>
      </c>
      <c r="C116" s="223">
        <v>0</v>
      </c>
      <c r="D116" s="223">
        <v>0</v>
      </c>
      <c r="E116" s="223">
        <v>0</v>
      </c>
      <c r="F116" s="223">
        <v>0</v>
      </c>
      <c r="G116" s="223">
        <v>0</v>
      </c>
      <c r="H116" s="223">
        <v>0</v>
      </c>
      <c r="I116" s="223">
        <v>0</v>
      </c>
      <c r="J116" s="223">
        <v>0</v>
      </c>
      <c r="K116" s="223">
        <v>0</v>
      </c>
      <c r="L116" s="223">
        <v>0</v>
      </c>
      <c r="M116" s="223">
        <v>0</v>
      </c>
      <c r="N116" s="223">
        <v>0</v>
      </c>
      <c r="O116">
        <v>34</v>
      </c>
    </row>
    <row r="117" spans="1:15">
      <c r="A117" s="222" t="s">
        <v>290</v>
      </c>
      <c r="B117" s="222" t="s">
        <v>119</v>
      </c>
      <c r="C117" s="223">
        <v>0</v>
      </c>
      <c r="D117" s="223">
        <v>0</v>
      </c>
      <c r="E117" s="223">
        <v>0</v>
      </c>
      <c r="F117" s="223">
        <v>0</v>
      </c>
      <c r="G117" s="223">
        <v>0</v>
      </c>
      <c r="H117" s="223">
        <v>0</v>
      </c>
      <c r="I117" s="223">
        <v>0</v>
      </c>
      <c r="J117" s="223">
        <v>0</v>
      </c>
      <c r="K117" s="223">
        <v>0</v>
      </c>
      <c r="L117" s="223">
        <v>0</v>
      </c>
      <c r="M117" s="223">
        <v>0</v>
      </c>
      <c r="N117" s="223">
        <v>0</v>
      </c>
      <c r="O117">
        <v>34</v>
      </c>
    </row>
    <row r="118" spans="1:15">
      <c r="A118" s="222" t="s">
        <v>291</v>
      </c>
      <c r="B118" s="222" t="s">
        <v>119</v>
      </c>
      <c r="C118" s="223">
        <v>0</v>
      </c>
      <c r="D118" s="223">
        <v>0</v>
      </c>
      <c r="E118" s="223">
        <v>0</v>
      </c>
      <c r="F118" s="223">
        <v>0</v>
      </c>
      <c r="G118" s="223">
        <v>0</v>
      </c>
      <c r="H118" s="223">
        <v>0</v>
      </c>
      <c r="I118" s="223">
        <v>0</v>
      </c>
      <c r="J118" s="223">
        <v>0</v>
      </c>
      <c r="K118" s="223">
        <v>0</v>
      </c>
      <c r="L118" s="223">
        <v>0</v>
      </c>
      <c r="M118" s="223">
        <v>0</v>
      </c>
      <c r="N118" s="223">
        <v>0</v>
      </c>
      <c r="O118">
        <v>34</v>
      </c>
    </row>
    <row r="119" spans="1:15">
      <c r="A119" s="222" t="s">
        <v>292</v>
      </c>
      <c r="B119" s="222" t="s">
        <v>293</v>
      </c>
      <c r="C119" s="223">
        <v>0</v>
      </c>
      <c r="D119" s="223">
        <v>0</v>
      </c>
      <c r="E119" s="223">
        <v>0</v>
      </c>
      <c r="F119" s="223">
        <v>0</v>
      </c>
      <c r="G119" s="223">
        <v>0</v>
      </c>
      <c r="H119" s="223">
        <v>0</v>
      </c>
      <c r="I119" s="223">
        <v>0</v>
      </c>
      <c r="J119" s="223">
        <v>0</v>
      </c>
      <c r="K119" s="223">
        <v>0</v>
      </c>
      <c r="L119" s="223">
        <v>0</v>
      </c>
      <c r="M119" s="223">
        <v>0</v>
      </c>
      <c r="N119" s="223">
        <v>0</v>
      </c>
      <c r="O119">
        <v>34</v>
      </c>
    </row>
    <row r="120" spans="1:15">
      <c r="A120" s="222" t="s">
        <v>2447</v>
      </c>
      <c r="B120" s="222" t="s">
        <v>2448</v>
      </c>
      <c r="C120" s="223">
        <v>0</v>
      </c>
      <c r="D120" s="223">
        <v>0</v>
      </c>
      <c r="E120" s="223">
        <v>0</v>
      </c>
      <c r="F120" s="223">
        <v>0</v>
      </c>
      <c r="G120" s="223">
        <v>0</v>
      </c>
      <c r="H120" s="223">
        <v>0</v>
      </c>
      <c r="I120" s="223">
        <v>0</v>
      </c>
      <c r="J120" s="223">
        <v>0</v>
      </c>
      <c r="K120" s="223">
        <v>0</v>
      </c>
      <c r="L120" s="223">
        <v>0</v>
      </c>
      <c r="M120" s="223">
        <v>0</v>
      </c>
      <c r="N120" s="223">
        <v>0</v>
      </c>
      <c r="O120">
        <v>34</v>
      </c>
    </row>
    <row r="121" spans="1:15">
      <c r="A121" s="222" t="s">
        <v>2449</v>
      </c>
      <c r="B121" s="222" t="s">
        <v>2450</v>
      </c>
      <c r="C121" s="223">
        <v>0</v>
      </c>
      <c r="D121" s="223">
        <v>0</v>
      </c>
      <c r="E121" s="223">
        <v>0</v>
      </c>
      <c r="F121" s="223">
        <v>0</v>
      </c>
      <c r="G121" s="223">
        <v>0</v>
      </c>
      <c r="H121" s="223">
        <v>0</v>
      </c>
      <c r="I121" s="223">
        <v>0</v>
      </c>
      <c r="J121" s="223">
        <v>0</v>
      </c>
      <c r="K121" s="223">
        <v>0</v>
      </c>
      <c r="L121" s="223">
        <v>0</v>
      </c>
      <c r="M121" s="223">
        <v>0</v>
      </c>
      <c r="N121" s="223">
        <v>0</v>
      </c>
      <c r="O121">
        <v>34</v>
      </c>
    </row>
    <row r="122" spans="1:15">
      <c r="A122" s="222" t="s">
        <v>2455</v>
      </c>
      <c r="B122" s="222" t="s">
        <v>2456</v>
      </c>
      <c r="C122" s="223">
        <v>0</v>
      </c>
      <c r="D122" s="223">
        <v>0</v>
      </c>
      <c r="E122" s="223">
        <v>0</v>
      </c>
      <c r="F122" s="223">
        <v>0</v>
      </c>
      <c r="G122" s="223">
        <v>0</v>
      </c>
      <c r="H122" s="223">
        <v>0</v>
      </c>
      <c r="I122" s="223">
        <v>0</v>
      </c>
      <c r="J122" s="223">
        <v>0</v>
      </c>
      <c r="K122" s="223">
        <v>0</v>
      </c>
      <c r="L122" s="223">
        <v>0</v>
      </c>
      <c r="M122" s="223">
        <v>0</v>
      </c>
      <c r="N122" s="223">
        <v>0</v>
      </c>
      <c r="O122">
        <v>34</v>
      </c>
    </row>
    <row r="123" spans="1:15">
      <c r="A123" s="222" t="s">
        <v>294</v>
      </c>
      <c r="B123" s="222" t="s">
        <v>2457</v>
      </c>
      <c r="C123" s="223">
        <v>0</v>
      </c>
      <c r="D123" s="223">
        <v>0</v>
      </c>
      <c r="E123" s="223">
        <v>0</v>
      </c>
      <c r="F123" s="223">
        <v>0</v>
      </c>
      <c r="G123" s="223">
        <v>0</v>
      </c>
      <c r="H123" s="223">
        <v>0</v>
      </c>
      <c r="I123" s="223">
        <v>0</v>
      </c>
      <c r="J123" s="223">
        <v>0</v>
      </c>
      <c r="K123" s="223">
        <v>0</v>
      </c>
      <c r="L123" s="223">
        <v>0</v>
      </c>
      <c r="M123" s="223">
        <v>0</v>
      </c>
      <c r="N123" s="223">
        <v>0</v>
      </c>
      <c r="O123">
        <v>34</v>
      </c>
    </row>
    <row r="124" spans="1:15">
      <c r="A124" s="222" t="s">
        <v>296</v>
      </c>
      <c r="B124" s="222" t="s">
        <v>2458</v>
      </c>
      <c r="C124" s="223">
        <v>0</v>
      </c>
      <c r="D124" s="223">
        <v>0</v>
      </c>
      <c r="E124" s="223">
        <v>0</v>
      </c>
      <c r="F124" s="223">
        <v>0</v>
      </c>
      <c r="G124" s="223">
        <v>0</v>
      </c>
      <c r="H124" s="223">
        <v>0</v>
      </c>
      <c r="I124" s="223">
        <v>0</v>
      </c>
      <c r="J124" s="223">
        <v>0</v>
      </c>
      <c r="K124" s="223">
        <v>0</v>
      </c>
      <c r="L124" s="223">
        <v>0</v>
      </c>
      <c r="M124" s="223">
        <v>0</v>
      </c>
      <c r="N124" s="223">
        <v>0</v>
      </c>
      <c r="O124">
        <v>34</v>
      </c>
    </row>
    <row r="125" spans="1:15">
      <c r="A125" s="222" t="s">
        <v>2459</v>
      </c>
      <c r="B125" s="222" t="s">
        <v>2460</v>
      </c>
      <c r="C125" s="223">
        <v>0</v>
      </c>
      <c r="D125" s="223">
        <v>0</v>
      </c>
      <c r="E125" s="223">
        <v>0</v>
      </c>
      <c r="F125" s="223">
        <v>0</v>
      </c>
      <c r="G125" s="223">
        <v>0</v>
      </c>
      <c r="H125" s="223">
        <v>0</v>
      </c>
      <c r="I125" s="223">
        <v>0</v>
      </c>
      <c r="J125" s="223">
        <v>0</v>
      </c>
      <c r="K125" s="223">
        <v>0</v>
      </c>
      <c r="L125" s="223">
        <v>0</v>
      </c>
      <c r="M125" s="223">
        <v>0</v>
      </c>
      <c r="N125" s="223">
        <v>0</v>
      </c>
      <c r="O125">
        <v>34</v>
      </c>
    </row>
    <row r="126" spans="1:15">
      <c r="A126" s="222" t="s">
        <v>2509</v>
      </c>
      <c r="B126" s="222" t="s">
        <v>2452</v>
      </c>
      <c r="C126" s="223">
        <v>0</v>
      </c>
      <c r="D126" s="223">
        <v>0</v>
      </c>
      <c r="E126" s="223">
        <v>0</v>
      </c>
      <c r="F126" s="223">
        <v>0</v>
      </c>
      <c r="G126" s="223">
        <v>0</v>
      </c>
      <c r="H126" s="223">
        <v>0</v>
      </c>
      <c r="I126" s="223">
        <v>0</v>
      </c>
      <c r="J126" s="223">
        <v>0</v>
      </c>
      <c r="K126" s="223">
        <v>0</v>
      </c>
      <c r="L126" s="223">
        <v>0</v>
      </c>
      <c r="M126" s="223">
        <v>0</v>
      </c>
      <c r="N126" s="223">
        <v>0</v>
      </c>
      <c r="O126">
        <v>34</v>
      </c>
    </row>
    <row r="127" spans="1:15">
      <c r="A127" s="222" t="s">
        <v>2510</v>
      </c>
      <c r="B127" s="222" t="s">
        <v>2454</v>
      </c>
      <c r="C127" s="223">
        <v>0</v>
      </c>
      <c r="D127" s="223">
        <v>0</v>
      </c>
      <c r="E127" s="223">
        <v>0</v>
      </c>
      <c r="F127" s="223">
        <v>0</v>
      </c>
      <c r="G127" s="223">
        <v>0</v>
      </c>
      <c r="H127" s="223">
        <v>0</v>
      </c>
      <c r="I127" s="223">
        <v>0</v>
      </c>
      <c r="J127" s="223">
        <v>0</v>
      </c>
      <c r="K127" s="223">
        <v>0</v>
      </c>
      <c r="L127" s="223">
        <v>0</v>
      </c>
      <c r="M127" s="223">
        <v>0</v>
      </c>
      <c r="N127" s="223">
        <v>0</v>
      </c>
      <c r="O127">
        <v>34</v>
      </c>
    </row>
    <row r="128" spans="1:15">
      <c r="A128" s="222" t="s">
        <v>2511</v>
      </c>
      <c r="B128" s="222" t="s">
        <v>2512</v>
      </c>
      <c r="C128" s="223">
        <v>0</v>
      </c>
      <c r="D128" s="223">
        <v>0</v>
      </c>
      <c r="E128" s="223">
        <v>0</v>
      </c>
      <c r="F128" s="223">
        <v>0</v>
      </c>
      <c r="G128" s="223">
        <v>0</v>
      </c>
      <c r="H128" s="223">
        <v>0</v>
      </c>
      <c r="I128" s="223">
        <v>0</v>
      </c>
      <c r="J128" s="223">
        <v>0</v>
      </c>
      <c r="K128" s="223">
        <v>0</v>
      </c>
      <c r="L128" s="223">
        <v>0</v>
      </c>
      <c r="M128" s="223">
        <v>0</v>
      </c>
      <c r="N128" s="223">
        <v>0</v>
      </c>
      <c r="O128">
        <v>34</v>
      </c>
    </row>
    <row r="129" spans="1:15">
      <c r="A129" s="222" t="s">
        <v>2513</v>
      </c>
      <c r="B129" s="222" t="s">
        <v>2514</v>
      </c>
      <c r="C129" s="223">
        <v>0</v>
      </c>
      <c r="D129" s="223">
        <v>0</v>
      </c>
      <c r="E129" s="223">
        <v>0</v>
      </c>
      <c r="F129" s="223">
        <v>0</v>
      </c>
      <c r="G129" s="223">
        <v>0</v>
      </c>
      <c r="H129" s="223">
        <v>0</v>
      </c>
      <c r="I129" s="223">
        <v>0</v>
      </c>
      <c r="J129" s="223">
        <v>0</v>
      </c>
      <c r="K129" s="223">
        <v>0</v>
      </c>
      <c r="L129" s="223">
        <v>0</v>
      </c>
      <c r="M129" s="223">
        <v>0</v>
      </c>
      <c r="N129" s="223">
        <v>0</v>
      </c>
      <c r="O129">
        <v>34</v>
      </c>
    </row>
    <row r="130" spans="1:15">
      <c r="A130" s="222" t="s">
        <v>2461</v>
      </c>
      <c r="B130" s="222" t="s">
        <v>2462</v>
      </c>
      <c r="C130" s="223">
        <v>0</v>
      </c>
      <c r="D130" s="223">
        <v>0</v>
      </c>
      <c r="E130" s="223">
        <v>0</v>
      </c>
      <c r="F130" s="223">
        <v>0</v>
      </c>
      <c r="G130" s="223">
        <v>0</v>
      </c>
      <c r="H130" s="223">
        <v>0</v>
      </c>
      <c r="I130" s="223">
        <v>0</v>
      </c>
      <c r="J130" s="223">
        <v>0</v>
      </c>
      <c r="K130" s="223">
        <v>0</v>
      </c>
      <c r="L130" s="223">
        <v>0</v>
      </c>
      <c r="M130" s="223">
        <v>0</v>
      </c>
      <c r="N130" s="223">
        <v>0</v>
      </c>
      <c r="O130">
        <v>34</v>
      </c>
    </row>
    <row r="131" spans="1:15">
      <c r="A131" s="222" t="s">
        <v>2463</v>
      </c>
      <c r="B131" s="222" t="s">
        <v>2464</v>
      </c>
      <c r="C131" s="223">
        <v>0</v>
      </c>
      <c r="D131" s="223">
        <v>0</v>
      </c>
      <c r="E131" s="223">
        <v>0</v>
      </c>
      <c r="F131" s="223">
        <v>0</v>
      </c>
      <c r="G131" s="223">
        <v>0</v>
      </c>
      <c r="H131" s="223">
        <v>0</v>
      </c>
      <c r="I131" s="223">
        <v>0</v>
      </c>
      <c r="J131" s="223">
        <v>0</v>
      </c>
      <c r="K131" s="223">
        <v>0</v>
      </c>
      <c r="L131" s="223">
        <v>0</v>
      </c>
      <c r="M131" s="223">
        <v>0</v>
      </c>
      <c r="N131" s="223">
        <v>0</v>
      </c>
      <c r="O131">
        <v>34</v>
      </c>
    </row>
    <row r="132" spans="1:15">
      <c r="A132" s="222" t="s">
        <v>2465</v>
      </c>
      <c r="B132" s="222" t="s">
        <v>2466</v>
      </c>
      <c r="C132" s="223">
        <v>0</v>
      </c>
      <c r="D132" s="223">
        <v>0</v>
      </c>
      <c r="E132" s="223">
        <v>0</v>
      </c>
      <c r="F132" s="223">
        <v>0</v>
      </c>
      <c r="G132" s="223">
        <v>0</v>
      </c>
      <c r="H132" s="223">
        <v>0</v>
      </c>
      <c r="I132" s="223">
        <v>0</v>
      </c>
      <c r="J132" s="223">
        <v>0</v>
      </c>
      <c r="K132" s="223">
        <v>0</v>
      </c>
      <c r="L132" s="223">
        <v>0</v>
      </c>
      <c r="M132" s="223">
        <v>0</v>
      </c>
      <c r="N132" s="223">
        <v>0</v>
      </c>
      <c r="O132">
        <v>34</v>
      </c>
    </row>
    <row r="133" spans="1:15">
      <c r="A133" s="222" t="s">
        <v>2467</v>
      </c>
      <c r="B133" s="222" t="s">
        <v>2468</v>
      </c>
      <c r="C133" s="223">
        <v>3649.46</v>
      </c>
      <c r="D133" s="223">
        <v>6415.72</v>
      </c>
      <c r="E133" s="223">
        <v>5915.72</v>
      </c>
      <c r="F133" s="223">
        <v>470</v>
      </c>
      <c r="G133" s="223">
        <v>669.64</v>
      </c>
      <c r="H133" s="223">
        <v>8865.9599999999991</v>
      </c>
      <c r="I133" s="223">
        <v>5097.0200000000004</v>
      </c>
      <c r="J133" s="223">
        <v>5097.0200000000004</v>
      </c>
      <c r="K133" s="223">
        <v>5097.0200000000004</v>
      </c>
      <c r="L133" s="223">
        <v>5097.0200000000004</v>
      </c>
      <c r="M133" s="223">
        <v>5097.0200000000004</v>
      </c>
      <c r="N133" s="223">
        <v>5097.0200000000004</v>
      </c>
      <c r="O133">
        <v>34</v>
      </c>
    </row>
    <row r="134" spans="1:15">
      <c r="A134" s="222" t="s">
        <v>2469</v>
      </c>
      <c r="B134" s="222" t="s">
        <v>2470</v>
      </c>
      <c r="C134" s="223">
        <v>0</v>
      </c>
      <c r="D134" s="223">
        <v>0</v>
      </c>
      <c r="E134" s="223">
        <v>0</v>
      </c>
      <c r="F134" s="223">
        <v>0</v>
      </c>
      <c r="G134" s="223">
        <v>0</v>
      </c>
      <c r="H134" s="223">
        <v>0</v>
      </c>
      <c r="I134" s="223">
        <v>700000</v>
      </c>
      <c r="J134" s="223">
        <v>700000</v>
      </c>
      <c r="K134" s="223">
        <v>700000</v>
      </c>
      <c r="L134" s="223">
        <v>700000</v>
      </c>
      <c r="M134" s="223">
        <v>700000</v>
      </c>
      <c r="N134" s="223">
        <v>700000</v>
      </c>
      <c r="O134">
        <v>34</v>
      </c>
    </row>
    <row r="135" spans="1:15">
      <c r="A135" s="222" t="s">
        <v>2471</v>
      </c>
      <c r="B135" s="222" t="s">
        <v>2472</v>
      </c>
      <c r="C135" s="223">
        <v>0</v>
      </c>
      <c r="D135" s="223">
        <v>0</v>
      </c>
      <c r="E135" s="223">
        <v>0</v>
      </c>
      <c r="F135" s="223">
        <v>0</v>
      </c>
      <c r="G135" s="223">
        <v>0</v>
      </c>
      <c r="H135" s="223">
        <v>0</v>
      </c>
      <c r="I135" s="223">
        <v>-696761.06</v>
      </c>
      <c r="J135" s="223">
        <v>-696761.06</v>
      </c>
      <c r="K135" s="223">
        <v>-696761.06</v>
      </c>
      <c r="L135" s="223">
        <v>-696761.06</v>
      </c>
      <c r="M135" s="223">
        <v>-696761.06</v>
      </c>
      <c r="N135" s="223">
        <v>-696761.06</v>
      </c>
      <c r="O135">
        <v>34</v>
      </c>
    </row>
    <row r="136" spans="1:15">
      <c r="A136" s="222" t="s">
        <v>2473</v>
      </c>
      <c r="B136" s="222" t="s">
        <v>2474</v>
      </c>
      <c r="C136" s="223">
        <v>0</v>
      </c>
      <c r="D136" s="223">
        <v>0</v>
      </c>
      <c r="E136" s="223">
        <v>0</v>
      </c>
      <c r="F136" s="223">
        <v>0</v>
      </c>
      <c r="G136" s="223">
        <v>0</v>
      </c>
      <c r="H136" s="223">
        <v>0</v>
      </c>
      <c r="I136" s="223">
        <v>0</v>
      </c>
      <c r="J136" s="223">
        <v>0</v>
      </c>
      <c r="K136" s="223">
        <v>0</v>
      </c>
      <c r="L136" s="223">
        <v>0</v>
      </c>
      <c r="M136" s="223">
        <v>0</v>
      </c>
      <c r="N136" s="223">
        <v>0</v>
      </c>
      <c r="O136">
        <v>34</v>
      </c>
    </row>
    <row r="137" spans="1:15">
      <c r="A137" s="222" t="s">
        <v>2475</v>
      </c>
      <c r="B137" s="222" t="s">
        <v>2476</v>
      </c>
      <c r="C137" s="223">
        <v>0</v>
      </c>
      <c r="D137" s="223">
        <v>0</v>
      </c>
      <c r="E137" s="223">
        <v>0</v>
      </c>
      <c r="F137" s="223">
        <v>0</v>
      </c>
      <c r="G137" s="223">
        <v>0</v>
      </c>
      <c r="H137" s="223">
        <v>0</v>
      </c>
      <c r="I137" s="223">
        <v>0</v>
      </c>
      <c r="J137" s="223">
        <v>0</v>
      </c>
      <c r="K137" s="223">
        <v>0</v>
      </c>
      <c r="L137" s="223">
        <v>0</v>
      </c>
      <c r="M137" s="223">
        <v>0</v>
      </c>
      <c r="N137" s="223">
        <v>0</v>
      </c>
      <c r="O137">
        <v>34</v>
      </c>
    </row>
    <row r="138" spans="1:15">
      <c r="A138" s="222" t="s">
        <v>2477</v>
      </c>
      <c r="B138" s="222" t="s">
        <v>2478</v>
      </c>
      <c r="C138" s="223">
        <v>0</v>
      </c>
      <c r="D138" s="223">
        <v>0</v>
      </c>
      <c r="E138" s="223">
        <v>0</v>
      </c>
      <c r="F138" s="223">
        <v>0</v>
      </c>
      <c r="G138" s="223">
        <v>0</v>
      </c>
      <c r="H138" s="223">
        <v>0</v>
      </c>
      <c r="I138" s="223">
        <v>0</v>
      </c>
      <c r="J138" s="223">
        <v>0</v>
      </c>
      <c r="K138" s="223">
        <v>0</v>
      </c>
      <c r="L138" s="223">
        <v>0</v>
      </c>
      <c r="M138" s="223">
        <v>0</v>
      </c>
      <c r="N138" s="223">
        <v>0</v>
      </c>
      <c r="O138">
        <v>34</v>
      </c>
    </row>
    <row r="139" spans="1:15">
      <c r="A139" s="222" t="s">
        <v>298</v>
      </c>
      <c r="B139" s="222" t="s">
        <v>299</v>
      </c>
      <c r="C139" s="223">
        <v>0</v>
      </c>
      <c r="D139" s="223">
        <v>0</v>
      </c>
      <c r="E139" s="223">
        <v>0</v>
      </c>
      <c r="F139" s="223">
        <v>0</v>
      </c>
      <c r="G139" s="223">
        <v>0</v>
      </c>
      <c r="H139" s="223">
        <v>0</v>
      </c>
      <c r="I139" s="223">
        <v>0</v>
      </c>
      <c r="J139" s="223">
        <v>0</v>
      </c>
      <c r="K139" s="223">
        <v>0</v>
      </c>
      <c r="L139" s="223">
        <v>0</v>
      </c>
      <c r="M139" s="223">
        <v>0</v>
      </c>
      <c r="N139" s="223">
        <v>0</v>
      </c>
      <c r="O139">
        <v>34</v>
      </c>
    </row>
    <row r="140" spans="1:15">
      <c r="A140" s="222" t="s">
        <v>300</v>
      </c>
      <c r="B140" s="222" t="s">
        <v>301</v>
      </c>
      <c r="C140" s="223">
        <v>0</v>
      </c>
      <c r="D140" s="223">
        <v>0</v>
      </c>
      <c r="E140" s="223">
        <v>0</v>
      </c>
      <c r="F140" s="223">
        <v>0</v>
      </c>
      <c r="G140" s="223">
        <v>0</v>
      </c>
      <c r="H140" s="223">
        <v>0</v>
      </c>
      <c r="I140" s="223">
        <v>0</v>
      </c>
      <c r="J140" s="223">
        <v>0</v>
      </c>
      <c r="K140" s="223">
        <v>0</v>
      </c>
      <c r="L140" s="223">
        <v>0</v>
      </c>
      <c r="M140" s="223">
        <v>0</v>
      </c>
      <c r="N140" s="223">
        <v>0</v>
      </c>
      <c r="O140">
        <v>34</v>
      </c>
    </row>
    <row r="141" spans="1:15">
      <c r="A141" s="222" t="s">
        <v>302</v>
      </c>
      <c r="B141" s="222" t="s">
        <v>303</v>
      </c>
      <c r="C141" s="223">
        <v>0</v>
      </c>
      <c r="D141" s="223">
        <v>0</v>
      </c>
      <c r="E141" s="223">
        <v>0</v>
      </c>
      <c r="F141" s="223">
        <v>0</v>
      </c>
      <c r="G141" s="223">
        <v>0</v>
      </c>
      <c r="H141" s="223">
        <v>0</v>
      </c>
      <c r="I141" s="223">
        <v>0</v>
      </c>
      <c r="J141" s="223">
        <v>0</v>
      </c>
      <c r="K141" s="223">
        <v>0</v>
      </c>
      <c r="L141" s="223">
        <v>0</v>
      </c>
      <c r="M141" s="223">
        <v>0</v>
      </c>
      <c r="N141" s="223">
        <v>0</v>
      </c>
      <c r="O141">
        <v>34</v>
      </c>
    </row>
    <row r="142" spans="1:15">
      <c r="A142" s="222" t="s">
        <v>304</v>
      </c>
      <c r="B142" s="222" t="s">
        <v>305</v>
      </c>
      <c r="C142" s="223">
        <v>0</v>
      </c>
      <c r="D142" s="223">
        <v>0</v>
      </c>
      <c r="E142" s="223">
        <v>0</v>
      </c>
      <c r="F142" s="223">
        <v>0</v>
      </c>
      <c r="G142" s="223">
        <v>0</v>
      </c>
      <c r="H142" s="223">
        <v>0</v>
      </c>
      <c r="I142" s="223">
        <v>0</v>
      </c>
      <c r="J142" s="223">
        <v>0</v>
      </c>
      <c r="K142" s="223">
        <v>0</v>
      </c>
      <c r="L142" s="223">
        <v>0</v>
      </c>
      <c r="M142" s="223">
        <v>0</v>
      </c>
      <c r="N142" s="223">
        <v>0</v>
      </c>
      <c r="O142">
        <v>34</v>
      </c>
    </row>
    <row r="143" spans="1:15">
      <c r="A143" s="222" t="s">
        <v>306</v>
      </c>
      <c r="B143" s="222" t="s">
        <v>307</v>
      </c>
      <c r="C143" s="223">
        <v>0</v>
      </c>
      <c r="D143" s="223">
        <v>0</v>
      </c>
      <c r="E143" s="223">
        <v>0</v>
      </c>
      <c r="F143" s="223">
        <v>0</v>
      </c>
      <c r="G143" s="223">
        <v>0</v>
      </c>
      <c r="H143" s="223">
        <v>0</v>
      </c>
      <c r="I143" s="223">
        <v>0</v>
      </c>
      <c r="J143" s="223">
        <v>0</v>
      </c>
      <c r="K143" s="223">
        <v>0</v>
      </c>
      <c r="L143" s="223">
        <v>0</v>
      </c>
      <c r="M143" s="223">
        <v>0</v>
      </c>
      <c r="N143" s="223">
        <v>0</v>
      </c>
      <c r="O143">
        <v>34</v>
      </c>
    </row>
    <row r="144" spans="1:15">
      <c r="A144" s="222" t="s">
        <v>308</v>
      </c>
      <c r="B144" s="222" t="s">
        <v>309</v>
      </c>
      <c r="C144" s="223">
        <v>0</v>
      </c>
      <c r="D144" s="223">
        <v>0</v>
      </c>
      <c r="E144" s="223">
        <v>0</v>
      </c>
      <c r="F144" s="223">
        <v>0</v>
      </c>
      <c r="G144" s="223">
        <v>0</v>
      </c>
      <c r="H144" s="223">
        <v>0</v>
      </c>
      <c r="I144" s="223">
        <v>0</v>
      </c>
      <c r="J144" s="223">
        <v>0</v>
      </c>
      <c r="K144" s="223">
        <v>0</v>
      </c>
      <c r="L144" s="223">
        <v>0</v>
      </c>
      <c r="M144" s="223">
        <v>0</v>
      </c>
      <c r="N144" s="223">
        <v>0</v>
      </c>
      <c r="O144">
        <v>34</v>
      </c>
    </row>
    <row r="145" spans="1:15">
      <c r="A145" s="222" t="s">
        <v>310</v>
      </c>
      <c r="B145" s="222" t="s">
        <v>119</v>
      </c>
      <c r="C145" s="223">
        <v>0</v>
      </c>
      <c r="D145" s="223">
        <v>0</v>
      </c>
      <c r="E145" s="223">
        <v>0</v>
      </c>
      <c r="F145" s="223">
        <v>0</v>
      </c>
      <c r="G145" s="223">
        <v>0</v>
      </c>
      <c r="H145" s="223">
        <v>0</v>
      </c>
      <c r="I145" s="223">
        <v>0</v>
      </c>
      <c r="J145" s="223">
        <v>0</v>
      </c>
      <c r="K145" s="223">
        <v>0</v>
      </c>
      <c r="L145" s="223">
        <v>0</v>
      </c>
      <c r="M145" s="223">
        <v>0</v>
      </c>
      <c r="N145" s="223">
        <v>0</v>
      </c>
      <c r="O145">
        <v>34</v>
      </c>
    </row>
    <row r="146" spans="1:15">
      <c r="A146" s="222" t="s">
        <v>311</v>
      </c>
      <c r="B146" s="222" t="s">
        <v>301</v>
      </c>
      <c r="C146" s="223">
        <v>0</v>
      </c>
      <c r="D146" s="223">
        <v>0</v>
      </c>
      <c r="E146" s="223">
        <v>0</v>
      </c>
      <c r="F146" s="223">
        <v>0</v>
      </c>
      <c r="G146" s="223">
        <v>0</v>
      </c>
      <c r="H146" s="223">
        <v>0</v>
      </c>
      <c r="I146" s="223">
        <v>0</v>
      </c>
      <c r="J146" s="223">
        <v>0</v>
      </c>
      <c r="K146" s="223">
        <v>0</v>
      </c>
      <c r="L146" s="223">
        <v>0</v>
      </c>
      <c r="M146" s="223">
        <v>0</v>
      </c>
      <c r="N146" s="223">
        <v>0</v>
      </c>
      <c r="O146">
        <v>34</v>
      </c>
    </row>
    <row r="147" spans="1:15">
      <c r="A147" s="222" t="s">
        <v>312</v>
      </c>
      <c r="B147" s="222" t="s">
        <v>303</v>
      </c>
      <c r="C147" s="223">
        <v>0</v>
      </c>
      <c r="D147" s="223">
        <v>0</v>
      </c>
      <c r="E147" s="223">
        <v>0</v>
      </c>
      <c r="F147" s="223">
        <v>0</v>
      </c>
      <c r="G147" s="223">
        <v>0</v>
      </c>
      <c r="H147" s="223">
        <v>0</v>
      </c>
      <c r="I147" s="223">
        <v>0</v>
      </c>
      <c r="J147" s="223">
        <v>0</v>
      </c>
      <c r="K147" s="223">
        <v>0</v>
      </c>
      <c r="L147" s="223">
        <v>0</v>
      </c>
      <c r="M147" s="223">
        <v>0</v>
      </c>
      <c r="N147" s="223">
        <v>0</v>
      </c>
      <c r="O147">
        <v>34</v>
      </c>
    </row>
    <row r="148" spans="1:15">
      <c r="A148" s="222" t="s">
        <v>313</v>
      </c>
      <c r="B148" s="222" t="s">
        <v>119</v>
      </c>
      <c r="C148" s="223">
        <v>0</v>
      </c>
      <c r="D148" s="223">
        <v>0</v>
      </c>
      <c r="E148" s="223">
        <v>0</v>
      </c>
      <c r="F148" s="223">
        <v>0</v>
      </c>
      <c r="G148" s="223">
        <v>0</v>
      </c>
      <c r="H148" s="223">
        <v>0</v>
      </c>
      <c r="I148" s="223">
        <v>0</v>
      </c>
      <c r="J148" s="223">
        <v>0</v>
      </c>
      <c r="K148" s="223">
        <v>0</v>
      </c>
      <c r="L148" s="223">
        <v>0</v>
      </c>
      <c r="M148" s="223">
        <v>0</v>
      </c>
      <c r="N148" s="223">
        <v>0</v>
      </c>
      <c r="O148">
        <v>34</v>
      </c>
    </row>
    <row r="149" spans="1:15">
      <c r="A149" s="222" t="s">
        <v>314</v>
      </c>
      <c r="B149" s="222" t="s">
        <v>119</v>
      </c>
      <c r="C149" s="223">
        <v>0</v>
      </c>
      <c r="D149" s="223">
        <v>0</v>
      </c>
      <c r="E149" s="223">
        <v>0</v>
      </c>
      <c r="F149" s="223">
        <v>0</v>
      </c>
      <c r="G149" s="223">
        <v>0</v>
      </c>
      <c r="H149" s="223">
        <v>0</v>
      </c>
      <c r="I149" s="223">
        <v>0</v>
      </c>
      <c r="J149" s="223">
        <v>0</v>
      </c>
      <c r="K149" s="223">
        <v>0</v>
      </c>
      <c r="L149" s="223">
        <v>0</v>
      </c>
      <c r="M149" s="223">
        <v>0</v>
      </c>
      <c r="N149" s="223">
        <v>0</v>
      </c>
      <c r="O149">
        <v>34</v>
      </c>
    </row>
    <row r="150" spans="1:15">
      <c r="A150" s="222" t="s">
        <v>315</v>
      </c>
      <c r="B150" s="222" t="s">
        <v>309</v>
      </c>
      <c r="C150" s="223">
        <v>0</v>
      </c>
      <c r="D150" s="223">
        <v>0</v>
      </c>
      <c r="E150" s="223">
        <v>0</v>
      </c>
      <c r="F150" s="223">
        <v>0</v>
      </c>
      <c r="G150" s="223">
        <v>0</v>
      </c>
      <c r="H150" s="223">
        <v>0</v>
      </c>
      <c r="I150" s="223">
        <v>0</v>
      </c>
      <c r="J150" s="223">
        <v>0</v>
      </c>
      <c r="K150" s="223">
        <v>0</v>
      </c>
      <c r="L150" s="223">
        <v>0</v>
      </c>
      <c r="M150" s="223">
        <v>0</v>
      </c>
      <c r="N150" s="223">
        <v>0</v>
      </c>
      <c r="O150">
        <v>34</v>
      </c>
    </row>
    <row r="151" spans="1:15">
      <c r="A151" s="222" t="s">
        <v>316</v>
      </c>
      <c r="B151" s="222" t="s">
        <v>119</v>
      </c>
      <c r="C151" s="223">
        <v>0</v>
      </c>
      <c r="D151" s="223">
        <v>0</v>
      </c>
      <c r="E151" s="223">
        <v>0</v>
      </c>
      <c r="F151" s="223">
        <v>0</v>
      </c>
      <c r="G151" s="223">
        <v>0</v>
      </c>
      <c r="H151" s="223">
        <v>0</v>
      </c>
      <c r="I151" s="223">
        <v>0</v>
      </c>
      <c r="J151" s="223">
        <v>0</v>
      </c>
      <c r="K151" s="223">
        <v>0</v>
      </c>
      <c r="L151" s="223">
        <v>0</v>
      </c>
      <c r="M151" s="223">
        <v>0</v>
      </c>
      <c r="N151" s="223">
        <v>0</v>
      </c>
      <c r="O151">
        <v>34</v>
      </c>
    </row>
    <row r="152" spans="1:15">
      <c r="A152" s="222" t="s">
        <v>317</v>
      </c>
      <c r="B152" s="222" t="s">
        <v>119</v>
      </c>
      <c r="C152" s="223">
        <v>0</v>
      </c>
      <c r="D152" s="223">
        <v>0</v>
      </c>
      <c r="E152" s="223">
        <v>0</v>
      </c>
      <c r="F152" s="223">
        <v>0</v>
      </c>
      <c r="G152" s="223">
        <v>0</v>
      </c>
      <c r="H152" s="223">
        <v>0</v>
      </c>
      <c r="I152" s="223">
        <v>0</v>
      </c>
      <c r="J152" s="223">
        <v>0</v>
      </c>
      <c r="K152" s="223">
        <v>0</v>
      </c>
      <c r="L152" s="223">
        <v>0</v>
      </c>
      <c r="M152" s="223">
        <v>0</v>
      </c>
      <c r="N152" s="223">
        <v>0</v>
      </c>
      <c r="O152">
        <v>34</v>
      </c>
    </row>
    <row r="153" spans="1:15">
      <c r="A153" s="222" t="s">
        <v>318</v>
      </c>
      <c r="B153" s="222" t="s">
        <v>119</v>
      </c>
      <c r="C153" s="223">
        <v>0</v>
      </c>
      <c r="D153" s="223">
        <v>0</v>
      </c>
      <c r="E153" s="223">
        <v>0</v>
      </c>
      <c r="F153" s="223">
        <v>0</v>
      </c>
      <c r="G153" s="223">
        <v>0</v>
      </c>
      <c r="H153" s="223">
        <v>0</v>
      </c>
      <c r="I153" s="223">
        <v>0</v>
      </c>
      <c r="J153" s="223">
        <v>0</v>
      </c>
      <c r="K153" s="223">
        <v>0</v>
      </c>
      <c r="L153" s="223">
        <v>0</v>
      </c>
      <c r="M153" s="223">
        <v>0</v>
      </c>
      <c r="N153" s="223">
        <v>0</v>
      </c>
      <c r="O153">
        <v>34</v>
      </c>
    </row>
    <row r="154" spans="1:15">
      <c r="A154" s="222" t="s">
        <v>319</v>
      </c>
      <c r="B154" s="222" t="s">
        <v>119</v>
      </c>
      <c r="C154" s="223">
        <v>0</v>
      </c>
      <c r="D154" s="223">
        <v>0</v>
      </c>
      <c r="E154" s="223">
        <v>0</v>
      </c>
      <c r="F154" s="223">
        <v>0</v>
      </c>
      <c r="G154" s="223">
        <v>0</v>
      </c>
      <c r="H154" s="223">
        <v>0</v>
      </c>
      <c r="I154" s="223">
        <v>0</v>
      </c>
      <c r="J154" s="223">
        <v>0</v>
      </c>
      <c r="K154" s="223">
        <v>0</v>
      </c>
      <c r="L154" s="223">
        <v>0</v>
      </c>
      <c r="M154" s="223">
        <v>0</v>
      </c>
      <c r="N154" s="223">
        <v>0</v>
      </c>
      <c r="O154">
        <v>34</v>
      </c>
    </row>
    <row r="155" spans="1:15">
      <c r="A155" s="222" t="s">
        <v>320</v>
      </c>
      <c r="B155" s="222" t="s">
        <v>119</v>
      </c>
      <c r="C155" s="223">
        <v>0</v>
      </c>
      <c r="D155" s="223">
        <v>0</v>
      </c>
      <c r="E155" s="223">
        <v>0</v>
      </c>
      <c r="F155" s="223">
        <v>0</v>
      </c>
      <c r="G155" s="223">
        <v>0</v>
      </c>
      <c r="H155" s="223">
        <v>0</v>
      </c>
      <c r="I155" s="223">
        <v>0</v>
      </c>
      <c r="J155" s="223">
        <v>0</v>
      </c>
      <c r="K155" s="223">
        <v>0</v>
      </c>
      <c r="L155" s="223">
        <v>0</v>
      </c>
      <c r="M155" s="223">
        <v>0</v>
      </c>
      <c r="N155" s="223">
        <v>0</v>
      </c>
      <c r="O155">
        <v>34</v>
      </c>
    </row>
    <row r="156" spans="1:15">
      <c r="A156" s="222" t="s">
        <v>321</v>
      </c>
      <c r="B156" s="222" t="s">
        <v>322</v>
      </c>
      <c r="C156" s="223">
        <v>0</v>
      </c>
      <c r="D156" s="223">
        <v>0</v>
      </c>
      <c r="E156" s="223">
        <v>0</v>
      </c>
      <c r="F156" s="223">
        <v>0</v>
      </c>
      <c r="G156" s="223">
        <v>0</v>
      </c>
      <c r="H156" s="223">
        <v>0</v>
      </c>
      <c r="I156" s="223">
        <v>0</v>
      </c>
      <c r="J156" s="223">
        <v>0</v>
      </c>
      <c r="K156" s="223">
        <v>0</v>
      </c>
      <c r="L156" s="223">
        <v>0</v>
      </c>
      <c r="M156" s="223">
        <v>0</v>
      </c>
      <c r="N156" s="223">
        <v>0</v>
      </c>
      <c r="O156">
        <v>34</v>
      </c>
    </row>
    <row r="157" spans="1:15">
      <c r="A157" s="222" t="s">
        <v>323</v>
      </c>
      <c r="B157" s="222" t="s">
        <v>324</v>
      </c>
      <c r="C157" s="223">
        <v>0</v>
      </c>
      <c r="D157" s="223">
        <v>0</v>
      </c>
      <c r="E157" s="223">
        <v>0</v>
      </c>
      <c r="F157" s="223">
        <v>0</v>
      </c>
      <c r="G157" s="223">
        <v>0</v>
      </c>
      <c r="H157" s="223">
        <v>0</v>
      </c>
      <c r="I157" s="223">
        <v>0</v>
      </c>
      <c r="J157" s="223">
        <v>0</v>
      </c>
      <c r="K157" s="223">
        <v>0</v>
      </c>
      <c r="L157" s="223">
        <v>0</v>
      </c>
      <c r="M157" s="223">
        <v>0</v>
      </c>
      <c r="N157" s="223">
        <v>0</v>
      </c>
      <c r="O157">
        <v>34</v>
      </c>
    </row>
    <row r="158" spans="1:15">
      <c r="A158" s="222" t="s">
        <v>325</v>
      </c>
      <c r="B158" s="222" t="s">
        <v>326</v>
      </c>
      <c r="C158" s="223">
        <v>0</v>
      </c>
      <c r="D158" s="223">
        <v>0</v>
      </c>
      <c r="E158" s="223">
        <v>0</v>
      </c>
      <c r="F158" s="223">
        <v>0</v>
      </c>
      <c r="G158" s="223">
        <v>0</v>
      </c>
      <c r="H158" s="223">
        <v>0</v>
      </c>
      <c r="I158" s="223">
        <v>0</v>
      </c>
      <c r="J158" s="223">
        <v>0</v>
      </c>
      <c r="K158" s="223">
        <v>0</v>
      </c>
      <c r="L158" s="223">
        <v>0</v>
      </c>
      <c r="M158" s="223">
        <v>0</v>
      </c>
      <c r="N158" s="223">
        <v>0</v>
      </c>
      <c r="O158">
        <v>34</v>
      </c>
    </row>
    <row r="159" spans="1:15">
      <c r="A159" s="222" t="s">
        <v>327</v>
      </c>
      <c r="B159" s="222" t="s">
        <v>119</v>
      </c>
      <c r="C159" s="223">
        <v>0</v>
      </c>
      <c r="D159" s="223">
        <v>0</v>
      </c>
      <c r="E159" s="223">
        <v>0</v>
      </c>
      <c r="F159" s="223">
        <v>0</v>
      </c>
      <c r="G159" s="223">
        <v>0</v>
      </c>
      <c r="H159" s="223">
        <v>0</v>
      </c>
      <c r="I159" s="223">
        <v>0</v>
      </c>
      <c r="J159" s="223">
        <v>0</v>
      </c>
      <c r="K159" s="223">
        <v>0</v>
      </c>
      <c r="L159" s="223">
        <v>0</v>
      </c>
      <c r="M159" s="223">
        <v>0</v>
      </c>
      <c r="N159" s="223">
        <v>0</v>
      </c>
      <c r="O159">
        <v>34</v>
      </c>
    </row>
    <row r="160" spans="1:15">
      <c r="A160" s="222" t="s">
        <v>328</v>
      </c>
      <c r="B160" s="222" t="s">
        <v>119</v>
      </c>
      <c r="C160" s="223">
        <v>0</v>
      </c>
      <c r="D160" s="223">
        <v>0</v>
      </c>
      <c r="E160" s="223">
        <v>0</v>
      </c>
      <c r="F160" s="223">
        <v>0</v>
      </c>
      <c r="G160" s="223">
        <v>0</v>
      </c>
      <c r="H160" s="223">
        <v>0</v>
      </c>
      <c r="I160" s="223">
        <v>0</v>
      </c>
      <c r="J160" s="223">
        <v>0</v>
      </c>
      <c r="K160" s="223">
        <v>0</v>
      </c>
      <c r="L160" s="223">
        <v>0</v>
      </c>
      <c r="M160" s="223">
        <v>0</v>
      </c>
      <c r="N160" s="223">
        <v>0</v>
      </c>
      <c r="O160">
        <v>34</v>
      </c>
    </row>
    <row r="161" spans="1:15">
      <c r="A161" s="222" t="s">
        <v>329</v>
      </c>
      <c r="B161" s="222" t="s">
        <v>330</v>
      </c>
      <c r="C161" s="223">
        <v>0</v>
      </c>
      <c r="D161" s="223">
        <v>0</v>
      </c>
      <c r="E161" s="223">
        <v>0</v>
      </c>
      <c r="F161" s="223">
        <v>0</v>
      </c>
      <c r="G161" s="223">
        <v>0</v>
      </c>
      <c r="H161" s="223">
        <v>0</v>
      </c>
      <c r="I161" s="223">
        <v>0</v>
      </c>
      <c r="J161" s="223">
        <v>0</v>
      </c>
      <c r="K161" s="223">
        <v>0</v>
      </c>
      <c r="L161" s="223">
        <v>0</v>
      </c>
      <c r="M161" s="223">
        <v>0</v>
      </c>
      <c r="N161" s="223">
        <v>0</v>
      </c>
      <c r="O161">
        <v>34</v>
      </c>
    </row>
    <row r="162" spans="1:15">
      <c r="A162" s="222" t="s">
        <v>331</v>
      </c>
      <c r="B162" s="222" t="s">
        <v>322</v>
      </c>
      <c r="C162" s="223">
        <v>0</v>
      </c>
      <c r="D162" s="223">
        <v>0</v>
      </c>
      <c r="E162" s="223">
        <v>0</v>
      </c>
      <c r="F162" s="223">
        <v>0</v>
      </c>
      <c r="G162" s="223">
        <v>0</v>
      </c>
      <c r="H162" s="223">
        <v>0</v>
      </c>
      <c r="I162" s="223">
        <v>0</v>
      </c>
      <c r="J162" s="223">
        <v>0</v>
      </c>
      <c r="K162" s="223">
        <v>0</v>
      </c>
      <c r="L162" s="223">
        <v>0</v>
      </c>
      <c r="M162" s="223">
        <v>0</v>
      </c>
      <c r="N162" s="223">
        <v>0</v>
      </c>
      <c r="O162">
        <v>34</v>
      </c>
    </row>
    <row r="163" spans="1:15">
      <c r="A163" s="222" t="s">
        <v>332</v>
      </c>
      <c r="B163" s="222" t="s">
        <v>324</v>
      </c>
      <c r="C163" s="223">
        <v>0</v>
      </c>
      <c r="D163" s="223">
        <v>0</v>
      </c>
      <c r="E163" s="223">
        <v>0</v>
      </c>
      <c r="F163" s="223">
        <v>0</v>
      </c>
      <c r="G163" s="223">
        <v>0</v>
      </c>
      <c r="H163" s="223">
        <v>0</v>
      </c>
      <c r="I163" s="223">
        <v>0</v>
      </c>
      <c r="J163" s="223">
        <v>0</v>
      </c>
      <c r="K163" s="223">
        <v>0</v>
      </c>
      <c r="L163" s="223">
        <v>0</v>
      </c>
      <c r="M163" s="223">
        <v>0</v>
      </c>
      <c r="N163" s="223">
        <v>0</v>
      </c>
      <c r="O163">
        <v>34</v>
      </c>
    </row>
    <row r="164" spans="1:15">
      <c r="A164" s="222" t="s">
        <v>333</v>
      </c>
      <c r="B164" s="222" t="s">
        <v>326</v>
      </c>
      <c r="C164" s="223">
        <v>0</v>
      </c>
      <c r="D164" s="223">
        <v>0</v>
      </c>
      <c r="E164" s="223">
        <v>0</v>
      </c>
      <c r="F164" s="223">
        <v>0</v>
      </c>
      <c r="G164" s="223">
        <v>0</v>
      </c>
      <c r="H164" s="223">
        <v>0</v>
      </c>
      <c r="I164" s="223">
        <v>0</v>
      </c>
      <c r="J164" s="223">
        <v>0</v>
      </c>
      <c r="K164" s="223">
        <v>0</v>
      </c>
      <c r="L164" s="223">
        <v>0</v>
      </c>
      <c r="M164" s="223">
        <v>0</v>
      </c>
      <c r="N164" s="223">
        <v>0</v>
      </c>
      <c r="O164">
        <v>34</v>
      </c>
    </row>
    <row r="165" spans="1:15">
      <c r="A165" s="222" t="s">
        <v>334</v>
      </c>
      <c r="B165" s="222" t="s">
        <v>322</v>
      </c>
      <c r="C165" s="223">
        <v>75755.5</v>
      </c>
      <c r="D165" s="223">
        <v>75455.100000000006</v>
      </c>
      <c r="E165" s="223">
        <v>75130.3</v>
      </c>
      <c r="F165" s="223">
        <v>74817.7</v>
      </c>
      <c r="G165" s="223">
        <v>74500.7</v>
      </c>
      <c r="H165" s="223">
        <v>74250.5</v>
      </c>
      <c r="I165" s="223">
        <v>74105.7</v>
      </c>
      <c r="J165" s="223">
        <v>74105.7</v>
      </c>
      <c r="K165" s="223">
        <v>74105.7</v>
      </c>
      <c r="L165" s="223">
        <v>74105.7</v>
      </c>
      <c r="M165" s="223">
        <v>74105.7</v>
      </c>
      <c r="N165" s="223">
        <v>74105.7</v>
      </c>
      <c r="O165">
        <v>34</v>
      </c>
    </row>
    <row r="166" spans="1:15">
      <c r="A166" s="222" t="s">
        <v>335</v>
      </c>
      <c r="B166" s="222" t="s">
        <v>324</v>
      </c>
      <c r="C166" s="223">
        <v>0</v>
      </c>
      <c r="D166" s="223">
        <v>0</v>
      </c>
      <c r="E166" s="223">
        <v>0</v>
      </c>
      <c r="F166" s="223">
        <v>0</v>
      </c>
      <c r="G166" s="223">
        <v>0</v>
      </c>
      <c r="H166" s="223">
        <v>0</v>
      </c>
      <c r="I166" s="223">
        <v>0</v>
      </c>
      <c r="J166" s="223">
        <v>0</v>
      </c>
      <c r="K166" s="223">
        <v>0</v>
      </c>
      <c r="L166" s="223">
        <v>0</v>
      </c>
      <c r="M166" s="223">
        <v>0</v>
      </c>
      <c r="N166" s="223">
        <v>0</v>
      </c>
      <c r="O166">
        <v>34</v>
      </c>
    </row>
    <row r="167" spans="1:15">
      <c r="A167" s="222" t="s">
        <v>336</v>
      </c>
      <c r="B167" s="222" t="s">
        <v>326</v>
      </c>
      <c r="C167" s="223">
        <v>0</v>
      </c>
      <c r="D167" s="223">
        <v>0</v>
      </c>
      <c r="E167" s="223">
        <v>0</v>
      </c>
      <c r="F167" s="223">
        <v>0</v>
      </c>
      <c r="G167" s="223">
        <v>0</v>
      </c>
      <c r="H167" s="223">
        <v>0</v>
      </c>
      <c r="I167" s="223">
        <v>0</v>
      </c>
      <c r="J167" s="223">
        <v>0</v>
      </c>
      <c r="K167" s="223">
        <v>0</v>
      </c>
      <c r="L167" s="223">
        <v>0</v>
      </c>
      <c r="M167" s="223">
        <v>0</v>
      </c>
      <c r="N167" s="223">
        <v>0</v>
      </c>
      <c r="O167">
        <v>34</v>
      </c>
    </row>
    <row r="168" spans="1:15">
      <c r="A168" s="222" t="s">
        <v>337</v>
      </c>
      <c r="B168" s="222" t="s">
        <v>330</v>
      </c>
      <c r="C168" s="223">
        <v>0</v>
      </c>
      <c r="D168" s="223">
        <v>0</v>
      </c>
      <c r="E168" s="223">
        <v>0</v>
      </c>
      <c r="F168" s="223">
        <v>0</v>
      </c>
      <c r="G168" s="223">
        <v>0</v>
      </c>
      <c r="H168" s="223">
        <v>0</v>
      </c>
      <c r="I168" s="223">
        <v>0</v>
      </c>
      <c r="J168" s="223">
        <v>0</v>
      </c>
      <c r="K168" s="223">
        <v>0</v>
      </c>
      <c r="L168" s="223">
        <v>0</v>
      </c>
      <c r="M168" s="223">
        <v>0</v>
      </c>
      <c r="N168" s="223">
        <v>0</v>
      </c>
      <c r="O168">
        <v>34</v>
      </c>
    </row>
    <row r="169" spans="1:15">
      <c r="A169" s="222" t="s">
        <v>338</v>
      </c>
      <c r="B169" s="222" t="s">
        <v>162</v>
      </c>
      <c r="C169" s="223">
        <v>0</v>
      </c>
      <c r="D169" s="223">
        <v>0</v>
      </c>
      <c r="E169" s="223">
        <v>0</v>
      </c>
      <c r="F169" s="223">
        <v>0</v>
      </c>
      <c r="G169" s="223">
        <v>0</v>
      </c>
      <c r="H169" s="223">
        <v>0</v>
      </c>
      <c r="I169" s="223">
        <v>0</v>
      </c>
      <c r="J169" s="223">
        <v>0</v>
      </c>
      <c r="K169" s="223">
        <v>0</v>
      </c>
      <c r="L169" s="223">
        <v>0</v>
      </c>
      <c r="M169" s="223">
        <v>0</v>
      </c>
      <c r="N169" s="223">
        <v>0</v>
      </c>
      <c r="O169">
        <v>34</v>
      </c>
    </row>
    <row r="170" spans="1:15">
      <c r="A170" s="222" t="s">
        <v>339</v>
      </c>
      <c r="B170" s="222" t="s">
        <v>340</v>
      </c>
      <c r="C170" s="223">
        <v>0</v>
      </c>
      <c r="D170" s="223">
        <v>0</v>
      </c>
      <c r="E170" s="223">
        <v>0</v>
      </c>
      <c r="F170" s="223">
        <v>0</v>
      </c>
      <c r="G170" s="223">
        <v>0</v>
      </c>
      <c r="H170" s="223">
        <v>0</v>
      </c>
      <c r="I170" s="223">
        <v>0</v>
      </c>
      <c r="J170" s="223">
        <v>0</v>
      </c>
      <c r="K170" s="223">
        <v>0</v>
      </c>
      <c r="L170" s="223">
        <v>0</v>
      </c>
      <c r="M170" s="223">
        <v>0</v>
      </c>
      <c r="N170" s="223">
        <v>0</v>
      </c>
      <c r="O170">
        <v>34</v>
      </c>
    </row>
    <row r="171" spans="1:15">
      <c r="A171" s="222" t="s">
        <v>341</v>
      </c>
      <c r="B171" s="222" t="s">
        <v>166</v>
      </c>
      <c r="C171" s="223">
        <v>0</v>
      </c>
      <c r="D171" s="223">
        <v>0</v>
      </c>
      <c r="E171" s="223">
        <v>0</v>
      </c>
      <c r="F171" s="223">
        <v>0</v>
      </c>
      <c r="G171" s="223">
        <v>0</v>
      </c>
      <c r="H171" s="223">
        <v>0</v>
      </c>
      <c r="I171" s="223">
        <v>0</v>
      </c>
      <c r="J171" s="223">
        <v>0</v>
      </c>
      <c r="K171" s="223">
        <v>0</v>
      </c>
      <c r="L171" s="223">
        <v>0</v>
      </c>
      <c r="M171" s="223">
        <v>0</v>
      </c>
      <c r="N171" s="223">
        <v>0</v>
      </c>
      <c r="O171">
        <v>34</v>
      </c>
    </row>
    <row r="172" spans="1:15">
      <c r="A172" s="222" t="s">
        <v>342</v>
      </c>
      <c r="B172" s="222" t="s">
        <v>343</v>
      </c>
      <c r="C172" s="223">
        <v>0</v>
      </c>
      <c r="D172" s="223">
        <v>0</v>
      </c>
      <c r="E172" s="223">
        <v>0</v>
      </c>
      <c r="F172" s="223">
        <v>0</v>
      </c>
      <c r="G172" s="223">
        <v>0</v>
      </c>
      <c r="H172" s="223">
        <v>0</v>
      </c>
      <c r="I172" s="223">
        <v>0</v>
      </c>
      <c r="J172" s="223">
        <v>0</v>
      </c>
      <c r="K172" s="223">
        <v>0</v>
      </c>
      <c r="L172" s="223">
        <v>0</v>
      </c>
      <c r="M172" s="223">
        <v>0</v>
      </c>
      <c r="N172" s="223">
        <v>0</v>
      </c>
      <c r="O172">
        <v>34</v>
      </c>
    </row>
    <row r="173" spans="1:15">
      <c r="A173" s="222" t="s">
        <v>344</v>
      </c>
      <c r="B173" s="222" t="s">
        <v>345</v>
      </c>
      <c r="C173" s="223">
        <v>0</v>
      </c>
      <c r="D173" s="223">
        <v>0</v>
      </c>
      <c r="E173" s="223">
        <v>0</v>
      </c>
      <c r="F173" s="223">
        <v>0</v>
      </c>
      <c r="G173" s="223">
        <v>0</v>
      </c>
      <c r="H173" s="223">
        <v>0</v>
      </c>
      <c r="I173" s="223">
        <v>0</v>
      </c>
      <c r="J173" s="223">
        <v>0</v>
      </c>
      <c r="K173" s="223">
        <v>0</v>
      </c>
      <c r="L173" s="223">
        <v>0</v>
      </c>
      <c r="M173" s="223">
        <v>0</v>
      </c>
      <c r="N173" s="223">
        <v>0</v>
      </c>
      <c r="O173">
        <v>34</v>
      </c>
    </row>
    <row r="174" spans="1:15">
      <c r="A174" s="222" t="s">
        <v>346</v>
      </c>
      <c r="B174" s="222" t="s">
        <v>162</v>
      </c>
      <c r="C174" s="223">
        <v>95495.86</v>
      </c>
      <c r="D174" s="223">
        <v>24154.94</v>
      </c>
      <c r="E174" s="223">
        <v>5529.79</v>
      </c>
      <c r="F174" s="223">
        <v>40437.74</v>
      </c>
      <c r="G174" s="223">
        <v>51657.95</v>
      </c>
      <c r="H174" s="223">
        <v>7645.17</v>
      </c>
      <c r="I174" s="223">
        <v>-19943.73</v>
      </c>
      <c r="J174" s="223">
        <v>-19943.73</v>
      </c>
      <c r="K174" s="223">
        <v>-19943.73</v>
      </c>
      <c r="L174" s="223">
        <v>-19943.73</v>
      </c>
      <c r="M174" s="223">
        <v>-19943.73</v>
      </c>
      <c r="N174" s="223">
        <v>-19943.73</v>
      </c>
      <c r="O174">
        <v>34</v>
      </c>
    </row>
    <row r="175" spans="1:15">
      <c r="A175" s="222" t="s">
        <v>347</v>
      </c>
      <c r="B175" s="222" t="s">
        <v>340</v>
      </c>
      <c r="C175" s="223">
        <v>0</v>
      </c>
      <c r="D175" s="223">
        <v>0</v>
      </c>
      <c r="E175" s="223">
        <v>0</v>
      </c>
      <c r="F175" s="223">
        <v>0</v>
      </c>
      <c r="G175" s="223">
        <v>0</v>
      </c>
      <c r="H175" s="223">
        <v>0</v>
      </c>
      <c r="I175" s="223">
        <v>91849.4</v>
      </c>
      <c r="J175" s="223">
        <v>91849.4</v>
      </c>
      <c r="K175" s="223">
        <v>91849.4</v>
      </c>
      <c r="L175" s="223">
        <v>91849.4</v>
      </c>
      <c r="M175" s="223">
        <v>91849.4</v>
      </c>
      <c r="N175" s="223">
        <v>91849.4</v>
      </c>
      <c r="O175">
        <v>34</v>
      </c>
    </row>
    <row r="176" spans="1:15">
      <c r="A176" s="222" t="s">
        <v>348</v>
      </c>
      <c r="B176" s="222" t="s">
        <v>166</v>
      </c>
      <c r="C176" s="223">
        <v>0</v>
      </c>
      <c r="D176" s="223">
        <v>0</v>
      </c>
      <c r="E176" s="223">
        <v>0</v>
      </c>
      <c r="F176" s="223">
        <v>0</v>
      </c>
      <c r="G176" s="223">
        <v>0</v>
      </c>
      <c r="H176" s="223">
        <v>0</v>
      </c>
      <c r="I176" s="223">
        <v>-4570.1099999999997</v>
      </c>
      <c r="J176" s="223">
        <v>-4570.1099999999997</v>
      </c>
      <c r="K176" s="223">
        <v>-4570.1099999999997</v>
      </c>
      <c r="L176" s="223">
        <v>-4570.1099999999997</v>
      </c>
      <c r="M176" s="223">
        <v>-4570.1099999999997</v>
      </c>
      <c r="N176" s="223">
        <v>-4570.1099999999997</v>
      </c>
      <c r="O176">
        <v>34</v>
      </c>
    </row>
    <row r="177" spans="1:15">
      <c r="A177" s="222" t="s">
        <v>349</v>
      </c>
      <c r="B177" s="222" t="s">
        <v>343</v>
      </c>
      <c r="C177" s="223">
        <v>0</v>
      </c>
      <c r="D177" s="223">
        <v>0</v>
      </c>
      <c r="E177" s="223">
        <v>0</v>
      </c>
      <c r="F177" s="223">
        <v>0</v>
      </c>
      <c r="G177" s="223">
        <v>0</v>
      </c>
      <c r="H177" s="223">
        <v>0</v>
      </c>
      <c r="I177" s="223">
        <v>0</v>
      </c>
      <c r="J177" s="223">
        <v>0</v>
      </c>
      <c r="K177" s="223">
        <v>0</v>
      </c>
      <c r="L177" s="223">
        <v>0</v>
      </c>
      <c r="M177" s="223">
        <v>0</v>
      </c>
      <c r="N177" s="223">
        <v>0</v>
      </c>
      <c r="O177">
        <v>34</v>
      </c>
    </row>
    <row r="178" spans="1:15">
      <c r="A178" s="222" t="s">
        <v>350</v>
      </c>
      <c r="B178" s="222" t="s">
        <v>345</v>
      </c>
      <c r="C178" s="223">
        <v>0</v>
      </c>
      <c r="D178" s="223">
        <v>0</v>
      </c>
      <c r="E178" s="223">
        <v>0</v>
      </c>
      <c r="F178" s="223">
        <v>0</v>
      </c>
      <c r="G178" s="223">
        <v>0</v>
      </c>
      <c r="H178" s="223">
        <v>0</v>
      </c>
      <c r="I178" s="223">
        <v>0</v>
      </c>
      <c r="J178" s="223">
        <v>0</v>
      </c>
      <c r="K178" s="223">
        <v>0</v>
      </c>
      <c r="L178" s="223">
        <v>0</v>
      </c>
      <c r="M178" s="223">
        <v>0</v>
      </c>
      <c r="N178" s="223">
        <v>0</v>
      </c>
      <c r="O178">
        <v>34</v>
      </c>
    </row>
    <row r="179" spans="1:15">
      <c r="A179" s="222" t="s">
        <v>351</v>
      </c>
      <c r="B179" s="222" t="s">
        <v>162</v>
      </c>
      <c r="C179" s="223">
        <v>418724.24</v>
      </c>
      <c r="D179" s="223">
        <v>239246.81</v>
      </c>
      <c r="E179" s="223">
        <v>199527.14</v>
      </c>
      <c r="F179" s="223">
        <v>116651.35</v>
      </c>
      <c r="G179" s="223">
        <v>202030.34</v>
      </c>
      <c r="H179" s="223">
        <v>270080.46000000002</v>
      </c>
      <c r="I179" s="223">
        <v>-415646.45</v>
      </c>
      <c r="J179" s="223">
        <v>-415646.45</v>
      </c>
      <c r="K179" s="223">
        <v>-415646.45</v>
      </c>
      <c r="L179" s="223">
        <v>-415646.45</v>
      </c>
      <c r="M179" s="223">
        <v>-415646.45</v>
      </c>
      <c r="N179" s="223">
        <v>-415646.45</v>
      </c>
      <c r="O179">
        <v>34</v>
      </c>
    </row>
    <row r="180" spans="1:15">
      <c r="A180" s="222" t="s">
        <v>352</v>
      </c>
      <c r="B180" s="222" t="s">
        <v>340</v>
      </c>
      <c r="C180" s="223">
        <v>0</v>
      </c>
      <c r="D180" s="223">
        <v>0</v>
      </c>
      <c r="E180" s="223">
        <v>0</v>
      </c>
      <c r="F180" s="223">
        <v>0</v>
      </c>
      <c r="G180" s="223">
        <v>0</v>
      </c>
      <c r="H180" s="223">
        <v>0</v>
      </c>
      <c r="I180" s="223">
        <v>-1031533.03</v>
      </c>
      <c r="J180" s="223">
        <v>-1031533.03</v>
      </c>
      <c r="K180" s="223">
        <v>-1031533.03</v>
      </c>
      <c r="L180" s="223">
        <v>-1031533.03</v>
      </c>
      <c r="M180" s="223">
        <v>-1031533.03</v>
      </c>
      <c r="N180" s="223">
        <v>-1031533.03</v>
      </c>
      <c r="O180">
        <v>34</v>
      </c>
    </row>
    <row r="181" spans="1:15">
      <c r="A181" s="222" t="s">
        <v>353</v>
      </c>
      <c r="B181" s="222" t="s">
        <v>166</v>
      </c>
      <c r="C181" s="223">
        <v>0</v>
      </c>
      <c r="D181" s="223">
        <v>0</v>
      </c>
      <c r="E181" s="223">
        <v>0</v>
      </c>
      <c r="F181" s="223">
        <v>0</v>
      </c>
      <c r="G181" s="223">
        <v>0</v>
      </c>
      <c r="H181" s="223">
        <v>0</v>
      </c>
      <c r="I181" s="223">
        <v>-884756.27</v>
      </c>
      <c r="J181" s="223">
        <v>-884756.27</v>
      </c>
      <c r="K181" s="223">
        <v>-884756.27</v>
      </c>
      <c r="L181" s="223">
        <v>-884756.27</v>
      </c>
      <c r="M181" s="223">
        <v>-884756.27</v>
      </c>
      <c r="N181" s="223">
        <v>-884756.27</v>
      </c>
      <c r="O181">
        <v>34</v>
      </c>
    </row>
    <row r="182" spans="1:15">
      <c r="A182" s="222" t="s">
        <v>354</v>
      </c>
      <c r="B182" s="222" t="s">
        <v>343</v>
      </c>
      <c r="C182" s="223">
        <v>0</v>
      </c>
      <c r="D182" s="223">
        <v>0</v>
      </c>
      <c r="E182" s="223">
        <v>0</v>
      </c>
      <c r="F182" s="223">
        <v>0</v>
      </c>
      <c r="G182" s="223">
        <v>0</v>
      </c>
      <c r="H182" s="223">
        <v>0</v>
      </c>
      <c r="I182" s="223">
        <v>0</v>
      </c>
      <c r="J182" s="223">
        <v>0</v>
      </c>
      <c r="K182" s="223">
        <v>0</v>
      </c>
      <c r="L182" s="223">
        <v>0</v>
      </c>
      <c r="M182" s="223">
        <v>0</v>
      </c>
      <c r="N182" s="223">
        <v>0</v>
      </c>
      <c r="O182">
        <v>34</v>
      </c>
    </row>
    <row r="183" spans="1:15">
      <c r="A183" s="222" t="s">
        <v>355</v>
      </c>
      <c r="B183" s="222" t="s">
        <v>345</v>
      </c>
      <c r="C183" s="223">
        <v>0</v>
      </c>
      <c r="D183" s="223">
        <v>0</v>
      </c>
      <c r="E183" s="223">
        <v>0</v>
      </c>
      <c r="F183" s="223">
        <v>0</v>
      </c>
      <c r="G183" s="223">
        <v>0</v>
      </c>
      <c r="H183" s="223">
        <v>0</v>
      </c>
      <c r="I183" s="223">
        <v>0</v>
      </c>
      <c r="J183" s="223">
        <v>0</v>
      </c>
      <c r="K183" s="223">
        <v>0</v>
      </c>
      <c r="L183" s="223">
        <v>0</v>
      </c>
      <c r="M183" s="223">
        <v>0</v>
      </c>
      <c r="N183" s="223">
        <v>0</v>
      </c>
      <c r="O183">
        <v>34</v>
      </c>
    </row>
    <row r="184" spans="1:15">
      <c r="A184" s="222" t="s">
        <v>356</v>
      </c>
      <c r="B184" s="222" t="s">
        <v>357</v>
      </c>
      <c r="C184" s="223">
        <v>0</v>
      </c>
      <c r="D184" s="223">
        <v>0</v>
      </c>
      <c r="E184" s="223">
        <v>0</v>
      </c>
      <c r="F184" s="223">
        <v>0</v>
      </c>
      <c r="G184" s="223">
        <v>0</v>
      </c>
      <c r="H184" s="223">
        <v>0</v>
      </c>
      <c r="I184" s="223">
        <v>0</v>
      </c>
      <c r="J184" s="223">
        <v>0</v>
      </c>
      <c r="K184" s="223">
        <v>0</v>
      </c>
      <c r="L184" s="223">
        <v>0</v>
      </c>
      <c r="M184" s="223">
        <v>0</v>
      </c>
      <c r="N184" s="223">
        <v>0</v>
      </c>
      <c r="O184">
        <v>34</v>
      </c>
    </row>
    <row r="185" spans="1:15">
      <c r="A185" s="222" t="s">
        <v>358</v>
      </c>
      <c r="B185" s="222" t="s">
        <v>359</v>
      </c>
      <c r="C185" s="223">
        <v>0</v>
      </c>
      <c r="D185" s="223">
        <v>0</v>
      </c>
      <c r="E185" s="223">
        <v>0</v>
      </c>
      <c r="F185" s="223">
        <v>0</v>
      </c>
      <c r="G185" s="223">
        <v>0</v>
      </c>
      <c r="H185" s="223">
        <v>0</v>
      </c>
      <c r="I185" s="223">
        <v>0</v>
      </c>
      <c r="J185" s="223">
        <v>0</v>
      </c>
      <c r="K185" s="223">
        <v>0</v>
      </c>
      <c r="L185" s="223">
        <v>0</v>
      </c>
      <c r="M185" s="223">
        <v>0</v>
      </c>
      <c r="N185" s="223">
        <v>0</v>
      </c>
      <c r="O185">
        <v>34</v>
      </c>
    </row>
    <row r="186" spans="1:15">
      <c r="A186" s="222" t="s">
        <v>360</v>
      </c>
      <c r="B186" s="222" t="s">
        <v>361</v>
      </c>
      <c r="C186" s="223">
        <v>0</v>
      </c>
      <c r="D186" s="223">
        <v>0</v>
      </c>
      <c r="E186" s="223">
        <v>0</v>
      </c>
      <c r="F186" s="223">
        <v>0</v>
      </c>
      <c r="G186" s="223">
        <v>0</v>
      </c>
      <c r="H186" s="223">
        <v>0</v>
      </c>
      <c r="I186" s="223">
        <v>0</v>
      </c>
      <c r="J186" s="223">
        <v>0</v>
      </c>
      <c r="K186" s="223">
        <v>0</v>
      </c>
      <c r="L186" s="223">
        <v>0</v>
      </c>
      <c r="M186" s="223">
        <v>0</v>
      </c>
      <c r="N186" s="223">
        <v>0</v>
      </c>
      <c r="O186">
        <v>34</v>
      </c>
    </row>
    <row r="187" spans="1:15">
      <c r="A187" s="222" t="s">
        <v>362</v>
      </c>
      <c r="B187" s="222" t="s">
        <v>363</v>
      </c>
      <c r="C187" s="223">
        <v>0</v>
      </c>
      <c r="D187" s="223">
        <v>0</v>
      </c>
      <c r="E187" s="223">
        <v>0</v>
      </c>
      <c r="F187" s="223">
        <v>0</v>
      </c>
      <c r="G187" s="223">
        <v>0</v>
      </c>
      <c r="H187" s="223">
        <v>0</v>
      </c>
      <c r="I187" s="223">
        <v>0</v>
      </c>
      <c r="J187" s="223">
        <v>0</v>
      </c>
      <c r="K187" s="223">
        <v>0</v>
      </c>
      <c r="L187" s="223">
        <v>0</v>
      </c>
      <c r="M187" s="223">
        <v>0</v>
      </c>
      <c r="N187" s="223">
        <v>0</v>
      </c>
      <c r="O187">
        <v>34</v>
      </c>
    </row>
    <row r="188" spans="1:15">
      <c r="A188" s="222" t="s">
        <v>364</v>
      </c>
      <c r="B188" s="222" t="s">
        <v>365</v>
      </c>
      <c r="C188" s="223">
        <v>0</v>
      </c>
      <c r="D188" s="223">
        <v>0</v>
      </c>
      <c r="E188" s="223">
        <v>0</v>
      </c>
      <c r="F188" s="223">
        <v>0</v>
      </c>
      <c r="G188" s="223">
        <v>0</v>
      </c>
      <c r="H188" s="223">
        <v>0</v>
      </c>
      <c r="I188" s="223">
        <v>0</v>
      </c>
      <c r="J188" s="223">
        <v>0</v>
      </c>
      <c r="K188" s="223">
        <v>0</v>
      </c>
      <c r="L188" s="223">
        <v>0</v>
      </c>
      <c r="M188" s="223">
        <v>0</v>
      </c>
      <c r="N188" s="223">
        <v>0</v>
      </c>
      <c r="O188">
        <v>34</v>
      </c>
    </row>
    <row r="189" spans="1:15">
      <c r="A189" s="222" t="s">
        <v>366</v>
      </c>
      <c r="B189" s="222" t="s">
        <v>367</v>
      </c>
      <c r="C189" s="223">
        <v>0</v>
      </c>
      <c r="D189" s="223">
        <v>0</v>
      </c>
      <c r="E189" s="223">
        <v>0</v>
      </c>
      <c r="F189" s="223">
        <v>0</v>
      </c>
      <c r="G189" s="223">
        <v>0</v>
      </c>
      <c r="H189" s="223">
        <v>0</v>
      </c>
      <c r="I189" s="223">
        <v>0</v>
      </c>
      <c r="J189" s="223">
        <v>0</v>
      </c>
      <c r="K189" s="223">
        <v>0</v>
      </c>
      <c r="L189" s="223">
        <v>0</v>
      </c>
      <c r="M189" s="223">
        <v>0</v>
      </c>
      <c r="N189" s="223">
        <v>0</v>
      </c>
      <c r="O189">
        <v>34</v>
      </c>
    </row>
    <row r="190" spans="1:15">
      <c r="A190" s="222" t="s">
        <v>368</v>
      </c>
      <c r="B190" s="222" t="s">
        <v>369</v>
      </c>
      <c r="C190" s="223">
        <v>0</v>
      </c>
      <c r="D190" s="223">
        <v>0</v>
      </c>
      <c r="E190" s="223">
        <v>0</v>
      </c>
      <c r="F190" s="223">
        <v>0</v>
      </c>
      <c r="G190" s="223">
        <v>0</v>
      </c>
      <c r="H190" s="223">
        <v>0</v>
      </c>
      <c r="I190" s="223">
        <v>0</v>
      </c>
      <c r="J190" s="223">
        <v>0</v>
      </c>
      <c r="K190" s="223">
        <v>0</v>
      </c>
      <c r="L190" s="223">
        <v>0</v>
      </c>
      <c r="M190" s="223">
        <v>0</v>
      </c>
      <c r="N190" s="223">
        <v>0</v>
      </c>
      <c r="O190">
        <v>34</v>
      </c>
    </row>
    <row r="191" spans="1:15">
      <c r="A191" s="222" t="s">
        <v>370</v>
      </c>
      <c r="B191" s="222" t="s">
        <v>119</v>
      </c>
      <c r="C191" s="223">
        <v>0</v>
      </c>
      <c r="D191" s="223">
        <v>0</v>
      </c>
      <c r="E191" s="223">
        <v>0</v>
      </c>
      <c r="F191" s="223">
        <v>0</v>
      </c>
      <c r="G191" s="223">
        <v>0</v>
      </c>
      <c r="H191" s="223">
        <v>0</v>
      </c>
      <c r="I191" s="223">
        <v>0</v>
      </c>
      <c r="J191" s="223">
        <v>0</v>
      </c>
      <c r="K191" s="223">
        <v>0</v>
      </c>
      <c r="L191" s="223">
        <v>0</v>
      </c>
      <c r="M191" s="223">
        <v>0</v>
      </c>
      <c r="N191" s="223">
        <v>0</v>
      </c>
      <c r="O191">
        <v>34</v>
      </c>
    </row>
    <row r="192" spans="1:15">
      <c r="A192" s="222" t="s">
        <v>371</v>
      </c>
      <c r="B192" s="222" t="s">
        <v>119</v>
      </c>
      <c r="C192" s="223">
        <v>0</v>
      </c>
      <c r="D192" s="223">
        <v>0</v>
      </c>
      <c r="E192" s="223">
        <v>0</v>
      </c>
      <c r="F192" s="223">
        <v>0</v>
      </c>
      <c r="G192" s="223">
        <v>0</v>
      </c>
      <c r="H192" s="223">
        <v>0</v>
      </c>
      <c r="I192" s="223">
        <v>0</v>
      </c>
      <c r="J192" s="223">
        <v>0</v>
      </c>
      <c r="K192" s="223">
        <v>0</v>
      </c>
      <c r="L192" s="223">
        <v>0</v>
      </c>
      <c r="M192" s="223">
        <v>0</v>
      </c>
      <c r="N192" s="223">
        <v>0</v>
      </c>
      <c r="O192">
        <v>34</v>
      </c>
    </row>
    <row r="193" spans="1:15">
      <c r="A193" s="222" t="s">
        <v>372</v>
      </c>
      <c r="B193" s="222" t="s">
        <v>357</v>
      </c>
      <c r="C193" s="223">
        <v>0</v>
      </c>
      <c r="D193" s="223">
        <v>0</v>
      </c>
      <c r="E193" s="223">
        <v>26.68</v>
      </c>
      <c r="F193" s="223">
        <v>0</v>
      </c>
      <c r="G193" s="223">
        <v>0</v>
      </c>
      <c r="H193" s="223">
        <v>0</v>
      </c>
      <c r="I193" s="223">
        <v>0</v>
      </c>
      <c r="J193" s="223">
        <v>0</v>
      </c>
      <c r="K193" s="223">
        <v>0</v>
      </c>
      <c r="L193" s="223">
        <v>0</v>
      </c>
      <c r="M193" s="223">
        <v>0</v>
      </c>
      <c r="N193" s="223">
        <v>0</v>
      </c>
      <c r="O193">
        <v>34</v>
      </c>
    </row>
    <row r="194" spans="1:15">
      <c r="A194" s="222" t="s">
        <v>373</v>
      </c>
      <c r="B194" s="222" t="s">
        <v>359</v>
      </c>
      <c r="C194" s="223">
        <v>0</v>
      </c>
      <c r="D194" s="223">
        <v>0</v>
      </c>
      <c r="E194" s="223">
        <v>0</v>
      </c>
      <c r="F194" s="223">
        <v>0</v>
      </c>
      <c r="G194" s="223">
        <v>0</v>
      </c>
      <c r="H194" s="223">
        <v>0</v>
      </c>
      <c r="I194" s="223">
        <v>-899872.56</v>
      </c>
      <c r="J194" s="223">
        <v>-899872.56</v>
      </c>
      <c r="K194" s="223">
        <v>-899872.56</v>
      </c>
      <c r="L194" s="223">
        <v>-899872.56</v>
      </c>
      <c r="M194" s="223">
        <v>-899872.56</v>
      </c>
      <c r="N194" s="223">
        <v>-899872.56</v>
      </c>
      <c r="O194">
        <v>34</v>
      </c>
    </row>
    <row r="195" spans="1:15">
      <c r="A195" s="222" t="s">
        <v>374</v>
      </c>
      <c r="B195" s="222" t="s">
        <v>361</v>
      </c>
      <c r="C195" s="223">
        <v>0</v>
      </c>
      <c r="D195" s="223">
        <v>0</v>
      </c>
      <c r="E195" s="223">
        <v>0</v>
      </c>
      <c r="F195" s="223">
        <v>0</v>
      </c>
      <c r="G195" s="223">
        <v>0</v>
      </c>
      <c r="H195" s="223">
        <v>0</v>
      </c>
      <c r="I195" s="223">
        <v>980942.28</v>
      </c>
      <c r="J195" s="223">
        <v>980942.28</v>
      </c>
      <c r="K195" s="223">
        <v>980942.28</v>
      </c>
      <c r="L195" s="223">
        <v>980942.28</v>
      </c>
      <c r="M195" s="223">
        <v>980942.28</v>
      </c>
      <c r="N195" s="223">
        <v>980942.28</v>
      </c>
      <c r="O195">
        <v>34</v>
      </c>
    </row>
    <row r="196" spans="1:15">
      <c r="A196" s="222" t="s">
        <v>375</v>
      </c>
      <c r="B196" s="222" t="s">
        <v>119</v>
      </c>
      <c r="C196" s="223">
        <v>0</v>
      </c>
      <c r="D196" s="223">
        <v>0</v>
      </c>
      <c r="E196" s="223">
        <v>0</v>
      </c>
      <c r="F196" s="223">
        <v>0</v>
      </c>
      <c r="G196" s="223">
        <v>0</v>
      </c>
      <c r="H196" s="223">
        <v>0</v>
      </c>
      <c r="I196" s="223">
        <v>0</v>
      </c>
      <c r="J196" s="223">
        <v>0</v>
      </c>
      <c r="K196" s="223">
        <v>0</v>
      </c>
      <c r="L196" s="223">
        <v>0</v>
      </c>
      <c r="M196" s="223">
        <v>0</v>
      </c>
      <c r="N196" s="223">
        <v>0</v>
      </c>
      <c r="O196">
        <v>34</v>
      </c>
    </row>
    <row r="197" spans="1:15">
      <c r="A197" s="222" t="s">
        <v>376</v>
      </c>
      <c r="B197" s="222" t="s">
        <v>119</v>
      </c>
      <c r="C197" s="223">
        <v>0</v>
      </c>
      <c r="D197" s="223">
        <v>0</v>
      </c>
      <c r="E197" s="223">
        <v>0</v>
      </c>
      <c r="F197" s="223">
        <v>0</v>
      </c>
      <c r="G197" s="223">
        <v>0</v>
      </c>
      <c r="H197" s="223">
        <v>0</v>
      </c>
      <c r="I197" s="223">
        <v>0</v>
      </c>
      <c r="J197" s="223">
        <v>0</v>
      </c>
      <c r="K197" s="223">
        <v>0</v>
      </c>
      <c r="L197" s="223">
        <v>0</v>
      </c>
      <c r="M197" s="223">
        <v>0</v>
      </c>
      <c r="N197" s="223">
        <v>0</v>
      </c>
      <c r="O197">
        <v>34</v>
      </c>
    </row>
    <row r="198" spans="1:15">
      <c r="A198" s="222" t="s">
        <v>377</v>
      </c>
      <c r="B198" s="222" t="s">
        <v>119</v>
      </c>
      <c r="C198" s="223">
        <v>0</v>
      </c>
      <c r="D198" s="223">
        <v>0</v>
      </c>
      <c r="E198" s="223">
        <v>0</v>
      </c>
      <c r="F198" s="223">
        <v>0</v>
      </c>
      <c r="G198" s="223">
        <v>0</v>
      </c>
      <c r="H198" s="223">
        <v>0</v>
      </c>
      <c r="I198" s="223">
        <v>0</v>
      </c>
      <c r="J198" s="223">
        <v>0</v>
      </c>
      <c r="K198" s="223">
        <v>0</v>
      </c>
      <c r="L198" s="223">
        <v>0</v>
      </c>
      <c r="M198" s="223">
        <v>0</v>
      </c>
      <c r="N198" s="223">
        <v>0</v>
      </c>
      <c r="O198">
        <v>34</v>
      </c>
    </row>
    <row r="199" spans="1:15">
      <c r="A199" s="222" t="s">
        <v>378</v>
      </c>
      <c r="B199" s="222" t="s">
        <v>119</v>
      </c>
      <c r="C199" s="223">
        <v>0</v>
      </c>
      <c r="D199" s="223">
        <v>0</v>
      </c>
      <c r="E199" s="223">
        <v>0</v>
      </c>
      <c r="F199" s="223">
        <v>0</v>
      </c>
      <c r="G199" s="223">
        <v>0</v>
      </c>
      <c r="H199" s="223">
        <v>0</v>
      </c>
      <c r="I199" s="223">
        <v>0</v>
      </c>
      <c r="J199" s="223">
        <v>0</v>
      </c>
      <c r="K199" s="223">
        <v>0</v>
      </c>
      <c r="L199" s="223">
        <v>0</v>
      </c>
      <c r="M199" s="223">
        <v>0</v>
      </c>
      <c r="N199" s="223">
        <v>0</v>
      </c>
      <c r="O199">
        <v>34</v>
      </c>
    </row>
    <row r="200" spans="1:15">
      <c r="A200" s="222" t="s">
        <v>379</v>
      </c>
      <c r="B200" s="222" t="s">
        <v>119</v>
      </c>
      <c r="C200" s="223">
        <v>0</v>
      </c>
      <c r="D200" s="223">
        <v>0</v>
      </c>
      <c r="E200" s="223">
        <v>0</v>
      </c>
      <c r="F200" s="223">
        <v>0</v>
      </c>
      <c r="G200" s="223">
        <v>0</v>
      </c>
      <c r="H200" s="223">
        <v>0</v>
      </c>
      <c r="I200" s="223">
        <v>0</v>
      </c>
      <c r="J200" s="223">
        <v>0</v>
      </c>
      <c r="K200" s="223">
        <v>0</v>
      </c>
      <c r="L200" s="223">
        <v>0</v>
      </c>
      <c r="M200" s="223">
        <v>0</v>
      </c>
      <c r="N200" s="223">
        <v>0</v>
      </c>
      <c r="O200">
        <v>34</v>
      </c>
    </row>
    <row r="201" spans="1:15">
      <c r="A201" s="222" t="s">
        <v>380</v>
      </c>
      <c r="B201" s="222" t="s">
        <v>119</v>
      </c>
      <c r="C201" s="223">
        <v>0</v>
      </c>
      <c r="D201" s="223">
        <v>0</v>
      </c>
      <c r="E201" s="223">
        <v>0</v>
      </c>
      <c r="F201" s="223">
        <v>0</v>
      </c>
      <c r="G201" s="223">
        <v>0</v>
      </c>
      <c r="H201" s="223">
        <v>0</v>
      </c>
      <c r="I201" s="223">
        <v>0</v>
      </c>
      <c r="J201" s="223">
        <v>0</v>
      </c>
      <c r="K201" s="223">
        <v>0</v>
      </c>
      <c r="L201" s="223">
        <v>0</v>
      </c>
      <c r="M201" s="223">
        <v>0</v>
      </c>
      <c r="N201" s="223">
        <v>0</v>
      </c>
      <c r="O201">
        <v>34</v>
      </c>
    </row>
    <row r="202" spans="1:15">
      <c r="A202" s="222" t="s">
        <v>381</v>
      </c>
      <c r="B202" s="222" t="s">
        <v>119</v>
      </c>
      <c r="C202" s="223">
        <v>0</v>
      </c>
      <c r="D202" s="223">
        <v>0</v>
      </c>
      <c r="E202" s="223">
        <v>0</v>
      </c>
      <c r="F202" s="223">
        <v>0</v>
      </c>
      <c r="G202" s="223">
        <v>0</v>
      </c>
      <c r="H202" s="223">
        <v>0</v>
      </c>
      <c r="I202" s="223">
        <v>0</v>
      </c>
      <c r="J202" s="223">
        <v>0</v>
      </c>
      <c r="K202" s="223">
        <v>0</v>
      </c>
      <c r="L202" s="223">
        <v>0</v>
      </c>
      <c r="M202" s="223">
        <v>0</v>
      </c>
      <c r="N202" s="223">
        <v>0</v>
      </c>
      <c r="O202">
        <v>34</v>
      </c>
    </row>
    <row r="203" spans="1:15">
      <c r="A203" s="222" t="s">
        <v>382</v>
      </c>
      <c r="B203" s="222" t="s">
        <v>119</v>
      </c>
      <c r="C203" s="223">
        <v>0</v>
      </c>
      <c r="D203" s="223">
        <v>0</v>
      </c>
      <c r="E203" s="223">
        <v>0</v>
      </c>
      <c r="F203" s="223">
        <v>0</v>
      </c>
      <c r="G203" s="223">
        <v>0</v>
      </c>
      <c r="H203" s="223">
        <v>0</v>
      </c>
      <c r="I203" s="223">
        <v>0</v>
      </c>
      <c r="J203" s="223">
        <v>0</v>
      </c>
      <c r="K203" s="223">
        <v>0</v>
      </c>
      <c r="L203" s="223">
        <v>0</v>
      </c>
      <c r="M203" s="223">
        <v>0</v>
      </c>
      <c r="N203" s="223">
        <v>0</v>
      </c>
      <c r="O203">
        <v>34</v>
      </c>
    </row>
    <row r="204" spans="1:15">
      <c r="A204" s="222" t="s">
        <v>383</v>
      </c>
      <c r="B204" s="222" t="s">
        <v>119</v>
      </c>
      <c r="C204" s="223">
        <v>0</v>
      </c>
      <c r="D204" s="223">
        <v>0</v>
      </c>
      <c r="E204" s="223">
        <v>0</v>
      </c>
      <c r="F204" s="223">
        <v>0</v>
      </c>
      <c r="G204" s="223">
        <v>0</v>
      </c>
      <c r="H204" s="223">
        <v>0</v>
      </c>
      <c r="I204" s="223">
        <v>0</v>
      </c>
      <c r="J204" s="223">
        <v>0</v>
      </c>
      <c r="K204" s="223">
        <v>0</v>
      </c>
      <c r="L204" s="223">
        <v>0</v>
      </c>
      <c r="M204" s="223">
        <v>0</v>
      </c>
      <c r="N204" s="223">
        <v>0</v>
      </c>
      <c r="O204">
        <v>34</v>
      </c>
    </row>
    <row r="205" spans="1:15">
      <c r="A205" s="222" t="s">
        <v>384</v>
      </c>
      <c r="B205" s="222" t="s">
        <v>119</v>
      </c>
      <c r="C205" s="223">
        <v>0</v>
      </c>
      <c r="D205" s="223">
        <v>0</v>
      </c>
      <c r="E205" s="223">
        <v>0</v>
      </c>
      <c r="F205" s="223">
        <v>0</v>
      </c>
      <c r="G205" s="223">
        <v>0</v>
      </c>
      <c r="H205" s="223">
        <v>0</v>
      </c>
      <c r="I205" s="223">
        <v>0</v>
      </c>
      <c r="J205" s="223">
        <v>0</v>
      </c>
      <c r="K205" s="223">
        <v>0</v>
      </c>
      <c r="L205" s="223">
        <v>0</v>
      </c>
      <c r="M205" s="223">
        <v>0</v>
      </c>
      <c r="N205" s="223">
        <v>0</v>
      </c>
      <c r="O205">
        <v>34</v>
      </c>
    </row>
    <row r="206" spans="1:15">
      <c r="A206" s="222" t="s">
        <v>385</v>
      </c>
      <c r="B206" s="222" t="s">
        <v>119</v>
      </c>
      <c r="C206" s="223">
        <v>0</v>
      </c>
      <c r="D206" s="223">
        <v>0</v>
      </c>
      <c r="E206" s="223">
        <v>0</v>
      </c>
      <c r="F206" s="223">
        <v>0</v>
      </c>
      <c r="G206" s="223">
        <v>0</v>
      </c>
      <c r="H206" s="223">
        <v>0</v>
      </c>
      <c r="I206" s="223">
        <v>0</v>
      </c>
      <c r="J206" s="223">
        <v>0</v>
      </c>
      <c r="K206" s="223">
        <v>0</v>
      </c>
      <c r="L206" s="223">
        <v>0</v>
      </c>
      <c r="M206" s="223">
        <v>0</v>
      </c>
      <c r="N206" s="223">
        <v>0</v>
      </c>
      <c r="O206">
        <v>34</v>
      </c>
    </row>
    <row r="207" spans="1:15">
      <c r="A207" s="222" t="s">
        <v>386</v>
      </c>
      <c r="B207" s="222" t="s">
        <v>119</v>
      </c>
      <c r="C207" s="223">
        <v>0</v>
      </c>
      <c r="D207" s="223">
        <v>0</v>
      </c>
      <c r="E207" s="223">
        <v>0</v>
      </c>
      <c r="F207" s="223">
        <v>0</v>
      </c>
      <c r="G207" s="223">
        <v>0</v>
      </c>
      <c r="H207" s="223">
        <v>0</v>
      </c>
      <c r="I207" s="223">
        <v>0</v>
      </c>
      <c r="J207" s="223">
        <v>0</v>
      </c>
      <c r="K207" s="223">
        <v>0</v>
      </c>
      <c r="L207" s="223">
        <v>0</v>
      </c>
      <c r="M207" s="223">
        <v>0</v>
      </c>
      <c r="N207" s="223">
        <v>0</v>
      </c>
      <c r="O207">
        <v>34</v>
      </c>
    </row>
    <row r="208" spans="1:15">
      <c r="A208" s="222" t="s">
        <v>387</v>
      </c>
      <c r="B208" s="222" t="s">
        <v>119</v>
      </c>
      <c r="C208" s="223">
        <v>0</v>
      </c>
      <c r="D208" s="223">
        <v>0</v>
      </c>
      <c r="E208" s="223">
        <v>0</v>
      </c>
      <c r="F208" s="223">
        <v>0</v>
      </c>
      <c r="G208" s="223">
        <v>0</v>
      </c>
      <c r="H208" s="223">
        <v>0</v>
      </c>
      <c r="I208" s="223">
        <v>0</v>
      </c>
      <c r="J208" s="223">
        <v>0</v>
      </c>
      <c r="K208" s="223">
        <v>0</v>
      </c>
      <c r="L208" s="223">
        <v>0</v>
      </c>
      <c r="M208" s="223">
        <v>0</v>
      </c>
      <c r="N208" s="223">
        <v>0</v>
      </c>
      <c r="O208">
        <v>34</v>
      </c>
    </row>
    <row r="209" spans="1:15">
      <c r="A209" s="222" t="s">
        <v>388</v>
      </c>
      <c r="B209" s="222" t="s">
        <v>119</v>
      </c>
      <c r="C209" s="223">
        <v>0</v>
      </c>
      <c r="D209" s="223">
        <v>0</v>
      </c>
      <c r="E209" s="223">
        <v>0</v>
      </c>
      <c r="F209" s="223">
        <v>0</v>
      </c>
      <c r="G209" s="223">
        <v>0</v>
      </c>
      <c r="H209" s="223">
        <v>0</v>
      </c>
      <c r="I209" s="223">
        <v>0</v>
      </c>
      <c r="J209" s="223">
        <v>0</v>
      </c>
      <c r="K209" s="223">
        <v>0</v>
      </c>
      <c r="L209" s="223">
        <v>0</v>
      </c>
      <c r="M209" s="223">
        <v>0</v>
      </c>
      <c r="N209" s="223">
        <v>0</v>
      </c>
      <c r="O209">
        <v>34</v>
      </c>
    </row>
    <row r="210" spans="1:15">
      <c r="A210" s="222" t="s">
        <v>389</v>
      </c>
      <c r="B210" s="222" t="s">
        <v>119</v>
      </c>
      <c r="C210" s="223">
        <v>0</v>
      </c>
      <c r="D210" s="223">
        <v>0</v>
      </c>
      <c r="E210" s="223">
        <v>0</v>
      </c>
      <c r="F210" s="223">
        <v>0</v>
      </c>
      <c r="G210" s="223">
        <v>0</v>
      </c>
      <c r="H210" s="223">
        <v>0</v>
      </c>
      <c r="I210" s="223">
        <v>0</v>
      </c>
      <c r="J210" s="223">
        <v>0</v>
      </c>
      <c r="K210" s="223">
        <v>0</v>
      </c>
      <c r="L210" s="223">
        <v>0</v>
      </c>
      <c r="M210" s="223">
        <v>0</v>
      </c>
      <c r="N210" s="223">
        <v>0</v>
      </c>
      <c r="O210">
        <v>34</v>
      </c>
    </row>
    <row r="211" spans="1:15">
      <c r="A211" s="222" t="s">
        <v>390</v>
      </c>
      <c r="B211" s="222" t="s">
        <v>119</v>
      </c>
      <c r="C211" s="223">
        <v>0</v>
      </c>
      <c r="D211" s="223">
        <v>0</v>
      </c>
      <c r="E211" s="223">
        <v>0</v>
      </c>
      <c r="F211" s="223">
        <v>0</v>
      </c>
      <c r="G211" s="223">
        <v>0</v>
      </c>
      <c r="H211" s="223">
        <v>0</v>
      </c>
      <c r="I211" s="223">
        <v>0</v>
      </c>
      <c r="J211" s="223">
        <v>0</v>
      </c>
      <c r="K211" s="223">
        <v>0</v>
      </c>
      <c r="L211" s="223">
        <v>0</v>
      </c>
      <c r="M211" s="223">
        <v>0</v>
      </c>
      <c r="N211" s="223">
        <v>0</v>
      </c>
      <c r="O211">
        <v>34</v>
      </c>
    </row>
    <row r="212" spans="1:15">
      <c r="A212" s="222" t="s">
        <v>391</v>
      </c>
      <c r="B212" s="222" t="s">
        <v>119</v>
      </c>
      <c r="C212" s="223">
        <v>0</v>
      </c>
      <c r="D212" s="223">
        <v>0</v>
      </c>
      <c r="E212" s="223">
        <v>0</v>
      </c>
      <c r="F212" s="223">
        <v>0</v>
      </c>
      <c r="G212" s="223">
        <v>0</v>
      </c>
      <c r="H212" s="223">
        <v>0</v>
      </c>
      <c r="I212" s="223">
        <v>0</v>
      </c>
      <c r="J212" s="223">
        <v>0</v>
      </c>
      <c r="K212" s="223">
        <v>0</v>
      </c>
      <c r="L212" s="223">
        <v>0</v>
      </c>
      <c r="M212" s="223">
        <v>0</v>
      </c>
      <c r="N212" s="223">
        <v>0</v>
      </c>
      <c r="O212">
        <v>34</v>
      </c>
    </row>
    <row r="213" spans="1:15">
      <c r="A213" s="222" t="s">
        <v>392</v>
      </c>
      <c r="B213" s="222" t="s">
        <v>119</v>
      </c>
      <c r="C213" s="223">
        <v>0</v>
      </c>
      <c r="D213" s="223">
        <v>0</v>
      </c>
      <c r="E213" s="223">
        <v>0</v>
      </c>
      <c r="F213" s="223">
        <v>0</v>
      </c>
      <c r="G213" s="223">
        <v>0</v>
      </c>
      <c r="H213" s="223">
        <v>0</v>
      </c>
      <c r="I213" s="223">
        <v>0</v>
      </c>
      <c r="J213" s="223">
        <v>0</v>
      </c>
      <c r="K213" s="223">
        <v>0</v>
      </c>
      <c r="L213" s="223">
        <v>0</v>
      </c>
      <c r="M213" s="223">
        <v>0</v>
      </c>
      <c r="N213" s="223">
        <v>0</v>
      </c>
      <c r="O213">
        <v>34</v>
      </c>
    </row>
    <row r="214" spans="1:15">
      <c r="A214" s="222" t="s">
        <v>393</v>
      </c>
      <c r="B214" s="222" t="s">
        <v>119</v>
      </c>
      <c r="C214" s="223">
        <v>0</v>
      </c>
      <c r="D214" s="223">
        <v>0</v>
      </c>
      <c r="E214" s="223">
        <v>0</v>
      </c>
      <c r="F214" s="223">
        <v>0</v>
      </c>
      <c r="G214" s="223">
        <v>0</v>
      </c>
      <c r="H214" s="223">
        <v>0</v>
      </c>
      <c r="I214" s="223">
        <v>0</v>
      </c>
      <c r="J214" s="223">
        <v>0</v>
      </c>
      <c r="K214" s="223">
        <v>0</v>
      </c>
      <c r="L214" s="223">
        <v>0</v>
      </c>
      <c r="M214" s="223">
        <v>0</v>
      </c>
      <c r="N214" s="223">
        <v>0</v>
      </c>
      <c r="O214">
        <v>34</v>
      </c>
    </row>
    <row r="215" spans="1:15">
      <c r="A215" s="222" t="s">
        <v>394</v>
      </c>
      <c r="B215" s="222" t="s">
        <v>119</v>
      </c>
      <c r="C215" s="223">
        <v>0</v>
      </c>
      <c r="D215" s="223">
        <v>0</v>
      </c>
      <c r="E215" s="223">
        <v>0</v>
      </c>
      <c r="F215" s="223">
        <v>0</v>
      </c>
      <c r="G215" s="223">
        <v>0</v>
      </c>
      <c r="H215" s="223">
        <v>0</v>
      </c>
      <c r="I215" s="223">
        <v>0</v>
      </c>
      <c r="J215" s="223">
        <v>0</v>
      </c>
      <c r="K215" s="223">
        <v>0</v>
      </c>
      <c r="L215" s="223">
        <v>0</v>
      </c>
      <c r="M215" s="223">
        <v>0</v>
      </c>
      <c r="N215" s="223">
        <v>0</v>
      </c>
      <c r="O215">
        <v>34</v>
      </c>
    </row>
    <row r="216" spans="1:15">
      <c r="A216" s="222" t="s">
        <v>395</v>
      </c>
      <c r="B216" s="222" t="s">
        <v>119</v>
      </c>
      <c r="C216" s="223">
        <v>0</v>
      </c>
      <c r="D216" s="223">
        <v>0</v>
      </c>
      <c r="E216" s="223">
        <v>0</v>
      </c>
      <c r="F216" s="223">
        <v>0</v>
      </c>
      <c r="G216" s="223">
        <v>0</v>
      </c>
      <c r="H216" s="223">
        <v>0</v>
      </c>
      <c r="I216" s="223">
        <v>0</v>
      </c>
      <c r="J216" s="223">
        <v>0</v>
      </c>
      <c r="K216" s="223">
        <v>0</v>
      </c>
      <c r="L216" s="223">
        <v>0</v>
      </c>
      <c r="M216" s="223">
        <v>0</v>
      </c>
      <c r="N216" s="223">
        <v>0</v>
      </c>
      <c r="O216">
        <v>34</v>
      </c>
    </row>
    <row r="217" spans="1:15">
      <c r="A217" s="222" t="s">
        <v>396</v>
      </c>
      <c r="B217" s="222" t="s">
        <v>119</v>
      </c>
      <c r="C217" s="223">
        <v>0</v>
      </c>
      <c r="D217" s="223">
        <v>0</v>
      </c>
      <c r="E217" s="223">
        <v>0</v>
      </c>
      <c r="F217" s="223">
        <v>0</v>
      </c>
      <c r="G217" s="223">
        <v>0</v>
      </c>
      <c r="H217" s="223">
        <v>0</v>
      </c>
      <c r="I217" s="223">
        <v>0</v>
      </c>
      <c r="J217" s="223">
        <v>0</v>
      </c>
      <c r="K217" s="223">
        <v>0</v>
      </c>
      <c r="L217" s="223">
        <v>0</v>
      </c>
      <c r="M217" s="223">
        <v>0</v>
      </c>
      <c r="N217" s="223">
        <v>0</v>
      </c>
      <c r="O217">
        <v>34</v>
      </c>
    </row>
    <row r="218" spans="1:15">
      <c r="A218" s="222" t="s">
        <v>397</v>
      </c>
      <c r="B218" s="222" t="s">
        <v>119</v>
      </c>
      <c r="C218" s="223">
        <v>0</v>
      </c>
      <c r="D218" s="223">
        <v>0</v>
      </c>
      <c r="E218" s="223">
        <v>0</v>
      </c>
      <c r="F218" s="223">
        <v>0</v>
      </c>
      <c r="G218" s="223">
        <v>0</v>
      </c>
      <c r="H218" s="223">
        <v>0</v>
      </c>
      <c r="I218" s="223">
        <v>0</v>
      </c>
      <c r="J218" s="223">
        <v>0</v>
      </c>
      <c r="K218" s="223">
        <v>0</v>
      </c>
      <c r="L218" s="223">
        <v>0</v>
      </c>
      <c r="M218" s="223">
        <v>0</v>
      </c>
      <c r="N218" s="223">
        <v>0</v>
      </c>
      <c r="O218">
        <v>34</v>
      </c>
    </row>
    <row r="219" spans="1:15">
      <c r="A219" s="222" t="s">
        <v>398</v>
      </c>
      <c r="B219" s="222" t="s">
        <v>119</v>
      </c>
      <c r="C219" s="223">
        <v>0</v>
      </c>
      <c r="D219" s="223">
        <v>0</v>
      </c>
      <c r="E219" s="223">
        <v>0</v>
      </c>
      <c r="F219" s="223">
        <v>0</v>
      </c>
      <c r="G219" s="223">
        <v>0</v>
      </c>
      <c r="H219" s="223">
        <v>0</v>
      </c>
      <c r="I219" s="223">
        <v>0</v>
      </c>
      <c r="J219" s="223">
        <v>0</v>
      </c>
      <c r="K219" s="223">
        <v>0</v>
      </c>
      <c r="L219" s="223">
        <v>0</v>
      </c>
      <c r="M219" s="223">
        <v>0</v>
      </c>
      <c r="N219" s="223">
        <v>0</v>
      </c>
      <c r="O219">
        <v>34</v>
      </c>
    </row>
    <row r="220" spans="1:15">
      <c r="A220" s="222" t="s">
        <v>399</v>
      </c>
      <c r="B220" s="222" t="s">
        <v>119</v>
      </c>
      <c r="C220" s="223">
        <v>0</v>
      </c>
      <c r="D220" s="223">
        <v>0</v>
      </c>
      <c r="E220" s="223">
        <v>0</v>
      </c>
      <c r="F220" s="223">
        <v>0</v>
      </c>
      <c r="G220" s="223">
        <v>0</v>
      </c>
      <c r="H220" s="223">
        <v>0</v>
      </c>
      <c r="I220" s="223">
        <v>0</v>
      </c>
      <c r="J220" s="223">
        <v>0</v>
      </c>
      <c r="K220" s="223">
        <v>0</v>
      </c>
      <c r="L220" s="223">
        <v>0</v>
      </c>
      <c r="M220" s="223">
        <v>0</v>
      </c>
      <c r="N220" s="223">
        <v>0</v>
      </c>
      <c r="O220">
        <v>34</v>
      </c>
    </row>
    <row r="221" spans="1:15">
      <c r="A221" s="222" t="s">
        <v>400</v>
      </c>
      <c r="B221" s="222" t="s">
        <v>119</v>
      </c>
      <c r="C221" s="223">
        <v>0</v>
      </c>
      <c r="D221" s="223">
        <v>0</v>
      </c>
      <c r="E221" s="223">
        <v>0</v>
      </c>
      <c r="F221" s="223">
        <v>0</v>
      </c>
      <c r="G221" s="223">
        <v>0</v>
      </c>
      <c r="H221" s="223">
        <v>0</v>
      </c>
      <c r="I221" s="223">
        <v>0</v>
      </c>
      <c r="J221" s="223">
        <v>0</v>
      </c>
      <c r="K221" s="223">
        <v>0</v>
      </c>
      <c r="L221" s="223">
        <v>0</v>
      </c>
      <c r="M221" s="223">
        <v>0</v>
      </c>
      <c r="N221" s="223">
        <v>0</v>
      </c>
      <c r="O221">
        <v>34</v>
      </c>
    </row>
    <row r="222" spans="1:15">
      <c r="A222" s="222" t="s">
        <v>401</v>
      </c>
      <c r="B222" s="222" t="s">
        <v>119</v>
      </c>
      <c r="C222" s="223">
        <v>0</v>
      </c>
      <c r="D222" s="223">
        <v>0</v>
      </c>
      <c r="E222" s="223">
        <v>0</v>
      </c>
      <c r="F222" s="223">
        <v>0</v>
      </c>
      <c r="G222" s="223">
        <v>0</v>
      </c>
      <c r="H222" s="223">
        <v>0</v>
      </c>
      <c r="I222" s="223">
        <v>0</v>
      </c>
      <c r="J222" s="223">
        <v>0</v>
      </c>
      <c r="K222" s="223">
        <v>0</v>
      </c>
      <c r="L222" s="223">
        <v>0</v>
      </c>
      <c r="M222" s="223">
        <v>0</v>
      </c>
      <c r="N222" s="223">
        <v>0</v>
      </c>
      <c r="O222">
        <v>34</v>
      </c>
    </row>
    <row r="223" spans="1:15">
      <c r="A223" s="222" t="s">
        <v>402</v>
      </c>
      <c r="B223" s="222" t="s">
        <v>119</v>
      </c>
      <c r="C223" s="223">
        <v>0</v>
      </c>
      <c r="D223" s="223">
        <v>0</v>
      </c>
      <c r="E223" s="223">
        <v>0</v>
      </c>
      <c r="F223" s="223">
        <v>0</v>
      </c>
      <c r="G223" s="223">
        <v>0</v>
      </c>
      <c r="H223" s="223">
        <v>0</v>
      </c>
      <c r="I223" s="223">
        <v>0</v>
      </c>
      <c r="J223" s="223">
        <v>0</v>
      </c>
      <c r="K223" s="223">
        <v>0</v>
      </c>
      <c r="L223" s="223">
        <v>0</v>
      </c>
      <c r="M223" s="223">
        <v>0</v>
      </c>
      <c r="N223" s="223">
        <v>0</v>
      </c>
      <c r="O223">
        <v>34</v>
      </c>
    </row>
    <row r="224" spans="1:15">
      <c r="A224" s="222" t="s">
        <v>403</v>
      </c>
      <c r="B224" s="222" t="s">
        <v>119</v>
      </c>
      <c r="C224" s="223">
        <v>0</v>
      </c>
      <c r="D224" s="223">
        <v>0</v>
      </c>
      <c r="E224" s="223">
        <v>0</v>
      </c>
      <c r="F224" s="223">
        <v>0</v>
      </c>
      <c r="G224" s="223">
        <v>0</v>
      </c>
      <c r="H224" s="223">
        <v>0</v>
      </c>
      <c r="I224" s="223">
        <v>0</v>
      </c>
      <c r="J224" s="223">
        <v>0</v>
      </c>
      <c r="K224" s="223">
        <v>0</v>
      </c>
      <c r="L224" s="223">
        <v>0</v>
      </c>
      <c r="M224" s="223">
        <v>0</v>
      </c>
      <c r="N224" s="223">
        <v>0</v>
      </c>
      <c r="O224">
        <v>34</v>
      </c>
    </row>
    <row r="225" spans="1:15">
      <c r="A225" s="222" t="s">
        <v>404</v>
      </c>
      <c r="B225" s="222" t="s">
        <v>119</v>
      </c>
      <c r="C225" s="223">
        <v>0</v>
      </c>
      <c r="D225" s="223">
        <v>0</v>
      </c>
      <c r="E225" s="223">
        <v>0</v>
      </c>
      <c r="F225" s="223">
        <v>0</v>
      </c>
      <c r="G225" s="223">
        <v>0</v>
      </c>
      <c r="H225" s="223">
        <v>0</v>
      </c>
      <c r="I225" s="223">
        <v>0</v>
      </c>
      <c r="J225" s="223">
        <v>0</v>
      </c>
      <c r="K225" s="223">
        <v>0</v>
      </c>
      <c r="L225" s="223">
        <v>0</v>
      </c>
      <c r="M225" s="223">
        <v>0</v>
      </c>
      <c r="N225" s="223">
        <v>0</v>
      </c>
      <c r="O225">
        <v>34</v>
      </c>
    </row>
    <row r="226" spans="1:15">
      <c r="A226" s="222" t="s">
        <v>405</v>
      </c>
      <c r="B226" s="222" t="s">
        <v>119</v>
      </c>
      <c r="C226" s="223">
        <v>0</v>
      </c>
      <c r="D226" s="223">
        <v>0</v>
      </c>
      <c r="E226" s="223">
        <v>0</v>
      </c>
      <c r="F226" s="223">
        <v>0</v>
      </c>
      <c r="G226" s="223">
        <v>0</v>
      </c>
      <c r="H226" s="223">
        <v>0</v>
      </c>
      <c r="I226" s="223">
        <v>0</v>
      </c>
      <c r="J226" s="223">
        <v>0</v>
      </c>
      <c r="K226" s="223">
        <v>0</v>
      </c>
      <c r="L226" s="223">
        <v>0</v>
      </c>
      <c r="M226" s="223">
        <v>0</v>
      </c>
      <c r="N226" s="223">
        <v>0</v>
      </c>
      <c r="O226">
        <v>34</v>
      </c>
    </row>
    <row r="227" spans="1:15">
      <c r="A227" s="222" t="s">
        <v>406</v>
      </c>
      <c r="B227" s="222" t="s">
        <v>119</v>
      </c>
      <c r="C227" s="223">
        <v>0</v>
      </c>
      <c r="D227" s="223">
        <v>0</v>
      </c>
      <c r="E227" s="223">
        <v>0</v>
      </c>
      <c r="F227" s="223">
        <v>0</v>
      </c>
      <c r="G227" s="223">
        <v>0</v>
      </c>
      <c r="H227" s="223">
        <v>0</v>
      </c>
      <c r="I227" s="223">
        <v>0</v>
      </c>
      <c r="J227" s="223">
        <v>0</v>
      </c>
      <c r="K227" s="223">
        <v>0</v>
      </c>
      <c r="L227" s="223">
        <v>0</v>
      </c>
      <c r="M227" s="223">
        <v>0</v>
      </c>
      <c r="N227" s="223">
        <v>0</v>
      </c>
      <c r="O227">
        <v>34</v>
      </c>
    </row>
    <row r="228" spans="1:15">
      <c r="A228" s="222" t="s">
        <v>407</v>
      </c>
      <c r="B228" s="222" t="s">
        <v>119</v>
      </c>
      <c r="C228" s="223">
        <v>0</v>
      </c>
      <c r="D228" s="223">
        <v>0</v>
      </c>
      <c r="E228" s="223">
        <v>0</v>
      </c>
      <c r="F228" s="223">
        <v>0</v>
      </c>
      <c r="G228" s="223">
        <v>0</v>
      </c>
      <c r="H228" s="223">
        <v>0</v>
      </c>
      <c r="I228" s="223">
        <v>0</v>
      </c>
      <c r="J228" s="223">
        <v>0</v>
      </c>
      <c r="K228" s="223">
        <v>0</v>
      </c>
      <c r="L228" s="223">
        <v>0</v>
      </c>
      <c r="M228" s="223">
        <v>0</v>
      </c>
      <c r="N228" s="223">
        <v>0</v>
      </c>
      <c r="O228">
        <v>34</v>
      </c>
    </row>
    <row r="229" spans="1:15">
      <c r="A229" s="222" t="s">
        <v>408</v>
      </c>
      <c r="B229" s="222" t="s">
        <v>119</v>
      </c>
      <c r="C229" s="223">
        <v>0</v>
      </c>
      <c r="D229" s="223">
        <v>0</v>
      </c>
      <c r="E229" s="223">
        <v>0</v>
      </c>
      <c r="F229" s="223">
        <v>0</v>
      </c>
      <c r="G229" s="223">
        <v>0</v>
      </c>
      <c r="H229" s="223">
        <v>0</v>
      </c>
      <c r="I229" s="223">
        <v>0</v>
      </c>
      <c r="J229" s="223">
        <v>0</v>
      </c>
      <c r="K229" s="223">
        <v>0</v>
      </c>
      <c r="L229" s="223">
        <v>0</v>
      </c>
      <c r="M229" s="223">
        <v>0</v>
      </c>
      <c r="N229" s="223">
        <v>0</v>
      </c>
      <c r="O229">
        <v>34</v>
      </c>
    </row>
    <row r="230" spans="1:15">
      <c r="A230" s="222" t="s">
        <v>409</v>
      </c>
      <c r="B230" s="222" t="s">
        <v>119</v>
      </c>
      <c r="C230" s="223">
        <v>0</v>
      </c>
      <c r="D230" s="223">
        <v>0</v>
      </c>
      <c r="E230" s="223">
        <v>0</v>
      </c>
      <c r="F230" s="223">
        <v>0</v>
      </c>
      <c r="G230" s="223">
        <v>0</v>
      </c>
      <c r="H230" s="223">
        <v>0</v>
      </c>
      <c r="I230" s="223">
        <v>0</v>
      </c>
      <c r="J230" s="223">
        <v>0</v>
      </c>
      <c r="K230" s="223">
        <v>0</v>
      </c>
      <c r="L230" s="223">
        <v>0</v>
      </c>
      <c r="M230" s="223">
        <v>0</v>
      </c>
      <c r="N230" s="223">
        <v>0</v>
      </c>
      <c r="O230">
        <v>34</v>
      </c>
    </row>
    <row r="231" spans="1:15">
      <c r="A231" s="222" t="s">
        <v>410</v>
      </c>
      <c r="B231" s="222" t="s">
        <v>119</v>
      </c>
      <c r="C231" s="223">
        <v>0</v>
      </c>
      <c r="D231" s="223">
        <v>0</v>
      </c>
      <c r="E231" s="223">
        <v>0</v>
      </c>
      <c r="F231" s="223">
        <v>0</v>
      </c>
      <c r="G231" s="223">
        <v>0</v>
      </c>
      <c r="H231" s="223">
        <v>0</v>
      </c>
      <c r="I231" s="223">
        <v>0</v>
      </c>
      <c r="J231" s="223">
        <v>0</v>
      </c>
      <c r="K231" s="223">
        <v>0</v>
      </c>
      <c r="L231" s="223">
        <v>0</v>
      </c>
      <c r="M231" s="223">
        <v>0</v>
      </c>
      <c r="N231" s="223">
        <v>0</v>
      </c>
      <c r="O231">
        <v>34</v>
      </c>
    </row>
    <row r="232" spans="1:15">
      <c r="A232" s="222" t="s">
        <v>411</v>
      </c>
      <c r="B232" s="222" t="s">
        <v>119</v>
      </c>
      <c r="C232" s="223">
        <v>0</v>
      </c>
      <c r="D232" s="223">
        <v>0</v>
      </c>
      <c r="E232" s="223">
        <v>0</v>
      </c>
      <c r="F232" s="223">
        <v>0</v>
      </c>
      <c r="G232" s="223">
        <v>0</v>
      </c>
      <c r="H232" s="223">
        <v>0</v>
      </c>
      <c r="I232" s="223">
        <v>0</v>
      </c>
      <c r="J232" s="223">
        <v>0</v>
      </c>
      <c r="K232" s="223">
        <v>0</v>
      </c>
      <c r="L232" s="223">
        <v>0</v>
      </c>
      <c r="M232" s="223">
        <v>0</v>
      </c>
      <c r="N232" s="223">
        <v>0</v>
      </c>
      <c r="O232">
        <v>34</v>
      </c>
    </row>
    <row r="233" spans="1:15">
      <c r="A233" s="222" t="s">
        <v>412</v>
      </c>
      <c r="B233" s="222" t="s">
        <v>119</v>
      </c>
      <c r="C233" s="223">
        <v>0</v>
      </c>
      <c r="D233" s="223">
        <v>0</v>
      </c>
      <c r="E233" s="223">
        <v>0</v>
      </c>
      <c r="F233" s="223">
        <v>0</v>
      </c>
      <c r="G233" s="223">
        <v>0</v>
      </c>
      <c r="H233" s="223">
        <v>0</v>
      </c>
      <c r="I233" s="223">
        <v>0</v>
      </c>
      <c r="J233" s="223">
        <v>0</v>
      </c>
      <c r="K233" s="223">
        <v>0</v>
      </c>
      <c r="L233" s="223">
        <v>0</v>
      </c>
      <c r="M233" s="223">
        <v>0</v>
      </c>
      <c r="N233" s="223">
        <v>0</v>
      </c>
      <c r="O233">
        <v>34</v>
      </c>
    </row>
    <row r="234" spans="1:15">
      <c r="A234" s="222" t="s">
        <v>413</v>
      </c>
      <c r="B234" s="222" t="s">
        <v>119</v>
      </c>
      <c r="C234" s="223">
        <v>0</v>
      </c>
      <c r="D234" s="223">
        <v>0</v>
      </c>
      <c r="E234" s="223">
        <v>0</v>
      </c>
      <c r="F234" s="223">
        <v>0</v>
      </c>
      <c r="G234" s="223">
        <v>0</v>
      </c>
      <c r="H234" s="223">
        <v>0</v>
      </c>
      <c r="I234" s="223">
        <v>0</v>
      </c>
      <c r="J234" s="223">
        <v>0</v>
      </c>
      <c r="K234" s="223">
        <v>0</v>
      </c>
      <c r="L234" s="223">
        <v>0</v>
      </c>
      <c r="M234" s="223">
        <v>0</v>
      </c>
      <c r="N234" s="223">
        <v>0</v>
      </c>
      <c r="O234">
        <v>34</v>
      </c>
    </row>
    <row r="235" spans="1:15">
      <c r="A235" s="222" t="s">
        <v>414</v>
      </c>
      <c r="B235" s="222" t="s">
        <v>119</v>
      </c>
      <c r="C235" s="223">
        <v>0</v>
      </c>
      <c r="D235" s="223">
        <v>0</v>
      </c>
      <c r="E235" s="223">
        <v>0</v>
      </c>
      <c r="F235" s="223">
        <v>0</v>
      </c>
      <c r="G235" s="223">
        <v>0</v>
      </c>
      <c r="H235" s="223">
        <v>0</v>
      </c>
      <c r="I235" s="223">
        <v>0</v>
      </c>
      <c r="J235" s="223">
        <v>0</v>
      </c>
      <c r="K235" s="223">
        <v>0</v>
      </c>
      <c r="L235" s="223">
        <v>0</v>
      </c>
      <c r="M235" s="223">
        <v>0</v>
      </c>
      <c r="N235" s="223">
        <v>0</v>
      </c>
      <c r="O235">
        <v>34</v>
      </c>
    </row>
    <row r="236" spans="1:15">
      <c r="A236" s="222" t="s">
        <v>415</v>
      </c>
      <c r="B236" s="222" t="s">
        <v>119</v>
      </c>
      <c r="C236" s="223">
        <v>0</v>
      </c>
      <c r="D236" s="223">
        <v>0</v>
      </c>
      <c r="E236" s="223">
        <v>0</v>
      </c>
      <c r="F236" s="223">
        <v>0</v>
      </c>
      <c r="G236" s="223">
        <v>0</v>
      </c>
      <c r="H236" s="223">
        <v>0</v>
      </c>
      <c r="I236" s="223">
        <v>0</v>
      </c>
      <c r="J236" s="223">
        <v>0</v>
      </c>
      <c r="K236" s="223">
        <v>0</v>
      </c>
      <c r="L236" s="223">
        <v>0</v>
      </c>
      <c r="M236" s="223">
        <v>0</v>
      </c>
      <c r="N236" s="223">
        <v>0</v>
      </c>
      <c r="O236">
        <v>34</v>
      </c>
    </row>
    <row r="237" spans="1:15">
      <c r="A237" s="222" t="s">
        <v>416</v>
      </c>
      <c r="B237" s="222" t="s">
        <v>119</v>
      </c>
      <c r="C237" s="223">
        <v>0</v>
      </c>
      <c r="D237" s="223">
        <v>0</v>
      </c>
      <c r="E237" s="223">
        <v>0</v>
      </c>
      <c r="F237" s="223">
        <v>0</v>
      </c>
      <c r="G237" s="223">
        <v>0</v>
      </c>
      <c r="H237" s="223">
        <v>0</v>
      </c>
      <c r="I237" s="223">
        <v>0</v>
      </c>
      <c r="J237" s="223">
        <v>0</v>
      </c>
      <c r="K237" s="223">
        <v>0</v>
      </c>
      <c r="L237" s="223">
        <v>0</v>
      </c>
      <c r="M237" s="223">
        <v>0</v>
      </c>
      <c r="N237" s="223">
        <v>0</v>
      </c>
      <c r="O237">
        <v>34</v>
      </c>
    </row>
    <row r="238" spans="1:15">
      <c r="A238" s="222" t="s">
        <v>417</v>
      </c>
      <c r="B238" s="222" t="s">
        <v>119</v>
      </c>
      <c r="C238" s="223">
        <v>0</v>
      </c>
      <c r="D238" s="223">
        <v>0</v>
      </c>
      <c r="E238" s="223">
        <v>0</v>
      </c>
      <c r="F238" s="223">
        <v>0</v>
      </c>
      <c r="G238" s="223">
        <v>0</v>
      </c>
      <c r="H238" s="223">
        <v>0</v>
      </c>
      <c r="I238" s="223">
        <v>0</v>
      </c>
      <c r="J238" s="223">
        <v>0</v>
      </c>
      <c r="K238" s="223">
        <v>0</v>
      </c>
      <c r="L238" s="223">
        <v>0</v>
      </c>
      <c r="M238" s="223">
        <v>0</v>
      </c>
      <c r="N238" s="223">
        <v>0</v>
      </c>
      <c r="O238">
        <v>34</v>
      </c>
    </row>
    <row r="239" spans="1:15">
      <c r="A239" s="222" t="s">
        <v>418</v>
      </c>
      <c r="B239" s="222" t="s">
        <v>119</v>
      </c>
      <c r="C239" s="223">
        <v>0</v>
      </c>
      <c r="D239" s="223">
        <v>0</v>
      </c>
      <c r="E239" s="223">
        <v>0</v>
      </c>
      <c r="F239" s="223">
        <v>0</v>
      </c>
      <c r="G239" s="223">
        <v>0</v>
      </c>
      <c r="H239" s="223">
        <v>0</v>
      </c>
      <c r="I239" s="223">
        <v>0</v>
      </c>
      <c r="J239" s="223">
        <v>0</v>
      </c>
      <c r="K239" s="223">
        <v>0</v>
      </c>
      <c r="L239" s="223">
        <v>0</v>
      </c>
      <c r="M239" s="223">
        <v>0</v>
      </c>
      <c r="N239" s="223">
        <v>0</v>
      </c>
      <c r="O239">
        <v>34</v>
      </c>
    </row>
    <row r="240" spans="1:15">
      <c r="A240" s="222" t="s">
        <v>419</v>
      </c>
      <c r="B240" s="222" t="s">
        <v>119</v>
      </c>
      <c r="C240" s="223">
        <v>0</v>
      </c>
      <c r="D240" s="223">
        <v>0</v>
      </c>
      <c r="E240" s="223">
        <v>0</v>
      </c>
      <c r="F240" s="223">
        <v>0</v>
      </c>
      <c r="G240" s="223">
        <v>0</v>
      </c>
      <c r="H240" s="223">
        <v>0</v>
      </c>
      <c r="I240" s="223">
        <v>0</v>
      </c>
      <c r="J240" s="223">
        <v>0</v>
      </c>
      <c r="K240" s="223">
        <v>0</v>
      </c>
      <c r="L240" s="223">
        <v>0</v>
      </c>
      <c r="M240" s="223">
        <v>0</v>
      </c>
      <c r="N240" s="223">
        <v>0</v>
      </c>
      <c r="O240">
        <v>34</v>
      </c>
    </row>
    <row r="241" spans="1:15">
      <c r="A241" s="222" t="s">
        <v>420</v>
      </c>
      <c r="B241" s="222" t="s">
        <v>119</v>
      </c>
      <c r="C241" s="223">
        <v>0</v>
      </c>
      <c r="D241" s="223">
        <v>0</v>
      </c>
      <c r="E241" s="223">
        <v>0</v>
      </c>
      <c r="F241" s="223">
        <v>0</v>
      </c>
      <c r="G241" s="223">
        <v>0</v>
      </c>
      <c r="H241" s="223">
        <v>0</v>
      </c>
      <c r="I241" s="223">
        <v>0</v>
      </c>
      <c r="J241" s="223">
        <v>0</v>
      </c>
      <c r="K241" s="223">
        <v>0</v>
      </c>
      <c r="L241" s="223">
        <v>0</v>
      </c>
      <c r="M241" s="223">
        <v>0</v>
      </c>
      <c r="N241" s="223">
        <v>0</v>
      </c>
      <c r="O241">
        <v>34</v>
      </c>
    </row>
    <row r="242" spans="1:15">
      <c r="A242" s="222" t="s">
        <v>421</v>
      </c>
      <c r="B242" s="222" t="s">
        <v>119</v>
      </c>
      <c r="C242" s="223">
        <v>0</v>
      </c>
      <c r="D242" s="223">
        <v>0</v>
      </c>
      <c r="E242" s="223">
        <v>0</v>
      </c>
      <c r="F242" s="223">
        <v>0</v>
      </c>
      <c r="G242" s="223">
        <v>0</v>
      </c>
      <c r="H242" s="223">
        <v>0</v>
      </c>
      <c r="I242" s="223">
        <v>0</v>
      </c>
      <c r="J242" s="223">
        <v>0</v>
      </c>
      <c r="K242" s="223">
        <v>0</v>
      </c>
      <c r="L242" s="223">
        <v>0</v>
      </c>
      <c r="M242" s="223">
        <v>0</v>
      </c>
      <c r="N242" s="223">
        <v>0</v>
      </c>
      <c r="O242">
        <v>34</v>
      </c>
    </row>
    <row r="243" spans="1:15">
      <c r="A243" s="222" t="s">
        <v>422</v>
      </c>
      <c r="B243" s="222" t="s">
        <v>119</v>
      </c>
      <c r="C243" s="223">
        <v>0</v>
      </c>
      <c r="D243" s="223">
        <v>0</v>
      </c>
      <c r="E243" s="223">
        <v>0</v>
      </c>
      <c r="F243" s="223">
        <v>0</v>
      </c>
      <c r="G243" s="223">
        <v>0</v>
      </c>
      <c r="H243" s="223">
        <v>0</v>
      </c>
      <c r="I243" s="223">
        <v>0</v>
      </c>
      <c r="J243" s="223">
        <v>0</v>
      </c>
      <c r="K243" s="223">
        <v>0</v>
      </c>
      <c r="L243" s="223">
        <v>0</v>
      </c>
      <c r="M243" s="223">
        <v>0</v>
      </c>
      <c r="N243" s="223">
        <v>0</v>
      </c>
      <c r="O243">
        <v>34</v>
      </c>
    </row>
    <row r="244" spans="1:15">
      <c r="A244" s="222" t="s">
        <v>423</v>
      </c>
      <c r="B244" s="222" t="s">
        <v>119</v>
      </c>
      <c r="C244" s="223">
        <v>0</v>
      </c>
      <c r="D244" s="223">
        <v>0</v>
      </c>
      <c r="E244" s="223">
        <v>0</v>
      </c>
      <c r="F244" s="223">
        <v>0</v>
      </c>
      <c r="G244" s="223">
        <v>0</v>
      </c>
      <c r="H244" s="223">
        <v>0</v>
      </c>
      <c r="I244" s="223">
        <v>0</v>
      </c>
      <c r="J244" s="223">
        <v>0</v>
      </c>
      <c r="K244" s="223">
        <v>0</v>
      </c>
      <c r="L244" s="223">
        <v>0</v>
      </c>
      <c r="M244" s="223">
        <v>0</v>
      </c>
      <c r="N244" s="223">
        <v>0</v>
      </c>
      <c r="O244">
        <v>34</v>
      </c>
    </row>
    <row r="245" spans="1:15">
      <c r="A245" s="222" t="s">
        <v>424</v>
      </c>
      <c r="B245" s="222" t="s">
        <v>119</v>
      </c>
      <c r="C245" s="223">
        <v>0</v>
      </c>
      <c r="D245" s="223">
        <v>0</v>
      </c>
      <c r="E245" s="223">
        <v>0</v>
      </c>
      <c r="F245" s="223">
        <v>0</v>
      </c>
      <c r="G245" s="223">
        <v>0</v>
      </c>
      <c r="H245" s="223">
        <v>0</v>
      </c>
      <c r="I245" s="223">
        <v>0</v>
      </c>
      <c r="J245" s="223">
        <v>0</v>
      </c>
      <c r="K245" s="223">
        <v>0</v>
      </c>
      <c r="L245" s="223">
        <v>0</v>
      </c>
      <c r="M245" s="223">
        <v>0</v>
      </c>
      <c r="N245" s="223">
        <v>0</v>
      </c>
      <c r="O245">
        <v>34</v>
      </c>
    </row>
    <row r="246" spans="1:15">
      <c r="A246" s="222" t="s">
        <v>425</v>
      </c>
      <c r="B246" s="222" t="s">
        <v>119</v>
      </c>
      <c r="C246" s="223">
        <v>0</v>
      </c>
      <c r="D246" s="223">
        <v>0</v>
      </c>
      <c r="E246" s="223">
        <v>0</v>
      </c>
      <c r="F246" s="223">
        <v>0</v>
      </c>
      <c r="G246" s="223">
        <v>0</v>
      </c>
      <c r="H246" s="223">
        <v>0</v>
      </c>
      <c r="I246" s="223">
        <v>0</v>
      </c>
      <c r="J246" s="223">
        <v>0</v>
      </c>
      <c r="K246" s="223">
        <v>0</v>
      </c>
      <c r="L246" s="223">
        <v>0</v>
      </c>
      <c r="M246" s="223">
        <v>0</v>
      </c>
      <c r="N246" s="223">
        <v>0</v>
      </c>
      <c r="O246">
        <v>34</v>
      </c>
    </row>
    <row r="247" spans="1:15">
      <c r="A247" s="222" t="s">
        <v>426</v>
      </c>
      <c r="B247" s="222" t="s">
        <v>119</v>
      </c>
      <c r="C247" s="223">
        <v>0</v>
      </c>
      <c r="D247" s="223">
        <v>0</v>
      </c>
      <c r="E247" s="223">
        <v>0</v>
      </c>
      <c r="F247" s="223">
        <v>0</v>
      </c>
      <c r="G247" s="223">
        <v>0</v>
      </c>
      <c r="H247" s="223">
        <v>0</v>
      </c>
      <c r="I247" s="223">
        <v>0</v>
      </c>
      <c r="J247" s="223">
        <v>0</v>
      </c>
      <c r="K247" s="223">
        <v>0</v>
      </c>
      <c r="L247" s="223">
        <v>0</v>
      </c>
      <c r="M247" s="223">
        <v>0</v>
      </c>
      <c r="N247" s="223">
        <v>0</v>
      </c>
      <c r="O247">
        <v>34</v>
      </c>
    </row>
    <row r="248" spans="1:15">
      <c r="A248" s="222" t="s">
        <v>427</v>
      </c>
      <c r="B248" s="222" t="s">
        <v>119</v>
      </c>
      <c r="C248" s="223">
        <v>0</v>
      </c>
      <c r="D248" s="223">
        <v>0</v>
      </c>
      <c r="E248" s="223">
        <v>0</v>
      </c>
      <c r="F248" s="223">
        <v>0</v>
      </c>
      <c r="G248" s="223">
        <v>0</v>
      </c>
      <c r="H248" s="223">
        <v>0</v>
      </c>
      <c r="I248" s="223">
        <v>0</v>
      </c>
      <c r="J248" s="223">
        <v>0</v>
      </c>
      <c r="K248" s="223">
        <v>0</v>
      </c>
      <c r="L248" s="223">
        <v>0</v>
      </c>
      <c r="M248" s="223">
        <v>0</v>
      </c>
      <c r="N248" s="223">
        <v>0</v>
      </c>
      <c r="O248">
        <v>34</v>
      </c>
    </row>
    <row r="249" spans="1:15">
      <c r="A249" s="222" t="s">
        <v>428</v>
      </c>
      <c r="B249" s="222" t="s">
        <v>119</v>
      </c>
      <c r="C249" s="223">
        <v>0</v>
      </c>
      <c r="D249" s="223">
        <v>0</v>
      </c>
      <c r="E249" s="223">
        <v>0</v>
      </c>
      <c r="F249" s="223">
        <v>0</v>
      </c>
      <c r="G249" s="223">
        <v>0</v>
      </c>
      <c r="H249" s="223">
        <v>0</v>
      </c>
      <c r="I249" s="223">
        <v>0</v>
      </c>
      <c r="J249" s="223">
        <v>0</v>
      </c>
      <c r="K249" s="223">
        <v>0</v>
      </c>
      <c r="L249" s="223">
        <v>0</v>
      </c>
      <c r="M249" s="223">
        <v>0</v>
      </c>
      <c r="N249" s="223">
        <v>0</v>
      </c>
      <c r="O249">
        <v>34</v>
      </c>
    </row>
    <row r="250" spans="1:15">
      <c r="A250" s="222" t="s">
        <v>429</v>
      </c>
      <c r="B250" s="222" t="s">
        <v>119</v>
      </c>
      <c r="C250" s="223">
        <v>0</v>
      </c>
      <c r="D250" s="223">
        <v>0</v>
      </c>
      <c r="E250" s="223">
        <v>0</v>
      </c>
      <c r="F250" s="223">
        <v>0</v>
      </c>
      <c r="G250" s="223">
        <v>0</v>
      </c>
      <c r="H250" s="223">
        <v>0</v>
      </c>
      <c r="I250" s="223">
        <v>0</v>
      </c>
      <c r="J250" s="223">
        <v>0</v>
      </c>
      <c r="K250" s="223">
        <v>0</v>
      </c>
      <c r="L250" s="223">
        <v>0</v>
      </c>
      <c r="M250" s="223">
        <v>0</v>
      </c>
      <c r="N250" s="223">
        <v>0</v>
      </c>
      <c r="O250">
        <v>34</v>
      </c>
    </row>
    <row r="251" spans="1:15">
      <c r="A251" s="222" t="s">
        <v>430</v>
      </c>
      <c r="B251" s="222" t="s">
        <v>119</v>
      </c>
      <c r="C251" s="223">
        <v>0</v>
      </c>
      <c r="D251" s="223">
        <v>0</v>
      </c>
      <c r="E251" s="223">
        <v>0</v>
      </c>
      <c r="F251" s="223">
        <v>0</v>
      </c>
      <c r="G251" s="223">
        <v>0</v>
      </c>
      <c r="H251" s="223">
        <v>0</v>
      </c>
      <c r="I251" s="223">
        <v>0</v>
      </c>
      <c r="J251" s="223">
        <v>0</v>
      </c>
      <c r="K251" s="223">
        <v>0</v>
      </c>
      <c r="L251" s="223">
        <v>0</v>
      </c>
      <c r="M251" s="223">
        <v>0</v>
      </c>
      <c r="N251" s="223">
        <v>0</v>
      </c>
      <c r="O251">
        <v>34</v>
      </c>
    </row>
    <row r="252" spans="1:15">
      <c r="A252" s="222" t="s">
        <v>431</v>
      </c>
      <c r="B252" s="222" t="s">
        <v>119</v>
      </c>
      <c r="C252" s="223">
        <v>0</v>
      </c>
      <c r="D252" s="223">
        <v>0</v>
      </c>
      <c r="E252" s="223">
        <v>0</v>
      </c>
      <c r="F252" s="223">
        <v>0</v>
      </c>
      <c r="G252" s="223">
        <v>0</v>
      </c>
      <c r="H252" s="223">
        <v>0</v>
      </c>
      <c r="I252" s="223">
        <v>0</v>
      </c>
      <c r="J252" s="223">
        <v>0</v>
      </c>
      <c r="K252" s="223">
        <v>0</v>
      </c>
      <c r="L252" s="223">
        <v>0</v>
      </c>
      <c r="M252" s="223">
        <v>0</v>
      </c>
      <c r="N252" s="223">
        <v>0</v>
      </c>
      <c r="O252">
        <v>34</v>
      </c>
    </row>
    <row r="253" spans="1:15">
      <c r="A253" s="222" t="s">
        <v>432</v>
      </c>
      <c r="B253" s="222" t="s">
        <v>119</v>
      </c>
      <c r="C253" s="223">
        <v>0</v>
      </c>
      <c r="D253" s="223">
        <v>0</v>
      </c>
      <c r="E253" s="223">
        <v>0</v>
      </c>
      <c r="F253" s="223">
        <v>0</v>
      </c>
      <c r="G253" s="223">
        <v>0</v>
      </c>
      <c r="H253" s="223">
        <v>0</v>
      </c>
      <c r="I253" s="223">
        <v>0</v>
      </c>
      <c r="J253" s="223">
        <v>0</v>
      </c>
      <c r="K253" s="223">
        <v>0</v>
      </c>
      <c r="L253" s="223">
        <v>0</v>
      </c>
      <c r="M253" s="223">
        <v>0</v>
      </c>
      <c r="N253" s="223">
        <v>0</v>
      </c>
      <c r="O253">
        <v>34</v>
      </c>
    </row>
    <row r="254" spans="1:15">
      <c r="A254" s="222" t="s">
        <v>433</v>
      </c>
      <c r="B254" s="222" t="s">
        <v>119</v>
      </c>
      <c r="C254" s="223">
        <v>0</v>
      </c>
      <c r="D254" s="223">
        <v>0</v>
      </c>
      <c r="E254" s="223">
        <v>0</v>
      </c>
      <c r="F254" s="223">
        <v>0</v>
      </c>
      <c r="G254" s="223">
        <v>0</v>
      </c>
      <c r="H254" s="223">
        <v>0</v>
      </c>
      <c r="I254" s="223">
        <v>0</v>
      </c>
      <c r="J254" s="223">
        <v>0</v>
      </c>
      <c r="K254" s="223">
        <v>0</v>
      </c>
      <c r="L254" s="223">
        <v>0</v>
      </c>
      <c r="M254" s="223">
        <v>0</v>
      </c>
      <c r="N254" s="223">
        <v>0</v>
      </c>
      <c r="O254">
        <v>34</v>
      </c>
    </row>
    <row r="255" spans="1:15">
      <c r="A255" s="222" t="s">
        <v>434</v>
      </c>
      <c r="B255" s="222" t="s">
        <v>119</v>
      </c>
      <c r="C255" s="223">
        <v>0</v>
      </c>
      <c r="D255" s="223">
        <v>0</v>
      </c>
      <c r="E255" s="223">
        <v>0</v>
      </c>
      <c r="F255" s="223">
        <v>0</v>
      </c>
      <c r="G255" s="223">
        <v>0</v>
      </c>
      <c r="H255" s="223">
        <v>0</v>
      </c>
      <c r="I255" s="223">
        <v>0</v>
      </c>
      <c r="J255" s="223">
        <v>0</v>
      </c>
      <c r="K255" s="223">
        <v>0</v>
      </c>
      <c r="L255" s="223">
        <v>0</v>
      </c>
      <c r="M255" s="223">
        <v>0</v>
      </c>
      <c r="N255" s="223">
        <v>0</v>
      </c>
      <c r="O255">
        <v>34</v>
      </c>
    </row>
    <row r="256" spans="1:15">
      <c r="A256" s="222" t="s">
        <v>435</v>
      </c>
      <c r="B256" s="222" t="s">
        <v>119</v>
      </c>
      <c r="C256" s="223">
        <v>0</v>
      </c>
      <c r="D256" s="223">
        <v>0</v>
      </c>
      <c r="E256" s="223">
        <v>0</v>
      </c>
      <c r="F256" s="223">
        <v>0</v>
      </c>
      <c r="G256" s="223">
        <v>0</v>
      </c>
      <c r="H256" s="223">
        <v>0</v>
      </c>
      <c r="I256" s="223">
        <v>0</v>
      </c>
      <c r="J256" s="223">
        <v>0</v>
      </c>
      <c r="K256" s="223">
        <v>0</v>
      </c>
      <c r="L256" s="223">
        <v>0</v>
      </c>
      <c r="M256" s="223">
        <v>0</v>
      </c>
      <c r="N256" s="223">
        <v>0</v>
      </c>
      <c r="O256">
        <v>34</v>
      </c>
    </row>
    <row r="257" spans="1:15">
      <c r="A257" s="222" t="s">
        <v>436</v>
      </c>
      <c r="B257" s="222" t="s">
        <v>119</v>
      </c>
      <c r="C257" s="223">
        <v>0</v>
      </c>
      <c r="D257" s="223">
        <v>0</v>
      </c>
      <c r="E257" s="223">
        <v>0</v>
      </c>
      <c r="F257" s="223">
        <v>0</v>
      </c>
      <c r="G257" s="223">
        <v>0</v>
      </c>
      <c r="H257" s="223">
        <v>0</v>
      </c>
      <c r="I257" s="223">
        <v>0</v>
      </c>
      <c r="J257" s="223">
        <v>0</v>
      </c>
      <c r="K257" s="223">
        <v>0</v>
      </c>
      <c r="L257" s="223">
        <v>0</v>
      </c>
      <c r="M257" s="223">
        <v>0</v>
      </c>
      <c r="N257" s="223">
        <v>0</v>
      </c>
      <c r="O257">
        <v>34</v>
      </c>
    </row>
    <row r="258" spans="1:15">
      <c r="A258" s="222" t="s">
        <v>437</v>
      </c>
      <c r="B258" s="222" t="s">
        <v>119</v>
      </c>
      <c r="C258" s="223">
        <v>0</v>
      </c>
      <c r="D258" s="223">
        <v>0</v>
      </c>
      <c r="E258" s="223">
        <v>0</v>
      </c>
      <c r="F258" s="223">
        <v>0</v>
      </c>
      <c r="G258" s="223">
        <v>0</v>
      </c>
      <c r="H258" s="223">
        <v>0</v>
      </c>
      <c r="I258" s="223">
        <v>0</v>
      </c>
      <c r="J258" s="223">
        <v>0</v>
      </c>
      <c r="K258" s="223">
        <v>0</v>
      </c>
      <c r="L258" s="223">
        <v>0</v>
      </c>
      <c r="M258" s="223">
        <v>0</v>
      </c>
      <c r="N258" s="223">
        <v>0</v>
      </c>
      <c r="O258">
        <v>34</v>
      </c>
    </row>
    <row r="259" spans="1:15">
      <c r="A259" s="222" t="s">
        <v>438</v>
      </c>
      <c r="B259" s="222" t="s">
        <v>119</v>
      </c>
      <c r="C259" s="223">
        <v>0</v>
      </c>
      <c r="D259" s="223">
        <v>0</v>
      </c>
      <c r="E259" s="223">
        <v>0</v>
      </c>
      <c r="F259" s="223">
        <v>0</v>
      </c>
      <c r="G259" s="223">
        <v>0</v>
      </c>
      <c r="H259" s="223">
        <v>0</v>
      </c>
      <c r="I259" s="223">
        <v>0</v>
      </c>
      <c r="J259" s="223">
        <v>0</v>
      </c>
      <c r="K259" s="223">
        <v>0</v>
      </c>
      <c r="L259" s="223">
        <v>0</v>
      </c>
      <c r="M259" s="223">
        <v>0</v>
      </c>
      <c r="N259" s="223">
        <v>0</v>
      </c>
      <c r="O259">
        <v>34</v>
      </c>
    </row>
    <row r="260" spans="1:15">
      <c r="A260" s="222" t="s">
        <v>439</v>
      </c>
      <c r="B260" s="222" t="s">
        <v>119</v>
      </c>
      <c r="C260" s="223">
        <v>0</v>
      </c>
      <c r="D260" s="223">
        <v>0</v>
      </c>
      <c r="E260" s="223">
        <v>0</v>
      </c>
      <c r="F260" s="223">
        <v>0</v>
      </c>
      <c r="G260" s="223">
        <v>0</v>
      </c>
      <c r="H260" s="223">
        <v>0</v>
      </c>
      <c r="I260" s="223">
        <v>0</v>
      </c>
      <c r="J260" s="223">
        <v>0</v>
      </c>
      <c r="K260" s="223">
        <v>0</v>
      </c>
      <c r="L260" s="223">
        <v>0</v>
      </c>
      <c r="M260" s="223">
        <v>0</v>
      </c>
      <c r="N260" s="223">
        <v>0</v>
      </c>
      <c r="O260">
        <v>34</v>
      </c>
    </row>
    <row r="261" spans="1:15">
      <c r="A261" s="222" t="s">
        <v>440</v>
      </c>
      <c r="B261" s="222" t="s">
        <v>119</v>
      </c>
      <c r="C261" s="223">
        <v>0</v>
      </c>
      <c r="D261" s="223">
        <v>0</v>
      </c>
      <c r="E261" s="223">
        <v>0</v>
      </c>
      <c r="F261" s="223">
        <v>0</v>
      </c>
      <c r="G261" s="223">
        <v>0</v>
      </c>
      <c r="H261" s="223">
        <v>0</v>
      </c>
      <c r="I261" s="223">
        <v>0</v>
      </c>
      <c r="J261" s="223">
        <v>0</v>
      </c>
      <c r="K261" s="223">
        <v>0</v>
      </c>
      <c r="L261" s="223">
        <v>0</v>
      </c>
      <c r="M261" s="223">
        <v>0</v>
      </c>
      <c r="N261" s="223">
        <v>0</v>
      </c>
      <c r="O261">
        <v>34</v>
      </c>
    </row>
    <row r="262" spans="1:15">
      <c r="A262" s="222" t="s">
        <v>441</v>
      </c>
      <c r="B262" s="222" t="s">
        <v>119</v>
      </c>
      <c r="C262" s="223">
        <v>0</v>
      </c>
      <c r="D262" s="223">
        <v>0</v>
      </c>
      <c r="E262" s="223">
        <v>0</v>
      </c>
      <c r="F262" s="223">
        <v>0</v>
      </c>
      <c r="G262" s="223">
        <v>0</v>
      </c>
      <c r="H262" s="223">
        <v>0</v>
      </c>
      <c r="I262" s="223">
        <v>0</v>
      </c>
      <c r="J262" s="223">
        <v>0</v>
      </c>
      <c r="K262" s="223">
        <v>0</v>
      </c>
      <c r="L262" s="223">
        <v>0</v>
      </c>
      <c r="M262" s="223">
        <v>0</v>
      </c>
      <c r="N262" s="223">
        <v>0</v>
      </c>
      <c r="O262">
        <v>34</v>
      </c>
    </row>
    <row r="263" spans="1:15">
      <c r="A263" s="222" t="s">
        <v>442</v>
      </c>
      <c r="B263" s="222" t="s">
        <v>119</v>
      </c>
      <c r="C263" s="223">
        <v>0</v>
      </c>
      <c r="D263" s="223">
        <v>0</v>
      </c>
      <c r="E263" s="223">
        <v>0</v>
      </c>
      <c r="F263" s="223">
        <v>0</v>
      </c>
      <c r="G263" s="223">
        <v>0</v>
      </c>
      <c r="H263" s="223">
        <v>0</v>
      </c>
      <c r="I263" s="223">
        <v>0</v>
      </c>
      <c r="J263" s="223">
        <v>0</v>
      </c>
      <c r="K263" s="223">
        <v>0</v>
      </c>
      <c r="L263" s="223">
        <v>0</v>
      </c>
      <c r="M263" s="223">
        <v>0</v>
      </c>
      <c r="N263" s="223">
        <v>0</v>
      </c>
      <c r="O263">
        <v>34</v>
      </c>
    </row>
    <row r="264" spans="1:15">
      <c r="A264" s="222" t="s">
        <v>443</v>
      </c>
      <c r="B264" s="222" t="s">
        <v>119</v>
      </c>
      <c r="C264" s="223">
        <v>0</v>
      </c>
      <c r="D264" s="223">
        <v>0</v>
      </c>
      <c r="E264" s="223">
        <v>0</v>
      </c>
      <c r="F264" s="223">
        <v>0</v>
      </c>
      <c r="G264" s="223">
        <v>0</v>
      </c>
      <c r="H264" s="223">
        <v>0</v>
      </c>
      <c r="I264" s="223">
        <v>0</v>
      </c>
      <c r="J264" s="223">
        <v>0</v>
      </c>
      <c r="K264" s="223">
        <v>0</v>
      </c>
      <c r="L264" s="223">
        <v>0</v>
      </c>
      <c r="M264" s="223">
        <v>0</v>
      </c>
      <c r="N264" s="223">
        <v>0</v>
      </c>
      <c r="O264">
        <v>34</v>
      </c>
    </row>
    <row r="265" spans="1:15">
      <c r="A265" s="222" t="s">
        <v>444</v>
      </c>
      <c r="B265" s="222" t="s">
        <v>119</v>
      </c>
      <c r="C265" s="223">
        <v>0</v>
      </c>
      <c r="D265" s="223">
        <v>0</v>
      </c>
      <c r="E265" s="223">
        <v>0</v>
      </c>
      <c r="F265" s="223">
        <v>0</v>
      </c>
      <c r="G265" s="223">
        <v>0</v>
      </c>
      <c r="H265" s="223">
        <v>0</v>
      </c>
      <c r="I265" s="223">
        <v>0</v>
      </c>
      <c r="J265" s="223">
        <v>0</v>
      </c>
      <c r="K265" s="223">
        <v>0</v>
      </c>
      <c r="L265" s="223">
        <v>0</v>
      </c>
      <c r="M265" s="223">
        <v>0</v>
      </c>
      <c r="N265" s="223">
        <v>0</v>
      </c>
      <c r="O265">
        <v>34</v>
      </c>
    </row>
    <row r="266" spans="1:15">
      <c r="A266" s="222" t="s">
        <v>445</v>
      </c>
      <c r="B266" s="222" t="s">
        <v>119</v>
      </c>
      <c r="C266" s="223">
        <v>0</v>
      </c>
      <c r="D266" s="223">
        <v>0</v>
      </c>
      <c r="E266" s="223">
        <v>0</v>
      </c>
      <c r="F266" s="223">
        <v>0</v>
      </c>
      <c r="G266" s="223">
        <v>0</v>
      </c>
      <c r="H266" s="223">
        <v>0</v>
      </c>
      <c r="I266" s="223">
        <v>0</v>
      </c>
      <c r="J266" s="223">
        <v>0</v>
      </c>
      <c r="K266" s="223">
        <v>0</v>
      </c>
      <c r="L266" s="223">
        <v>0</v>
      </c>
      <c r="M266" s="223">
        <v>0</v>
      </c>
      <c r="N266" s="223">
        <v>0</v>
      </c>
      <c r="O266">
        <v>34</v>
      </c>
    </row>
    <row r="267" spans="1:15">
      <c r="A267" s="222" t="s">
        <v>446</v>
      </c>
      <c r="B267" s="222" t="s">
        <v>447</v>
      </c>
      <c r="C267" s="223">
        <v>0</v>
      </c>
      <c r="D267" s="223">
        <v>0</v>
      </c>
      <c r="E267" s="223">
        <v>0</v>
      </c>
      <c r="F267" s="223">
        <v>0</v>
      </c>
      <c r="G267" s="223">
        <v>0</v>
      </c>
      <c r="H267" s="223">
        <v>0</v>
      </c>
      <c r="I267" s="223">
        <v>0</v>
      </c>
      <c r="J267" s="223">
        <v>0</v>
      </c>
      <c r="K267" s="223">
        <v>0</v>
      </c>
      <c r="L267" s="223">
        <v>0</v>
      </c>
      <c r="M267" s="223">
        <v>0</v>
      </c>
      <c r="N267" s="223">
        <v>0</v>
      </c>
      <c r="O267">
        <v>34</v>
      </c>
    </row>
    <row r="268" spans="1:15">
      <c r="A268" s="222" t="s">
        <v>448</v>
      </c>
      <c r="B268" s="222" t="s">
        <v>449</v>
      </c>
      <c r="C268" s="223">
        <v>0</v>
      </c>
      <c r="D268" s="223">
        <v>0</v>
      </c>
      <c r="E268" s="223">
        <v>0</v>
      </c>
      <c r="F268" s="223">
        <v>0</v>
      </c>
      <c r="G268" s="223">
        <v>0</v>
      </c>
      <c r="H268" s="223">
        <v>0</v>
      </c>
      <c r="I268" s="223">
        <v>0</v>
      </c>
      <c r="J268" s="223">
        <v>0</v>
      </c>
      <c r="K268" s="223">
        <v>0</v>
      </c>
      <c r="L268" s="223">
        <v>0</v>
      </c>
      <c r="M268" s="223">
        <v>0</v>
      </c>
      <c r="N268" s="223">
        <v>0</v>
      </c>
      <c r="O268">
        <v>34</v>
      </c>
    </row>
    <row r="269" spans="1:15">
      <c r="A269" s="222" t="s">
        <v>450</v>
      </c>
      <c r="B269" s="222" t="s">
        <v>451</v>
      </c>
      <c r="C269" s="223">
        <v>0</v>
      </c>
      <c r="D269" s="223">
        <v>0</v>
      </c>
      <c r="E269" s="223">
        <v>0</v>
      </c>
      <c r="F269" s="223">
        <v>0</v>
      </c>
      <c r="G269" s="223">
        <v>0</v>
      </c>
      <c r="H269" s="223">
        <v>0</v>
      </c>
      <c r="I269" s="223">
        <v>0</v>
      </c>
      <c r="J269" s="223">
        <v>0</v>
      </c>
      <c r="K269" s="223">
        <v>0</v>
      </c>
      <c r="L269" s="223">
        <v>0</v>
      </c>
      <c r="M269" s="223">
        <v>0</v>
      </c>
      <c r="N269" s="223">
        <v>0</v>
      </c>
      <c r="O269">
        <v>34</v>
      </c>
    </row>
    <row r="270" spans="1:15">
      <c r="A270" s="222" t="s">
        <v>452</v>
      </c>
      <c r="B270" s="222" t="s">
        <v>453</v>
      </c>
      <c r="C270" s="223">
        <v>0</v>
      </c>
      <c r="D270" s="223">
        <v>0</v>
      </c>
      <c r="E270" s="223">
        <v>0</v>
      </c>
      <c r="F270" s="223">
        <v>0</v>
      </c>
      <c r="G270" s="223">
        <v>0</v>
      </c>
      <c r="H270" s="223">
        <v>0</v>
      </c>
      <c r="I270" s="223">
        <v>0</v>
      </c>
      <c r="J270" s="223">
        <v>0</v>
      </c>
      <c r="K270" s="223">
        <v>0</v>
      </c>
      <c r="L270" s="223">
        <v>0</v>
      </c>
      <c r="M270" s="223">
        <v>0</v>
      </c>
      <c r="N270" s="223">
        <v>0</v>
      </c>
      <c r="O270">
        <v>34</v>
      </c>
    </row>
    <row r="271" spans="1:15">
      <c r="A271" s="222" t="s">
        <v>454</v>
      </c>
      <c r="B271" s="222" t="s">
        <v>455</v>
      </c>
      <c r="C271" s="223">
        <v>0</v>
      </c>
      <c r="D271" s="223">
        <v>0</v>
      </c>
      <c r="E271" s="223">
        <v>0</v>
      </c>
      <c r="F271" s="223">
        <v>0</v>
      </c>
      <c r="G271" s="223">
        <v>0</v>
      </c>
      <c r="H271" s="223">
        <v>0</v>
      </c>
      <c r="I271" s="223">
        <v>0</v>
      </c>
      <c r="J271" s="223">
        <v>0</v>
      </c>
      <c r="K271" s="223">
        <v>0</v>
      </c>
      <c r="L271" s="223">
        <v>0</v>
      </c>
      <c r="M271" s="223">
        <v>0</v>
      </c>
      <c r="N271" s="223">
        <v>0</v>
      </c>
      <c r="O271">
        <v>34</v>
      </c>
    </row>
    <row r="272" spans="1:15">
      <c r="A272" s="222" t="s">
        <v>456</v>
      </c>
      <c r="B272" s="222" t="s">
        <v>457</v>
      </c>
      <c r="C272" s="223">
        <v>0</v>
      </c>
      <c r="D272" s="223">
        <v>0</v>
      </c>
      <c r="E272" s="223">
        <v>0</v>
      </c>
      <c r="F272" s="223">
        <v>0</v>
      </c>
      <c r="G272" s="223">
        <v>0</v>
      </c>
      <c r="H272" s="223">
        <v>0</v>
      </c>
      <c r="I272" s="223">
        <v>0</v>
      </c>
      <c r="J272" s="223">
        <v>0</v>
      </c>
      <c r="K272" s="223">
        <v>0</v>
      </c>
      <c r="L272" s="223">
        <v>0</v>
      </c>
      <c r="M272" s="223">
        <v>0</v>
      </c>
      <c r="N272" s="223">
        <v>0</v>
      </c>
      <c r="O272">
        <v>34</v>
      </c>
    </row>
    <row r="273" spans="1:15">
      <c r="A273" s="222" t="s">
        <v>458</v>
      </c>
      <c r="B273" s="222" t="s">
        <v>119</v>
      </c>
      <c r="C273" s="223">
        <v>0</v>
      </c>
      <c r="D273" s="223">
        <v>0</v>
      </c>
      <c r="E273" s="223">
        <v>0</v>
      </c>
      <c r="F273" s="223">
        <v>0</v>
      </c>
      <c r="G273" s="223">
        <v>0</v>
      </c>
      <c r="H273" s="223">
        <v>0</v>
      </c>
      <c r="I273" s="223">
        <v>0</v>
      </c>
      <c r="J273" s="223">
        <v>0</v>
      </c>
      <c r="K273" s="223">
        <v>0</v>
      </c>
      <c r="L273" s="223">
        <v>0</v>
      </c>
      <c r="M273" s="223">
        <v>0</v>
      </c>
      <c r="N273" s="223">
        <v>0</v>
      </c>
      <c r="O273">
        <v>34</v>
      </c>
    </row>
    <row r="274" spans="1:15">
      <c r="A274" s="222" t="s">
        <v>459</v>
      </c>
      <c r="B274" s="222" t="s">
        <v>460</v>
      </c>
      <c r="C274" s="223">
        <v>0</v>
      </c>
      <c r="D274" s="223">
        <v>0</v>
      </c>
      <c r="E274" s="223">
        <v>0</v>
      </c>
      <c r="F274" s="223">
        <v>0</v>
      </c>
      <c r="G274" s="223">
        <v>0</v>
      </c>
      <c r="H274" s="223">
        <v>0</v>
      </c>
      <c r="I274" s="223">
        <v>0</v>
      </c>
      <c r="J274" s="223">
        <v>0</v>
      </c>
      <c r="K274" s="223">
        <v>0</v>
      </c>
      <c r="L274" s="223">
        <v>0</v>
      </c>
      <c r="M274" s="223">
        <v>0</v>
      </c>
      <c r="N274" s="223">
        <v>0</v>
      </c>
      <c r="O274">
        <v>34</v>
      </c>
    </row>
    <row r="275" spans="1:15">
      <c r="A275" s="222" t="s">
        <v>461</v>
      </c>
      <c r="B275" s="222" t="s">
        <v>462</v>
      </c>
      <c r="C275" s="223">
        <v>0</v>
      </c>
      <c r="D275" s="223">
        <v>0</v>
      </c>
      <c r="E275" s="223">
        <v>0</v>
      </c>
      <c r="F275" s="223">
        <v>0</v>
      </c>
      <c r="G275" s="223">
        <v>0</v>
      </c>
      <c r="H275" s="223">
        <v>0</v>
      </c>
      <c r="I275" s="223">
        <v>0</v>
      </c>
      <c r="J275" s="223">
        <v>0</v>
      </c>
      <c r="K275" s="223">
        <v>0</v>
      </c>
      <c r="L275" s="223">
        <v>0</v>
      </c>
      <c r="M275" s="223">
        <v>0</v>
      </c>
      <c r="N275" s="223">
        <v>0</v>
      </c>
      <c r="O275">
        <v>34</v>
      </c>
    </row>
    <row r="276" spans="1:15">
      <c r="A276" s="222" t="s">
        <v>463</v>
      </c>
      <c r="B276" s="222" t="s">
        <v>119</v>
      </c>
      <c r="C276" s="223">
        <v>0</v>
      </c>
      <c r="D276" s="223">
        <v>0</v>
      </c>
      <c r="E276" s="223">
        <v>0</v>
      </c>
      <c r="F276" s="223">
        <v>0</v>
      </c>
      <c r="G276" s="223">
        <v>0</v>
      </c>
      <c r="H276" s="223">
        <v>0</v>
      </c>
      <c r="I276" s="223">
        <v>0</v>
      </c>
      <c r="J276" s="223">
        <v>0</v>
      </c>
      <c r="K276" s="223">
        <v>0</v>
      </c>
      <c r="L276" s="223">
        <v>0</v>
      </c>
      <c r="M276" s="223">
        <v>0</v>
      </c>
      <c r="N276" s="223">
        <v>0</v>
      </c>
      <c r="O276">
        <v>34</v>
      </c>
    </row>
    <row r="277" spans="1:15">
      <c r="A277" s="222" t="s">
        <v>464</v>
      </c>
      <c r="B277" s="222" t="s">
        <v>119</v>
      </c>
      <c r="C277" s="223">
        <v>0</v>
      </c>
      <c r="D277" s="223">
        <v>0</v>
      </c>
      <c r="E277" s="223">
        <v>0</v>
      </c>
      <c r="F277" s="223">
        <v>0</v>
      </c>
      <c r="G277" s="223">
        <v>0</v>
      </c>
      <c r="H277" s="223">
        <v>0</v>
      </c>
      <c r="I277" s="223">
        <v>0</v>
      </c>
      <c r="J277" s="223">
        <v>0</v>
      </c>
      <c r="K277" s="223">
        <v>0</v>
      </c>
      <c r="L277" s="223">
        <v>0</v>
      </c>
      <c r="M277" s="223">
        <v>0</v>
      </c>
      <c r="N277" s="223">
        <v>0</v>
      </c>
      <c r="O277">
        <v>34</v>
      </c>
    </row>
    <row r="278" spans="1:15">
      <c r="A278" s="222" t="s">
        <v>465</v>
      </c>
      <c r="B278" s="222" t="s">
        <v>119</v>
      </c>
      <c r="C278" s="223">
        <v>0</v>
      </c>
      <c r="D278" s="223">
        <v>0</v>
      </c>
      <c r="E278" s="223">
        <v>0</v>
      </c>
      <c r="F278" s="223">
        <v>0</v>
      </c>
      <c r="G278" s="223">
        <v>0</v>
      </c>
      <c r="H278" s="223">
        <v>0</v>
      </c>
      <c r="I278" s="223">
        <v>0</v>
      </c>
      <c r="J278" s="223">
        <v>0</v>
      </c>
      <c r="K278" s="223">
        <v>0</v>
      </c>
      <c r="L278" s="223">
        <v>0</v>
      </c>
      <c r="M278" s="223">
        <v>0</v>
      </c>
      <c r="N278" s="223">
        <v>0</v>
      </c>
      <c r="O278">
        <v>34</v>
      </c>
    </row>
    <row r="279" spans="1:15">
      <c r="A279" s="222" t="s">
        <v>466</v>
      </c>
      <c r="B279" s="222" t="s">
        <v>119</v>
      </c>
      <c r="C279" s="223">
        <v>0</v>
      </c>
      <c r="D279" s="223">
        <v>0</v>
      </c>
      <c r="E279" s="223">
        <v>0</v>
      </c>
      <c r="F279" s="223">
        <v>0</v>
      </c>
      <c r="G279" s="223">
        <v>0</v>
      </c>
      <c r="H279" s="223">
        <v>0</v>
      </c>
      <c r="I279" s="223">
        <v>0</v>
      </c>
      <c r="J279" s="223">
        <v>0</v>
      </c>
      <c r="K279" s="223">
        <v>0</v>
      </c>
      <c r="L279" s="223">
        <v>0</v>
      </c>
      <c r="M279" s="223">
        <v>0</v>
      </c>
      <c r="N279" s="223">
        <v>0</v>
      </c>
      <c r="O279">
        <v>34</v>
      </c>
    </row>
    <row r="280" spans="1:15">
      <c r="A280" s="222" t="s">
        <v>467</v>
      </c>
      <c r="B280" s="222" t="s">
        <v>119</v>
      </c>
      <c r="C280" s="223">
        <v>0</v>
      </c>
      <c r="D280" s="223">
        <v>0</v>
      </c>
      <c r="E280" s="223">
        <v>0</v>
      </c>
      <c r="F280" s="223">
        <v>0</v>
      </c>
      <c r="G280" s="223">
        <v>0</v>
      </c>
      <c r="H280" s="223">
        <v>0</v>
      </c>
      <c r="I280" s="223">
        <v>0</v>
      </c>
      <c r="J280" s="223">
        <v>0</v>
      </c>
      <c r="K280" s="223">
        <v>0</v>
      </c>
      <c r="L280" s="223">
        <v>0</v>
      </c>
      <c r="M280" s="223">
        <v>0</v>
      </c>
      <c r="N280" s="223">
        <v>0</v>
      </c>
      <c r="O280">
        <v>34</v>
      </c>
    </row>
    <row r="281" spans="1:15">
      <c r="A281" s="222" t="s">
        <v>468</v>
      </c>
      <c r="B281" s="222" t="s">
        <v>119</v>
      </c>
      <c r="C281" s="223">
        <v>0</v>
      </c>
      <c r="D281" s="223">
        <v>0</v>
      </c>
      <c r="E281" s="223">
        <v>0</v>
      </c>
      <c r="F281" s="223">
        <v>0</v>
      </c>
      <c r="G281" s="223">
        <v>0</v>
      </c>
      <c r="H281" s="223">
        <v>0</v>
      </c>
      <c r="I281" s="223">
        <v>0</v>
      </c>
      <c r="J281" s="223">
        <v>0</v>
      </c>
      <c r="K281" s="223">
        <v>0</v>
      </c>
      <c r="L281" s="223">
        <v>0</v>
      </c>
      <c r="M281" s="223">
        <v>0</v>
      </c>
      <c r="N281" s="223">
        <v>0</v>
      </c>
      <c r="O281">
        <v>34</v>
      </c>
    </row>
    <row r="282" spans="1:15">
      <c r="A282" s="222" t="s">
        <v>469</v>
      </c>
      <c r="B282" s="222" t="s">
        <v>119</v>
      </c>
      <c r="C282" s="223">
        <v>0</v>
      </c>
      <c r="D282" s="223">
        <v>0</v>
      </c>
      <c r="E282" s="223">
        <v>0</v>
      </c>
      <c r="F282" s="223">
        <v>0</v>
      </c>
      <c r="G282" s="223">
        <v>0</v>
      </c>
      <c r="H282" s="223">
        <v>0</v>
      </c>
      <c r="I282" s="223">
        <v>0</v>
      </c>
      <c r="J282" s="223">
        <v>0</v>
      </c>
      <c r="K282" s="223">
        <v>0</v>
      </c>
      <c r="L282" s="223">
        <v>0</v>
      </c>
      <c r="M282" s="223">
        <v>0</v>
      </c>
      <c r="N282" s="223">
        <v>0</v>
      </c>
      <c r="O282">
        <v>34</v>
      </c>
    </row>
    <row r="283" spans="1:15">
      <c r="A283" s="222" t="s">
        <v>470</v>
      </c>
      <c r="B283" s="222" t="s">
        <v>471</v>
      </c>
      <c r="C283" s="223">
        <v>0</v>
      </c>
      <c r="D283" s="223">
        <v>0</v>
      </c>
      <c r="E283" s="223">
        <v>0</v>
      </c>
      <c r="F283" s="223">
        <v>0</v>
      </c>
      <c r="G283" s="223">
        <v>0</v>
      </c>
      <c r="H283" s="223">
        <v>0</v>
      </c>
      <c r="I283" s="223">
        <v>0</v>
      </c>
      <c r="J283" s="223">
        <v>0</v>
      </c>
      <c r="K283" s="223">
        <v>0</v>
      </c>
      <c r="L283" s="223">
        <v>0</v>
      </c>
      <c r="M283" s="223">
        <v>0</v>
      </c>
      <c r="N283" s="223">
        <v>0</v>
      </c>
      <c r="O283">
        <v>34</v>
      </c>
    </row>
    <row r="284" spans="1:15">
      <c r="A284" s="222" t="s">
        <v>472</v>
      </c>
      <c r="B284" s="222" t="s">
        <v>473</v>
      </c>
      <c r="C284" s="223">
        <v>0</v>
      </c>
      <c r="D284" s="223">
        <v>0</v>
      </c>
      <c r="E284" s="223">
        <v>0</v>
      </c>
      <c r="F284" s="223">
        <v>0</v>
      </c>
      <c r="G284" s="223">
        <v>0</v>
      </c>
      <c r="H284" s="223">
        <v>0</v>
      </c>
      <c r="I284" s="223">
        <v>0</v>
      </c>
      <c r="J284" s="223">
        <v>0</v>
      </c>
      <c r="K284" s="223">
        <v>0</v>
      </c>
      <c r="L284" s="223">
        <v>0</v>
      </c>
      <c r="M284" s="223">
        <v>0</v>
      </c>
      <c r="N284" s="223">
        <v>0</v>
      </c>
      <c r="O284">
        <v>34</v>
      </c>
    </row>
    <row r="285" spans="1:15">
      <c r="A285" s="222" t="s">
        <v>474</v>
      </c>
      <c r="B285" s="222" t="s">
        <v>462</v>
      </c>
      <c r="C285" s="223">
        <v>0</v>
      </c>
      <c r="D285" s="223">
        <v>0</v>
      </c>
      <c r="E285" s="223">
        <v>0</v>
      </c>
      <c r="F285" s="223">
        <v>0</v>
      </c>
      <c r="G285" s="223">
        <v>0</v>
      </c>
      <c r="H285" s="223">
        <v>0</v>
      </c>
      <c r="I285" s="223">
        <v>0</v>
      </c>
      <c r="J285" s="223">
        <v>0</v>
      </c>
      <c r="K285" s="223">
        <v>0</v>
      </c>
      <c r="L285" s="223">
        <v>0</v>
      </c>
      <c r="M285" s="223">
        <v>0</v>
      </c>
      <c r="N285" s="223">
        <v>0</v>
      </c>
      <c r="O285">
        <v>34</v>
      </c>
    </row>
    <row r="286" spans="1:15">
      <c r="A286" s="222" t="s">
        <v>475</v>
      </c>
      <c r="B286" s="222" t="s">
        <v>476</v>
      </c>
      <c r="C286" s="223">
        <v>0</v>
      </c>
      <c r="D286" s="223">
        <v>0</v>
      </c>
      <c r="E286" s="223">
        <v>0</v>
      </c>
      <c r="F286" s="223">
        <v>0</v>
      </c>
      <c r="G286" s="223">
        <v>0</v>
      </c>
      <c r="H286" s="223">
        <v>0</v>
      </c>
      <c r="I286" s="223">
        <v>0</v>
      </c>
      <c r="J286" s="223">
        <v>0</v>
      </c>
      <c r="K286" s="223">
        <v>0</v>
      </c>
      <c r="L286" s="223">
        <v>0</v>
      </c>
      <c r="M286" s="223">
        <v>0</v>
      </c>
      <c r="N286" s="223">
        <v>0</v>
      </c>
      <c r="O286">
        <v>34</v>
      </c>
    </row>
    <row r="287" spans="1:15">
      <c r="A287" s="222" t="s">
        <v>477</v>
      </c>
      <c r="B287" s="222" t="s">
        <v>478</v>
      </c>
      <c r="C287" s="223">
        <v>0</v>
      </c>
      <c r="D287" s="223">
        <v>0</v>
      </c>
      <c r="E287" s="223">
        <v>0</v>
      </c>
      <c r="F287" s="223">
        <v>0</v>
      </c>
      <c r="G287" s="223">
        <v>0</v>
      </c>
      <c r="H287" s="223">
        <v>0</v>
      </c>
      <c r="I287" s="223">
        <v>0</v>
      </c>
      <c r="J287" s="223">
        <v>0</v>
      </c>
      <c r="K287" s="223">
        <v>0</v>
      </c>
      <c r="L287" s="223">
        <v>0</v>
      </c>
      <c r="M287" s="223">
        <v>0</v>
      </c>
      <c r="N287" s="223">
        <v>0</v>
      </c>
      <c r="O287">
        <v>34</v>
      </c>
    </row>
    <row r="288" spans="1:15">
      <c r="A288" s="222" t="s">
        <v>479</v>
      </c>
      <c r="B288" s="222" t="s">
        <v>119</v>
      </c>
      <c r="C288" s="223">
        <v>0</v>
      </c>
      <c r="D288" s="223">
        <v>0</v>
      </c>
      <c r="E288" s="223">
        <v>0</v>
      </c>
      <c r="F288" s="223">
        <v>0</v>
      </c>
      <c r="G288" s="223">
        <v>0</v>
      </c>
      <c r="H288" s="223">
        <v>0</v>
      </c>
      <c r="I288" s="223">
        <v>0</v>
      </c>
      <c r="J288" s="223">
        <v>0</v>
      </c>
      <c r="K288" s="223">
        <v>0</v>
      </c>
      <c r="L288" s="223">
        <v>0</v>
      </c>
      <c r="M288" s="223">
        <v>0</v>
      </c>
      <c r="N288" s="223">
        <v>0</v>
      </c>
      <c r="O288">
        <v>34</v>
      </c>
    </row>
    <row r="289" spans="1:15">
      <c r="A289" s="222" t="s">
        <v>480</v>
      </c>
      <c r="B289" s="222" t="s">
        <v>119</v>
      </c>
      <c r="C289" s="223">
        <v>0</v>
      </c>
      <c r="D289" s="223">
        <v>0</v>
      </c>
      <c r="E289" s="223">
        <v>0</v>
      </c>
      <c r="F289" s="223">
        <v>0</v>
      </c>
      <c r="G289" s="223">
        <v>0</v>
      </c>
      <c r="H289" s="223">
        <v>0</v>
      </c>
      <c r="I289" s="223">
        <v>0</v>
      </c>
      <c r="J289" s="223">
        <v>0</v>
      </c>
      <c r="K289" s="223">
        <v>0</v>
      </c>
      <c r="L289" s="223">
        <v>0</v>
      </c>
      <c r="M289" s="223">
        <v>0</v>
      </c>
      <c r="N289" s="223">
        <v>0</v>
      </c>
      <c r="O289">
        <v>34</v>
      </c>
    </row>
    <row r="290" spans="1:15">
      <c r="A290" s="222" t="s">
        <v>481</v>
      </c>
      <c r="B290" s="222" t="s">
        <v>119</v>
      </c>
      <c r="C290" s="223">
        <v>0</v>
      </c>
      <c r="D290" s="223">
        <v>0</v>
      </c>
      <c r="E290" s="223">
        <v>0</v>
      </c>
      <c r="F290" s="223">
        <v>0</v>
      </c>
      <c r="G290" s="223">
        <v>0</v>
      </c>
      <c r="H290" s="223">
        <v>0</v>
      </c>
      <c r="I290" s="223">
        <v>0</v>
      </c>
      <c r="J290" s="223">
        <v>0</v>
      </c>
      <c r="K290" s="223">
        <v>0</v>
      </c>
      <c r="L290" s="223">
        <v>0</v>
      </c>
      <c r="M290" s="223">
        <v>0</v>
      </c>
      <c r="N290" s="223">
        <v>0</v>
      </c>
      <c r="O290">
        <v>34</v>
      </c>
    </row>
    <row r="291" spans="1:15">
      <c r="A291" s="222" t="s">
        <v>482</v>
      </c>
      <c r="B291" s="222" t="s">
        <v>119</v>
      </c>
      <c r="C291" s="223">
        <v>0</v>
      </c>
      <c r="D291" s="223">
        <v>0</v>
      </c>
      <c r="E291" s="223">
        <v>0</v>
      </c>
      <c r="F291" s="223">
        <v>0</v>
      </c>
      <c r="G291" s="223">
        <v>0</v>
      </c>
      <c r="H291" s="223">
        <v>0</v>
      </c>
      <c r="I291" s="223">
        <v>0</v>
      </c>
      <c r="J291" s="223">
        <v>0</v>
      </c>
      <c r="K291" s="223">
        <v>0</v>
      </c>
      <c r="L291" s="223">
        <v>0</v>
      </c>
      <c r="M291" s="223">
        <v>0</v>
      </c>
      <c r="N291" s="223">
        <v>0</v>
      </c>
      <c r="O291">
        <v>34</v>
      </c>
    </row>
    <row r="292" spans="1:15">
      <c r="A292" s="222" t="s">
        <v>483</v>
      </c>
      <c r="B292" s="222" t="s">
        <v>119</v>
      </c>
      <c r="C292" s="223">
        <v>0</v>
      </c>
      <c r="D292" s="223">
        <v>0</v>
      </c>
      <c r="E292" s="223">
        <v>0</v>
      </c>
      <c r="F292" s="223">
        <v>0</v>
      </c>
      <c r="G292" s="223">
        <v>0</v>
      </c>
      <c r="H292" s="223">
        <v>0</v>
      </c>
      <c r="I292" s="223">
        <v>0</v>
      </c>
      <c r="J292" s="223">
        <v>0</v>
      </c>
      <c r="K292" s="223">
        <v>0</v>
      </c>
      <c r="L292" s="223">
        <v>0</v>
      </c>
      <c r="M292" s="223">
        <v>0</v>
      </c>
      <c r="N292" s="223">
        <v>0</v>
      </c>
      <c r="O292">
        <v>34</v>
      </c>
    </row>
    <row r="293" spans="1:15">
      <c r="A293" s="222" t="s">
        <v>484</v>
      </c>
      <c r="B293" s="222" t="s">
        <v>119</v>
      </c>
      <c r="C293" s="223">
        <v>0</v>
      </c>
      <c r="D293" s="223">
        <v>0</v>
      </c>
      <c r="E293" s="223">
        <v>0</v>
      </c>
      <c r="F293" s="223">
        <v>0</v>
      </c>
      <c r="G293" s="223">
        <v>0</v>
      </c>
      <c r="H293" s="223">
        <v>0</v>
      </c>
      <c r="I293" s="223">
        <v>0</v>
      </c>
      <c r="J293" s="223">
        <v>0</v>
      </c>
      <c r="K293" s="223">
        <v>0</v>
      </c>
      <c r="L293" s="223">
        <v>0</v>
      </c>
      <c r="M293" s="223">
        <v>0</v>
      </c>
      <c r="N293" s="223">
        <v>0</v>
      </c>
      <c r="O293">
        <v>34</v>
      </c>
    </row>
    <row r="294" spans="1:15">
      <c r="A294" s="222" t="s">
        <v>485</v>
      </c>
      <c r="B294" s="222" t="s">
        <v>119</v>
      </c>
      <c r="C294" s="223">
        <v>0</v>
      </c>
      <c r="D294" s="223">
        <v>0</v>
      </c>
      <c r="E294" s="223">
        <v>0</v>
      </c>
      <c r="F294" s="223">
        <v>0</v>
      </c>
      <c r="G294" s="223">
        <v>0</v>
      </c>
      <c r="H294" s="223">
        <v>0</v>
      </c>
      <c r="I294" s="223">
        <v>0</v>
      </c>
      <c r="J294" s="223">
        <v>0</v>
      </c>
      <c r="K294" s="223">
        <v>0</v>
      </c>
      <c r="L294" s="223">
        <v>0</v>
      </c>
      <c r="M294" s="223">
        <v>0</v>
      </c>
      <c r="N294" s="223">
        <v>0</v>
      </c>
      <c r="O294">
        <v>34</v>
      </c>
    </row>
    <row r="295" spans="1:15">
      <c r="A295" s="222" t="s">
        <v>486</v>
      </c>
      <c r="B295" s="222" t="s">
        <v>119</v>
      </c>
      <c r="C295" s="223">
        <v>0</v>
      </c>
      <c r="D295" s="223">
        <v>0</v>
      </c>
      <c r="E295" s="223">
        <v>0</v>
      </c>
      <c r="F295" s="223">
        <v>0</v>
      </c>
      <c r="G295" s="223">
        <v>0</v>
      </c>
      <c r="H295" s="223">
        <v>0</v>
      </c>
      <c r="I295" s="223">
        <v>0</v>
      </c>
      <c r="J295" s="223">
        <v>0</v>
      </c>
      <c r="K295" s="223">
        <v>0</v>
      </c>
      <c r="L295" s="223">
        <v>0</v>
      </c>
      <c r="M295" s="223">
        <v>0</v>
      </c>
      <c r="N295" s="223">
        <v>0</v>
      </c>
      <c r="O295">
        <v>34</v>
      </c>
    </row>
    <row r="296" spans="1:15">
      <c r="A296" s="222" t="s">
        <v>487</v>
      </c>
      <c r="B296" s="222" t="s">
        <v>119</v>
      </c>
      <c r="C296" s="223">
        <v>0</v>
      </c>
      <c r="D296" s="223">
        <v>0</v>
      </c>
      <c r="E296" s="223">
        <v>0</v>
      </c>
      <c r="F296" s="223">
        <v>0</v>
      </c>
      <c r="G296" s="223">
        <v>0</v>
      </c>
      <c r="H296" s="223">
        <v>0</v>
      </c>
      <c r="I296" s="223">
        <v>0</v>
      </c>
      <c r="J296" s="223">
        <v>0</v>
      </c>
      <c r="K296" s="223">
        <v>0</v>
      </c>
      <c r="L296" s="223">
        <v>0</v>
      </c>
      <c r="M296" s="223">
        <v>0</v>
      </c>
      <c r="N296" s="223">
        <v>0</v>
      </c>
      <c r="O296">
        <v>34</v>
      </c>
    </row>
    <row r="297" spans="1:15">
      <c r="A297" s="222" t="s">
        <v>488</v>
      </c>
      <c r="B297" s="222" t="s">
        <v>119</v>
      </c>
      <c r="C297" s="223">
        <v>0</v>
      </c>
      <c r="D297" s="223">
        <v>0</v>
      </c>
      <c r="E297" s="223">
        <v>0</v>
      </c>
      <c r="F297" s="223">
        <v>0</v>
      </c>
      <c r="G297" s="223">
        <v>0</v>
      </c>
      <c r="H297" s="223">
        <v>0</v>
      </c>
      <c r="I297" s="223">
        <v>0</v>
      </c>
      <c r="J297" s="223">
        <v>0</v>
      </c>
      <c r="K297" s="223">
        <v>0</v>
      </c>
      <c r="L297" s="223">
        <v>0</v>
      </c>
      <c r="M297" s="223">
        <v>0</v>
      </c>
      <c r="N297" s="223">
        <v>0</v>
      </c>
      <c r="O297">
        <v>34</v>
      </c>
    </row>
    <row r="298" spans="1:15">
      <c r="A298" s="222" t="s">
        <v>489</v>
      </c>
      <c r="B298" s="222" t="s">
        <v>119</v>
      </c>
      <c r="C298" s="223">
        <v>0</v>
      </c>
      <c r="D298" s="223">
        <v>0</v>
      </c>
      <c r="E298" s="223">
        <v>0</v>
      </c>
      <c r="F298" s="223">
        <v>0</v>
      </c>
      <c r="G298" s="223">
        <v>0</v>
      </c>
      <c r="H298" s="223">
        <v>0</v>
      </c>
      <c r="I298" s="223">
        <v>0</v>
      </c>
      <c r="J298" s="223">
        <v>0</v>
      </c>
      <c r="K298" s="223">
        <v>0</v>
      </c>
      <c r="L298" s="223">
        <v>0</v>
      </c>
      <c r="M298" s="223">
        <v>0</v>
      </c>
      <c r="N298" s="223">
        <v>0</v>
      </c>
      <c r="O298">
        <v>34</v>
      </c>
    </row>
    <row r="299" spans="1:15">
      <c r="A299" s="222" t="s">
        <v>490</v>
      </c>
      <c r="B299" s="222" t="s">
        <v>119</v>
      </c>
      <c r="C299" s="223">
        <v>0</v>
      </c>
      <c r="D299" s="223">
        <v>0</v>
      </c>
      <c r="E299" s="223">
        <v>0</v>
      </c>
      <c r="F299" s="223">
        <v>0</v>
      </c>
      <c r="G299" s="223">
        <v>0</v>
      </c>
      <c r="H299" s="223">
        <v>0</v>
      </c>
      <c r="I299" s="223">
        <v>0</v>
      </c>
      <c r="J299" s="223">
        <v>0</v>
      </c>
      <c r="K299" s="223">
        <v>0</v>
      </c>
      <c r="L299" s="223">
        <v>0</v>
      </c>
      <c r="M299" s="223">
        <v>0</v>
      </c>
      <c r="N299" s="223">
        <v>0</v>
      </c>
      <c r="O299">
        <v>34</v>
      </c>
    </row>
    <row r="300" spans="1:15">
      <c r="A300" s="222" t="s">
        <v>491</v>
      </c>
      <c r="B300" s="222" t="s">
        <v>119</v>
      </c>
      <c r="C300" s="223">
        <v>0</v>
      </c>
      <c r="D300" s="223">
        <v>0</v>
      </c>
      <c r="E300" s="223">
        <v>0</v>
      </c>
      <c r="F300" s="223">
        <v>0</v>
      </c>
      <c r="G300" s="223">
        <v>0</v>
      </c>
      <c r="H300" s="223">
        <v>0</v>
      </c>
      <c r="I300" s="223">
        <v>0</v>
      </c>
      <c r="J300" s="223">
        <v>0</v>
      </c>
      <c r="K300" s="223">
        <v>0</v>
      </c>
      <c r="L300" s="223">
        <v>0</v>
      </c>
      <c r="M300" s="223">
        <v>0</v>
      </c>
      <c r="N300" s="223">
        <v>0</v>
      </c>
      <c r="O300">
        <v>34</v>
      </c>
    </row>
    <row r="301" spans="1:15">
      <c r="A301" s="222" t="s">
        <v>492</v>
      </c>
      <c r="B301" s="222" t="s">
        <v>119</v>
      </c>
      <c r="C301" s="223">
        <v>0</v>
      </c>
      <c r="D301" s="223">
        <v>0</v>
      </c>
      <c r="E301" s="223">
        <v>0</v>
      </c>
      <c r="F301" s="223">
        <v>0</v>
      </c>
      <c r="G301" s="223">
        <v>0</v>
      </c>
      <c r="H301" s="223">
        <v>0</v>
      </c>
      <c r="I301" s="223">
        <v>0</v>
      </c>
      <c r="J301" s="223">
        <v>0</v>
      </c>
      <c r="K301" s="223">
        <v>0</v>
      </c>
      <c r="L301" s="223">
        <v>0</v>
      </c>
      <c r="M301" s="223">
        <v>0</v>
      </c>
      <c r="N301" s="223">
        <v>0</v>
      </c>
      <c r="O301">
        <v>34</v>
      </c>
    </row>
    <row r="302" spans="1:15">
      <c r="A302" s="222" t="s">
        <v>493</v>
      </c>
      <c r="B302" s="222" t="s">
        <v>119</v>
      </c>
      <c r="C302" s="223">
        <v>0</v>
      </c>
      <c r="D302" s="223">
        <v>0</v>
      </c>
      <c r="E302" s="223">
        <v>0</v>
      </c>
      <c r="F302" s="223">
        <v>0</v>
      </c>
      <c r="G302" s="223">
        <v>0</v>
      </c>
      <c r="H302" s="223">
        <v>0</v>
      </c>
      <c r="I302" s="223">
        <v>0</v>
      </c>
      <c r="J302" s="223">
        <v>0</v>
      </c>
      <c r="K302" s="223">
        <v>0</v>
      </c>
      <c r="L302" s="223">
        <v>0</v>
      </c>
      <c r="M302" s="223">
        <v>0</v>
      </c>
      <c r="N302" s="223">
        <v>0</v>
      </c>
      <c r="O302">
        <v>34</v>
      </c>
    </row>
    <row r="303" spans="1:15">
      <c r="A303" s="222" t="s">
        <v>494</v>
      </c>
      <c r="B303" s="222" t="s">
        <v>119</v>
      </c>
      <c r="C303" s="223">
        <v>0</v>
      </c>
      <c r="D303" s="223">
        <v>0</v>
      </c>
      <c r="E303" s="223">
        <v>0</v>
      </c>
      <c r="F303" s="223">
        <v>0</v>
      </c>
      <c r="G303" s="223">
        <v>0</v>
      </c>
      <c r="H303" s="223">
        <v>0</v>
      </c>
      <c r="I303" s="223">
        <v>0</v>
      </c>
      <c r="J303" s="223">
        <v>0</v>
      </c>
      <c r="K303" s="223">
        <v>0</v>
      </c>
      <c r="L303" s="223">
        <v>0</v>
      </c>
      <c r="M303" s="223">
        <v>0</v>
      </c>
      <c r="N303" s="223">
        <v>0</v>
      </c>
      <c r="O303">
        <v>34</v>
      </c>
    </row>
    <row r="304" spans="1:15">
      <c r="A304" s="222" t="s">
        <v>495</v>
      </c>
      <c r="B304" s="222" t="s">
        <v>119</v>
      </c>
      <c r="C304" s="223">
        <v>0</v>
      </c>
      <c r="D304" s="223">
        <v>0</v>
      </c>
      <c r="E304" s="223">
        <v>0</v>
      </c>
      <c r="F304" s="223">
        <v>0</v>
      </c>
      <c r="G304" s="223">
        <v>0</v>
      </c>
      <c r="H304" s="223">
        <v>0</v>
      </c>
      <c r="I304" s="223">
        <v>0</v>
      </c>
      <c r="J304" s="223">
        <v>0</v>
      </c>
      <c r="K304" s="223">
        <v>0</v>
      </c>
      <c r="L304" s="223">
        <v>0</v>
      </c>
      <c r="M304" s="223">
        <v>0</v>
      </c>
      <c r="N304" s="223">
        <v>0</v>
      </c>
      <c r="O304">
        <v>34</v>
      </c>
    </row>
    <row r="305" spans="1:15">
      <c r="A305" s="222" t="s">
        <v>496</v>
      </c>
      <c r="B305" s="222" t="s">
        <v>119</v>
      </c>
      <c r="C305" s="223">
        <v>0</v>
      </c>
      <c r="D305" s="223">
        <v>0</v>
      </c>
      <c r="E305" s="223">
        <v>0</v>
      </c>
      <c r="F305" s="223">
        <v>0</v>
      </c>
      <c r="G305" s="223">
        <v>0</v>
      </c>
      <c r="H305" s="223">
        <v>0</v>
      </c>
      <c r="I305" s="223">
        <v>0</v>
      </c>
      <c r="J305" s="223">
        <v>0</v>
      </c>
      <c r="K305" s="223">
        <v>0</v>
      </c>
      <c r="L305" s="223">
        <v>0</v>
      </c>
      <c r="M305" s="223">
        <v>0</v>
      </c>
      <c r="N305" s="223">
        <v>0</v>
      </c>
      <c r="O305">
        <v>34</v>
      </c>
    </row>
    <row r="306" spans="1:15">
      <c r="A306" s="222" t="s">
        <v>497</v>
      </c>
      <c r="B306" s="222" t="s">
        <v>119</v>
      </c>
      <c r="C306" s="223">
        <v>0</v>
      </c>
      <c r="D306" s="223">
        <v>0</v>
      </c>
      <c r="E306" s="223">
        <v>0</v>
      </c>
      <c r="F306" s="223">
        <v>0</v>
      </c>
      <c r="G306" s="223">
        <v>0</v>
      </c>
      <c r="H306" s="223">
        <v>0</v>
      </c>
      <c r="I306" s="223">
        <v>0</v>
      </c>
      <c r="J306" s="223">
        <v>0</v>
      </c>
      <c r="K306" s="223">
        <v>0</v>
      </c>
      <c r="L306" s="223">
        <v>0</v>
      </c>
      <c r="M306" s="223">
        <v>0</v>
      </c>
      <c r="N306" s="223">
        <v>0</v>
      </c>
      <c r="O306">
        <v>34</v>
      </c>
    </row>
    <row r="307" spans="1:15">
      <c r="A307" s="222" t="s">
        <v>498</v>
      </c>
      <c r="B307" s="222" t="s">
        <v>119</v>
      </c>
      <c r="C307" s="223">
        <v>0</v>
      </c>
      <c r="D307" s="223">
        <v>0</v>
      </c>
      <c r="E307" s="223">
        <v>0</v>
      </c>
      <c r="F307" s="223">
        <v>0</v>
      </c>
      <c r="G307" s="223">
        <v>0</v>
      </c>
      <c r="H307" s="223">
        <v>0</v>
      </c>
      <c r="I307" s="223">
        <v>0</v>
      </c>
      <c r="J307" s="223">
        <v>0</v>
      </c>
      <c r="K307" s="223">
        <v>0</v>
      </c>
      <c r="L307" s="223">
        <v>0</v>
      </c>
      <c r="M307" s="223">
        <v>0</v>
      </c>
      <c r="N307" s="223">
        <v>0</v>
      </c>
      <c r="O307">
        <v>34</v>
      </c>
    </row>
    <row r="308" spans="1:15">
      <c r="A308" s="222" t="s">
        <v>499</v>
      </c>
      <c r="B308" s="222" t="s">
        <v>119</v>
      </c>
      <c r="C308" s="223">
        <v>0</v>
      </c>
      <c r="D308" s="223">
        <v>0</v>
      </c>
      <c r="E308" s="223">
        <v>0</v>
      </c>
      <c r="F308" s="223">
        <v>0</v>
      </c>
      <c r="G308" s="223">
        <v>0</v>
      </c>
      <c r="H308" s="223">
        <v>0</v>
      </c>
      <c r="I308" s="223">
        <v>0</v>
      </c>
      <c r="J308" s="223">
        <v>0</v>
      </c>
      <c r="K308" s="223">
        <v>0</v>
      </c>
      <c r="L308" s="223">
        <v>0</v>
      </c>
      <c r="M308" s="223">
        <v>0</v>
      </c>
      <c r="N308" s="223">
        <v>0</v>
      </c>
      <c r="O308">
        <v>34</v>
      </c>
    </row>
    <row r="309" spans="1:15">
      <c r="A309" s="222" t="s">
        <v>500</v>
      </c>
      <c r="B309" s="222" t="s">
        <v>119</v>
      </c>
      <c r="C309" s="223">
        <v>0</v>
      </c>
      <c r="D309" s="223">
        <v>0</v>
      </c>
      <c r="E309" s="223">
        <v>0</v>
      </c>
      <c r="F309" s="223">
        <v>0</v>
      </c>
      <c r="G309" s="223">
        <v>0</v>
      </c>
      <c r="H309" s="223">
        <v>0</v>
      </c>
      <c r="I309" s="223">
        <v>0</v>
      </c>
      <c r="J309" s="223">
        <v>0</v>
      </c>
      <c r="K309" s="223">
        <v>0</v>
      </c>
      <c r="L309" s="223">
        <v>0</v>
      </c>
      <c r="M309" s="223">
        <v>0</v>
      </c>
      <c r="N309" s="223">
        <v>0</v>
      </c>
      <c r="O309">
        <v>34</v>
      </c>
    </row>
    <row r="310" spans="1:15">
      <c r="A310" s="222" t="s">
        <v>501</v>
      </c>
      <c r="B310" s="222" t="s">
        <v>119</v>
      </c>
      <c r="C310" s="223">
        <v>0</v>
      </c>
      <c r="D310" s="223">
        <v>0</v>
      </c>
      <c r="E310" s="223">
        <v>0</v>
      </c>
      <c r="F310" s="223">
        <v>0</v>
      </c>
      <c r="G310" s="223">
        <v>0</v>
      </c>
      <c r="H310" s="223">
        <v>0</v>
      </c>
      <c r="I310" s="223">
        <v>0</v>
      </c>
      <c r="J310" s="223">
        <v>0</v>
      </c>
      <c r="K310" s="223">
        <v>0</v>
      </c>
      <c r="L310" s="223">
        <v>0</v>
      </c>
      <c r="M310" s="223">
        <v>0</v>
      </c>
      <c r="N310" s="223">
        <v>0</v>
      </c>
      <c r="O310">
        <v>34</v>
      </c>
    </row>
    <row r="311" spans="1:15">
      <c r="A311" s="222" t="s">
        <v>502</v>
      </c>
      <c r="B311" s="222" t="s">
        <v>119</v>
      </c>
      <c r="C311" s="223">
        <v>0</v>
      </c>
      <c r="D311" s="223">
        <v>0</v>
      </c>
      <c r="E311" s="223">
        <v>0</v>
      </c>
      <c r="F311" s="223">
        <v>0</v>
      </c>
      <c r="G311" s="223">
        <v>0</v>
      </c>
      <c r="H311" s="223">
        <v>0</v>
      </c>
      <c r="I311" s="223">
        <v>0</v>
      </c>
      <c r="J311" s="223">
        <v>0</v>
      </c>
      <c r="K311" s="223">
        <v>0</v>
      </c>
      <c r="L311" s="223">
        <v>0</v>
      </c>
      <c r="M311" s="223">
        <v>0</v>
      </c>
      <c r="N311" s="223">
        <v>0</v>
      </c>
      <c r="O311">
        <v>34</v>
      </c>
    </row>
    <row r="312" spans="1:15">
      <c r="A312" s="222" t="s">
        <v>503</v>
      </c>
      <c r="B312" s="222" t="s">
        <v>119</v>
      </c>
      <c r="C312" s="223">
        <v>0</v>
      </c>
      <c r="D312" s="223">
        <v>0</v>
      </c>
      <c r="E312" s="223">
        <v>0</v>
      </c>
      <c r="F312" s="223">
        <v>0</v>
      </c>
      <c r="G312" s="223">
        <v>0</v>
      </c>
      <c r="H312" s="223">
        <v>0</v>
      </c>
      <c r="I312" s="223">
        <v>0</v>
      </c>
      <c r="J312" s="223">
        <v>0</v>
      </c>
      <c r="K312" s="223">
        <v>0</v>
      </c>
      <c r="L312" s="223">
        <v>0</v>
      </c>
      <c r="M312" s="223">
        <v>0</v>
      </c>
      <c r="N312" s="223">
        <v>0</v>
      </c>
      <c r="O312">
        <v>34</v>
      </c>
    </row>
    <row r="313" spans="1:15">
      <c r="A313" s="222" t="s">
        <v>504</v>
      </c>
      <c r="B313" s="222" t="s">
        <v>119</v>
      </c>
      <c r="C313" s="223">
        <v>0</v>
      </c>
      <c r="D313" s="223">
        <v>0</v>
      </c>
      <c r="E313" s="223">
        <v>0</v>
      </c>
      <c r="F313" s="223">
        <v>0</v>
      </c>
      <c r="G313" s="223">
        <v>0</v>
      </c>
      <c r="H313" s="223">
        <v>0</v>
      </c>
      <c r="I313" s="223">
        <v>0</v>
      </c>
      <c r="J313" s="223">
        <v>0</v>
      </c>
      <c r="K313" s="223">
        <v>0</v>
      </c>
      <c r="L313" s="223">
        <v>0</v>
      </c>
      <c r="M313" s="223">
        <v>0</v>
      </c>
      <c r="N313" s="223">
        <v>0</v>
      </c>
      <c r="O313">
        <v>34</v>
      </c>
    </row>
    <row r="314" spans="1:15">
      <c r="A314" s="222" t="s">
        <v>505</v>
      </c>
      <c r="B314" s="222" t="s">
        <v>119</v>
      </c>
      <c r="C314" s="223">
        <v>0</v>
      </c>
      <c r="D314" s="223">
        <v>0</v>
      </c>
      <c r="E314" s="223">
        <v>0</v>
      </c>
      <c r="F314" s="223">
        <v>0</v>
      </c>
      <c r="G314" s="223">
        <v>0</v>
      </c>
      <c r="H314" s="223">
        <v>0</v>
      </c>
      <c r="I314" s="223">
        <v>0</v>
      </c>
      <c r="J314" s="223">
        <v>0</v>
      </c>
      <c r="K314" s="223">
        <v>0</v>
      </c>
      <c r="L314" s="223">
        <v>0</v>
      </c>
      <c r="M314" s="223">
        <v>0</v>
      </c>
      <c r="N314" s="223">
        <v>0</v>
      </c>
      <c r="O314">
        <v>34</v>
      </c>
    </row>
    <row r="315" spans="1:15">
      <c r="A315" s="222" t="s">
        <v>506</v>
      </c>
      <c r="B315" s="222" t="s">
        <v>119</v>
      </c>
      <c r="C315" s="223">
        <v>0</v>
      </c>
      <c r="D315" s="223">
        <v>0</v>
      </c>
      <c r="E315" s="223">
        <v>0</v>
      </c>
      <c r="F315" s="223">
        <v>0</v>
      </c>
      <c r="G315" s="223">
        <v>0</v>
      </c>
      <c r="H315" s="223">
        <v>0</v>
      </c>
      <c r="I315" s="223">
        <v>0</v>
      </c>
      <c r="J315" s="223">
        <v>0</v>
      </c>
      <c r="K315" s="223">
        <v>0</v>
      </c>
      <c r="L315" s="223">
        <v>0</v>
      </c>
      <c r="M315" s="223">
        <v>0</v>
      </c>
      <c r="N315" s="223">
        <v>0</v>
      </c>
      <c r="O315">
        <v>34</v>
      </c>
    </row>
    <row r="316" spans="1:15">
      <c r="A316" s="222" t="s">
        <v>507</v>
      </c>
      <c r="B316" s="222" t="s">
        <v>119</v>
      </c>
      <c r="C316" s="223">
        <v>0</v>
      </c>
      <c r="D316" s="223">
        <v>0</v>
      </c>
      <c r="E316" s="223">
        <v>0</v>
      </c>
      <c r="F316" s="223">
        <v>0</v>
      </c>
      <c r="G316" s="223">
        <v>0</v>
      </c>
      <c r="H316" s="223">
        <v>0</v>
      </c>
      <c r="I316" s="223">
        <v>0</v>
      </c>
      <c r="J316" s="223">
        <v>0</v>
      </c>
      <c r="K316" s="223">
        <v>0</v>
      </c>
      <c r="L316" s="223">
        <v>0</v>
      </c>
      <c r="M316" s="223">
        <v>0</v>
      </c>
      <c r="N316" s="223">
        <v>0</v>
      </c>
      <c r="O316">
        <v>34</v>
      </c>
    </row>
    <row r="317" spans="1:15">
      <c r="A317" s="222" t="s">
        <v>508</v>
      </c>
      <c r="B317" s="222" t="s">
        <v>119</v>
      </c>
      <c r="C317" s="223">
        <v>0</v>
      </c>
      <c r="D317" s="223">
        <v>0</v>
      </c>
      <c r="E317" s="223">
        <v>0</v>
      </c>
      <c r="F317" s="223">
        <v>0</v>
      </c>
      <c r="G317" s="223">
        <v>0</v>
      </c>
      <c r="H317" s="223">
        <v>0</v>
      </c>
      <c r="I317" s="223">
        <v>0</v>
      </c>
      <c r="J317" s="223">
        <v>0</v>
      </c>
      <c r="K317" s="223">
        <v>0</v>
      </c>
      <c r="L317" s="223">
        <v>0</v>
      </c>
      <c r="M317" s="223">
        <v>0</v>
      </c>
      <c r="N317" s="223">
        <v>0</v>
      </c>
      <c r="O317">
        <v>34</v>
      </c>
    </row>
    <row r="318" spans="1:15">
      <c r="A318" s="222" t="s">
        <v>509</v>
      </c>
      <c r="B318" s="222" t="s">
        <v>119</v>
      </c>
      <c r="C318" s="223">
        <v>0</v>
      </c>
      <c r="D318" s="223">
        <v>0</v>
      </c>
      <c r="E318" s="223">
        <v>0</v>
      </c>
      <c r="F318" s="223">
        <v>0</v>
      </c>
      <c r="G318" s="223">
        <v>0</v>
      </c>
      <c r="H318" s="223">
        <v>0</v>
      </c>
      <c r="I318" s="223">
        <v>0</v>
      </c>
      <c r="J318" s="223">
        <v>0</v>
      </c>
      <c r="K318" s="223">
        <v>0</v>
      </c>
      <c r="L318" s="223">
        <v>0</v>
      </c>
      <c r="M318" s="223">
        <v>0</v>
      </c>
      <c r="N318" s="223">
        <v>0</v>
      </c>
      <c r="O318">
        <v>34</v>
      </c>
    </row>
    <row r="319" spans="1:15">
      <c r="A319" s="222" t="s">
        <v>510</v>
      </c>
      <c r="B319" s="222" t="s">
        <v>119</v>
      </c>
      <c r="C319" s="223">
        <v>0</v>
      </c>
      <c r="D319" s="223">
        <v>0</v>
      </c>
      <c r="E319" s="223">
        <v>0</v>
      </c>
      <c r="F319" s="223">
        <v>0</v>
      </c>
      <c r="G319" s="223">
        <v>0</v>
      </c>
      <c r="H319" s="223">
        <v>0</v>
      </c>
      <c r="I319" s="223">
        <v>0</v>
      </c>
      <c r="J319" s="223">
        <v>0</v>
      </c>
      <c r="K319" s="223">
        <v>0</v>
      </c>
      <c r="L319" s="223">
        <v>0</v>
      </c>
      <c r="M319" s="223">
        <v>0</v>
      </c>
      <c r="N319" s="223">
        <v>0</v>
      </c>
      <c r="O319">
        <v>34</v>
      </c>
    </row>
    <row r="320" spans="1:15">
      <c r="A320" s="222" t="s">
        <v>511</v>
      </c>
      <c r="B320" s="222" t="s">
        <v>119</v>
      </c>
      <c r="C320" s="223">
        <v>0</v>
      </c>
      <c r="D320" s="223">
        <v>0</v>
      </c>
      <c r="E320" s="223">
        <v>0</v>
      </c>
      <c r="F320" s="223">
        <v>0</v>
      </c>
      <c r="G320" s="223">
        <v>0</v>
      </c>
      <c r="H320" s="223">
        <v>0</v>
      </c>
      <c r="I320" s="223">
        <v>0</v>
      </c>
      <c r="J320" s="223">
        <v>0</v>
      </c>
      <c r="K320" s="223">
        <v>0</v>
      </c>
      <c r="L320" s="223">
        <v>0</v>
      </c>
      <c r="M320" s="223">
        <v>0</v>
      </c>
      <c r="N320" s="223">
        <v>0</v>
      </c>
      <c r="O320">
        <v>34</v>
      </c>
    </row>
    <row r="321" spans="1:15">
      <c r="A321" s="222" t="s">
        <v>512</v>
      </c>
      <c r="B321" s="222" t="s">
        <v>119</v>
      </c>
      <c r="C321" s="223">
        <v>0</v>
      </c>
      <c r="D321" s="223">
        <v>0</v>
      </c>
      <c r="E321" s="223">
        <v>0</v>
      </c>
      <c r="F321" s="223">
        <v>0</v>
      </c>
      <c r="G321" s="223">
        <v>0</v>
      </c>
      <c r="H321" s="223">
        <v>0</v>
      </c>
      <c r="I321" s="223">
        <v>0</v>
      </c>
      <c r="J321" s="223">
        <v>0</v>
      </c>
      <c r="K321" s="223">
        <v>0</v>
      </c>
      <c r="L321" s="223">
        <v>0</v>
      </c>
      <c r="M321" s="223">
        <v>0</v>
      </c>
      <c r="N321" s="223">
        <v>0</v>
      </c>
      <c r="O321">
        <v>34</v>
      </c>
    </row>
    <row r="322" spans="1:15">
      <c r="A322" s="222" t="s">
        <v>513</v>
      </c>
      <c r="B322" s="222" t="s">
        <v>119</v>
      </c>
      <c r="C322" s="223">
        <v>0</v>
      </c>
      <c r="D322" s="223">
        <v>0</v>
      </c>
      <c r="E322" s="223">
        <v>0</v>
      </c>
      <c r="F322" s="223">
        <v>0</v>
      </c>
      <c r="G322" s="223">
        <v>0</v>
      </c>
      <c r="H322" s="223">
        <v>0</v>
      </c>
      <c r="I322" s="223">
        <v>0</v>
      </c>
      <c r="J322" s="223">
        <v>0</v>
      </c>
      <c r="K322" s="223">
        <v>0</v>
      </c>
      <c r="L322" s="223">
        <v>0</v>
      </c>
      <c r="M322" s="223">
        <v>0</v>
      </c>
      <c r="N322" s="223">
        <v>0</v>
      </c>
      <c r="O322">
        <v>34</v>
      </c>
    </row>
    <row r="323" spans="1:15">
      <c r="A323" s="222" t="s">
        <v>514</v>
      </c>
      <c r="B323" s="222" t="s">
        <v>119</v>
      </c>
      <c r="C323" s="223">
        <v>0</v>
      </c>
      <c r="D323" s="223">
        <v>0</v>
      </c>
      <c r="E323" s="223">
        <v>0</v>
      </c>
      <c r="F323" s="223">
        <v>0</v>
      </c>
      <c r="G323" s="223">
        <v>0</v>
      </c>
      <c r="H323" s="223">
        <v>0</v>
      </c>
      <c r="I323" s="223">
        <v>0</v>
      </c>
      <c r="J323" s="223">
        <v>0</v>
      </c>
      <c r="K323" s="223">
        <v>0</v>
      </c>
      <c r="L323" s="223">
        <v>0</v>
      </c>
      <c r="M323" s="223">
        <v>0</v>
      </c>
      <c r="N323" s="223">
        <v>0</v>
      </c>
      <c r="O323">
        <v>34</v>
      </c>
    </row>
    <row r="324" spans="1:15">
      <c r="A324" s="222" t="s">
        <v>515</v>
      </c>
      <c r="B324" s="222" t="s">
        <v>119</v>
      </c>
      <c r="C324" s="223">
        <v>0</v>
      </c>
      <c r="D324" s="223">
        <v>0</v>
      </c>
      <c r="E324" s="223">
        <v>0</v>
      </c>
      <c r="F324" s="223">
        <v>0</v>
      </c>
      <c r="G324" s="223">
        <v>0</v>
      </c>
      <c r="H324" s="223">
        <v>0</v>
      </c>
      <c r="I324" s="223">
        <v>0</v>
      </c>
      <c r="J324" s="223">
        <v>0</v>
      </c>
      <c r="K324" s="223">
        <v>0</v>
      </c>
      <c r="L324" s="223">
        <v>0</v>
      </c>
      <c r="M324" s="223">
        <v>0</v>
      </c>
      <c r="N324" s="223">
        <v>0</v>
      </c>
      <c r="O324">
        <v>34</v>
      </c>
    </row>
    <row r="325" spans="1:15">
      <c r="A325" s="222" t="s">
        <v>516</v>
      </c>
      <c r="B325" s="222" t="s">
        <v>119</v>
      </c>
      <c r="C325" s="223">
        <v>0</v>
      </c>
      <c r="D325" s="223">
        <v>0</v>
      </c>
      <c r="E325" s="223">
        <v>0</v>
      </c>
      <c r="F325" s="223">
        <v>0</v>
      </c>
      <c r="G325" s="223">
        <v>0</v>
      </c>
      <c r="H325" s="223">
        <v>0</v>
      </c>
      <c r="I325" s="223">
        <v>0</v>
      </c>
      <c r="J325" s="223">
        <v>0</v>
      </c>
      <c r="K325" s="223">
        <v>0</v>
      </c>
      <c r="L325" s="223">
        <v>0</v>
      </c>
      <c r="M325" s="223">
        <v>0</v>
      </c>
      <c r="N325" s="223">
        <v>0</v>
      </c>
      <c r="O325">
        <v>34</v>
      </c>
    </row>
    <row r="326" spans="1:15">
      <c r="A326" s="222" t="s">
        <v>517</v>
      </c>
      <c r="B326" s="222" t="s">
        <v>119</v>
      </c>
      <c r="C326" s="223">
        <v>0</v>
      </c>
      <c r="D326" s="223">
        <v>0</v>
      </c>
      <c r="E326" s="223">
        <v>0</v>
      </c>
      <c r="F326" s="223">
        <v>0</v>
      </c>
      <c r="G326" s="223">
        <v>0</v>
      </c>
      <c r="H326" s="223">
        <v>0</v>
      </c>
      <c r="I326" s="223">
        <v>0</v>
      </c>
      <c r="J326" s="223">
        <v>0</v>
      </c>
      <c r="K326" s="223">
        <v>0</v>
      </c>
      <c r="L326" s="223">
        <v>0</v>
      </c>
      <c r="M326" s="223">
        <v>0</v>
      </c>
      <c r="N326" s="223">
        <v>0</v>
      </c>
      <c r="O326">
        <v>34</v>
      </c>
    </row>
    <row r="327" spans="1:15">
      <c r="A327" s="222" t="s">
        <v>518</v>
      </c>
      <c r="B327" s="222" t="s">
        <v>119</v>
      </c>
      <c r="C327" s="223">
        <v>0</v>
      </c>
      <c r="D327" s="223">
        <v>0</v>
      </c>
      <c r="E327" s="223">
        <v>0</v>
      </c>
      <c r="F327" s="223">
        <v>0</v>
      </c>
      <c r="G327" s="223">
        <v>0</v>
      </c>
      <c r="H327" s="223">
        <v>0</v>
      </c>
      <c r="I327" s="223">
        <v>0</v>
      </c>
      <c r="J327" s="223">
        <v>0</v>
      </c>
      <c r="K327" s="223">
        <v>0</v>
      </c>
      <c r="L327" s="223">
        <v>0</v>
      </c>
      <c r="M327" s="223">
        <v>0</v>
      </c>
      <c r="N327" s="223">
        <v>0</v>
      </c>
      <c r="O327">
        <v>34</v>
      </c>
    </row>
    <row r="328" spans="1:15">
      <c r="A328" s="222" t="s">
        <v>519</v>
      </c>
      <c r="B328" s="222" t="s">
        <v>119</v>
      </c>
      <c r="C328" s="223">
        <v>0</v>
      </c>
      <c r="D328" s="223">
        <v>0</v>
      </c>
      <c r="E328" s="223">
        <v>0</v>
      </c>
      <c r="F328" s="223">
        <v>0</v>
      </c>
      <c r="G328" s="223">
        <v>0</v>
      </c>
      <c r="H328" s="223">
        <v>0</v>
      </c>
      <c r="I328" s="223">
        <v>0</v>
      </c>
      <c r="J328" s="223">
        <v>0</v>
      </c>
      <c r="K328" s="223">
        <v>0</v>
      </c>
      <c r="L328" s="223">
        <v>0</v>
      </c>
      <c r="M328" s="223">
        <v>0</v>
      </c>
      <c r="N328" s="223">
        <v>0</v>
      </c>
      <c r="O328">
        <v>34</v>
      </c>
    </row>
    <row r="329" spans="1:15">
      <c r="A329" s="222" t="s">
        <v>520</v>
      </c>
      <c r="B329" s="222" t="s">
        <v>119</v>
      </c>
      <c r="C329" s="223">
        <v>0</v>
      </c>
      <c r="D329" s="223">
        <v>0</v>
      </c>
      <c r="E329" s="223">
        <v>0</v>
      </c>
      <c r="F329" s="223">
        <v>0</v>
      </c>
      <c r="G329" s="223">
        <v>0</v>
      </c>
      <c r="H329" s="223">
        <v>0</v>
      </c>
      <c r="I329" s="223">
        <v>0</v>
      </c>
      <c r="J329" s="223">
        <v>0</v>
      </c>
      <c r="K329" s="223">
        <v>0</v>
      </c>
      <c r="L329" s="223">
        <v>0</v>
      </c>
      <c r="M329" s="223">
        <v>0</v>
      </c>
      <c r="N329" s="223">
        <v>0</v>
      </c>
      <c r="O329">
        <v>34</v>
      </c>
    </row>
    <row r="330" spans="1:15">
      <c r="A330" s="222" t="s">
        <v>521</v>
      </c>
      <c r="B330" s="222" t="s">
        <v>119</v>
      </c>
      <c r="C330" s="223">
        <v>0</v>
      </c>
      <c r="D330" s="223">
        <v>0</v>
      </c>
      <c r="E330" s="223">
        <v>0</v>
      </c>
      <c r="F330" s="223">
        <v>0</v>
      </c>
      <c r="G330" s="223">
        <v>0</v>
      </c>
      <c r="H330" s="223">
        <v>0</v>
      </c>
      <c r="I330" s="223">
        <v>0</v>
      </c>
      <c r="J330" s="223">
        <v>0</v>
      </c>
      <c r="K330" s="223">
        <v>0</v>
      </c>
      <c r="L330" s="223">
        <v>0</v>
      </c>
      <c r="M330" s="223">
        <v>0</v>
      </c>
      <c r="N330" s="223">
        <v>0</v>
      </c>
      <c r="O330">
        <v>34</v>
      </c>
    </row>
    <row r="331" spans="1:15">
      <c r="A331" s="222" t="s">
        <v>522</v>
      </c>
      <c r="B331" s="222" t="s">
        <v>119</v>
      </c>
      <c r="C331" s="223">
        <v>0</v>
      </c>
      <c r="D331" s="223">
        <v>0</v>
      </c>
      <c r="E331" s="223">
        <v>0</v>
      </c>
      <c r="F331" s="223">
        <v>0</v>
      </c>
      <c r="G331" s="223">
        <v>0</v>
      </c>
      <c r="H331" s="223">
        <v>0</v>
      </c>
      <c r="I331" s="223">
        <v>0</v>
      </c>
      <c r="J331" s="223">
        <v>0</v>
      </c>
      <c r="K331" s="223">
        <v>0</v>
      </c>
      <c r="L331" s="223">
        <v>0</v>
      </c>
      <c r="M331" s="223">
        <v>0</v>
      </c>
      <c r="N331" s="223">
        <v>0</v>
      </c>
      <c r="O331">
        <v>34</v>
      </c>
    </row>
    <row r="332" spans="1:15">
      <c r="A332" s="222" t="s">
        <v>523</v>
      </c>
      <c r="B332" s="222" t="s">
        <v>119</v>
      </c>
      <c r="C332" s="223">
        <v>0</v>
      </c>
      <c r="D332" s="223">
        <v>0</v>
      </c>
      <c r="E332" s="223">
        <v>0</v>
      </c>
      <c r="F332" s="223">
        <v>0</v>
      </c>
      <c r="G332" s="223">
        <v>0</v>
      </c>
      <c r="H332" s="223">
        <v>0</v>
      </c>
      <c r="I332" s="223">
        <v>0</v>
      </c>
      <c r="J332" s="223">
        <v>0</v>
      </c>
      <c r="K332" s="223">
        <v>0</v>
      </c>
      <c r="L332" s="223">
        <v>0</v>
      </c>
      <c r="M332" s="223">
        <v>0</v>
      </c>
      <c r="N332" s="223">
        <v>0</v>
      </c>
      <c r="O332">
        <v>34</v>
      </c>
    </row>
    <row r="333" spans="1:15">
      <c r="A333" s="222" t="s">
        <v>524</v>
      </c>
      <c r="B333" s="222" t="s">
        <v>119</v>
      </c>
      <c r="C333" s="223">
        <v>0</v>
      </c>
      <c r="D333" s="223">
        <v>0</v>
      </c>
      <c r="E333" s="223">
        <v>0</v>
      </c>
      <c r="F333" s="223">
        <v>0</v>
      </c>
      <c r="G333" s="223">
        <v>0</v>
      </c>
      <c r="H333" s="223">
        <v>0</v>
      </c>
      <c r="I333" s="223">
        <v>0</v>
      </c>
      <c r="J333" s="223">
        <v>0</v>
      </c>
      <c r="K333" s="223">
        <v>0</v>
      </c>
      <c r="L333" s="223">
        <v>0</v>
      </c>
      <c r="M333" s="223">
        <v>0</v>
      </c>
      <c r="N333" s="223">
        <v>0</v>
      </c>
      <c r="O333">
        <v>34</v>
      </c>
    </row>
    <row r="334" spans="1:15">
      <c r="A334" s="222" t="s">
        <v>525</v>
      </c>
      <c r="B334" s="222" t="s">
        <v>119</v>
      </c>
      <c r="C334" s="223">
        <v>0</v>
      </c>
      <c r="D334" s="223">
        <v>0</v>
      </c>
      <c r="E334" s="223">
        <v>0</v>
      </c>
      <c r="F334" s="223">
        <v>0</v>
      </c>
      <c r="G334" s="223">
        <v>0</v>
      </c>
      <c r="H334" s="223">
        <v>0</v>
      </c>
      <c r="I334" s="223">
        <v>0</v>
      </c>
      <c r="J334" s="223">
        <v>0</v>
      </c>
      <c r="K334" s="223">
        <v>0</v>
      </c>
      <c r="L334" s="223">
        <v>0</v>
      </c>
      <c r="M334" s="223">
        <v>0</v>
      </c>
      <c r="N334" s="223">
        <v>0</v>
      </c>
      <c r="O334">
        <v>34</v>
      </c>
    </row>
    <row r="335" spans="1:15">
      <c r="A335" s="222" t="s">
        <v>526</v>
      </c>
      <c r="B335" s="222" t="s">
        <v>119</v>
      </c>
      <c r="C335" s="223">
        <v>0</v>
      </c>
      <c r="D335" s="223">
        <v>0</v>
      </c>
      <c r="E335" s="223">
        <v>0</v>
      </c>
      <c r="F335" s="223">
        <v>0</v>
      </c>
      <c r="G335" s="223">
        <v>0</v>
      </c>
      <c r="H335" s="223">
        <v>0</v>
      </c>
      <c r="I335" s="223">
        <v>0</v>
      </c>
      <c r="J335" s="223">
        <v>0</v>
      </c>
      <c r="K335" s="223">
        <v>0</v>
      </c>
      <c r="L335" s="223">
        <v>0</v>
      </c>
      <c r="M335" s="223">
        <v>0</v>
      </c>
      <c r="N335" s="223">
        <v>0</v>
      </c>
      <c r="O335">
        <v>34</v>
      </c>
    </row>
    <row r="336" spans="1:15">
      <c r="A336" s="222" t="s">
        <v>527</v>
      </c>
      <c r="B336" s="222" t="s">
        <v>119</v>
      </c>
      <c r="C336" s="223">
        <v>0</v>
      </c>
      <c r="D336" s="223">
        <v>0</v>
      </c>
      <c r="E336" s="223">
        <v>0</v>
      </c>
      <c r="F336" s="223">
        <v>0</v>
      </c>
      <c r="G336" s="223">
        <v>0</v>
      </c>
      <c r="H336" s="223">
        <v>0</v>
      </c>
      <c r="I336" s="223">
        <v>0</v>
      </c>
      <c r="J336" s="223">
        <v>0</v>
      </c>
      <c r="K336" s="223">
        <v>0</v>
      </c>
      <c r="L336" s="223">
        <v>0</v>
      </c>
      <c r="M336" s="223">
        <v>0</v>
      </c>
      <c r="N336" s="223">
        <v>0</v>
      </c>
      <c r="O336">
        <v>34</v>
      </c>
    </row>
    <row r="337" spans="1:15">
      <c r="A337" s="222" t="s">
        <v>528</v>
      </c>
      <c r="B337" s="222" t="s">
        <v>119</v>
      </c>
      <c r="C337" s="223">
        <v>0</v>
      </c>
      <c r="D337" s="223">
        <v>0</v>
      </c>
      <c r="E337" s="223">
        <v>0</v>
      </c>
      <c r="F337" s="223">
        <v>0</v>
      </c>
      <c r="G337" s="223">
        <v>0</v>
      </c>
      <c r="H337" s="223">
        <v>0</v>
      </c>
      <c r="I337" s="223">
        <v>0</v>
      </c>
      <c r="J337" s="223">
        <v>0</v>
      </c>
      <c r="K337" s="223">
        <v>0</v>
      </c>
      <c r="L337" s="223">
        <v>0</v>
      </c>
      <c r="M337" s="223">
        <v>0</v>
      </c>
      <c r="N337" s="223">
        <v>0</v>
      </c>
      <c r="O337">
        <v>34</v>
      </c>
    </row>
    <row r="338" spans="1:15">
      <c r="A338" s="222" t="s">
        <v>529</v>
      </c>
      <c r="B338" s="222" t="s">
        <v>119</v>
      </c>
      <c r="C338" s="223">
        <v>0</v>
      </c>
      <c r="D338" s="223">
        <v>0</v>
      </c>
      <c r="E338" s="223">
        <v>0</v>
      </c>
      <c r="F338" s="223">
        <v>0</v>
      </c>
      <c r="G338" s="223">
        <v>0</v>
      </c>
      <c r="H338" s="223">
        <v>0</v>
      </c>
      <c r="I338" s="223">
        <v>0</v>
      </c>
      <c r="J338" s="223">
        <v>0</v>
      </c>
      <c r="K338" s="223">
        <v>0</v>
      </c>
      <c r="L338" s="223">
        <v>0</v>
      </c>
      <c r="M338" s="223">
        <v>0</v>
      </c>
      <c r="N338" s="223">
        <v>0</v>
      </c>
      <c r="O338">
        <v>34</v>
      </c>
    </row>
    <row r="339" spans="1:15">
      <c r="A339" s="222" t="s">
        <v>530</v>
      </c>
      <c r="B339" s="222" t="s">
        <v>119</v>
      </c>
      <c r="C339" s="223">
        <v>0</v>
      </c>
      <c r="D339" s="223">
        <v>0</v>
      </c>
      <c r="E339" s="223">
        <v>0</v>
      </c>
      <c r="F339" s="223">
        <v>0</v>
      </c>
      <c r="G339" s="223">
        <v>0</v>
      </c>
      <c r="H339" s="223">
        <v>0</v>
      </c>
      <c r="I339" s="223">
        <v>0</v>
      </c>
      <c r="J339" s="223">
        <v>0</v>
      </c>
      <c r="K339" s="223">
        <v>0</v>
      </c>
      <c r="L339" s="223">
        <v>0</v>
      </c>
      <c r="M339" s="223">
        <v>0</v>
      </c>
      <c r="N339" s="223">
        <v>0</v>
      </c>
      <c r="O339">
        <v>34</v>
      </c>
    </row>
    <row r="340" spans="1:15">
      <c r="A340" s="222" t="s">
        <v>531</v>
      </c>
      <c r="B340" s="222" t="s">
        <v>119</v>
      </c>
      <c r="C340" s="223">
        <v>0</v>
      </c>
      <c r="D340" s="223">
        <v>0</v>
      </c>
      <c r="E340" s="223">
        <v>0</v>
      </c>
      <c r="F340" s="223">
        <v>0</v>
      </c>
      <c r="G340" s="223">
        <v>0</v>
      </c>
      <c r="H340" s="223">
        <v>0</v>
      </c>
      <c r="I340" s="223">
        <v>0</v>
      </c>
      <c r="J340" s="223">
        <v>0</v>
      </c>
      <c r="K340" s="223">
        <v>0</v>
      </c>
      <c r="L340" s="223">
        <v>0</v>
      </c>
      <c r="M340" s="223">
        <v>0</v>
      </c>
      <c r="N340" s="223">
        <v>0</v>
      </c>
      <c r="O340">
        <v>34</v>
      </c>
    </row>
    <row r="341" spans="1:15">
      <c r="A341" s="222" t="s">
        <v>532</v>
      </c>
      <c r="B341" s="222" t="s">
        <v>119</v>
      </c>
      <c r="C341" s="223">
        <v>0</v>
      </c>
      <c r="D341" s="223">
        <v>0</v>
      </c>
      <c r="E341" s="223">
        <v>0</v>
      </c>
      <c r="F341" s="223">
        <v>0</v>
      </c>
      <c r="G341" s="223">
        <v>0</v>
      </c>
      <c r="H341" s="223">
        <v>0</v>
      </c>
      <c r="I341" s="223">
        <v>0</v>
      </c>
      <c r="J341" s="223">
        <v>0</v>
      </c>
      <c r="K341" s="223">
        <v>0</v>
      </c>
      <c r="L341" s="223">
        <v>0</v>
      </c>
      <c r="M341" s="223">
        <v>0</v>
      </c>
      <c r="N341" s="223">
        <v>0</v>
      </c>
      <c r="O341">
        <v>34</v>
      </c>
    </row>
    <row r="342" spans="1:15">
      <c r="A342" s="222" t="s">
        <v>533</v>
      </c>
      <c r="B342" s="222" t="s">
        <v>119</v>
      </c>
      <c r="C342" s="223">
        <v>0</v>
      </c>
      <c r="D342" s="223">
        <v>0</v>
      </c>
      <c r="E342" s="223">
        <v>0</v>
      </c>
      <c r="F342" s="223">
        <v>0</v>
      </c>
      <c r="G342" s="223">
        <v>0</v>
      </c>
      <c r="H342" s="223">
        <v>0</v>
      </c>
      <c r="I342" s="223">
        <v>0</v>
      </c>
      <c r="J342" s="223">
        <v>0</v>
      </c>
      <c r="K342" s="223">
        <v>0</v>
      </c>
      <c r="L342" s="223">
        <v>0</v>
      </c>
      <c r="M342" s="223">
        <v>0</v>
      </c>
      <c r="N342" s="223">
        <v>0</v>
      </c>
      <c r="O342">
        <v>34</v>
      </c>
    </row>
    <row r="343" spans="1:15">
      <c r="A343" s="222" t="s">
        <v>534</v>
      </c>
      <c r="B343" s="222" t="s">
        <v>119</v>
      </c>
      <c r="C343" s="223">
        <v>0</v>
      </c>
      <c r="D343" s="223">
        <v>0</v>
      </c>
      <c r="E343" s="223">
        <v>0</v>
      </c>
      <c r="F343" s="223">
        <v>0</v>
      </c>
      <c r="G343" s="223">
        <v>0</v>
      </c>
      <c r="H343" s="223">
        <v>0</v>
      </c>
      <c r="I343" s="223">
        <v>0</v>
      </c>
      <c r="J343" s="223">
        <v>0</v>
      </c>
      <c r="K343" s="223">
        <v>0</v>
      </c>
      <c r="L343" s="223">
        <v>0</v>
      </c>
      <c r="M343" s="223">
        <v>0</v>
      </c>
      <c r="N343" s="223">
        <v>0</v>
      </c>
      <c r="O343">
        <v>34</v>
      </c>
    </row>
    <row r="344" spans="1:15">
      <c r="A344" s="222" t="s">
        <v>535</v>
      </c>
      <c r="B344" s="222" t="s">
        <v>119</v>
      </c>
      <c r="C344" s="223">
        <v>0</v>
      </c>
      <c r="D344" s="223">
        <v>0</v>
      </c>
      <c r="E344" s="223">
        <v>0</v>
      </c>
      <c r="F344" s="223">
        <v>0</v>
      </c>
      <c r="G344" s="223">
        <v>0</v>
      </c>
      <c r="H344" s="223">
        <v>0</v>
      </c>
      <c r="I344" s="223">
        <v>0</v>
      </c>
      <c r="J344" s="223">
        <v>0</v>
      </c>
      <c r="K344" s="223">
        <v>0</v>
      </c>
      <c r="L344" s="223">
        <v>0</v>
      </c>
      <c r="M344" s="223">
        <v>0</v>
      </c>
      <c r="N344" s="223">
        <v>0</v>
      </c>
      <c r="O344">
        <v>34</v>
      </c>
    </row>
    <row r="345" spans="1:15">
      <c r="A345" s="222" t="s">
        <v>536</v>
      </c>
      <c r="B345" s="222" t="s">
        <v>119</v>
      </c>
      <c r="C345" s="223">
        <v>0</v>
      </c>
      <c r="D345" s="223">
        <v>0</v>
      </c>
      <c r="E345" s="223">
        <v>0</v>
      </c>
      <c r="F345" s="223">
        <v>0</v>
      </c>
      <c r="G345" s="223">
        <v>0</v>
      </c>
      <c r="H345" s="223">
        <v>0</v>
      </c>
      <c r="I345" s="223">
        <v>0</v>
      </c>
      <c r="J345" s="223">
        <v>0</v>
      </c>
      <c r="K345" s="223">
        <v>0</v>
      </c>
      <c r="L345" s="223">
        <v>0</v>
      </c>
      <c r="M345" s="223">
        <v>0</v>
      </c>
      <c r="N345" s="223">
        <v>0</v>
      </c>
      <c r="O345">
        <v>34</v>
      </c>
    </row>
    <row r="346" spans="1:15">
      <c r="A346" s="222" t="s">
        <v>537</v>
      </c>
      <c r="B346" s="222" t="s">
        <v>119</v>
      </c>
      <c r="C346" s="223">
        <v>0</v>
      </c>
      <c r="D346" s="223">
        <v>0</v>
      </c>
      <c r="E346" s="223">
        <v>0</v>
      </c>
      <c r="F346" s="223">
        <v>0</v>
      </c>
      <c r="G346" s="223">
        <v>0</v>
      </c>
      <c r="H346" s="223">
        <v>0</v>
      </c>
      <c r="I346" s="223">
        <v>0</v>
      </c>
      <c r="J346" s="223">
        <v>0</v>
      </c>
      <c r="K346" s="223">
        <v>0</v>
      </c>
      <c r="L346" s="223">
        <v>0</v>
      </c>
      <c r="M346" s="223">
        <v>0</v>
      </c>
      <c r="N346" s="223">
        <v>0</v>
      </c>
      <c r="O346">
        <v>34</v>
      </c>
    </row>
    <row r="347" spans="1:15">
      <c r="A347" s="222" t="s">
        <v>538</v>
      </c>
      <c r="B347" s="222" t="s">
        <v>119</v>
      </c>
      <c r="C347" s="223">
        <v>0</v>
      </c>
      <c r="D347" s="223">
        <v>0</v>
      </c>
      <c r="E347" s="223">
        <v>0</v>
      </c>
      <c r="F347" s="223">
        <v>0</v>
      </c>
      <c r="G347" s="223">
        <v>0</v>
      </c>
      <c r="H347" s="223">
        <v>0</v>
      </c>
      <c r="I347" s="223">
        <v>0</v>
      </c>
      <c r="J347" s="223">
        <v>0</v>
      </c>
      <c r="K347" s="223">
        <v>0</v>
      </c>
      <c r="L347" s="223">
        <v>0</v>
      </c>
      <c r="M347" s="223">
        <v>0</v>
      </c>
      <c r="N347" s="223">
        <v>0</v>
      </c>
      <c r="O347">
        <v>34</v>
      </c>
    </row>
    <row r="348" spans="1:15">
      <c r="A348" s="222" t="s">
        <v>539</v>
      </c>
      <c r="B348" s="222" t="s">
        <v>540</v>
      </c>
      <c r="C348" s="223">
        <v>0</v>
      </c>
      <c r="D348" s="223">
        <v>0</v>
      </c>
      <c r="E348" s="223">
        <v>0</v>
      </c>
      <c r="F348" s="223">
        <v>0</v>
      </c>
      <c r="G348" s="223">
        <v>0</v>
      </c>
      <c r="H348" s="223">
        <v>0</v>
      </c>
      <c r="I348" s="223">
        <v>0</v>
      </c>
      <c r="J348" s="223">
        <v>0</v>
      </c>
      <c r="K348" s="223">
        <v>0</v>
      </c>
      <c r="L348" s="223">
        <v>0</v>
      </c>
      <c r="M348" s="223">
        <v>0</v>
      </c>
      <c r="N348" s="223">
        <v>0</v>
      </c>
      <c r="O348">
        <v>34</v>
      </c>
    </row>
    <row r="349" spans="1:15">
      <c r="A349" s="222" t="s">
        <v>541</v>
      </c>
      <c r="B349" s="222" t="s">
        <v>119</v>
      </c>
      <c r="C349" s="223">
        <v>0</v>
      </c>
      <c r="D349" s="223">
        <v>0</v>
      </c>
      <c r="E349" s="223">
        <v>0</v>
      </c>
      <c r="F349" s="223">
        <v>0</v>
      </c>
      <c r="G349" s="223">
        <v>0</v>
      </c>
      <c r="H349" s="223">
        <v>0</v>
      </c>
      <c r="I349" s="223">
        <v>0</v>
      </c>
      <c r="J349" s="223">
        <v>0</v>
      </c>
      <c r="K349" s="223">
        <v>0</v>
      </c>
      <c r="L349" s="223">
        <v>0</v>
      </c>
      <c r="M349" s="223">
        <v>0</v>
      </c>
      <c r="N349" s="223">
        <v>0</v>
      </c>
      <c r="O349">
        <v>34</v>
      </c>
    </row>
    <row r="350" spans="1:15">
      <c r="A350" s="222" t="s">
        <v>542</v>
      </c>
      <c r="B350" s="222" t="s">
        <v>119</v>
      </c>
      <c r="C350" s="223">
        <v>0</v>
      </c>
      <c r="D350" s="223">
        <v>0</v>
      </c>
      <c r="E350" s="223">
        <v>0</v>
      </c>
      <c r="F350" s="223">
        <v>0</v>
      </c>
      <c r="G350" s="223">
        <v>0</v>
      </c>
      <c r="H350" s="223">
        <v>0</v>
      </c>
      <c r="I350" s="223">
        <v>0</v>
      </c>
      <c r="J350" s="223">
        <v>0</v>
      </c>
      <c r="K350" s="223">
        <v>0</v>
      </c>
      <c r="L350" s="223">
        <v>0</v>
      </c>
      <c r="M350" s="223">
        <v>0</v>
      </c>
      <c r="N350" s="223">
        <v>0</v>
      </c>
      <c r="O350">
        <v>34</v>
      </c>
    </row>
    <row r="351" spans="1:15">
      <c r="A351" s="222" t="s">
        <v>543</v>
      </c>
      <c r="B351" s="222" t="s">
        <v>119</v>
      </c>
      <c r="C351" s="223">
        <v>0</v>
      </c>
      <c r="D351" s="223">
        <v>0</v>
      </c>
      <c r="E351" s="223">
        <v>0</v>
      </c>
      <c r="F351" s="223">
        <v>0</v>
      </c>
      <c r="G351" s="223">
        <v>0</v>
      </c>
      <c r="H351" s="223">
        <v>0</v>
      </c>
      <c r="I351" s="223">
        <v>0</v>
      </c>
      <c r="J351" s="223">
        <v>0</v>
      </c>
      <c r="K351" s="223">
        <v>0</v>
      </c>
      <c r="L351" s="223">
        <v>0</v>
      </c>
      <c r="M351" s="223">
        <v>0</v>
      </c>
      <c r="N351" s="223">
        <v>0</v>
      </c>
      <c r="O351">
        <v>34</v>
      </c>
    </row>
    <row r="352" spans="1:15">
      <c r="A352" s="222" t="s">
        <v>544</v>
      </c>
      <c r="B352" s="222" t="s">
        <v>119</v>
      </c>
      <c r="C352" s="223">
        <v>0</v>
      </c>
      <c r="D352" s="223">
        <v>0</v>
      </c>
      <c r="E352" s="223">
        <v>0</v>
      </c>
      <c r="F352" s="223">
        <v>0</v>
      </c>
      <c r="G352" s="223">
        <v>0</v>
      </c>
      <c r="H352" s="223">
        <v>0</v>
      </c>
      <c r="I352" s="223">
        <v>0</v>
      </c>
      <c r="J352" s="223">
        <v>0</v>
      </c>
      <c r="K352" s="223">
        <v>0</v>
      </c>
      <c r="L352" s="223">
        <v>0</v>
      </c>
      <c r="M352" s="223">
        <v>0</v>
      </c>
      <c r="N352" s="223">
        <v>0</v>
      </c>
      <c r="O352">
        <v>34</v>
      </c>
    </row>
    <row r="353" spans="1:15">
      <c r="A353" s="222" t="s">
        <v>545</v>
      </c>
      <c r="B353" s="222" t="s">
        <v>119</v>
      </c>
      <c r="C353" s="223">
        <v>0</v>
      </c>
      <c r="D353" s="223">
        <v>0</v>
      </c>
      <c r="E353" s="223">
        <v>0</v>
      </c>
      <c r="F353" s="223">
        <v>0</v>
      </c>
      <c r="G353" s="223">
        <v>0</v>
      </c>
      <c r="H353" s="223">
        <v>0</v>
      </c>
      <c r="I353" s="223">
        <v>0</v>
      </c>
      <c r="J353" s="223">
        <v>0</v>
      </c>
      <c r="K353" s="223">
        <v>0</v>
      </c>
      <c r="L353" s="223">
        <v>0</v>
      </c>
      <c r="M353" s="223">
        <v>0</v>
      </c>
      <c r="N353" s="223">
        <v>0</v>
      </c>
      <c r="O353">
        <v>34</v>
      </c>
    </row>
    <row r="354" spans="1:15">
      <c r="A354" s="222" t="s">
        <v>546</v>
      </c>
      <c r="B354" s="222" t="s">
        <v>119</v>
      </c>
      <c r="C354" s="223">
        <v>0</v>
      </c>
      <c r="D354" s="223">
        <v>0</v>
      </c>
      <c r="E354" s="223">
        <v>0</v>
      </c>
      <c r="F354" s="223">
        <v>0</v>
      </c>
      <c r="G354" s="223">
        <v>0</v>
      </c>
      <c r="H354" s="223">
        <v>0</v>
      </c>
      <c r="I354" s="223">
        <v>0</v>
      </c>
      <c r="J354" s="223">
        <v>0</v>
      </c>
      <c r="K354" s="223">
        <v>0</v>
      </c>
      <c r="L354" s="223">
        <v>0</v>
      </c>
      <c r="M354" s="223">
        <v>0</v>
      </c>
      <c r="N354" s="223">
        <v>0</v>
      </c>
      <c r="O354">
        <v>34</v>
      </c>
    </row>
    <row r="355" spans="1:15">
      <c r="A355" s="222" t="s">
        <v>547</v>
      </c>
      <c r="B355" s="222" t="s">
        <v>119</v>
      </c>
      <c r="C355" s="223">
        <v>0</v>
      </c>
      <c r="D355" s="223">
        <v>0</v>
      </c>
      <c r="E355" s="223">
        <v>0</v>
      </c>
      <c r="F355" s="223">
        <v>0</v>
      </c>
      <c r="G355" s="223">
        <v>0</v>
      </c>
      <c r="H355" s="223">
        <v>0</v>
      </c>
      <c r="I355" s="223">
        <v>0</v>
      </c>
      <c r="J355" s="223">
        <v>0</v>
      </c>
      <c r="K355" s="223">
        <v>0</v>
      </c>
      <c r="L355" s="223">
        <v>0</v>
      </c>
      <c r="M355" s="223">
        <v>0</v>
      </c>
      <c r="N355" s="223">
        <v>0</v>
      </c>
      <c r="O355">
        <v>34</v>
      </c>
    </row>
    <row r="356" spans="1:15">
      <c r="A356" s="222" t="s">
        <v>548</v>
      </c>
      <c r="B356" s="222" t="s">
        <v>119</v>
      </c>
      <c r="C356" s="223">
        <v>0</v>
      </c>
      <c r="D356" s="223">
        <v>0</v>
      </c>
      <c r="E356" s="223">
        <v>0</v>
      </c>
      <c r="F356" s="223">
        <v>0</v>
      </c>
      <c r="G356" s="223">
        <v>0</v>
      </c>
      <c r="H356" s="223">
        <v>0</v>
      </c>
      <c r="I356" s="223">
        <v>0</v>
      </c>
      <c r="J356" s="223">
        <v>0</v>
      </c>
      <c r="K356" s="223">
        <v>0</v>
      </c>
      <c r="L356" s="223">
        <v>0</v>
      </c>
      <c r="M356" s="223">
        <v>0</v>
      </c>
      <c r="N356" s="223">
        <v>0</v>
      </c>
      <c r="O356">
        <v>34</v>
      </c>
    </row>
    <row r="357" spans="1:15">
      <c r="A357" s="222" t="s">
        <v>549</v>
      </c>
      <c r="B357" s="222" t="s">
        <v>119</v>
      </c>
      <c r="C357" s="223">
        <v>0</v>
      </c>
      <c r="D357" s="223">
        <v>0</v>
      </c>
      <c r="E357" s="223">
        <v>0</v>
      </c>
      <c r="F357" s="223">
        <v>0</v>
      </c>
      <c r="G357" s="223">
        <v>0</v>
      </c>
      <c r="H357" s="223">
        <v>0</v>
      </c>
      <c r="I357" s="223">
        <v>0</v>
      </c>
      <c r="J357" s="223">
        <v>0</v>
      </c>
      <c r="K357" s="223">
        <v>0</v>
      </c>
      <c r="L357" s="223">
        <v>0</v>
      </c>
      <c r="M357" s="223">
        <v>0</v>
      </c>
      <c r="N357" s="223">
        <v>0</v>
      </c>
      <c r="O357">
        <v>34</v>
      </c>
    </row>
    <row r="358" spans="1:15">
      <c r="A358" s="222" t="s">
        <v>550</v>
      </c>
      <c r="B358" s="222" t="s">
        <v>119</v>
      </c>
      <c r="C358" s="223">
        <v>0</v>
      </c>
      <c r="D358" s="223">
        <v>0</v>
      </c>
      <c r="E358" s="223">
        <v>0</v>
      </c>
      <c r="F358" s="223">
        <v>0</v>
      </c>
      <c r="G358" s="223">
        <v>0</v>
      </c>
      <c r="H358" s="223">
        <v>0</v>
      </c>
      <c r="I358" s="223">
        <v>0</v>
      </c>
      <c r="J358" s="223">
        <v>0</v>
      </c>
      <c r="K358" s="223">
        <v>0</v>
      </c>
      <c r="L358" s="223">
        <v>0</v>
      </c>
      <c r="M358" s="223">
        <v>0</v>
      </c>
      <c r="N358" s="223">
        <v>0</v>
      </c>
      <c r="O358">
        <v>34</v>
      </c>
    </row>
    <row r="359" spans="1:15">
      <c r="A359" s="222" t="s">
        <v>551</v>
      </c>
      <c r="B359" s="222" t="s">
        <v>119</v>
      </c>
      <c r="C359" s="223">
        <v>0</v>
      </c>
      <c r="D359" s="223">
        <v>0</v>
      </c>
      <c r="E359" s="223">
        <v>0</v>
      </c>
      <c r="F359" s="223">
        <v>0</v>
      </c>
      <c r="G359" s="223">
        <v>0</v>
      </c>
      <c r="H359" s="223">
        <v>0</v>
      </c>
      <c r="I359" s="223">
        <v>0</v>
      </c>
      <c r="J359" s="223">
        <v>0</v>
      </c>
      <c r="K359" s="223">
        <v>0</v>
      </c>
      <c r="L359" s="223">
        <v>0</v>
      </c>
      <c r="M359" s="223">
        <v>0</v>
      </c>
      <c r="N359" s="223">
        <v>0</v>
      </c>
      <c r="O359">
        <v>34</v>
      </c>
    </row>
    <row r="360" spans="1:15">
      <c r="A360" s="222" t="s">
        <v>552</v>
      </c>
      <c r="B360" s="222" t="s">
        <v>119</v>
      </c>
      <c r="C360" s="223">
        <v>0</v>
      </c>
      <c r="D360" s="223">
        <v>0</v>
      </c>
      <c r="E360" s="223">
        <v>0</v>
      </c>
      <c r="F360" s="223">
        <v>0</v>
      </c>
      <c r="G360" s="223">
        <v>0</v>
      </c>
      <c r="H360" s="223">
        <v>0</v>
      </c>
      <c r="I360" s="223">
        <v>0</v>
      </c>
      <c r="J360" s="223">
        <v>0</v>
      </c>
      <c r="K360" s="223">
        <v>0</v>
      </c>
      <c r="L360" s="223">
        <v>0</v>
      </c>
      <c r="M360" s="223">
        <v>0</v>
      </c>
      <c r="N360" s="223">
        <v>0</v>
      </c>
      <c r="O360">
        <v>34</v>
      </c>
    </row>
    <row r="361" spans="1:15">
      <c r="A361" s="222" t="s">
        <v>553</v>
      </c>
      <c r="B361" s="222" t="s">
        <v>119</v>
      </c>
      <c r="C361" s="223">
        <v>0</v>
      </c>
      <c r="D361" s="223">
        <v>0</v>
      </c>
      <c r="E361" s="223">
        <v>0</v>
      </c>
      <c r="F361" s="223">
        <v>0</v>
      </c>
      <c r="G361" s="223">
        <v>0</v>
      </c>
      <c r="H361" s="223">
        <v>0</v>
      </c>
      <c r="I361" s="223">
        <v>0</v>
      </c>
      <c r="J361" s="223">
        <v>0</v>
      </c>
      <c r="K361" s="223">
        <v>0</v>
      </c>
      <c r="L361" s="223">
        <v>0</v>
      </c>
      <c r="M361" s="223">
        <v>0</v>
      </c>
      <c r="N361" s="223">
        <v>0</v>
      </c>
      <c r="O361">
        <v>34</v>
      </c>
    </row>
    <row r="362" spans="1:15">
      <c r="A362" s="222" t="s">
        <v>554</v>
      </c>
      <c r="B362" s="222" t="s">
        <v>119</v>
      </c>
      <c r="C362" s="223">
        <v>0</v>
      </c>
      <c r="D362" s="223">
        <v>0</v>
      </c>
      <c r="E362" s="223">
        <v>0</v>
      </c>
      <c r="F362" s="223">
        <v>0</v>
      </c>
      <c r="G362" s="223">
        <v>0</v>
      </c>
      <c r="H362" s="223">
        <v>0</v>
      </c>
      <c r="I362" s="223">
        <v>0</v>
      </c>
      <c r="J362" s="223">
        <v>0</v>
      </c>
      <c r="K362" s="223">
        <v>0</v>
      </c>
      <c r="L362" s="223">
        <v>0</v>
      </c>
      <c r="M362" s="223">
        <v>0</v>
      </c>
      <c r="N362" s="223">
        <v>0</v>
      </c>
      <c r="O362">
        <v>34</v>
      </c>
    </row>
    <row r="363" spans="1:15">
      <c r="A363" s="222" t="s">
        <v>555</v>
      </c>
      <c r="B363" s="222" t="s">
        <v>119</v>
      </c>
      <c r="C363" s="223">
        <v>0</v>
      </c>
      <c r="D363" s="223">
        <v>0</v>
      </c>
      <c r="E363" s="223">
        <v>0</v>
      </c>
      <c r="F363" s="223">
        <v>0</v>
      </c>
      <c r="G363" s="223">
        <v>0</v>
      </c>
      <c r="H363" s="223">
        <v>0</v>
      </c>
      <c r="I363" s="223">
        <v>0</v>
      </c>
      <c r="J363" s="223">
        <v>0</v>
      </c>
      <c r="K363" s="223">
        <v>0</v>
      </c>
      <c r="L363" s="223">
        <v>0</v>
      </c>
      <c r="M363" s="223">
        <v>0</v>
      </c>
      <c r="N363" s="223">
        <v>0</v>
      </c>
      <c r="O363">
        <v>34</v>
      </c>
    </row>
    <row r="364" spans="1:15">
      <c r="A364" s="222" t="s">
        <v>556</v>
      </c>
      <c r="B364" s="222" t="s">
        <v>557</v>
      </c>
      <c r="C364" s="223">
        <v>0</v>
      </c>
      <c r="D364" s="223">
        <v>0</v>
      </c>
      <c r="E364" s="223">
        <v>0</v>
      </c>
      <c r="F364" s="223">
        <v>0</v>
      </c>
      <c r="G364" s="223">
        <v>0</v>
      </c>
      <c r="H364" s="223">
        <v>0</v>
      </c>
      <c r="I364" s="223">
        <v>0</v>
      </c>
      <c r="J364" s="223">
        <v>0</v>
      </c>
      <c r="K364" s="223">
        <v>0</v>
      </c>
      <c r="L364" s="223">
        <v>0</v>
      </c>
      <c r="M364" s="223">
        <v>0</v>
      </c>
      <c r="N364" s="223">
        <v>0</v>
      </c>
      <c r="O364">
        <v>34</v>
      </c>
    </row>
    <row r="365" spans="1:15">
      <c r="A365" s="222" t="s">
        <v>558</v>
      </c>
      <c r="B365" s="222" t="s">
        <v>559</v>
      </c>
      <c r="C365" s="223">
        <v>0</v>
      </c>
      <c r="D365" s="223">
        <v>0</v>
      </c>
      <c r="E365" s="223">
        <v>0</v>
      </c>
      <c r="F365" s="223">
        <v>0</v>
      </c>
      <c r="G365" s="223">
        <v>0</v>
      </c>
      <c r="H365" s="223">
        <v>0</v>
      </c>
      <c r="I365" s="223">
        <v>0</v>
      </c>
      <c r="J365" s="223">
        <v>0</v>
      </c>
      <c r="K365" s="223">
        <v>0</v>
      </c>
      <c r="L365" s="223">
        <v>0</v>
      </c>
      <c r="M365" s="223">
        <v>0</v>
      </c>
      <c r="N365" s="223">
        <v>0</v>
      </c>
      <c r="O365">
        <v>34</v>
      </c>
    </row>
    <row r="366" spans="1:15">
      <c r="A366" s="222" t="s">
        <v>560</v>
      </c>
      <c r="B366" s="222" t="s">
        <v>561</v>
      </c>
      <c r="C366" s="223">
        <v>110220505.40000001</v>
      </c>
      <c r="D366" s="223">
        <v>141358384.06</v>
      </c>
      <c r="E366" s="223">
        <v>149322904.41999999</v>
      </c>
      <c r="F366" s="223">
        <v>130198656.97</v>
      </c>
      <c r="G366" s="223">
        <v>87693683.659999996</v>
      </c>
      <c r="H366" s="223">
        <v>94970941.870000005</v>
      </c>
      <c r="I366" s="223">
        <v>93851507.209999993</v>
      </c>
      <c r="J366" s="223">
        <v>93851507.209999993</v>
      </c>
      <c r="K366" s="223">
        <v>93851507.209999993</v>
      </c>
      <c r="L366" s="223">
        <v>93851507.209999993</v>
      </c>
      <c r="M366" s="223">
        <v>93851507.209999993</v>
      </c>
      <c r="N366" s="223">
        <v>93851507.209999993</v>
      </c>
      <c r="O366">
        <v>34</v>
      </c>
    </row>
    <row r="367" spans="1:15">
      <c r="A367" s="222" t="s">
        <v>562</v>
      </c>
      <c r="B367" s="222" t="s">
        <v>563</v>
      </c>
      <c r="C367" s="223">
        <v>135223.84</v>
      </c>
      <c r="D367" s="223">
        <v>114638.44</v>
      </c>
      <c r="E367" s="223">
        <v>152903.96</v>
      </c>
      <c r="F367" s="223">
        <v>155752.66</v>
      </c>
      <c r="G367" s="223">
        <v>107974.27</v>
      </c>
      <c r="H367" s="223">
        <v>107401.91</v>
      </c>
      <c r="I367" s="223">
        <v>1023543.37</v>
      </c>
      <c r="J367" s="223">
        <v>1023543.37</v>
      </c>
      <c r="K367" s="223">
        <v>1023543.37</v>
      </c>
      <c r="L367" s="223">
        <v>1023543.37</v>
      </c>
      <c r="M367" s="223">
        <v>1023543.37</v>
      </c>
      <c r="N367" s="223">
        <v>1023543.37</v>
      </c>
      <c r="O367">
        <v>34</v>
      </c>
    </row>
    <row r="368" spans="1:15">
      <c r="A368" s="222" t="s">
        <v>564</v>
      </c>
      <c r="B368" s="222" t="s">
        <v>565</v>
      </c>
      <c r="C368" s="223">
        <v>5863941.46</v>
      </c>
      <c r="D368" s="223">
        <v>5923581.1500000004</v>
      </c>
      <c r="E368" s="223">
        <v>5996875.3799999999</v>
      </c>
      <c r="F368" s="223">
        <v>6063612.6200000001</v>
      </c>
      <c r="G368" s="223">
        <v>6130010.1100000003</v>
      </c>
      <c r="H368" s="223">
        <v>6200070.6799999997</v>
      </c>
      <c r="I368" s="223">
        <v>6200070.6799999997</v>
      </c>
      <c r="J368" s="223">
        <v>6200070.6799999997</v>
      </c>
      <c r="K368" s="223">
        <v>6200070.6799999997</v>
      </c>
      <c r="L368" s="223">
        <v>6200070.6799999997</v>
      </c>
      <c r="M368" s="223">
        <v>6200070.6799999997</v>
      </c>
      <c r="N368" s="223">
        <v>6200070.6799999997</v>
      </c>
      <c r="O368">
        <v>34</v>
      </c>
    </row>
    <row r="369" spans="1:15">
      <c r="A369" s="222" t="s">
        <v>566</v>
      </c>
      <c r="B369" s="222" t="s">
        <v>567</v>
      </c>
      <c r="C369" s="223">
        <v>0</v>
      </c>
      <c r="D369" s="223">
        <v>0</v>
      </c>
      <c r="E369" s="223">
        <v>0</v>
      </c>
      <c r="F369" s="223">
        <v>0</v>
      </c>
      <c r="G369" s="223">
        <v>0</v>
      </c>
      <c r="H369" s="223">
        <v>0</v>
      </c>
      <c r="I369" s="223">
        <v>0</v>
      </c>
      <c r="J369" s="223">
        <v>0</v>
      </c>
      <c r="K369" s="223">
        <v>0</v>
      </c>
      <c r="L369" s="223">
        <v>0</v>
      </c>
      <c r="M369" s="223">
        <v>0</v>
      </c>
      <c r="N369" s="223">
        <v>0</v>
      </c>
      <c r="O369">
        <v>34</v>
      </c>
    </row>
    <row r="370" spans="1:15">
      <c r="A370" s="222" t="s">
        <v>2479</v>
      </c>
      <c r="B370" s="222" t="s">
        <v>2480</v>
      </c>
      <c r="C370" s="223">
        <v>0</v>
      </c>
      <c r="D370" s="223">
        <v>-40716.22</v>
      </c>
      <c r="E370" s="223">
        <v>-40716.22</v>
      </c>
      <c r="F370" s="223">
        <v>-40716.22</v>
      </c>
      <c r="G370" s="223">
        <v>-40716.22</v>
      </c>
      <c r="H370" s="223">
        <v>-40716.22</v>
      </c>
      <c r="I370" s="223">
        <v>-40716.22</v>
      </c>
      <c r="J370" s="223">
        <v>-40716.22</v>
      </c>
      <c r="K370" s="223">
        <v>-40716.22</v>
      </c>
      <c r="L370" s="223">
        <v>-40716.22</v>
      </c>
      <c r="M370" s="223">
        <v>-40716.22</v>
      </c>
      <c r="N370" s="223">
        <v>-40716.22</v>
      </c>
      <c r="O370">
        <v>34</v>
      </c>
    </row>
    <row r="371" spans="1:15">
      <c r="A371" s="222" t="s">
        <v>568</v>
      </c>
      <c r="B371" s="222" t="s">
        <v>569</v>
      </c>
      <c r="C371" s="223">
        <v>0</v>
      </c>
      <c r="D371" s="223">
        <v>0</v>
      </c>
      <c r="E371" s="223">
        <v>0</v>
      </c>
      <c r="F371" s="223">
        <v>0</v>
      </c>
      <c r="G371" s="223">
        <v>0</v>
      </c>
      <c r="H371" s="223">
        <v>16140.78</v>
      </c>
      <c r="I371" s="223">
        <v>16140.78</v>
      </c>
      <c r="J371" s="223">
        <v>16140.78</v>
      </c>
      <c r="K371" s="223">
        <v>16140.78</v>
      </c>
      <c r="L371" s="223">
        <v>16140.78</v>
      </c>
      <c r="M371" s="223">
        <v>16140.78</v>
      </c>
      <c r="N371" s="223">
        <v>16140.78</v>
      </c>
      <c r="O371">
        <v>34</v>
      </c>
    </row>
    <row r="372" spans="1:15">
      <c r="A372" s="222" t="s">
        <v>570</v>
      </c>
      <c r="B372" s="222" t="s">
        <v>571</v>
      </c>
      <c r="C372" s="223">
        <v>0</v>
      </c>
      <c r="D372" s="223">
        <v>0</v>
      </c>
      <c r="E372" s="223">
        <v>0</v>
      </c>
      <c r="F372" s="223">
        <v>0</v>
      </c>
      <c r="G372" s="223">
        <v>0</v>
      </c>
      <c r="H372" s="223">
        <v>0</v>
      </c>
      <c r="I372" s="223">
        <v>0</v>
      </c>
      <c r="J372" s="223">
        <v>0</v>
      </c>
      <c r="K372" s="223">
        <v>0</v>
      </c>
      <c r="L372" s="223">
        <v>0</v>
      </c>
      <c r="M372" s="223">
        <v>0</v>
      </c>
      <c r="N372" s="223">
        <v>0</v>
      </c>
      <c r="O372">
        <v>34</v>
      </c>
    </row>
    <row r="373" spans="1:15">
      <c r="A373" s="222" t="s">
        <v>572</v>
      </c>
      <c r="B373" s="222" t="s">
        <v>119</v>
      </c>
      <c r="C373" s="223">
        <v>0</v>
      </c>
      <c r="D373" s="223">
        <v>0</v>
      </c>
      <c r="E373" s="223">
        <v>0</v>
      </c>
      <c r="F373" s="223">
        <v>0</v>
      </c>
      <c r="G373" s="223">
        <v>0</v>
      </c>
      <c r="H373" s="223">
        <v>0</v>
      </c>
      <c r="I373" s="223">
        <v>0</v>
      </c>
      <c r="J373" s="223">
        <v>0</v>
      </c>
      <c r="K373" s="223">
        <v>0</v>
      </c>
      <c r="L373" s="223">
        <v>0</v>
      </c>
      <c r="M373" s="223">
        <v>0</v>
      </c>
      <c r="N373" s="223">
        <v>0</v>
      </c>
      <c r="O373">
        <v>34</v>
      </c>
    </row>
    <row r="374" spans="1:15">
      <c r="A374" s="222" t="s">
        <v>573</v>
      </c>
      <c r="B374" s="222" t="s">
        <v>119</v>
      </c>
      <c r="C374" s="223">
        <v>0</v>
      </c>
      <c r="D374" s="223">
        <v>0</v>
      </c>
      <c r="E374" s="223">
        <v>0</v>
      </c>
      <c r="F374" s="223">
        <v>0</v>
      </c>
      <c r="G374" s="223">
        <v>0</v>
      </c>
      <c r="H374" s="223">
        <v>0</v>
      </c>
      <c r="I374" s="223">
        <v>0</v>
      </c>
      <c r="J374" s="223">
        <v>0</v>
      </c>
      <c r="K374" s="223">
        <v>0</v>
      </c>
      <c r="L374" s="223">
        <v>0</v>
      </c>
      <c r="M374" s="223">
        <v>0</v>
      </c>
      <c r="N374" s="223">
        <v>0</v>
      </c>
      <c r="O374">
        <v>34</v>
      </c>
    </row>
    <row r="375" spans="1:15">
      <c r="A375" s="222" t="s">
        <v>574</v>
      </c>
      <c r="B375" s="222" t="s">
        <v>119</v>
      </c>
      <c r="C375" s="223">
        <v>0</v>
      </c>
      <c r="D375" s="223">
        <v>0</v>
      </c>
      <c r="E375" s="223">
        <v>0</v>
      </c>
      <c r="F375" s="223">
        <v>0</v>
      </c>
      <c r="G375" s="223">
        <v>0</v>
      </c>
      <c r="H375" s="223">
        <v>0</v>
      </c>
      <c r="I375" s="223">
        <v>0</v>
      </c>
      <c r="J375" s="223">
        <v>0</v>
      </c>
      <c r="K375" s="223">
        <v>0</v>
      </c>
      <c r="L375" s="223">
        <v>0</v>
      </c>
      <c r="M375" s="223">
        <v>0</v>
      </c>
      <c r="N375" s="223">
        <v>0</v>
      </c>
      <c r="O375">
        <v>34</v>
      </c>
    </row>
    <row r="376" spans="1:15">
      <c r="A376" s="222" t="s">
        <v>575</v>
      </c>
      <c r="B376" s="222" t="s">
        <v>119</v>
      </c>
      <c r="C376" s="223">
        <v>0</v>
      </c>
      <c r="D376" s="223">
        <v>0</v>
      </c>
      <c r="E376" s="223">
        <v>0</v>
      </c>
      <c r="F376" s="223">
        <v>0</v>
      </c>
      <c r="G376" s="223">
        <v>0</v>
      </c>
      <c r="H376" s="223">
        <v>0</v>
      </c>
      <c r="I376" s="223">
        <v>0</v>
      </c>
      <c r="J376" s="223">
        <v>0</v>
      </c>
      <c r="K376" s="223">
        <v>0</v>
      </c>
      <c r="L376" s="223">
        <v>0</v>
      </c>
      <c r="M376" s="223">
        <v>0</v>
      </c>
      <c r="N376" s="223">
        <v>0</v>
      </c>
      <c r="O376">
        <v>34</v>
      </c>
    </row>
    <row r="377" spans="1:15">
      <c r="A377" s="222" t="s">
        <v>576</v>
      </c>
      <c r="B377" s="222" t="s">
        <v>119</v>
      </c>
      <c r="C377" s="223">
        <v>0</v>
      </c>
      <c r="D377" s="223">
        <v>0</v>
      </c>
      <c r="E377" s="223">
        <v>0</v>
      </c>
      <c r="F377" s="223">
        <v>0</v>
      </c>
      <c r="G377" s="223">
        <v>0</v>
      </c>
      <c r="H377" s="223">
        <v>0</v>
      </c>
      <c r="I377" s="223">
        <v>0</v>
      </c>
      <c r="J377" s="223">
        <v>0</v>
      </c>
      <c r="K377" s="223">
        <v>0</v>
      </c>
      <c r="L377" s="223">
        <v>0</v>
      </c>
      <c r="M377" s="223">
        <v>0</v>
      </c>
      <c r="N377" s="223">
        <v>0</v>
      </c>
      <c r="O377">
        <v>34</v>
      </c>
    </row>
    <row r="378" spans="1:15">
      <c r="A378" s="222" t="s">
        <v>577</v>
      </c>
      <c r="B378" s="222" t="s">
        <v>119</v>
      </c>
      <c r="C378" s="223">
        <v>0</v>
      </c>
      <c r="D378" s="223">
        <v>0</v>
      </c>
      <c r="E378" s="223">
        <v>0</v>
      </c>
      <c r="F378" s="223">
        <v>0</v>
      </c>
      <c r="G378" s="223">
        <v>0</v>
      </c>
      <c r="H378" s="223">
        <v>0</v>
      </c>
      <c r="I378" s="223">
        <v>0</v>
      </c>
      <c r="J378" s="223">
        <v>0</v>
      </c>
      <c r="K378" s="223">
        <v>0</v>
      </c>
      <c r="L378" s="223">
        <v>0</v>
      </c>
      <c r="M378" s="223">
        <v>0</v>
      </c>
      <c r="N378" s="223">
        <v>0</v>
      </c>
      <c r="O378">
        <v>34</v>
      </c>
    </row>
    <row r="379" spans="1:15">
      <c r="A379" s="222" t="s">
        <v>578</v>
      </c>
      <c r="B379" s="222" t="s">
        <v>119</v>
      </c>
      <c r="C379" s="223">
        <v>0</v>
      </c>
      <c r="D379" s="223">
        <v>0</v>
      </c>
      <c r="E379" s="223">
        <v>0</v>
      </c>
      <c r="F379" s="223">
        <v>0</v>
      </c>
      <c r="G379" s="223">
        <v>0</v>
      </c>
      <c r="H379" s="223">
        <v>0</v>
      </c>
      <c r="I379" s="223">
        <v>0</v>
      </c>
      <c r="J379" s="223">
        <v>0</v>
      </c>
      <c r="K379" s="223">
        <v>0</v>
      </c>
      <c r="L379" s="223">
        <v>0</v>
      </c>
      <c r="M379" s="223">
        <v>0</v>
      </c>
      <c r="N379" s="223">
        <v>0</v>
      </c>
      <c r="O379">
        <v>34</v>
      </c>
    </row>
    <row r="380" spans="1:15">
      <c r="A380" s="222" t="s">
        <v>579</v>
      </c>
      <c r="B380" s="222" t="s">
        <v>119</v>
      </c>
      <c r="C380" s="223">
        <v>0</v>
      </c>
      <c r="D380" s="223">
        <v>0</v>
      </c>
      <c r="E380" s="223">
        <v>0</v>
      </c>
      <c r="F380" s="223">
        <v>0</v>
      </c>
      <c r="G380" s="223">
        <v>0</v>
      </c>
      <c r="H380" s="223">
        <v>0</v>
      </c>
      <c r="I380" s="223">
        <v>0</v>
      </c>
      <c r="J380" s="223">
        <v>0</v>
      </c>
      <c r="K380" s="223">
        <v>0</v>
      </c>
      <c r="L380" s="223">
        <v>0</v>
      </c>
      <c r="M380" s="223">
        <v>0</v>
      </c>
      <c r="N380" s="223">
        <v>0</v>
      </c>
      <c r="O380">
        <v>34</v>
      </c>
    </row>
    <row r="381" spans="1:15">
      <c r="A381" s="222" t="s">
        <v>580</v>
      </c>
      <c r="B381" s="222" t="s">
        <v>119</v>
      </c>
      <c r="C381" s="223">
        <v>0</v>
      </c>
      <c r="D381" s="223">
        <v>0</v>
      </c>
      <c r="E381" s="223">
        <v>0</v>
      </c>
      <c r="F381" s="223">
        <v>0</v>
      </c>
      <c r="G381" s="223">
        <v>0</v>
      </c>
      <c r="H381" s="223">
        <v>0</v>
      </c>
      <c r="I381" s="223">
        <v>0</v>
      </c>
      <c r="J381" s="223">
        <v>0</v>
      </c>
      <c r="K381" s="223">
        <v>0</v>
      </c>
      <c r="L381" s="223">
        <v>0</v>
      </c>
      <c r="M381" s="223">
        <v>0</v>
      </c>
      <c r="N381" s="223">
        <v>0</v>
      </c>
      <c r="O381">
        <v>34</v>
      </c>
    </row>
    <row r="382" spans="1:15">
      <c r="A382" s="222" t="s">
        <v>581</v>
      </c>
      <c r="B382" s="222" t="s">
        <v>119</v>
      </c>
      <c r="C382" s="223">
        <v>0</v>
      </c>
      <c r="D382" s="223">
        <v>0</v>
      </c>
      <c r="E382" s="223">
        <v>0</v>
      </c>
      <c r="F382" s="223">
        <v>0</v>
      </c>
      <c r="G382" s="223">
        <v>0</v>
      </c>
      <c r="H382" s="223">
        <v>0</v>
      </c>
      <c r="I382" s="223">
        <v>0</v>
      </c>
      <c r="J382" s="223">
        <v>0</v>
      </c>
      <c r="K382" s="223">
        <v>0</v>
      </c>
      <c r="L382" s="223">
        <v>0</v>
      </c>
      <c r="M382" s="223">
        <v>0</v>
      </c>
      <c r="N382" s="223">
        <v>0</v>
      </c>
      <c r="O382">
        <v>34</v>
      </c>
    </row>
    <row r="383" spans="1:15">
      <c r="A383" s="222" t="s">
        <v>582</v>
      </c>
      <c r="B383" s="222" t="s">
        <v>583</v>
      </c>
      <c r="C383" s="223">
        <v>0</v>
      </c>
      <c r="D383" s="223">
        <v>0</v>
      </c>
      <c r="E383" s="223">
        <v>0</v>
      </c>
      <c r="F383" s="223">
        <v>0</v>
      </c>
      <c r="G383" s="223">
        <v>0</v>
      </c>
      <c r="H383" s="223">
        <v>0</v>
      </c>
      <c r="I383" s="223">
        <v>0</v>
      </c>
      <c r="J383" s="223">
        <v>0</v>
      </c>
      <c r="K383" s="223">
        <v>0</v>
      </c>
      <c r="L383" s="223">
        <v>0</v>
      </c>
      <c r="M383" s="223">
        <v>0</v>
      </c>
      <c r="N383" s="223">
        <v>0</v>
      </c>
      <c r="O383">
        <v>34</v>
      </c>
    </row>
    <row r="384" spans="1:15">
      <c r="A384" s="222" t="s">
        <v>584</v>
      </c>
      <c r="B384" s="222" t="s">
        <v>119</v>
      </c>
      <c r="C384" s="223">
        <v>0</v>
      </c>
      <c r="D384" s="223">
        <v>0</v>
      </c>
      <c r="E384" s="223">
        <v>0</v>
      </c>
      <c r="F384" s="223">
        <v>0</v>
      </c>
      <c r="G384" s="223">
        <v>0</v>
      </c>
      <c r="H384" s="223">
        <v>0</v>
      </c>
      <c r="I384" s="223">
        <v>0</v>
      </c>
      <c r="J384" s="223">
        <v>0</v>
      </c>
      <c r="K384" s="223">
        <v>0</v>
      </c>
      <c r="L384" s="223">
        <v>0</v>
      </c>
      <c r="M384" s="223">
        <v>0</v>
      </c>
      <c r="N384" s="223">
        <v>0</v>
      </c>
      <c r="O384">
        <v>34</v>
      </c>
    </row>
    <row r="385" spans="1:15">
      <c r="A385" s="222" t="s">
        <v>585</v>
      </c>
      <c r="B385" s="222" t="s">
        <v>119</v>
      </c>
      <c r="C385" s="223">
        <v>0</v>
      </c>
      <c r="D385" s="223">
        <v>0</v>
      </c>
      <c r="E385" s="223">
        <v>0</v>
      </c>
      <c r="F385" s="223">
        <v>0</v>
      </c>
      <c r="G385" s="223">
        <v>0</v>
      </c>
      <c r="H385" s="223">
        <v>0</v>
      </c>
      <c r="I385" s="223">
        <v>0</v>
      </c>
      <c r="J385" s="223">
        <v>0</v>
      </c>
      <c r="K385" s="223">
        <v>0</v>
      </c>
      <c r="L385" s="223">
        <v>0</v>
      </c>
      <c r="M385" s="223">
        <v>0</v>
      </c>
      <c r="N385" s="223">
        <v>0</v>
      </c>
      <c r="O385">
        <v>34</v>
      </c>
    </row>
    <row r="386" spans="1:15">
      <c r="A386" s="222" t="s">
        <v>586</v>
      </c>
      <c r="B386" s="222" t="s">
        <v>119</v>
      </c>
      <c r="C386" s="223">
        <v>0</v>
      </c>
      <c r="D386" s="223">
        <v>0</v>
      </c>
      <c r="E386" s="223">
        <v>0</v>
      </c>
      <c r="F386" s="223">
        <v>0</v>
      </c>
      <c r="G386" s="223">
        <v>0</v>
      </c>
      <c r="H386" s="223">
        <v>0</v>
      </c>
      <c r="I386" s="223">
        <v>0</v>
      </c>
      <c r="J386" s="223">
        <v>0</v>
      </c>
      <c r="K386" s="223">
        <v>0</v>
      </c>
      <c r="L386" s="223">
        <v>0</v>
      </c>
      <c r="M386" s="223">
        <v>0</v>
      </c>
      <c r="N386" s="223">
        <v>0</v>
      </c>
      <c r="O386">
        <v>34</v>
      </c>
    </row>
    <row r="387" spans="1:15">
      <c r="A387" s="222" t="s">
        <v>587</v>
      </c>
      <c r="B387" s="222" t="s">
        <v>119</v>
      </c>
      <c r="C387" s="223">
        <v>0</v>
      </c>
      <c r="D387" s="223">
        <v>0</v>
      </c>
      <c r="E387" s="223">
        <v>0</v>
      </c>
      <c r="F387" s="223">
        <v>0</v>
      </c>
      <c r="G387" s="223">
        <v>0</v>
      </c>
      <c r="H387" s="223">
        <v>0</v>
      </c>
      <c r="I387" s="223">
        <v>0</v>
      </c>
      <c r="J387" s="223">
        <v>0</v>
      </c>
      <c r="K387" s="223">
        <v>0</v>
      </c>
      <c r="L387" s="223">
        <v>0</v>
      </c>
      <c r="M387" s="223">
        <v>0</v>
      </c>
      <c r="N387" s="223">
        <v>0</v>
      </c>
      <c r="O387">
        <v>34</v>
      </c>
    </row>
    <row r="388" spans="1:15">
      <c r="A388" s="222" t="s">
        <v>588</v>
      </c>
      <c r="B388" s="222" t="s">
        <v>119</v>
      </c>
      <c r="C388" s="223">
        <v>0</v>
      </c>
      <c r="D388" s="223">
        <v>0</v>
      </c>
      <c r="E388" s="223">
        <v>0</v>
      </c>
      <c r="F388" s="223">
        <v>0</v>
      </c>
      <c r="G388" s="223">
        <v>0</v>
      </c>
      <c r="H388" s="223">
        <v>0</v>
      </c>
      <c r="I388" s="223">
        <v>0</v>
      </c>
      <c r="J388" s="223">
        <v>0</v>
      </c>
      <c r="K388" s="223">
        <v>0</v>
      </c>
      <c r="L388" s="223">
        <v>0</v>
      </c>
      <c r="M388" s="223">
        <v>0</v>
      </c>
      <c r="N388" s="223">
        <v>0</v>
      </c>
      <c r="O388">
        <v>34</v>
      </c>
    </row>
    <row r="389" spans="1:15">
      <c r="A389" s="222" t="s">
        <v>589</v>
      </c>
      <c r="B389" s="222" t="s">
        <v>119</v>
      </c>
      <c r="C389" s="223">
        <v>0</v>
      </c>
      <c r="D389" s="223">
        <v>0</v>
      </c>
      <c r="E389" s="223">
        <v>0</v>
      </c>
      <c r="F389" s="223">
        <v>0</v>
      </c>
      <c r="G389" s="223">
        <v>0</v>
      </c>
      <c r="H389" s="223">
        <v>0</v>
      </c>
      <c r="I389" s="223">
        <v>0</v>
      </c>
      <c r="J389" s="223">
        <v>0</v>
      </c>
      <c r="K389" s="223">
        <v>0</v>
      </c>
      <c r="L389" s="223">
        <v>0</v>
      </c>
      <c r="M389" s="223">
        <v>0</v>
      </c>
      <c r="N389" s="223">
        <v>0</v>
      </c>
      <c r="O389">
        <v>34</v>
      </c>
    </row>
    <row r="390" spans="1:15">
      <c r="A390" s="222" t="s">
        <v>590</v>
      </c>
      <c r="B390" s="222" t="s">
        <v>119</v>
      </c>
      <c r="C390" s="223">
        <v>0</v>
      </c>
      <c r="D390" s="223">
        <v>0</v>
      </c>
      <c r="E390" s="223">
        <v>0</v>
      </c>
      <c r="F390" s="223">
        <v>0</v>
      </c>
      <c r="G390" s="223">
        <v>0</v>
      </c>
      <c r="H390" s="223">
        <v>0</v>
      </c>
      <c r="I390" s="223">
        <v>0</v>
      </c>
      <c r="J390" s="223">
        <v>0</v>
      </c>
      <c r="K390" s="223">
        <v>0</v>
      </c>
      <c r="L390" s="223">
        <v>0</v>
      </c>
      <c r="M390" s="223">
        <v>0</v>
      </c>
      <c r="N390" s="223">
        <v>0</v>
      </c>
      <c r="O390">
        <v>34</v>
      </c>
    </row>
    <row r="391" spans="1:15">
      <c r="A391" s="222" t="s">
        <v>591</v>
      </c>
      <c r="B391" s="222" t="s">
        <v>119</v>
      </c>
      <c r="C391" s="223">
        <v>0</v>
      </c>
      <c r="D391" s="223">
        <v>0</v>
      </c>
      <c r="E391" s="223">
        <v>0</v>
      </c>
      <c r="F391" s="223">
        <v>0</v>
      </c>
      <c r="G391" s="223">
        <v>0</v>
      </c>
      <c r="H391" s="223">
        <v>0</v>
      </c>
      <c r="I391" s="223">
        <v>0</v>
      </c>
      <c r="J391" s="223">
        <v>0</v>
      </c>
      <c r="K391" s="223">
        <v>0</v>
      </c>
      <c r="L391" s="223">
        <v>0</v>
      </c>
      <c r="M391" s="223">
        <v>0</v>
      </c>
      <c r="N391" s="223">
        <v>0</v>
      </c>
      <c r="O391">
        <v>34</v>
      </c>
    </row>
    <row r="392" spans="1:15">
      <c r="A392" s="222" t="s">
        <v>592</v>
      </c>
      <c r="B392" s="222" t="s">
        <v>593</v>
      </c>
      <c r="C392" s="223">
        <v>0</v>
      </c>
      <c r="D392" s="223">
        <v>0</v>
      </c>
      <c r="E392" s="223">
        <v>0</v>
      </c>
      <c r="F392" s="223">
        <v>0</v>
      </c>
      <c r="G392" s="223">
        <v>0</v>
      </c>
      <c r="H392" s="223">
        <v>0</v>
      </c>
      <c r="I392" s="223">
        <v>0</v>
      </c>
      <c r="J392" s="223">
        <v>0</v>
      </c>
      <c r="K392" s="223">
        <v>0</v>
      </c>
      <c r="L392" s="223">
        <v>0</v>
      </c>
      <c r="M392" s="223">
        <v>0</v>
      </c>
      <c r="N392" s="223">
        <v>0</v>
      </c>
      <c r="O392">
        <v>34</v>
      </c>
    </row>
    <row r="393" spans="1:15">
      <c r="A393" s="222" t="s">
        <v>594</v>
      </c>
      <c r="B393" s="222" t="s">
        <v>119</v>
      </c>
      <c r="C393" s="223">
        <v>0</v>
      </c>
      <c r="D393" s="223">
        <v>0</v>
      </c>
      <c r="E393" s="223">
        <v>0</v>
      </c>
      <c r="F393" s="223">
        <v>0</v>
      </c>
      <c r="G393" s="223">
        <v>0</v>
      </c>
      <c r="H393" s="223">
        <v>0</v>
      </c>
      <c r="I393" s="223">
        <v>0</v>
      </c>
      <c r="J393" s="223">
        <v>0</v>
      </c>
      <c r="K393" s="223">
        <v>0</v>
      </c>
      <c r="L393" s="223">
        <v>0</v>
      </c>
      <c r="M393" s="223">
        <v>0</v>
      </c>
      <c r="N393" s="223">
        <v>0</v>
      </c>
      <c r="O393">
        <v>34</v>
      </c>
    </row>
    <row r="394" spans="1:15">
      <c r="A394" s="222" t="s">
        <v>595</v>
      </c>
      <c r="B394" s="222" t="s">
        <v>119</v>
      </c>
      <c r="C394" s="223">
        <v>0</v>
      </c>
      <c r="D394" s="223">
        <v>0</v>
      </c>
      <c r="E394" s="223">
        <v>0</v>
      </c>
      <c r="F394" s="223">
        <v>0</v>
      </c>
      <c r="G394" s="223">
        <v>0</v>
      </c>
      <c r="H394" s="223">
        <v>0</v>
      </c>
      <c r="I394" s="223">
        <v>0</v>
      </c>
      <c r="J394" s="223">
        <v>0</v>
      </c>
      <c r="K394" s="223">
        <v>0</v>
      </c>
      <c r="L394" s="223">
        <v>0</v>
      </c>
      <c r="M394" s="223">
        <v>0</v>
      </c>
      <c r="N394" s="223">
        <v>0</v>
      </c>
      <c r="O394">
        <v>34</v>
      </c>
    </row>
    <row r="395" spans="1:15">
      <c r="A395" s="222" t="s">
        <v>596</v>
      </c>
      <c r="B395" s="222" t="s">
        <v>597</v>
      </c>
      <c r="C395" s="223">
        <v>0</v>
      </c>
      <c r="D395" s="223">
        <v>0</v>
      </c>
      <c r="E395" s="223">
        <v>0</v>
      </c>
      <c r="F395" s="223">
        <v>0</v>
      </c>
      <c r="G395" s="223">
        <v>0</v>
      </c>
      <c r="H395" s="223">
        <v>0</v>
      </c>
      <c r="I395" s="223">
        <v>0</v>
      </c>
      <c r="J395" s="223">
        <v>0</v>
      </c>
      <c r="K395" s="223">
        <v>0</v>
      </c>
      <c r="L395" s="223">
        <v>0</v>
      </c>
      <c r="M395" s="223">
        <v>0</v>
      </c>
      <c r="N395" s="223">
        <v>0</v>
      </c>
      <c r="O395">
        <v>34</v>
      </c>
    </row>
    <row r="396" spans="1:15">
      <c r="A396" s="222" t="s">
        <v>598</v>
      </c>
      <c r="B396" s="222" t="s">
        <v>599</v>
      </c>
      <c r="C396" s="223">
        <v>0</v>
      </c>
      <c r="D396" s="223">
        <v>0</v>
      </c>
      <c r="E396" s="223">
        <v>0</v>
      </c>
      <c r="F396" s="223">
        <v>0</v>
      </c>
      <c r="G396" s="223">
        <v>0</v>
      </c>
      <c r="H396" s="223">
        <v>0</v>
      </c>
      <c r="I396" s="223">
        <v>0</v>
      </c>
      <c r="J396" s="223">
        <v>0</v>
      </c>
      <c r="K396" s="223">
        <v>0</v>
      </c>
      <c r="L396" s="223">
        <v>0</v>
      </c>
      <c r="M396" s="223">
        <v>0</v>
      </c>
      <c r="N396" s="223">
        <v>0</v>
      </c>
      <c r="O396">
        <v>34</v>
      </c>
    </row>
    <row r="397" spans="1:15">
      <c r="A397" s="222" t="s">
        <v>600</v>
      </c>
      <c r="B397" s="222" t="s">
        <v>601</v>
      </c>
      <c r="C397" s="223">
        <v>0</v>
      </c>
      <c r="D397" s="223">
        <v>0</v>
      </c>
      <c r="E397" s="223">
        <v>0</v>
      </c>
      <c r="F397" s="223">
        <v>0</v>
      </c>
      <c r="G397" s="223">
        <v>0</v>
      </c>
      <c r="H397" s="223">
        <v>0</v>
      </c>
      <c r="I397" s="223">
        <v>0</v>
      </c>
      <c r="J397" s="223">
        <v>0</v>
      </c>
      <c r="K397" s="223">
        <v>0</v>
      </c>
      <c r="L397" s="223">
        <v>0</v>
      </c>
      <c r="M397" s="223">
        <v>0</v>
      </c>
      <c r="N397" s="223">
        <v>0</v>
      </c>
      <c r="O397">
        <v>34</v>
      </c>
    </row>
    <row r="398" spans="1:15">
      <c r="A398" s="222" t="s">
        <v>602</v>
      </c>
      <c r="B398" s="222" t="s">
        <v>603</v>
      </c>
      <c r="C398" s="223">
        <v>0</v>
      </c>
      <c r="D398" s="223">
        <v>0</v>
      </c>
      <c r="E398" s="223">
        <v>0</v>
      </c>
      <c r="F398" s="223">
        <v>0</v>
      </c>
      <c r="G398" s="223">
        <v>0</v>
      </c>
      <c r="H398" s="223">
        <v>0</v>
      </c>
      <c r="I398" s="223">
        <v>0</v>
      </c>
      <c r="J398" s="223">
        <v>0</v>
      </c>
      <c r="K398" s="223">
        <v>0</v>
      </c>
      <c r="L398" s="223">
        <v>0</v>
      </c>
      <c r="M398" s="223">
        <v>0</v>
      </c>
      <c r="N398" s="223">
        <v>0</v>
      </c>
      <c r="O398">
        <v>34</v>
      </c>
    </row>
    <row r="399" spans="1:15">
      <c r="A399" s="222" t="s">
        <v>604</v>
      </c>
      <c r="B399" s="222" t="s">
        <v>605</v>
      </c>
      <c r="C399" s="223">
        <v>0</v>
      </c>
      <c r="D399" s="223">
        <v>0</v>
      </c>
      <c r="E399" s="223">
        <v>0</v>
      </c>
      <c r="F399" s="223">
        <v>0</v>
      </c>
      <c r="G399" s="223">
        <v>0</v>
      </c>
      <c r="H399" s="223">
        <v>0</v>
      </c>
      <c r="I399" s="223">
        <v>0</v>
      </c>
      <c r="J399" s="223">
        <v>0</v>
      </c>
      <c r="K399" s="223">
        <v>0</v>
      </c>
      <c r="L399" s="223">
        <v>0</v>
      </c>
      <c r="M399" s="223">
        <v>0</v>
      </c>
      <c r="N399" s="223">
        <v>0</v>
      </c>
      <c r="O399">
        <v>34</v>
      </c>
    </row>
    <row r="400" spans="1:15">
      <c r="A400" s="222" t="s">
        <v>606</v>
      </c>
      <c r="B400" s="222" t="s">
        <v>607</v>
      </c>
      <c r="C400" s="223">
        <v>0</v>
      </c>
      <c r="D400" s="223">
        <v>0</v>
      </c>
      <c r="E400" s="223">
        <v>0</v>
      </c>
      <c r="F400" s="223">
        <v>0</v>
      </c>
      <c r="G400" s="223">
        <v>0</v>
      </c>
      <c r="H400" s="223">
        <v>0</v>
      </c>
      <c r="I400" s="223">
        <v>0</v>
      </c>
      <c r="J400" s="223">
        <v>0</v>
      </c>
      <c r="K400" s="223">
        <v>0</v>
      </c>
      <c r="L400" s="223">
        <v>0</v>
      </c>
      <c r="M400" s="223">
        <v>0</v>
      </c>
      <c r="N400" s="223">
        <v>0</v>
      </c>
      <c r="O400">
        <v>34</v>
      </c>
    </row>
    <row r="401" spans="1:15">
      <c r="A401" s="222" t="s">
        <v>608</v>
      </c>
      <c r="B401" s="222" t="s">
        <v>119</v>
      </c>
      <c r="C401" s="223">
        <v>0</v>
      </c>
      <c r="D401" s="223">
        <v>0</v>
      </c>
      <c r="E401" s="223">
        <v>0</v>
      </c>
      <c r="F401" s="223">
        <v>0</v>
      </c>
      <c r="G401" s="223">
        <v>0</v>
      </c>
      <c r="H401" s="223">
        <v>0</v>
      </c>
      <c r="I401" s="223">
        <v>0</v>
      </c>
      <c r="J401" s="223">
        <v>0</v>
      </c>
      <c r="K401" s="223">
        <v>0</v>
      </c>
      <c r="L401" s="223">
        <v>0</v>
      </c>
      <c r="M401" s="223">
        <v>0</v>
      </c>
      <c r="N401" s="223">
        <v>0</v>
      </c>
      <c r="O401">
        <v>34</v>
      </c>
    </row>
    <row r="402" spans="1:15">
      <c r="A402" s="222" t="s">
        <v>609</v>
      </c>
      <c r="B402" s="222" t="s">
        <v>119</v>
      </c>
      <c r="C402" s="223">
        <v>0</v>
      </c>
      <c r="D402" s="223">
        <v>0</v>
      </c>
      <c r="E402" s="223">
        <v>0</v>
      </c>
      <c r="F402" s="223">
        <v>0</v>
      </c>
      <c r="G402" s="223">
        <v>0</v>
      </c>
      <c r="H402" s="223">
        <v>0</v>
      </c>
      <c r="I402" s="223">
        <v>0</v>
      </c>
      <c r="J402" s="223">
        <v>0</v>
      </c>
      <c r="K402" s="223">
        <v>0</v>
      </c>
      <c r="L402" s="223">
        <v>0</v>
      </c>
      <c r="M402" s="223">
        <v>0</v>
      </c>
      <c r="N402" s="223">
        <v>0</v>
      </c>
      <c r="O402">
        <v>34</v>
      </c>
    </row>
    <row r="403" spans="1:15">
      <c r="A403" s="222" t="s">
        <v>610</v>
      </c>
      <c r="B403" s="222" t="s">
        <v>119</v>
      </c>
      <c r="C403" s="223">
        <v>0</v>
      </c>
      <c r="D403" s="223">
        <v>0</v>
      </c>
      <c r="E403" s="223">
        <v>0</v>
      </c>
      <c r="F403" s="223">
        <v>0</v>
      </c>
      <c r="G403" s="223">
        <v>0</v>
      </c>
      <c r="H403" s="223">
        <v>0</v>
      </c>
      <c r="I403" s="223">
        <v>0</v>
      </c>
      <c r="J403" s="223">
        <v>0</v>
      </c>
      <c r="K403" s="223">
        <v>0</v>
      </c>
      <c r="L403" s="223">
        <v>0</v>
      </c>
      <c r="M403" s="223">
        <v>0</v>
      </c>
      <c r="N403" s="223">
        <v>0</v>
      </c>
      <c r="O403">
        <v>34</v>
      </c>
    </row>
    <row r="404" spans="1:15">
      <c r="A404" s="222" t="s">
        <v>611</v>
      </c>
      <c r="B404" s="222" t="s">
        <v>119</v>
      </c>
      <c r="C404" s="223">
        <v>0</v>
      </c>
      <c r="D404" s="223">
        <v>0</v>
      </c>
      <c r="E404" s="223">
        <v>0</v>
      </c>
      <c r="F404" s="223">
        <v>0</v>
      </c>
      <c r="G404" s="223">
        <v>0</v>
      </c>
      <c r="H404" s="223">
        <v>0</v>
      </c>
      <c r="I404" s="223">
        <v>0</v>
      </c>
      <c r="J404" s="223">
        <v>0</v>
      </c>
      <c r="K404" s="223">
        <v>0</v>
      </c>
      <c r="L404" s="223">
        <v>0</v>
      </c>
      <c r="M404" s="223">
        <v>0</v>
      </c>
      <c r="N404" s="223">
        <v>0</v>
      </c>
      <c r="O404">
        <v>34</v>
      </c>
    </row>
    <row r="405" spans="1:15">
      <c r="A405" s="222" t="s">
        <v>612</v>
      </c>
      <c r="B405" s="222" t="s">
        <v>119</v>
      </c>
      <c r="C405" s="223">
        <v>0</v>
      </c>
      <c r="D405" s="223">
        <v>0</v>
      </c>
      <c r="E405" s="223">
        <v>0</v>
      </c>
      <c r="F405" s="223">
        <v>0</v>
      </c>
      <c r="G405" s="223">
        <v>0</v>
      </c>
      <c r="H405" s="223">
        <v>0</v>
      </c>
      <c r="I405" s="223">
        <v>0</v>
      </c>
      <c r="J405" s="223">
        <v>0</v>
      </c>
      <c r="K405" s="223">
        <v>0</v>
      </c>
      <c r="L405" s="223">
        <v>0</v>
      </c>
      <c r="M405" s="223">
        <v>0</v>
      </c>
      <c r="N405" s="223">
        <v>0</v>
      </c>
      <c r="O405">
        <v>34</v>
      </c>
    </row>
    <row r="406" spans="1:15">
      <c r="A406" s="222" t="s">
        <v>613</v>
      </c>
      <c r="B406" s="222" t="s">
        <v>119</v>
      </c>
      <c r="C406" s="223">
        <v>0</v>
      </c>
      <c r="D406" s="223">
        <v>0</v>
      </c>
      <c r="E406" s="223">
        <v>0</v>
      </c>
      <c r="F406" s="223">
        <v>0</v>
      </c>
      <c r="G406" s="223">
        <v>0</v>
      </c>
      <c r="H406" s="223">
        <v>0</v>
      </c>
      <c r="I406" s="223">
        <v>0</v>
      </c>
      <c r="J406" s="223">
        <v>0</v>
      </c>
      <c r="K406" s="223">
        <v>0</v>
      </c>
      <c r="L406" s="223">
        <v>0</v>
      </c>
      <c r="M406" s="223">
        <v>0</v>
      </c>
      <c r="N406" s="223">
        <v>0</v>
      </c>
      <c r="O406">
        <v>34</v>
      </c>
    </row>
    <row r="407" spans="1:15">
      <c r="A407" s="222" t="s">
        <v>614</v>
      </c>
      <c r="B407" s="222" t="s">
        <v>615</v>
      </c>
      <c r="C407" s="223">
        <v>0</v>
      </c>
      <c r="D407" s="223">
        <v>0</v>
      </c>
      <c r="E407" s="223">
        <v>0</v>
      </c>
      <c r="F407" s="223">
        <v>0</v>
      </c>
      <c r="G407" s="223">
        <v>0</v>
      </c>
      <c r="H407" s="223">
        <v>0</v>
      </c>
      <c r="I407" s="223">
        <v>0</v>
      </c>
      <c r="J407" s="223">
        <v>0</v>
      </c>
      <c r="K407" s="223">
        <v>0</v>
      </c>
      <c r="L407" s="223">
        <v>0</v>
      </c>
      <c r="M407" s="223">
        <v>0</v>
      </c>
      <c r="N407" s="223">
        <v>0</v>
      </c>
      <c r="O407">
        <v>34</v>
      </c>
    </row>
    <row r="408" spans="1:15">
      <c r="A408" s="222" t="s">
        <v>616</v>
      </c>
      <c r="B408" s="222" t="s">
        <v>117</v>
      </c>
      <c r="C408" s="223">
        <v>0</v>
      </c>
      <c r="D408" s="223">
        <v>0</v>
      </c>
      <c r="E408" s="223">
        <v>0</v>
      </c>
      <c r="F408" s="223">
        <v>0</v>
      </c>
      <c r="G408" s="223">
        <v>0</v>
      </c>
      <c r="H408" s="223">
        <v>0</v>
      </c>
      <c r="I408" s="223">
        <v>0</v>
      </c>
      <c r="J408" s="223">
        <v>0</v>
      </c>
      <c r="K408" s="223">
        <v>0</v>
      </c>
      <c r="L408" s="223">
        <v>0</v>
      </c>
      <c r="M408" s="223">
        <v>0</v>
      </c>
      <c r="N408" s="223">
        <v>0</v>
      </c>
      <c r="O408">
        <v>34</v>
      </c>
    </row>
    <row r="409" spans="1:15">
      <c r="A409" s="222" t="s">
        <v>617</v>
      </c>
      <c r="B409" s="222" t="s">
        <v>618</v>
      </c>
      <c r="C409" s="223">
        <v>0</v>
      </c>
      <c r="D409" s="223">
        <v>0</v>
      </c>
      <c r="E409" s="223">
        <v>0</v>
      </c>
      <c r="F409" s="223">
        <v>0</v>
      </c>
      <c r="G409" s="223">
        <v>0</v>
      </c>
      <c r="H409" s="223">
        <v>0</v>
      </c>
      <c r="I409" s="223">
        <v>0</v>
      </c>
      <c r="J409" s="223">
        <v>0</v>
      </c>
      <c r="K409" s="223">
        <v>0</v>
      </c>
      <c r="L409" s="223">
        <v>0</v>
      </c>
      <c r="M409" s="223">
        <v>0</v>
      </c>
      <c r="N409" s="223">
        <v>0</v>
      </c>
      <c r="O409">
        <v>34</v>
      </c>
    </row>
    <row r="410" spans="1:15">
      <c r="A410" s="222" t="s">
        <v>619</v>
      </c>
      <c r="B410" s="222" t="s">
        <v>119</v>
      </c>
      <c r="C410" s="223">
        <v>0</v>
      </c>
      <c r="D410" s="223">
        <v>0</v>
      </c>
      <c r="E410" s="223">
        <v>0</v>
      </c>
      <c r="F410" s="223">
        <v>0</v>
      </c>
      <c r="G410" s="223">
        <v>0</v>
      </c>
      <c r="H410" s="223">
        <v>0</v>
      </c>
      <c r="I410" s="223">
        <v>0</v>
      </c>
      <c r="J410" s="223">
        <v>0</v>
      </c>
      <c r="K410" s="223">
        <v>0</v>
      </c>
      <c r="L410" s="223">
        <v>0</v>
      </c>
      <c r="M410" s="223">
        <v>0</v>
      </c>
      <c r="N410" s="223">
        <v>0</v>
      </c>
      <c r="O410">
        <v>34</v>
      </c>
    </row>
    <row r="411" spans="1:15">
      <c r="A411" s="222" t="s">
        <v>620</v>
      </c>
      <c r="B411" s="222" t="s">
        <v>621</v>
      </c>
      <c r="C411" s="223">
        <v>0</v>
      </c>
      <c r="D411" s="223">
        <v>0</v>
      </c>
      <c r="E411" s="223">
        <v>0</v>
      </c>
      <c r="F411" s="223">
        <v>0</v>
      </c>
      <c r="G411" s="223">
        <v>0</v>
      </c>
      <c r="H411" s="223">
        <v>0</v>
      </c>
      <c r="I411" s="223">
        <v>0</v>
      </c>
      <c r="J411" s="223">
        <v>0</v>
      </c>
      <c r="K411" s="223">
        <v>0</v>
      </c>
      <c r="L411" s="223">
        <v>0</v>
      </c>
      <c r="M411" s="223">
        <v>0</v>
      </c>
      <c r="N411" s="223">
        <v>0</v>
      </c>
      <c r="O411">
        <v>34</v>
      </c>
    </row>
    <row r="412" spans="1:15">
      <c r="A412" s="222" t="s">
        <v>622</v>
      </c>
      <c r="B412" s="222" t="s">
        <v>119</v>
      </c>
      <c r="C412" s="223">
        <v>0</v>
      </c>
      <c r="D412" s="223">
        <v>0</v>
      </c>
      <c r="E412" s="223">
        <v>0</v>
      </c>
      <c r="F412" s="223">
        <v>0</v>
      </c>
      <c r="G412" s="223">
        <v>0</v>
      </c>
      <c r="H412" s="223">
        <v>0</v>
      </c>
      <c r="I412" s="223">
        <v>0</v>
      </c>
      <c r="J412" s="223">
        <v>0</v>
      </c>
      <c r="K412" s="223">
        <v>0</v>
      </c>
      <c r="L412" s="223">
        <v>0</v>
      </c>
      <c r="M412" s="223">
        <v>0</v>
      </c>
      <c r="N412" s="223">
        <v>0</v>
      </c>
      <c r="O412">
        <v>34</v>
      </c>
    </row>
    <row r="413" spans="1:15">
      <c r="A413" s="222" t="s">
        <v>623</v>
      </c>
      <c r="B413" s="222" t="s">
        <v>119</v>
      </c>
      <c r="C413" s="223">
        <v>0</v>
      </c>
      <c r="D413" s="223">
        <v>0</v>
      </c>
      <c r="E413" s="223">
        <v>0</v>
      </c>
      <c r="F413" s="223">
        <v>0</v>
      </c>
      <c r="G413" s="223">
        <v>0</v>
      </c>
      <c r="H413" s="223">
        <v>0</v>
      </c>
      <c r="I413" s="223">
        <v>0</v>
      </c>
      <c r="J413" s="223">
        <v>0</v>
      </c>
      <c r="K413" s="223">
        <v>0</v>
      </c>
      <c r="L413" s="223">
        <v>0</v>
      </c>
      <c r="M413" s="223">
        <v>0</v>
      </c>
      <c r="N413" s="223">
        <v>0</v>
      </c>
      <c r="O413">
        <v>34</v>
      </c>
    </row>
    <row r="414" spans="1:15">
      <c r="A414" s="222" t="s">
        <v>624</v>
      </c>
      <c r="B414" s="222" t="s">
        <v>583</v>
      </c>
      <c r="C414" s="223">
        <v>0</v>
      </c>
      <c r="D414" s="223">
        <v>0</v>
      </c>
      <c r="E414" s="223">
        <v>0</v>
      </c>
      <c r="F414" s="223">
        <v>0</v>
      </c>
      <c r="G414" s="223">
        <v>0</v>
      </c>
      <c r="H414" s="223">
        <v>0</v>
      </c>
      <c r="I414" s="223">
        <v>0</v>
      </c>
      <c r="J414" s="223">
        <v>0</v>
      </c>
      <c r="K414" s="223">
        <v>0</v>
      </c>
      <c r="L414" s="223">
        <v>0</v>
      </c>
      <c r="M414" s="223">
        <v>0</v>
      </c>
      <c r="N414" s="223">
        <v>0</v>
      </c>
      <c r="O414">
        <v>34</v>
      </c>
    </row>
    <row r="415" spans="1:15">
      <c r="A415" s="222" t="s">
        <v>625</v>
      </c>
      <c r="B415" s="222" t="s">
        <v>119</v>
      </c>
      <c r="C415" s="223">
        <v>0</v>
      </c>
      <c r="D415" s="223">
        <v>0</v>
      </c>
      <c r="E415" s="223">
        <v>0</v>
      </c>
      <c r="F415" s="223">
        <v>0</v>
      </c>
      <c r="G415" s="223">
        <v>0</v>
      </c>
      <c r="H415" s="223">
        <v>0</v>
      </c>
      <c r="I415" s="223">
        <v>0</v>
      </c>
      <c r="J415" s="223">
        <v>0</v>
      </c>
      <c r="K415" s="223">
        <v>0</v>
      </c>
      <c r="L415" s="223">
        <v>0</v>
      </c>
      <c r="M415" s="223">
        <v>0</v>
      </c>
      <c r="N415" s="223">
        <v>0</v>
      </c>
      <c r="O415">
        <v>34</v>
      </c>
    </row>
    <row r="416" spans="1:15">
      <c r="A416" s="222" t="s">
        <v>626</v>
      </c>
      <c r="B416" s="222" t="s">
        <v>119</v>
      </c>
      <c r="C416" s="223">
        <v>0</v>
      </c>
      <c r="D416" s="223">
        <v>0</v>
      </c>
      <c r="E416" s="223">
        <v>0</v>
      </c>
      <c r="F416" s="223">
        <v>0</v>
      </c>
      <c r="G416" s="223">
        <v>0</v>
      </c>
      <c r="H416" s="223">
        <v>0</v>
      </c>
      <c r="I416" s="223">
        <v>0</v>
      </c>
      <c r="J416" s="223">
        <v>0</v>
      </c>
      <c r="K416" s="223">
        <v>0</v>
      </c>
      <c r="L416" s="223">
        <v>0</v>
      </c>
      <c r="M416" s="223">
        <v>0</v>
      </c>
      <c r="N416" s="223">
        <v>0</v>
      </c>
      <c r="O416">
        <v>34</v>
      </c>
    </row>
    <row r="417" spans="1:15">
      <c r="A417" s="222" t="s">
        <v>627</v>
      </c>
      <c r="B417" s="222" t="s">
        <v>119</v>
      </c>
      <c r="C417" s="223">
        <v>0</v>
      </c>
      <c r="D417" s="223">
        <v>0</v>
      </c>
      <c r="E417" s="223">
        <v>0</v>
      </c>
      <c r="F417" s="223">
        <v>0</v>
      </c>
      <c r="G417" s="223">
        <v>0</v>
      </c>
      <c r="H417" s="223">
        <v>0</v>
      </c>
      <c r="I417" s="223">
        <v>0</v>
      </c>
      <c r="J417" s="223">
        <v>0</v>
      </c>
      <c r="K417" s="223">
        <v>0</v>
      </c>
      <c r="L417" s="223">
        <v>0</v>
      </c>
      <c r="M417" s="223">
        <v>0</v>
      </c>
      <c r="N417" s="223">
        <v>0</v>
      </c>
      <c r="O417">
        <v>34</v>
      </c>
    </row>
    <row r="418" spans="1:15">
      <c r="A418" s="222" t="s">
        <v>628</v>
      </c>
      <c r="B418" s="222" t="s">
        <v>119</v>
      </c>
      <c r="C418" s="223">
        <v>0</v>
      </c>
      <c r="D418" s="223">
        <v>0</v>
      </c>
      <c r="E418" s="223">
        <v>0</v>
      </c>
      <c r="F418" s="223">
        <v>0</v>
      </c>
      <c r="G418" s="223">
        <v>0</v>
      </c>
      <c r="H418" s="223">
        <v>0</v>
      </c>
      <c r="I418" s="223">
        <v>0</v>
      </c>
      <c r="J418" s="223">
        <v>0</v>
      </c>
      <c r="K418" s="223">
        <v>0</v>
      </c>
      <c r="L418" s="223">
        <v>0</v>
      </c>
      <c r="M418" s="223">
        <v>0</v>
      </c>
      <c r="N418" s="223">
        <v>0</v>
      </c>
      <c r="O418">
        <v>34</v>
      </c>
    </row>
    <row r="419" spans="1:15">
      <c r="A419" s="222" t="s">
        <v>629</v>
      </c>
      <c r="B419" s="222" t="s">
        <v>119</v>
      </c>
      <c r="C419" s="223">
        <v>0</v>
      </c>
      <c r="D419" s="223">
        <v>0</v>
      </c>
      <c r="E419" s="223">
        <v>0</v>
      </c>
      <c r="F419" s="223">
        <v>0</v>
      </c>
      <c r="G419" s="223">
        <v>0</v>
      </c>
      <c r="H419" s="223">
        <v>0</v>
      </c>
      <c r="I419" s="223">
        <v>0</v>
      </c>
      <c r="J419" s="223">
        <v>0</v>
      </c>
      <c r="K419" s="223">
        <v>0</v>
      </c>
      <c r="L419" s="223">
        <v>0</v>
      </c>
      <c r="M419" s="223">
        <v>0</v>
      </c>
      <c r="N419" s="223">
        <v>0</v>
      </c>
      <c r="O419">
        <v>34</v>
      </c>
    </row>
    <row r="420" spans="1:15">
      <c r="A420" s="222" t="s">
        <v>630</v>
      </c>
      <c r="B420" s="222" t="s">
        <v>119</v>
      </c>
      <c r="C420" s="223">
        <v>0</v>
      </c>
      <c r="D420" s="223">
        <v>0</v>
      </c>
      <c r="E420" s="223">
        <v>0</v>
      </c>
      <c r="F420" s="223">
        <v>0</v>
      </c>
      <c r="G420" s="223">
        <v>0</v>
      </c>
      <c r="H420" s="223">
        <v>0</v>
      </c>
      <c r="I420" s="223">
        <v>0</v>
      </c>
      <c r="J420" s="223">
        <v>0</v>
      </c>
      <c r="K420" s="223">
        <v>0</v>
      </c>
      <c r="L420" s="223">
        <v>0</v>
      </c>
      <c r="M420" s="223">
        <v>0</v>
      </c>
      <c r="N420" s="223">
        <v>0</v>
      </c>
      <c r="O420">
        <v>34</v>
      </c>
    </row>
    <row r="421" spans="1:15">
      <c r="A421" s="222" t="s">
        <v>631</v>
      </c>
      <c r="B421" s="222" t="s">
        <v>119</v>
      </c>
      <c r="C421" s="223">
        <v>0</v>
      </c>
      <c r="D421" s="223">
        <v>0</v>
      </c>
      <c r="E421" s="223">
        <v>0</v>
      </c>
      <c r="F421" s="223">
        <v>0</v>
      </c>
      <c r="G421" s="223">
        <v>0</v>
      </c>
      <c r="H421" s="223">
        <v>0</v>
      </c>
      <c r="I421" s="223">
        <v>0</v>
      </c>
      <c r="J421" s="223">
        <v>0</v>
      </c>
      <c r="K421" s="223">
        <v>0</v>
      </c>
      <c r="L421" s="223">
        <v>0</v>
      </c>
      <c r="M421" s="223">
        <v>0</v>
      </c>
      <c r="N421" s="223">
        <v>0</v>
      </c>
      <c r="O421">
        <v>34</v>
      </c>
    </row>
    <row r="422" spans="1:15">
      <c r="A422" s="222" t="s">
        <v>632</v>
      </c>
      <c r="B422" s="222" t="s">
        <v>119</v>
      </c>
      <c r="C422" s="223">
        <v>0</v>
      </c>
      <c r="D422" s="223">
        <v>0</v>
      </c>
      <c r="E422" s="223">
        <v>0</v>
      </c>
      <c r="F422" s="223">
        <v>0</v>
      </c>
      <c r="G422" s="223">
        <v>0</v>
      </c>
      <c r="H422" s="223">
        <v>0</v>
      </c>
      <c r="I422" s="223">
        <v>0</v>
      </c>
      <c r="J422" s="223">
        <v>0</v>
      </c>
      <c r="K422" s="223">
        <v>0</v>
      </c>
      <c r="L422" s="223">
        <v>0</v>
      </c>
      <c r="M422" s="223">
        <v>0</v>
      </c>
      <c r="N422" s="223">
        <v>0</v>
      </c>
      <c r="O422">
        <v>34</v>
      </c>
    </row>
    <row r="423" spans="1:15">
      <c r="A423" s="222" t="s">
        <v>633</v>
      </c>
      <c r="B423" s="222" t="s">
        <v>119</v>
      </c>
      <c r="C423" s="223">
        <v>0</v>
      </c>
      <c r="D423" s="223">
        <v>0</v>
      </c>
      <c r="E423" s="223">
        <v>0</v>
      </c>
      <c r="F423" s="223">
        <v>0</v>
      </c>
      <c r="G423" s="223">
        <v>0</v>
      </c>
      <c r="H423" s="223">
        <v>0</v>
      </c>
      <c r="I423" s="223">
        <v>0</v>
      </c>
      <c r="J423" s="223">
        <v>0</v>
      </c>
      <c r="K423" s="223">
        <v>0</v>
      </c>
      <c r="L423" s="223">
        <v>0</v>
      </c>
      <c r="M423" s="223">
        <v>0</v>
      </c>
      <c r="N423" s="223">
        <v>0</v>
      </c>
      <c r="O423">
        <v>34</v>
      </c>
    </row>
    <row r="424" spans="1:15">
      <c r="A424" s="222" t="s">
        <v>634</v>
      </c>
      <c r="B424" s="222" t="s">
        <v>119</v>
      </c>
      <c r="C424" s="223">
        <v>0</v>
      </c>
      <c r="D424" s="223">
        <v>0</v>
      </c>
      <c r="E424" s="223">
        <v>0</v>
      </c>
      <c r="F424" s="223">
        <v>0</v>
      </c>
      <c r="G424" s="223">
        <v>0</v>
      </c>
      <c r="H424" s="223">
        <v>0</v>
      </c>
      <c r="I424" s="223">
        <v>0</v>
      </c>
      <c r="J424" s="223">
        <v>0</v>
      </c>
      <c r="K424" s="223">
        <v>0</v>
      </c>
      <c r="L424" s="223">
        <v>0</v>
      </c>
      <c r="M424" s="223">
        <v>0</v>
      </c>
      <c r="N424" s="223">
        <v>0</v>
      </c>
      <c r="O424">
        <v>34</v>
      </c>
    </row>
    <row r="425" spans="1:15">
      <c r="A425" s="222" t="s">
        <v>635</v>
      </c>
      <c r="B425" s="222" t="s">
        <v>119</v>
      </c>
      <c r="C425" s="223">
        <v>0</v>
      </c>
      <c r="D425" s="223">
        <v>0</v>
      </c>
      <c r="E425" s="223">
        <v>0</v>
      </c>
      <c r="F425" s="223">
        <v>0</v>
      </c>
      <c r="G425" s="223">
        <v>0</v>
      </c>
      <c r="H425" s="223">
        <v>0</v>
      </c>
      <c r="I425" s="223">
        <v>0</v>
      </c>
      <c r="J425" s="223">
        <v>0</v>
      </c>
      <c r="K425" s="223">
        <v>0</v>
      </c>
      <c r="L425" s="223">
        <v>0</v>
      </c>
      <c r="M425" s="223">
        <v>0</v>
      </c>
      <c r="N425" s="223">
        <v>0</v>
      </c>
      <c r="O425">
        <v>34</v>
      </c>
    </row>
    <row r="426" spans="1:15">
      <c r="A426" s="222" t="s">
        <v>636</v>
      </c>
      <c r="B426" s="222" t="s">
        <v>119</v>
      </c>
      <c r="C426" s="223">
        <v>0</v>
      </c>
      <c r="D426" s="223">
        <v>0</v>
      </c>
      <c r="E426" s="223">
        <v>0</v>
      </c>
      <c r="F426" s="223">
        <v>0</v>
      </c>
      <c r="G426" s="223">
        <v>0</v>
      </c>
      <c r="H426" s="223">
        <v>0</v>
      </c>
      <c r="I426" s="223">
        <v>0</v>
      </c>
      <c r="J426" s="223">
        <v>0</v>
      </c>
      <c r="K426" s="223">
        <v>0</v>
      </c>
      <c r="L426" s="223">
        <v>0</v>
      </c>
      <c r="M426" s="223">
        <v>0</v>
      </c>
      <c r="N426" s="223">
        <v>0</v>
      </c>
      <c r="O426">
        <v>34</v>
      </c>
    </row>
    <row r="427" spans="1:15">
      <c r="A427" s="222" t="s">
        <v>637</v>
      </c>
      <c r="B427" s="222" t="s">
        <v>119</v>
      </c>
      <c r="C427" s="223">
        <v>0</v>
      </c>
      <c r="D427" s="223">
        <v>0</v>
      </c>
      <c r="E427" s="223">
        <v>0</v>
      </c>
      <c r="F427" s="223">
        <v>0</v>
      </c>
      <c r="G427" s="223">
        <v>0</v>
      </c>
      <c r="H427" s="223">
        <v>0</v>
      </c>
      <c r="I427" s="223">
        <v>0</v>
      </c>
      <c r="J427" s="223">
        <v>0</v>
      </c>
      <c r="K427" s="223">
        <v>0</v>
      </c>
      <c r="L427" s="223">
        <v>0</v>
      </c>
      <c r="M427" s="223">
        <v>0</v>
      </c>
      <c r="N427" s="223">
        <v>0</v>
      </c>
      <c r="O427">
        <v>34</v>
      </c>
    </row>
    <row r="428" spans="1:15">
      <c r="A428" s="222" t="s">
        <v>638</v>
      </c>
      <c r="B428" s="222" t="s">
        <v>119</v>
      </c>
      <c r="C428" s="223">
        <v>0</v>
      </c>
      <c r="D428" s="223">
        <v>0</v>
      </c>
      <c r="E428" s="223">
        <v>0</v>
      </c>
      <c r="F428" s="223">
        <v>0</v>
      </c>
      <c r="G428" s="223">
        <v>0</v>
      </c>
      <c r="H428" s="223">
        <v>0</v>
      </c>
      <c r="I428" s="223">
        <v>0</v>
      </c>
      <c r="J428" s="223">
        <v>0</v>
      </c>
      <c r="K428" s="223">
        <v>0</v>
      </c>
      <c r="L428" s="223">
        <v>0</v>
      </c>
      <c r="M428" s="223">
        <v>0</v>
      </c>
      <c r="N428" s="223">
        <v>0</v>
      </c>
      <c r="O428">
        <v>34</v>
      </c>
    </row>
    <row r="429" spans="1:15">
      <c r="A429" s="222" t="s">
        <v>639</v>
      </c>
      <c r="B429" s="222" t="s">
        <v>119</v>
      </c>
      <c r="C429" s="223">
        <v>0</v>
      </c>
      <c r="D429" s="223">
        <v>0</v>
      </c>
      <c r="E429" s="223">
        <v>0</v>
      </c>
      <c r="F429" s="223">
        <v>0</v>
      </c>
      <c r="G429" s="223">
        <v>0</v>
      </c>
      <c r="H429" s="223">
        <v>0</v>
      </c>
      <c r="I429" s="223">
        <v>0</v>
      </c>
      <c r="J429" s="223">
        <v>0</v>
      </c>
      <c r="K429" s="223">
        <v>0</v>
      </c>
      <c r="L429" s="223">
        <v>0</v>
      </c>
      <c r="M429" s="223">
        <v>0</v>
      </c>
      <c r="N429" s="223">
        <v>0</v>
      </c>
      <c r="O429">
        <v>34</v>
      </c>
    </row>
    <row r="430" spans="1:15">
      <c r="A430" s="222" t="s">
        <v>640</v>
      </c>
      <c r="B430" s="222" t="s">
        <v>119</v>
      </c>
      <c r="C430" s="223">
        <v>0</v>
      </c>
      <c r="D430" s="223">
        <v>0</v>
      </c>
      <c r="E430" s="223">
        <v>0</v>
      </c>
      <c r="F430" s="223">
        <v>0</v>
      </c>
      <c r="G430" s="223">
        <v>0</v>
      </c>
      <c r="H430" s="223">
        <v>0</v>
      </c>
      <c r="I430" s="223">
        <v>0</v>
      </c>
      <c r="J430" s="223">
        <v>0</v>
      </c>
      <c r="K430" s="223">
        <v>0</v>
      </c>
      <c r="L430" s="223">
        <v>0</v>
      </c>
      <c r="M430" s="223">
        <v>0</v>
      </c>
      <c r="N430" s="223">
        <v>0</v>
      </c>
      <c r="O430">
        <v>34</v>
      </c>
    </row>
    <row r="431" spans="1:15">
      <c r="A431" s="222" t="s">
        <v>641</v>
      </c>
      <c r="B431" s="222" t="s">
        <v>119</v>
      </c>
      <c r="C431" s="223">
        <v>0</v>
      </c>
      <c r="D431" s="223">
        <v>0</v>
      </c>
      <c r="E431" s="223">
        <v>0</v>
      </c>
      <c r="F431" s="223">
        <v>0</v>
      </c>
      <c r="G431" s="223">
        <v>0</v>
      </c>
      <c r="H431" s="223">
        <v>0</v>
      </c>
      <c r="I431" s="223">
        <v>0</v>
      </c>
      <c r="J431" s="223">
        <v>0</v>
      </c>
      <c r="K431" s="223">
        <v>0</v>
      </c>
      <c r="L431" s="223">
        <v>0</v>
      </c>
      <c r="M431" s="223">
        <v>0</v>
      </c>
      <c r="N431" s="223">
        <v>0</v>
      </c>
      <c r="O431">
        <v>34</v>
      </c>
    </row>
    <row r="432" spans="1:15">
      <c r="A432" s="222" t="s">
        <v>642</v>
      </c>
      <c r="B432" s="222" t="s">
        <v>119</v>
      </c>
      <c r="C432" s="223">
        <v>0</v>
      </c>
      <c r="D432" s="223">
        <v>0</v>
      </c>
      <c r="E432" s="223">
        <v>0</v>
      </c>
      <c r="F432" s="223">
        <v>0</v>
      </c>
      <c r="G432" s="223">
        <v>0</v>
      </c>
      <c r="H432" s="223">
        <v>0</v>
      </c>
      <c r="I432" s="223">
        <v>0</v>
      </c>
      <c r="J432" s="223">
        <v>0</v>
      </c>
      <c r="K432" s="223">
        <v>0</v>
      </c>
      <c r="L432" s="223">
        <v>0</v>
      </c>
      <c r="M432" s="223">
        <v>0</v>
      </c>
      <c r="N432" s="223">
        <v>0</v>
      </c>
      <c r="O432">
        <v>34</v>
      </c>
    </row>
    <row r="433" spans="1:15">
      <c r="A433" s="222" t="s">
        <v>643</v>
      </c>
      <c r="B433" s="222" t="s">
        <v>119</v>
      </c>
      <c r="C433" s="223">
        <v>0</v>
      </c>
      <c r="D433" s="223">
        <v>0</v>
      </c>
      <c r="E433" s="223">
        <v>0</v>
      </c>
      <c r="F433" s="223">
        <v>0</v>
      </c>
      <c r="G433" s="223">
        <v>0</v>
      </c>
      <c r="H433" s="223">
        <v>0</v>
      </c>
      <c r="I433" s="223">
        <v>0</v>
      </c>
      <c r="J433" s="223">
        <v>0</v>
      </c>
      <c r="K433" s="223">
        <v>0</v>
      </c>
      <c r="L433" s="223">
        <v>0</v>
      </c>
      <c r="M433" s="223">
        <v>0</v>
      </c>
      <c r="N433" s="223">
        <v>0</v>
      </c>
      <c r="O433">
        <v>34</v>
      </c>
    </row>
    <row r="434" spans="1:15">
      <c r="A434" s="222" t="s">
        <v>644</v>
      </c>
      <c r="B434" s="222" t="s">
        <v>119</v>
      </c>
      <c r="C434" s="223">
        <v>0</v>
      </c>
      <c r="D434" s="223">
        <v>0</v>
      </c>
      <c r="E434" s="223">
        <v>0</v>
      </c>
      <c r="F434" s="223">
        <v>0</v>
      </c>
      <c r="G434" s="223">
        <v>0</v>
      </c>
      <c r="H434" s="223">
        <v>0</v>
      </c>
      <c r="I434" s="223">
        <v>0</v>
      </c>
      <c r="J434" s="223">
        <v>0</v>
      </c>
      <c r="K434" s="223">
        <v>0</v>
      </c>
      <c r="L434" s="223">
        <v>0</v>
      </c>
      <c r="M434" s="223">
        <v>0</v>
      </c>
      <c r="N434" s="223">
        <v>0</v>
      </c>
      <c r="O434">
        <v>34</v>
      </c>
    </row>
    <row r="435" spans="1:15">
      <c r="A435" s="222" t="s">
        <v>645</v>
      </c>
      <c r="B435" s="222" t="s">
        <v>119</v>
      </c>
      <c r="C435" s="223">
        <v>0</v>
      </c>
      <c r="D435" s="223">
        <v>0</v>
      </c>
      <c r="E435" s="223">
        <v>0</v>
      </c>
      <c r="F435" s="223">
        <v>0</v>
      </c>
      <c r="G435" s="223">
        <v>0</v>
      </c>
      <c r="H435" s="223">
        <v>0</v>
      </c>
      <c r="I435" s="223">
        <v>0</v>
      </c>
      <c r="J435" s="223">
        <v>0</v>
      </c>
      <c r="K435" s="223">
        <v>0</v>
      </c>
      <c r="L435" s="223">
        <v>0</v>
      </c>
      <c r="M435" s="223">
        <v>0</v>
      </c>
      <c r="N435" s="223">
        <v>0</v>
      </c>
      <c r="O435">
        <v>34</v>
      </c>
    </row>
    <row r="436" spans="1:15">
      <c r="A436" s="222" t="s">
        <v>646</v>
      </c>
      <c r="B436" s="222" t="s">
        <v>119</v>
      </c>
      <c r="C436" s="223">
        <v>0</v>
      </c>
      <c r="D436" s="223">
        <v>0</v>
      </c>
      <c r="E436" s="223">
        <v>0</v>
      </c>
      <c r="F436" s="223">
        <v>0</v>
      </c>
      <c r="G436" s="223">
        <v>0</v>
      </c>
      <c r="H436" s="223">
        <v>0</v>
      </c>
      <c r="I436" s="223">
        <v>0</v>
      </c>
      <c r="J436" s="223">
        <v>0</v>
      </c>
      <c r="K436" s="223">
        <v>0</v>
      </c>
      <c r="L436" s="223">
        <v>0</v>
      </c>
      <c r="M436" s="223">
        <v>0</v>
      </c>
      <c r="N436" s="223">
        <v>0</v>
      </c>
      <c r="O436">
        <v>34</v>
      </c>
    </row>
    <row r="437" spans="1:15">
      <c r="A437" s="222" t="s">
        <v>647</v>
      </c>
      <c r="B437" s="222" t="s">
        <v>119</v>
      </c>
      <c r="C437" s="223">
        <v>0</v>
      </c>
      <c r="D437" s="223">
        <v>0</v>
      </c>
      <c r="E437" s="223">
        <v>0</v>
      </c>
      <c r="F437" s="223">
        <v>0</v>
      </c>
      <c r="G437" s="223">
        <v>0</v>
      </c>
      <c r="H437" s="223">
        <v>0</v>
      </c>
      <c r="I437" s="223">
        <v>0</v>
      </c>
      <c r="J437" s="223">
        <v>0</v>
      </c>
      <c r="K437" s="223">
        <v>0</v>
      </c>
      <c r="L437" s="223">
        <v>0</v>
      </c>
      <c r="M437" s="223">
        <v>0</v>
      </c>
      <c r="N437" s="223">
        <v>0</v>
      </c>
      <c r="O437">
        <v>34</v>
      </c>
    </row>
    <row r="438" spans="1:15">
      <c r="A438" s="222" t="s">
        <v>648</v>
      </c>
      <c r="B438" s="222" t="s">
        <v>649</v>
      </c>
      <c r="C438" s="223">
        <v>61615263.240000002</v>
      </c>
      <c r="D438" s="223">
        <v>112777043.97</v>
      </c>
      <c r="E438" s="223">
        <v>60312150.549999997</v>
      </c>
      <c r="F438" s="223">
        <v>50095550.939999998</v>
      </c>
      <c r="G438" s="223">
        <v>57599193.07</v>
      </c>
      <c r="H438" s="223">
        <v>43830526.43</v>
      </c>
      <c r="I438" s="223">
        <v>43981489.57</v>
      </c>
      <c r="J438" s="223">
        <v>43981489.57</v>
      </c>
      <c r="K438" s="223">
        <v>43981489.57</v>
      </c>
      <c r="L438" s="223">
        <v>43981489.57</v>
      </c>
      <c r="M438" s="223">
        <v>43981489.57</v>
      </c>
      <c r="N438" s="223">
        <v>43981489.57</v>
      </c>
      <c r="O438">
        <v>34</v>
      </c>
    </row>
    <row r="439" spans="1:15">
      <c r="A439" s="222" t="s">
        <v>650</v>
      </c>
      <c r="B439" s="222" t="s">
        <v>651</v>
      </c>
      <c r="C439" s="223">
        <v>0</v>
      </c>
      <c r="D439" s="223">
        <v>0</v>
      </c>
      <c r="E439" s="223">
        <v>0</v>
      </c>
      <c r="F439" s="223">
        <v>0</v>
      </c>
      <c r="G439" s="223">
        <v>0</v>
      </c>
      <c r="H439" s="223">
        <v>0</v>
      </c>
      <c r="I439" s="223">
        <v>0</v>
      </c>
      <c r="J439" s="223">
        <v>0</v>
      </c>
      <c r="K439" s="223">
        <v>0</v>
      </c>
      <c r="L439" s="223">
        <v>0</v>
      </c>
      <c r="M439" s="223">
        <v>0</v>
      </c>
      <c r="N439" s="223">
        <v>0</v>
      </c>
      <c r="O439">
        <v>34</v>
      </c>
    </row>
    <row r="440" spans="1:15">
      <c r="A440" s="222" t="s">
        <v>652</v>
      </c>
      <c r="B440" s="222" t="s">
        <v>653</v>
      </c>
      <c r="C440" s="223">
        <v>0</v>
      </c>
      <c r="D440" s="223">
        <v>0</v>
      </c>
      <c r="E440" s="223">
        <v>0</v>
      </c>
      <c r="F440" s="223">
        <v>0</v>
      </c>
      <c r="G440" s="223">
        <v>0</v>
      </c>
      <c r="H440" s="223">
        <v>0</v>
      </c>
      <c r="I440" s="223">
        <v>0</v>
      </c>
      <c r="J440" s="223">
        <v>0</v>
      </c>
      <c r="K440" s="223">
        <v>0</v>
      </c>
      <c r="L440" s="223">
        <v>0</v>
      </c>
      <c r="M440" s="223">
        <v>0</v>
      </c>
      <c r="N440" s="223">
        <v>0</v>
      </c>
      <c r="O440">
        <v>34</v>
      </c>
    </row>
    <row r="441" spans="1:15">
      <c r="A441" s="222" t="s">
        <v>654</v>
      </c>
      <c r="B441" s="222" t="s">
        <v>655</v>
      </c>
      <c r="C441" s="223">
        <v>0</v>
      </c>
      <c r="D441" s="223">
        <v>0</v>
      </c>
      <c r="E441" s="223">
        <v>0</v>
      </c>
      <c r="F441" s="223">
        <v>0</v>
      </c>
      <c r="G441" s="223">
        <v>0</v>
      </c>
      <c r="H441" s="223">
        <v>0</v>
      </c>
      <c r="I441" s="223">
        <v>0</v>
      </c>
      <c r="J441" s="223">
        <v>0</v>
      </c>
      <c r="K441" s="223">
        <v>0</v>
      </c>
      <c r="L441" s="223">
        <v>0</v>
      </c>
      <c r="M441" s="223">
        <v>0</v>
      </c>
      <c r="N441" s="223">
        <v>0</v>
      </c>
      <c r="O441">
        <v>34</v>
      </c>
    </row>
    <row r="442" spans="1:15">
      <c r="A442" s="222" t="s">
        <v>656</v>
      </c>
      <c r="B442" s="222" t="s">
        <v>657</v>
      </c>
      <c r="C442" s="223">
        <v>-7254332.2300000004</v>
      </c>
      <c r="D442" s="223">
        <v>-20746.64</v>
      </c>
      <c r="E442" s="223">
        <v>-62856.67</v>
      </c>
      <c r="F442" s="223">
        <v>-17160.810000000001</v>
      </c>
      <c r="G442" s="223">
        <v>-24469.53</v>
      </c>
      <c r="H442" s="223">
        <v>0</v>
      </c>
      <c r="I442" s="223">
        <v>0</v>
      </c>
      <c r="J442" s="223">
        <v>0</v>
      </c>
      <c r="K442" s="223">
        <v>0</v>
      </c>
      <c r="L442" s="223">
        <v>0</v>
      </c>
      <c r="M442" s="223">
        <v>0</v>
      </c>
      <c r="N442" s="223">
        <v>0</v>
      </c>
      <c r="O442">
        <v>34</v>
      </c>
    </row>
    <row r="443" spans="1:15">
      <c r="A443" s="222" t="s">
        <v>658</v>
      </c>
      <c r="B443" s="222" t="s">
        <v>659</v>
      </c>
      <c r="C443" s="223">
        <v>97432.52</v>
      </c>
      <c r="D443" s="223">
        <v>86349.92</v>
      </c>
      <c r="E443" s="223">
        <v>988439.32</v>
      </c>
      <c r="F443" s="223">
        <v>171830.7</v>
      </c>
      <c r="G443" s="223">
        <v>0</v>
      </c>
      <c r="H443" s="223">
        <v>427789.82</v>
      </c>
      <c r="I443" s="223">
        <v>427789.82</v>
      </c>
      <c r="J443" s="223">
        <v>427789.82</v>
      </c>
      <c r="K443" s="223">
        <v>427789.82</v>
      </c>
      <c r="L443" s="223">
        <v>427789.82</v>
      </c>
      <c r="M443" s="223">
        <v>427789.82</v>
      </c>
      <c r="N443" s="223">
        <v>427789.82</v>
      </c>
      <c r="O443">
        <v>34</v>
      </c>
    </row>
    <row r="444" spans="1:15">
      <c r="A444" s="222" t="s">
        <v>660</v>
      </c>
      <c r="B444" s="222" t="s">
        <v>661</v>
      </c>
      <c r="C444" s="223">
        <v>52704703.659999996</v>
      </c>
      <c r="D444" s="223">
        <v>12710097.869999999</v>
      </c>
      <c r="E444" s="223">
        <v>15996235.619999999</v>
      </c>
      <c r="F444" s="223">
        <v>20981651.32</v>
      </c>
      <c r="G444" s="223">
        <v>30023056.050000001</v>
      </c>
      <c r="H444" s="223">
        <v>17846335.510000002</v>
      </c>
      <c r="I444" s="223">
        <v>8152290.2699999996</v>
      </c>
      <c r="J444" s="223">
        <v>8152290.2699999996</v>
      </c>
      <c r="K444" s="223">
        <v>8152290.2699999996</v>
      </c>
      <c r="L444" s="223">
        <v>8152290.2699999996</v>
      </c>
      <c r="M444" s="223">
        <v>8152290.2699999996</v>
      </c>
      <c r="N444" s="223">
        <v>8152290.2699999996</v>
      </c>
      <c r="O444">
        <v>34</v>
      </c>
    </row>
    <row r="445" spans="1:15">
      <c r="A445" s="222" t="s">
        <v>662</v>
      </c>
      <c r="B445" s="222" t="s">
        <v>119</v>
      </c>
      <c r="C445" s="223">
        <v>0</v>
      </c>
      <c r="D445" s="223">
        <v>0</v>
      </c>
      <c r="E445" s="223">
        <v>0</v>
      </c>
      <c r="F445" s="223">
        <v>0</v>
      </c>
      <c r="G445" s="223">
        <v>0</v>
      </c>
      <c r="H445" s="223">
        <v>0</v>
      </c>
      <c r="I445" s="223">
        <v>0</v>
      </c>
      <c r="J445" s="223">
        <v>0</v>
      </c>
      <c r="K445" s="223">
        <v>0</v>
      </c>
      <c r="L445" s="223">
        <v>0</v>
      </c>
      <c r="M445" s="223">
        <v>0</v>
      </c>
      <c r="N445" s="223">
        <v>0</v>
      </c>
      <c r="O445">
        <v>34</v>
      </c>
    </row>
    <row r="446" spans="1:15">
      <c r="A446" s="222" t="s">
        <v>663</v>
      </c>
      <c r="B446" s="222" t="s">
        <v>664</v>
      </c>
      <c r="C446" s="223">
        <v>122419</v>
      </c>
      <c r="D446" s="223">
        <v>0</v>
      </c>
      <c r="E446" s="223">
        <v>0</v>
      </c>
      <c r="F446" s="223">
        <v>0</v>
      </c>
      <c r="G446" s="223">
        <v>104061.84</v>
      </c>
      <c r="H446" s="223">
        <v>104061.84</v>
      </c>
      <c r="I446" s="223">
        <v>216969.15</v>
      </c>
      <c r="J446" s="223">
        <v>216969.15</v>
      </c>
      <c r="K446" s="223">
        <v>216969.15</v>
      </c>
      <c r="L446" s="223">
        <v>216969.15</v>
      </c>
      <c r="M446" s="223">
        <v>216969.15</v>
      </c>
      <c r="N446" s="223">
        <v>216969.15</v>
      </c>
      <c r="O446">
        <v>34</v>
      </c>
    </row>
    <row r="447" spans="1:15">
      <c r="A447" s="222" t="s">
        <v>665</v>
      </c>
      <c r="B447" s="222" t="s">
        <v>666</v>
      </c>
      <c r="C447" s="223">
        <v>0</v>
      </c>
      <c r="D447" s="223">
        <v>0</v>
      </c>
      <c r="E447" s="223">
        <v>0</v>
      </c>
      <c r="F447" s="223">
        <v>0</v>
      </c>
      <c r="G447" s="223">
        <v>0</v>
      </c>
      <c r="H447" s="223">
        <v>0</v>
      </c>
      <c r="I447" s="223">
        <v>0</v>
      </c>
      <c r="J447" s="223">
        <v>0</v>
      </c>
      <c r="K447" s="223">
        <v>0</v>
      </c>
      <c r="L447" s="223">
        <v>0</v>
      </c>
      <c r="M447" s="223">
        <v>0</v>
      </c>
      <c r="N447" s="223">
        <v>0</v>
      </c>
      <c r="O447">
        <v>34</v>
      </c>
    </row>
    <row r="448" spans="1:15">
      <c r="A448" s="222" t="s">
        <v>667</v>
      </c>
      <c r="B448" s="222" t="s">
        <v>668</v>
      </c>
      <c r="C448" s="223">
        <v>0</v>
      </c>
      <c r="D448" s="223">
        <v>0</v>
      </c>
      <c r="E448" s="223">
        <v>0</v>
      </c>
      <c r="F448" s="223">
        <v>0</v>
      </c>
      <c r="G448" s="223">
        <v>0</v>
      </c>
      <c r="H448" s="223">
        <v>0</v>
      </c>
      <c r="I448" s="223">
        <v>0</v>
      </c>
      <c r="J448" s="223">
        <v>0</v>
      </c>
      <c r="K448" s="223">
        <v>0</v>
      </c>
      <c r="L448" s="223">
        <v>0</v>
      </c>
      <c r="M448" s="223">
        <v>0</v>
      </c>
      <c r="N448" s="223">
        <v>0</v>
      </c>
      <c r="O448">
        <v>34</v>
      </c>
    </row>
    <row r="449" spans="1:15">
      <c r="A449" s="222" t="s">
        <v>669</v>
      </c>
      <c r="B449" s="222" t="s">
        <v>670</v>
      </c>
      <c r="C449" s="223">
        <v>0</v>
      </c>
      <c r="D449" s="223">
        <v>0</v>
      </c>
      <c r="E449" s="223">
        <v>0</v>
      </c>
      <c r="F449" s="223">
        <v>0</v>
      </c>
      <c r="G449" s="223">
        <v>0</v>
      </c>
      <c r="H449" s="223">
        <v>0</v>
      </c>
      <c r="I449" s="223">
        <v>0</v>
      </c>
      <c r="J449" s="223">
        <v>0</v>
      </c>
      <c r="K449" s="223">
        <v>0</v>
      </c>
      <c r="L449" s="223">
        <v>0</v>
      </c>
      <c r="M449" s="223">
        <v>0</v>
      </c>
      <c r="N449" s="223">
        <v>0</v>
      </c>
      <c r="O449">
        <v>34</v>
      </c>
    </row>
    <row r="450" spans="1:15">
      <c r="A450" s="222" t="s">
        <v>671</v>
      </c>
      <c r="B450" s="222" t="s">
        <v>672</v>
      </c>
      <c r="C450" s="223">
        <v>-3754.91</v>
      </c>
      <c r="D450" s="223">
        <v>0</v>
      </c>
      <c r="E450" s="223">
        <v>0</v>
      </c>
      <c r="F450" s="223">
        <v>0</v>
      </c>
      <c r="G450" s="223">
        <v>-392.97</v>
      </c>
      <c r="H450" s="223">
        <v>2176.54</v>
      </c>
      <c r="I450" s="223">
        <v>0</v>
      </c>
      <c r="J450" s="223">
        <v>0</v>
      </c>
      <c r="K450" s="223">
        <v>0</v>
      </c>
      <c r="L450" s="223">
        <v>0</v>
      </c>
      <c r="M450" s="223">
        <v>0</v>
      </c>
      <c r="N450" s="223">
        <v>0</v>
      </c>
      <c r="O450">
        <v>34</v>
      </c>
    </row>
    <row r="451" spans="1:15">
      <c r="A451" s="222" t="s">
        <v>673</v>
      </c>
      <c r="B451" s="222" t="s">
        <v>674</v>
      </c>
      <c r="C451" s="223">
        <v>9938923.1300000008</v>
      </c>
      <c r="D451" s="223">
        <v>9625176.3499999996</v>
      </c>
      <c r="E451" s="223">
        <v>9778832.7100000009</v>
      </c>
      <c r="F451" s="223">
        <v>8995568.8699999992</v>
      </c>
      <c r="G451" s="223">
        <v>9292231.1699999999</v>
      </c>
      <c r="H451" s="223">
        <v>9724246.9900000002</v>
      </c>
      <c r="I451" s="223">
        <v>0</v>
      </c>
      <c r="J451" s="223">
        <v>0</v>
      </c>
      <c r="K451" s="223">
        <v>0</v>
      </c>
      <c r="L451" s="223">
        <v>0</v>
      </c>
      <c r="M451" s="223">
        <v>0</v>
      </c>
      <c r="N451" s="223">
        <v>0</v>
      </c>
      <c r="O451">
        <v>34</v>
      </c>
    </row>
    <row r="452" spans="1:15">
      <c r="A452" s="222" t="s">
        <v>675</v>
      </c>
      <c r="B452" s="222" t="s">
        <v>676</v>
      </c>
      <c r="C452" s="223">
        <v>-1082278.8999999999</v>
      </c>
      <c r="D452" s="223">
        <v>-1436734.71</v>
      </c>
      <c r="E452" s="223">
        <v>-975549.17</v>
      </c>
      <c r="F452" s="223">
        <v>-2153997.6</v>
      </c>
      <c r="G452" s="223">
        <v>-1748734.44</v>
      </c>
      <c r="H452" s="223">
        <v>-984909.38</v>
      </c>
      <c r="I452" s="223">
        <v>0</v>
      </c>
      <c r="J452" s="223">
        <v>0</v>
      </c>
      <c r="K452" s="223">
        <v>0</v>
      </c>
      <c r="L452" s="223">
        <v>0</v>
      </c>
      <c r="M452" s="223">
        <v>0</v>
      </c>
      <c r="N452" s="223">
        <v>0</v>
      </c>
      <c r="O452">
        <v>34</v>
      </c>
    </row>
    <row r="453" spans="1:15">
      <c r="A453" s="222" t="s">
        <v>677</v>
      </c>
      <c r="B453" s="222" t="s">
        <v>678</v>
      </c>
      <c r="C453" s="223">
        <v>61419243.93</v>
      </c>
      <c r="D453" s="223">
        <v>53163551.68</v>
      </c>
      <c r="E453" s="223">
        <v>56319106.969999999</v>
      </c>
      <c r="F453" s="223">
        <v>59553003.600000001</v>
      </c>
      <c r="G453" s="223">
        <v>63382143.310000002</v>
      </c>
      <c r="H453" s="223">
        <v>66924935.810000002</v>
      </c>
      <c r="I453" s="223">
        <v>-0.01</v>
      </c>
      <c r="J453" s="223">
        <v>-0.01</v>
      </c>
      <c r="K453" s="223">
        <v>-0.01</v>
      </c>
      <c r="L453" s="223">
        <v>-0.01</v>
      </c>
      <c r="M453" s="223">
        <v>-0.01</v>
      </c>
      <c r="N453" s="223">
        <v>-0.01</v>
      </c>
      <c r="O453">
        <v>34</v>
      </c>
    </row>
    <row r="454" spans="1:15">
      <c r="A454" s="222" t="s">
        <v>679</v>
      </c>
      <c r="B454" s="222" t="s">
        <v>680</v>
      </c>
      <c r="C454" s="223">
        <v>0</v>
      </c>
      <c r="D454" s="223">
        <v>0</v>
      </c>
      <c r="E454" s="223">
        <v>0</v>
      </c>
      <c r="F454" s="223">
        <v>0</v>
      </c>
      <c r="G454" s="223">
        <v>0</v>
      </c>
      <c r="H454" s="223">
        <v>0</v>
      </c>
      <c r="I454" s="223">
        <v>0</v>
      </c>
      <c r="J454" s="223">
        <v>0</v>
      </c>
      <c r="K454" s="223">
        <v>0</v>
      </c>
      <c r="L454" s="223">
        <v>0</v>
      </c>
      <c r="M454" s="223">
        <v>0</v>
      </c>
      <c r="N454" s="223">
        <v>0</v>
      </c>
      <c r="O454">
        <v>34</v>
      </c>
    </row>
    <row r="455" spans="1:15">
      <c r="A455" s="222" t="s">
        <v>681</v>
      </c>
      <c r="B455" s="222" t="s">
        <v>682</v>
      </c>
      <c r="C455" s="223">
        <v>0</v>
      </c>
      <c r="D455" s="223">
        <v>0</v>
      </c>
      <c r="E455" s="223">
        <v>0</v>
      </c>
      <c r="F455" s="223">
        <v>0</v>
      </c>
      <c r="G455" s="223">
        <v>0</v>
      </c>
      <c r="H455" s="223">
        <v>0</v>
      </c>
      <c r="I455" s="223">
        <v>0</v>
      </c>
      <c r="J455" s="223">
        <v>0</v>
      </c>
      <c r="K455" s="223">
        <v>0</v>
      </c>
      <c r="L455" s="223">
        <v>0</v>
      </c>
      <c r="M455" s="223">
        <v>0</v>
      </c>
      <c r="N455" s="223">
        <v>0</v>
      </c>
      <c r="O455">
        <v>34</v>
      </c>
    </row>
    <row r="456" spans="1:15">
      <c r="A456" s="222" t="s">
        <v>683</v>
      </c>
      <c r="B456" s="222" t="s">
        <v>684</v>
      </c>
      <c r="C456" s="223">
        <v>2291252.4300000002</v>
      </c>
      <c r="D456" s="223">
        <v>2175866.7799999998</v>
      </c>
      <c r="E456" s="223">
        <v>2080688.44</v>
      </c>
      <c r="F456" s="223">
        <v>2223540.89</v>
      </c>
      <c r="G456" s="223">
        <v>1861653.44</v>
      </c>
      <c r="H456" s="223">
        <v>1883258.58</v>
      </c>
      <c r="I456" s="223">
        <v>0</v>
      </c>
      <c r="J456" s="223">
        <v>0</v>
      </c>
      <c r="K456" s="223">
        <v>0</v>
      </c>
      <c r="L456" s="223">
        <v>0</v>
      </c>
      <c r="M456" s="223">
        <v>0</v>
      </c>
      <c r="N456" s="223">
        <v>0</v>
      </c>
      <c r="O456">
        <v>34</v>
      </c>
    </row>
    <row r="457" spans="1:15">
      <c r="A457" s="222" t="s">
        <v>685</v>
      </c>
      <c r="B457" s="222" t="s">
        <v>686</v>
      </c>
      <c r="C457" s="223">
        <v>949.9</v>
      </c>
      <c r="D457" s="223">
        <v>949.9</v>
      </c>
      <c r="E457" s="223">
        <v>949.9</v>
      </c>
      <c r="F457" s="223">
        <v>949.9</v>
      </c>
      <c r="G457" s="223">
        <v>949.9</v>
      </c>
      <c r="H457" s="223">
        <v>949.9</v>
      </c>
      <c r="I457" s="223">
        <v>949.9</v>
      </c>
      <c r="J457" s="223">
        <v>949.9</v>
      </c>
      <c r="K457" s="223">
        <v>949.9</v>
      </c>
      <c r="L457" s="223">
        <v>949.9</v>
      </c>
      <c r="M457" s="223">
        <v>949.9</v>
      </c>
      <c r="N457" s="223">
        <v>949.9</v>
      </c>
      <c r="O457">
        <v>34</v>
      </c>
    </row>
    <row r="458" spans="1:15">
      <c r="A458" s="222" t="s">
        <v>687</v>
      </c>
      <c r="B458" s="222" t="s">
        <v>688</v>
      </c>
      <c r="C458" s="223">
        <v>0</v>
      </c>
      <c r="D458" s="223">
        <v>0</v>
      </c>
      <c r="E458" s="223">
        <v>0</v>
      </c>
      <c r="F458" s="223">
        <v>0</v>
      </c>
      <c r="G458" s="223">
        <v>0</v>
      </c>
      <c r="H458" s="223">
        <v>0</v>
      </c>
      <c r="I458" s="223">
        <v>0</v>
      </c>
      <c r="J458" s="223">
        <v>0</v>
      </c>
      <c r="K458" s="223">
        <v>0</v>
      </c>
      <c r="L458" s="223">
        <v>0</v>
      </c>
      <c r="M458" s="223">
        <v>0</v>
      </c>
      <c r="N458" s="223">
        <v>0</v>
      </c>
      <c r="O458">
        <v>34</v>
      </c>
    </row>
    <row r="459" spans="1:15">
      <c r="A459" s="222" t="s">
        <v>689</v>
      </c>
      <c r="B459" s="222" t="s">
        <v>690</v>
      </c>
      <c r="C459" s="223">
        <v>-4252033.1900000004</v>
      </c>
      <c r="D459" s="223">
        <v>-3709021.06</v>
      </c>
      <c r="E459" s="223">
        <v>-3709021.06</v>
      </c>
      <c r="F459" s="223">
        <v>-3709021.06</v>
      </c>
      <c r="G459" s="223">
        <v>-3709021.06</v>
      </c>
      <c r="H459" s="223">
        <v>-3709021.06</v>
      </c>
      <c r="I459" s="223">
        <v>-3709021.06</v>
      </c>
      <c r="J459" s="223">
        <v>-3709021.06</v>
      </c>
      <c r="K459" s="223">
        <v>-3709021.06</v>
      </c>
      <c r="L459" s="223">
        <v>-3709021.06</v>
      </c>
      <c r="M459" s="223">
        <v>-3709021.06</v>
      </c>
      <c r="N459" s="223">
        <v>-3709021.06</v>
      </c>
      <c r="O459">
        <v>34</v>
      </c>
    </row>
    <row r="460" spans="1:15">
      <c r="A460" s="222" t="s">
        <v>691</v>
      </c>
      <c r="B460" s="222" t="s">
        <v>692</v>
      </c>
      <c r="C460" s="223">
        <v>-394315.45</v>
      </c>
      <c r="D460" s="223">
        <v>-409489.91</v>
      </c>
      <c r="E460" s="223">
        <v>-419991.05</v>
      </c>
      <c r="F460" s="223">
        <v>-429370.52</v>
      </c>
      <c r="G460" s="223">
        <v>-445234.26</v>
      </c>
      <c r="H460" s="223">
        <v>-453685.18</v>
      </c>
      <c r="I460" s="223">
        <v>0</v>
      </c>
      <c r="J460" s="223">
        <v>0</v>
      </c>
      <c r="K460" s="223">
        <v>0</v>
      </c>
      <c r="L460" s="223">
        <v>0</v>
      </c>
      <c r="M460" s="223">
        <v>0</v>
      </c>
      <c r="N460" s="223">
        <v>0</v>
      </c>
      <c r="O460">
        <v>34</v>
      </c>
    </row>
    <row r="461" spans="1:15">
      <c r="A461" s="222" t="s">
        <v>693</v>
      </c>
      <c r="B461" s="222" t="s">
        <v>694</v>
      </c>
      <c r="C461" s="223">
        <v>0</v>
      </c>
      <c r="D461" s="223">
        <v>0</v>
      </c>
      <c r="E461" s="223">
        <v>0</v>
      </c>
      <c r="F461" s="223">
        <v>0</v>
      </c>
      <c r="G461" s="223">
        <v>0</v>
      </c>
      <c r="H461" s="223">
        <v>0</v>
      </c>
      <c r="I461" s="223">
        <v>0</v>
      </c>
      <c r="J461" s="223">
        <v>0</v>
      </c>
      <c r="K461" s="223">
        <v>0</v>
      </c>
      <c r="L461" s="223">
        <v>0</v>
      </c>
      <c r="M461" s="223">
        <v>0</v>
      </c>
      <c r="N461" s="223">
        <v>0</v>
      </c>
      <c r="O461">
        <v>34</v>
      </c>
    </row>
    <row r="462" spans="1:15">
      <c r="A462" s="222" t="s">
        <v>695</v>
      </c>
      <c r="B462" s="222" t="s">
        <v>696</v>
      </c>
      <c r="C462" s="223">
        <v>0</v>
      </c>
      <c r="D462" s="223">
        <v>0</v>
      </c>
      <c r="E462" s="223">
        <v>0</v>
      </c>
      <c r="F462" s="223">
        <v>0</v>
      </c>
      <c r="G462" s="223">
        <v>0</v>
      </c>
      <c r="H462" s="223">
        <v>0</v>
      </c>
      <c r="I462" s="223">
        <v>0</v>
      </c>
      <c r="J462" s="223">
        <v>0</v>
      </c>
      <c r="K462" s="223">
        <v>0</v>
      </c>
      <c r="L462" s="223">
        <v>0</v>
      </c>
      <c r="M462" s="223">
        <v>0</v>
      </c>
      <c r="N462" s="223">
        <v>0</v>
      </c>
      <c r="O462">
        <v>34</v>
      </c>
    </row>
    <row r="463" spans="1:15">
      <c r="A463" s="222" t="s">
        <v>697</v>
      </c>
      <c r="B463" s="222" t="s">
        <v>698</v>
      </c>
      <c r="C463" s="223">
        <v>0</v>
      </c>
      <c r="D463" s="223">
        <v>0</v>
      </c>
      <c r="E463" s="223">
        <v>0</v>
      </c>
      <c r="F463" s="223">
        <v>0</v>
      </c>
      <c r="G463" s="223">
        <v>0</v>
      </c>
      <c r="H463" s="223">
        <v>0</v>
      </c>
      <c r="I463" s="223">
        <v>0</v>
      </c>
      <c r="J463" s="223">
        <v>0</v>
      </c>
      <c r="K463" s="223">
        <v>0</v>
      </c>
      <c r="L463" s="223">
        <v>0</v>
      </c>
      <c r="M463" s="223">
        <v>0</v>
      </c>
      <c r="N463" s="223">
        <v>0</v>
      </c>
      <c r="O463">
        <v>34</v>
      </c>
    </row>
    <row r="464" spans="1:15">
      <c r="A464" s="222" t="s">
        <v>699</v>
      </c>
      <c r="B464" s="222" t="s">
        <v>700</v>
      </c>
      <c r="C464" s="223">
        <v>0</v>
      </c>
      <c r="D464" s="223">
        <v>0</v>
      </c>
      <c r="E464" s="223">
        <v>0</v>
      </c>
      <c r="F464" s="223">
        <v>0</v>
      </c>
      <c r="G464" s="223">
        <v>0</v>
      </c>
      <c r="H464" s="223">
        <v>0</v>
      </c>
      <c r="I464" s="223">
        <v>0</v>
      </c>
      <c r="J464" s="223">
        <v>0</v>
      </c>
      <c r="K464" s="223">
        <v>0</v>
      </c>
      <c r="L464" s="223">
        <v>0</v>
      </c>
      <c r="M464" s="223">
        <v>0</v>
      </c>
      <c r="N464" s="223">
        <v>0</v>
      </c>
      <c r="O464">
        <v>34</v>
      </c>
    </row>
    <row r="465" spans="1:15">
      <c r="A465" s="222" t="s">
        <v>701</v>
      </c>
      <c r="B465" s="222" t="s">
        <v>702</v>
      </c>
      <c r="C465" s="223">
        <v>0</v>
      </c>
      <c r="D465" s="223">
        <v>0</v>
      </c>
      <c r="E465" s="223">
        <v>0</v>
      </c>
      <c r="F465" s="223">
        <v>0</v>
      </c>
      <c r="G465" s="223">
        <v>0</v>
      </c>
      <c r="H465" s="223">
        <v>0</v>
      </c>
      <c r="I465" s="223">
        <v>0</v>
      </c>
      <c r="J465" s="223">
        <v>0</v>
      </c>
      <c r="K465" s="223">
        <v>0</v>
      </c>
      <c r="L465" s="223">
        <v>0</v>
      </c>
      <c r="M465" s="223">
        <v>0</v>
      </c>
      <c r="N465" s="223">
        <v>0</v>
      </c>
      <c r="O465">
        <v>34</v>
      </c>
    </row>
    <row r="466" spans="1:15">
      <c r="A466" s="222" t="s">
        <v>703</v>
      </c>
      <c r="B466" s="222" t="s">
        <v>704</v>
      </c>
      <c r="C466" s="223">
        <v>0</v>
      </c>
      <c r="D466" s="223">
        <v>0</v>
      </c>
      <c r="E466" s="223">
        <v>0</v>
      </c>
      <c r="F466" s="223">
        <v>0</v>
      </c>
      <c r="G466" s="223">
        <v>0</v>
      </c>
      <c r="H466" s="223">
        <v>0</v>
      </c>
      <c r="I466" s="223">
        <v>0</v>
      </c>
      <c r="J466" s="223">
        <v>0</v>
      </c>
      <c r="K466" s="223">
        <v>0</v>
      </c>
      <c r="L466" s="223">
        <v>0</v>
      </c>
      <c r="M466" s="223">
        <v>0</v>
      </c>
      <c r="N466" s="223">
        <v>0</v>
      </c>
      <c r="O466">
        <v>34</v>
      </c>
    </row>
    <row r="467" spans="1:15">
      <c r="A467" s="222" t="s">
        <v>705</v>
      </c>
      <c r="B467" s="222" t="s">
        <v>706</v>
      </c>
      <c r="C467" s="223">
        <v>0</v>
      </c>
      <c r="D467" s="223">
        <v>0</v>
      </c>
      <c r="E467" s="223">
        <v>0</v>
      </c>
      <c r="F467" s="223">
        <v>0</v>
      </c>
      <c r="G467" s="223">
        <v>0</v>
      </c>
      <c r="H467" s="223">
        <v>0</v>
      </c>
      <c r="I467" s="223">
        <v>0</v>
      </c>
      <c r="J467" s="223">
        <v>0</v>
      </c>
      <c r="K467" s="223">
        <v>0</v>
      </c>
      <c r="L467" s="223">
        <v>0</v>
      </c>
      <c r="M467" s="223">
        <v>0</v>
      </c>
      <c r="N467" s="223">
        <v>0</v>
      </c>
      <c r="O467">
        <v>34</v>
      </c>
    </row>
    <row r="468" spans="1:15">
      <c r="A468" s="222" t="s">
        <v>707</v>
      </c>
      <c r="B468" s="222" t="s">
        <v>708</v>
      </c>
      <c r="C468" s="223">
        <v>0</v>
      </c>
      <c r="D468" s="223">
        <v>0</v>
      </c>
      <c r="E468" s="223">
        <v>0</v>
      </c>
      <c r="F468" s="223">
        <v>0</v>
      </c>
      <c r="G468" s="223">
        <v>0</v>
      </c>
      <c r="H468" s="223">
        <v>0</v>
      </c>
      <c r="I468" s="223">
        <v>0</v>
      </c>
      <c r="J468" s="223">
        <v>0</v>
      </c>
      <c r="K468" s="223">
        <v>0</v>
      </c>
      <c r="L468" s="223">
        <v>0</v>
      </c>
      <c r="M468" s="223">
        <v>0</v>
      </c>
      <c r="N468" s="223">
        <v>0</v>
      </c>
      <c r="O468">
        <v>34</v>
      </c>
    </row>
    <row r="469" spans="1:15">
      <c r="A469" s="222" t="s">
        <v>709</v>
      </c>
      <c r="B469" s="222" t="s">
        <v>119</v>
      </c>
      <c r="C469" s="223">
        <v>0</v>
      </c>
      <c r="D469" s="223">
        <v>0</v>
      </c>
      <c r="E469" s="223">
        <v>0</v>
      </c>
      <c r="F469" s="223">
        <v>0</v>
      </c>
      <c r="G469" s="223">
        <v>0</v>
      </c>
      <c r="H469" s="223">
        <v>0</v>
      </c>
      <c r="I469" s="223">
        <v>0</v>
      </c>
      <c r="J469" s="223">
        <v>0</v>
      </c>
      <c r="K469" s="223">
        <v>0</v>
      </c>
      <c r="L469" s="223">
        <v>0</v>
      </c>
      <c r="M469" s="223">
        <v>0</v>
      </c>
      <c r="N469" s="223">
        <v>0</v>
      </c>
      <c r="O469">
        <v>34</v>
      </c>
    </row>
    <row r="470" spans="1:15">
      <c r="A470" s="222" t="s">
        <v>710</v>
      </c>
      <c r="B470" s="222" t="s">
        <v>711</v>
      </c>
      <c r="C470" s="223">
        <v>0</v>
      </c>
      <c r="D470" s="223">
        <v>0</v>
      </c>
      <c r="E470" s="223">
        <v>0</v>
      </c>
      <c r="F470" s="223">
        <v>0</v>
      </c>
      <c r="G470" s="223">
        <v>0</v>
      </c>
      <c r="H470" s="223">
        <v>0</v>
      </c>
      <c r="I470" s="223">
        <v>0</v>
      </c>
      <c r="J470" s="223">
        <v>0</v>
      </c>
      <c r="K470" s="223">
        <v>0</v>
      </c>
      <c r="L470" s="223">
        <v>0</v>
      </c>
      <c r="M470" s="223">
        <v>0</v>
      </c>
      <c r="N470" s="223">
        <v>0</v>
      </c>
      <c r="O470">
        <v>34</v>
      </c>
    </row>
    <row r="471" spans="1:15">
      <c r="A471" s="222" t="s">
        <v>712</v>
      </c>
      <c r="B471" s="222" t="s">
        <v>713</v>
      </c>
      <c r="C471" s="223">
        <v>1138431.17</v>
      </c>
      <c r="D471" s="223">
        <v>944616.14</v>
      </c>
      <c r="E471" s="223">
        <v>995598.68</v>
      </c>
      <c r="F471" s="223">
        <v>1054647.97</v>
      </c>
      <c r="G471" s="223">
        <v>904790.78</v>
      </c>
      <c r="H471" s="223">
        <v>886822.21</v>
      </c>
      <c r="I471" s="223">
        <v>886822.21</v>
      </c>
      <c r="J471" s="223">
        <v>886822.21</v>
      </c>
      <c r="K471" s="223">
        <v>886822.21</v>
      </c>
      <c r="L471" s="223">
        <v>886822.21</v>
      </c>
      <c r="M471" s="223">
        <v>886822.21</v>
      </c>
      <c r="N471" s="223">
        <v>886822.21</v>
      </c>
      <c r="O471">
        <v>34</v>
      </c>
    </row>
    <row r="472" spans="1:15">
      <c r="A472" s="222" t="s">
        <v>714</v>
      </c>
      <c r="B472" s="222" t="s">
        <v>715</v>
      </c>
      <c r="C472" s="223">
        <v>0</v>
      </c>
      <c r="D472" s="223">
        <v>0</v>
      </c>
      <c r="E472" s="223">
        <v>0</v>
      </c>
      <c r="F472" s="223">
        <v>0</v>
      </c>
      <c r="G472" s="223">
        <v>0</v>
      </c>
      <c r="H472" s="223">
        <v>0</v>
      </c>
      <c r="I472" s="223">
        <v>0</v>
      </c>
      <c r="J472" s="223">
        <v>0</v>
      </c>
      <c r="K472" s="223">
        <v>0</v>
      </c>
      <c r="L472" s="223">
        <v>0</v>
      </c>
      <c r="M472" s="223">
        <v>0</v>
      </c>
      <c r="N472" s="223">
        <v>0</v>
      </c>
      <c r="O472">
        <v>34</v>
      </c>
    </row>
    <row r="473" spans="1:15">
      <c r="A473" s="222" t="s">
        <v>716</v>
      </c>
      <c r="B473" s="222" t="s">
        <v>717</v>
      </c>
      <c r="C473" s="223">
        <v>6157907.9299999997</v>
      </c>
      <c r="D473" s="223">
        <v>148810.26</v>
      </c>
      <c r="E473" s="223">
        <v>105231.7</v>
      </c>
      <c r="F473" s="223">
        <v>178669.35</v>
      </c>
      <c r="G473" s="223">
        <v>172070.36</v>
      </c>
      <c r="H473" s="223">
        <v>242637.69</v>
      </c>
      <c r="I473" s="223">
        <v>53941.79</v>
      </c>
      <c r="J473" s="223">
        <v>53941.79</v>
      </c>
      <c r="K473" s="223">
        <v>53941.79</v>
      </c>
      <c r="L473" s="223">
        <v>53941.79</v>
      </c>
      <c r="M473" s="223">
        <v>53941.79</v>
      </c>
      <c r="N473" s="223">
        <v>53941.79</v>
      </c>
      <c r="O473">
        <v>34</v>
      </c>
    </row>
    <row r="474" spans="1:15">
      <c r="A474" s="222" t="s">
        <v>718</v>
      </c>
      <c r="B474" s="222" t="s">
        <v>711</v>
      </c>
      <c r="C474" s="223">
        <v>25125909.940000001</v>
      </c>
      <c r="D474" s="223">
        <v>13170302.83</v>
      </c>
      <c r="E474" s="223">
        <v>13589874.560000001</v>
      </c>
      <c r="F474" s="223">
        <v>13518848.77</v>
      </c>
      <c r="G474" s="223">
        <v>10337397.9</v>
      </c>
      <c r="H474" s="223">
        <v>12399897.98</v>
      </c>
      <c r="I474" s="223">
        <v>12925478.050000001</v>
      </c>
      <c r="J474" s="223">
        <v>12925478.050000001</v>
      </c>
      <c r="K474" s="223">
        <v>12925478.050000001</v>
      </c>
      <c r="L474" s="223">
        <v>12925478.050000001</v>
      </c>
      <c r="M474" s="223">
        <v>12925478.050000001</v>
      </c>
      <c r="N474" s="223">
        <v>12925478.050000001</v>
      </c>
      <c r="O474">
        <v>34</v>
      </c>
    </row>
    <row r="475" spans="1:15">
      <c r="A475" s="222" t="s">
        <v>719</v>
      </c>
      <c r="B475" s="222" t="s">
        <v>715</v>
      </c>
      <c r="C475" s="223">
        <v>0</v>
      </c>
      <c r="D475" s="223">
        <v>0</v>
      </c>
      <c r="E475" s="223">
        <v>0</v>
      </c>
      <c r="F475" s="223">
        <v>0</v>
      </c>
      <c r="G475" s="223">
        <v>0</v>
      </c>
      <c r="H475" s="223">
        <v>0</v>
      </c>
      <c r="I475" s="223">
        <v>0</v>
      </c>
      <c r="J475" s="223">
        <v>0</v>
      </c>
      <c r="K475" s="223">
        <v>0</v>
      </c>
      <c r="L475" s="223">
        <v>0</v>
      </c>
      <c r="M475" s="223">
        <v>0</v>
      </c>
      <c r="N475" s="223">
        <v>0</v>
      </c>
      <c r="O475">
        <v>34</v>
      </c>
    </row>
    <row r="476" spans="1:15">
      <c r="A476" s="222" t="s">
        <v>720</v>
      </c>
      <c r="B476" s="222" t="s">
        <v>721</v>
      </c>
      <c r="C476" s="223">
        <v>0</v>
      </c>
      <c r="D476" s="223">
        <v>0</v>
      </c>
      <c r="E476" s="223">
        <v>0</v>
      </c>
      <c r="F476" s="223">
        <v>0</v>
      </c>
      <c r="G476" s="223">
        <v>0</v>
      </c>
      <c r="H476" s="223">
        <v>0</v>
      </c>
      <c r="I476" s="223">
        <v>0</v>
      </c>
      <c r="J476" s="223">
        <v>0</v>
      </c>
      <c r="K476" s="223">
        <v>0</v>
      </c>
      <c r="L476" s="223">
        <v>0</v>
      </c>
      <c r="M476" s="223">
        <v>0</v>
      </c>
      <c r="N476" s="223">
        <v>0</v>
      </c>
      <c r="O476">
        <v>34</v>
      </c>
    </row>
    <row r="477" spans="1:15">
      <c r="A477" s="222" t="s">
        <v>722</v>
      </c>
      <c r="B477" s="222" t="s">
        <v>723</v>
      </c>
      <c r="C477" s="223">
        <v>0</v>
      </c>
      <c r="D477" s="223">
        <v>0</v>
      </c>
      <c r="E477" s="223">
        <v>0</v>
      </c>
      <c r="F477" s="223">
        <v>0</v>
      </c>
      <c r="G477" s="223">
        <v>0</v>
      </c>
      <c r="H477" s="223">
        <v>0</v>
      </c>
      <c r="I477" s="223">
        <v>0</v>
      </c>
      <c r="J477" s="223">
        <v>0</v>
      </c>
      <c r="K477" s="223">
        <v>0</v>
      </c>
      <c r="L477" s="223">
        <v>0</v>
      </c>
      <c r="M477" s="223">
        <v>0</v>
      </c>
      <c r="N477" s="223">
        <v>0</v>
      </c>
      <c r="O477">
        <v>34</v>
      </c>
    </row>
    <row r="478" spans="1:15">
      <c r="A478" s="222" t="s">
        <v>724</v>
      </c>
      <c r="B478" s="222" t="s">
        <v>725</v>
      </c>
      <c r="C478" s="223">
        <v>-4562050.49</v>
      </c>
      <c r="D478" s="223">
        <v>-4616860.3899999997</v>
      </c>
      <c r="E478" s="223">
        <v>-4659049.5999999996</v>
      </c>
      <c r="F478" s="223">
        <v>-4799570.92</v>
      </c>
      <c r="G478" s="223">
        <v>-4831756.4400000004</v>
      </c>
      <c r="H478" s="223">
        <v>-4937169.5999999996</v>
      </c>
      <c r="I478" s="223">
        <v>-0.02</v>
      </c>
      <c r="J478" s="223">
        <v>-0.02</v>
      </c>
      <c r="K478" s="223">
        <v>-0.02</v>
      </c>
      <c r="L478" s="223">
        <v>-0.02</v>
      </c>
      <c r="M478" s="223">
        <v>-0.02</v>
      </c>
      <c r="N478" s="223">
        <v>-0.02</v>
      </c>
      <c r="O478">
        <v>34</v>
      </c>
    </row>
    <row r="479" spans="1:15">
      <c r="A479" s="222" t="s">
        <v>726</v>
      </c>
      <c r="B479" s="222" t="s">
        <v>727</v>
      </c>
      <c r="C479" s="223">
        <v>0</v>
      </c>
      <c r="D479" s="223">
        <v>0</v>
      </c>
      <c r="E479" s="223">
        <v>0</v>
      </c>
      <c r="F479" s="223">
        <v>0</v>
      </c>
      <c r="G479" s="223">
        <v>0</v>
      </c>
      <c r="H479" s="223">
        <v>0</v>
      </c>
      <c r="I479" s="223">
        <v>0</v>
      </c>
      <c r="J479" s="223">
        <v>0</v>
      </c>
      <c r="K479" s="223">
        <v>0</v>
      </c>
      <c r="L479" s="223">
        <v>0</v>
      </c>
      <c r="M479" s="223">
        <v>0</v>
      </c>
      <c r="N479" s="223">
        <v>0</v>
      </c>
      <c r="O479">
        <v>34</v>
      </c>
    </row>
    <row r="480" spans="1:15">
      <c r="A480" s="222" t="s">
        <v>728</v>
      </c>
      <c r="B480" s="222" t="s">
        <v>729</v>
      </c>
      <c r="C480" s="223">
        <v>0</v>
      </c>
      <c r="D480" s="223">
        <v>0</v>
      </c>
      <c r="E480" s="223">
        <v>0</v>
      </c>
      <c r="F480" s="223">
        <v>0</v>
      </c>
      <c r="G480" s="223">
        <v>0</v>
      </c>
      <c r="H480" s="223">
        <v>0</v>
      </c>
      <c r="I480" s="223">
        <v>0</v>
      </c>
      <c r="J480" s="223">
        <v>0</v>
      </c>
      <c r="K480" s="223">
        <v>0</v>
      </c>
      <c r="L480" s="223">
        <v>0</v>
      </c>
      <c r="M480" s="223">
        <v>0</v>
      </c>
      <c r="N480" s="223">
        <v>0</v>
      </c>
      <c r="O480">
        <v>34</v>
      </c>
    </row>
    <row r="481" spans="1:15">
      <c r="A481" s="222" t="s">
        <v>730</v>
      </c>
      <c r="B481" s="222" t="s">
        <v>731</v>
      </c>
      <c r="C481" s="223">
        <v>15040.35</v>
      </c>
      <c r="D481" s="223">
        <v>193026.46</v>
      </c>
      <c r="E481" s="223">
        <v>139524.70000000001</v>
      </c>
      <c r="F481" s="223">
        <v>679.82</v>
      </c>
      <c r="G481" s="223">
        <v>62080.84</v>
      </c>
      <c r="H481" s="223">
        <v>0</v>
      </c>
      <c r="I481" s="223">
        <v>0</v>
      </c>
      <c r="J481" s="223">
        <v>0</v>
      </c>
      <c r="K481" s="223">
        <v>0</v>
      </c>
      <c r="L481" s="223">
        <v>0</v>
      </c>
      <c r="M481" s="223">
        <v>0</v>
      </c>
      <c r="N481" s="223">
        <v>0</v>
      </c>
      <c r="O481">
        <v>34</v>
      </c>
    </row>
    <row r="482" spans="1:15">
      <c r="A482" s="222" t="s">
        <v>732</v>
      </c>
      <c r="B482" s="222" t="s">
        <v>733</v>
      </c>
      <c r="C482" s="223">
        <v>0</v>
      </c>
      <c r="D482" s="223">
        <v>0</v>
      </c>
      <c r="E482" s="223">
        <v>0</v>
      </c>
      <c r="F482" s="223">
        <v>0</v>
      </c>
      <c r="G482" s="223">
        <v>0</v>
      </c>
      <c r="H482" s="223">
        <v>0</v>
      </c>
      <c r="I482" s="223">
        <v>0</v>
      </c>
      <c r="J482" s="223">
        <v>0</v>
      </c>
      <c r="K482" s="223">
        <v>0</v>
      </c>
      <c r="L482" s="223">
        <v>0</v>
      </c>
      <c r="M482" s="223">
        <v>0</v>
      </c>
      <c r="N482" s="223">
        <v>0</v>
      </c>
      <c r="O482">
        <v>34</v>
      </c>
    </row>
    <row r="483" spans="1:15">
      <c r="A483" s="222" t="s">
        <v>734</v>
      </c>
      <c r="B483" s="222" t="s">
        <v>735</v>
      </c>
      <c r="C483" s="223">
        <v>0</v>
      </c>
      <c r="D483" s="223">
        <v>0</v>
      </c>
      <c r="E483" s="223">
        <v>0</v>
      </c>
      <c r="F483" s="223">
        <v>0</v>
      </c>
      <c r="G483" s="223">
        <v>0</v>
      </c>
      <c r="H483" s="223">
        <v>0</v>
      </c>
      <c r="I483" s="223">
        <v>0</v>
      </c>
      <c r="J483" s="223">
        <v>0</v>
      </c>
      <c r="K483" s="223">
        <v>0</v>
      </c>
      <c r="L483" s="223">
        <v>0</v>
      </c>
      <c r="M483" s="223">
        <v>0</v>
      </c>
      <c r="N483" s="223">
        <v>0</v>
      </c>
      <c r="O483">
        <v>34</v>
      </c>
    </row>
    <row r="484" spans="1:15">
      <c r="A484" s="222" t="s">
        <v>736</v>
      </c>
      <c r="B484" s="222" t="s">
        <v>737</v>
      </c>
      <c r="C484" s="223">
        <v>4749043.83</v>
      </c>
      <c r="D484" s="223">
        <v>3508.2</v>
      </c>
      <c r="E484" s="223">
        <v>95050.58</v>
      </c>
      <c r="F484" s="223">
        <v>9544.91</v>
      </c>
      <c r="G484" s="223">
        <v>16972.099999999999</v>
      </c>
      <c r="H484" s="223">
        <v>0</v>
      </c>
      <c r="I484" s="223">
        <v>0</v>
      </c>
      <c r="J484" s="223">
        <v>0</v>
      </c>
      <c r="K484" s="223">
        <v>0</v>
      </c>
      <c r="L484" s="223">
        <v>0</v>
      </c>
      <c r="M484" s="223">
        <v>0</v>
      </c>
      <c r="N484" s="223">
        <v>0</v>
      </c>
      <c r="O484">
        <v>34</v>
      </c>
    </row>
    <row r="485" spans="1:15">
      <c r="A485" s="222" t="s">
        <v>738</v>
      </c>
      <c r="B485" s="222" t="s">
        <v>119</v>
      </c>
      <c r="C485" s="223">
        <v>0</v>
      </c>
      <c r="D485" s="223">
        <v>0</v>
      </c>
      <c r="E485" s="223">
        <v>0</v>
      </c>
      <c r="F485" s="223">
        <v>0</v>
      </c>
      <c r="G485" s="223">
        <v>0</v>
      </c>
      <c r="H485" s="223">
        <v>0</v>
      </c>
      <c r="I485" s="223">
        <v>0</v>
      </c>
      <c r="J485" s="223">
        <v>0</v>
      </c>
      <c r="K485" s="223">
        <v>0</v>
      </c>
      <c r="L485" s="223">
        <v>0</v>
      </c>
      <c r="M485" s="223">
        <v>0</v>
      </c>
      <c r="N485" s="223">
        <v>0</v>
      </c>
      <c r="O485">
        <v>34</v>
      </c>
    </row>
    <row r="486" spans="1:15">
      <c r="A486" s="222" t="s">
        <v>739</v>
      </c>
      <c r="B486" s="222" t="s">
        <v>119</v>
      </c>
      <c r="C486" s="223">
        <v>0</v>
      </c>
      <c r="D486" s="223">
        <v>0</v>
      </c>
      <c r="E486" s="223">
        <v>0</v>
      </c>
      <c r="F486" s="223">
        <v>0</v>
      </c>
      <c r="G486" s="223">
        <v>0</v>
      </c>
      <c r="H486" s="223">
        <v>0</v>
      </c>
      <c r="I486" s="223">
        <v>0</v>
      </c>
      <c r="J486" s="223">
        <v>0</v>
      </c>
      <c r="K486" s="223">
        <v>0</v>
      </c>
      <c r="L486" s="223">
        <v>0</v>
      </c>
      <c r="M486" s="223">
        <v>0</v>
      </c>
      <c r="N486" s="223">
        <v>0</v>
      </c>
      <c r="O486">
        <v>34</v>
      </c>
    </row>
    <row r="487" spans="1:15">
      <c r="A487" s="222" t="s">
        <v>740</v>
      </c>
      <c r="B487" s="222" t="s">
        <v>119</v>
      </c>
      <c r="C487" s="223">
        <v>0</v>
      </c>
      <c r="D487" s="223">
        <v>0</v>
      </c>
      <c r="E487" s="223">
        <v>0</v>
      </c>
      <c r="F487" s="223">
        <v>0</v>
      </c>
      <c r="G487" s="223">
        <v>0</v>
      </c>
      <c r="H487" s="223">
        <v>0</v>
      </c>
      <c r="I487" s="223">
        <v>0</v>
      </c>
      <c r="J487" s="223">
        <v>0</v>
      </c>
      <c r="K487" s="223">
        <v>0</v>
      </c>
      <c r="L487" s="223">
        <v>0</v>
      </c>
      <c r="M487" s="223">
        <v>0</v>
      </c>
      <c r="N487" s="223">
        <v>0</v>
      </c>
      <c r="O487">
        <v>34</v>
      </c>
    </row>
    <row r="488" spans="1:15">
      <c r="A488" s="222" t="s">
        <v>741</v>
      </c>
      <c r="B488" s="222" t="s">
        <v>119</v>
      </c>
      <c r="C488" s="223">
        <v>0</v>
      </c>
      <c r="D488" s="223">
        <v>0</v>
      </c>
      <c r="E488" s="223">
        <v>0</v>
      </c>
      <c r="F488" s="223">
        <v>0</v>
      </c>
      <c r="G488" s="223">
        <v>0</v>
      </c>
      <c r="H488" s="223">
        <v>0</v>
      </c>
      <c r="I488" s="223">
        <v>0</v>
      </c>
      <c r="J488" s="223">
        <v>0</v>
      </c>
      <c r="K488" s="223">
        <v>0</v>
      </c>
      <c r="L488" s="223">
        <v>0</v>
      </c>
      <c r="M488" s="223">
        <v>0</v>
      </c>
      <c r="N488" s="223">
        <v>0</v>
      </c>
      <c r="O488">
        <v>34</v>
      </c>
    </row>
    <row r="489" spans="1:15">
      <c r="A489" s="222" t="s">
        <v>742</v>
      </c>
      <c r="B489" s="222" t="s">
        <v>119</v>
      </c>
      <c r="C489" s="223">
        <v>0</v>
      </c>
      <c r="D489" s="223">
        <v>0</v>
      </c>
      <c r="E489" s="223">
        <v>0</v>
      </c>
      <c r="F489" s="223">
        <v>0</v>
      </c>
      <c r="G489" s="223">
        <v>0</v>
      </c>
      <c r="H489" s="223">
        <v>0</v>
      </c>
      <c r="I489" s="223">
        <v>0</v>
      </c>
      <c r="J489" s="223">
        <v>0</v>
      </c>
      <c r="K489" s="223">
        <v>0</v>
      </c>
      <c r="L489" s="223">
        <v>0</v>
      </c>
      <c r="M489" s="223">
        <v>0</v>
      </c>
      <c r="N489" s="223">
        <v>0</v>
      </c>
      <c r="O489">
        <v>34</v>
      </c>
    </row>
    <row r="490" spans="1:15">
      <c r="A490" s="222" t="s">
        <v>743</v>
      </c>
      <c r="B490" s="222" t="s">
        <v>119</v>
      </c>
      <c r="C490" s="223">
        <v>0</v>
      </c>
      <c r="D490" s="223">
        <v>0</v>
      </c>
      <c r="E490" s="223">
        <v>0</v>
      </c>
      <c r="F490" s="223">
        <v>0</v>
      </c>
      <c r="G490" s="223">
        <v>0</v>
      </c>
      <c r="H490" s="223">
        <v>0</v>
      </c>
      <c r="I490" s="223">
        <v>0</v>
      </c>
      <c r="J490" s="223">
        <v>0</v>
      </c>
      <c r="K490" s="223">
        <v>0</v>
      </c>
      <c r="L490" s="223">
        <v>0</v>
      </c>
      <c r="M490" s="223">
        <v>0</v>
      </c>
      <c r="N490" s="223">
        <v>0</v>
      </c>
      <c r="O490">
        <v>34</v>
      </c>
    </row>
    <row r="491" spans="1:15">
      <c r="A491" s="222" t="s">
        <v>744</v>
      </c>
      <c r="B491" s="222" t="s">
        <v>745</v>
      </c>
      <c r="C491" s="223">
        <v>-2230074.85</v>
      </c>
      <c r="D491" s="223">
        <v>-2201895.14</v>
      </c>
      <c r="E491" s="223">
        <v>-2096742.79</v>
      </c>
      <c r="F491" s="223">
        <v>-2051034.63</v>
      </c>
      <c r="G491" s="223">
        <v>-1948349.29</v>
      </c>
      <c r="H491" s="223">
        <v>-2117356.0499999998</v>
      </c>
      <c r="I491" s="223">
        <v>0</v>
      </c>
      <c r="J491" s="223">
        <v>0</v>
      </c>
      <c r="K491" s="223">
        <v>0</v>
      </c>
      <c r="L491" s="223">
        <v>0</v>
      </c>
      <c r="M491" s="223">
        <v>0</v>
      </c>
      <c r="N491" s="223">
        <v>0</v>
      </c>
      <c r="O491">
        <v>34</v>
      </c>
    </row>
    <row r="492" spans="1:15">
      <c r="A492" s="222" t="s">
        <v>746</v>
      </c>
      <c r="B492" s="222" t="s">
        <v>747</v>
      </c>
      <c r="C492" s="223">
        <v>-3291437.03</v>
      </c>
      <c r="D492" s="223">
        <v>0</v>
      </c>
      <c r="E492" s="223">
        <v>-56710.36</v>
      </c>
      <c r="F492" s="223">
        <v>-56710.36</v>
      </c>
      <c r="G492" s="223">
        <v>-56710.36</v>
      </c>
      <c r="H492" s="223">
        <v>-56710.36</v>
      </c>
      <c r="I492" s="223">
        <v>0</v>
      </c>
      <c r="J492" s="223">
        <v>0</v>
      </c>
      <c r="K492" s="223">
        <v>0</v>
      </c>
      <c r="L492" s="223">
        <v>0</v>
      </c>
      <c r="M492" s="223">
        <v>0</v>
      </c>
      <c r="N492" s="223">
        <v>0</v>
      </c>
      <c r="O492">
        <v>34</v>
      </c>
    </row>
    <row r="493" spans="1:15">
      <c r="A493" s="222" t="s">
        <v>748</v>
      </c>
      <c r="B493" s="222" t="s">
        <v>749</v>
      </c>
      <c r="C493" s="223">
        <v>0</v>
      </c>
      <c r="D493" s="223">
        <v>0</v>
      </c>
      <c r="E493" s="223">
        <v>3335530.18</v>
      </c>
      <c r="F493" s="223">
        <v>3765814.02</v>
      </c>
      <c r="G493" s="223">
        <v>3765814.02</v>
      </c>
      <c r="H493" s="223">
        <v>3765814.02</v>
      </c>
      <c r="I493" s="223">
        <v>3765814.02</v>
      </c>
      <c r="J493" s="223">
        <v>3765814.02</v>
      </c>
      <c r="K493" s="223">
        <v>3765814.02</v>
      </c>
      <c r="L493" s="223">
        <v>3765814.02</v>
      </c>
      <c r="M493" s="223">
        <v>3765814.02</v>
      </c>
      <c r="N493" s="223">
        <v>3765814.02</v>
      </c>
      <c r="O493">
        <v>34</v>
      </c>
    </row>
    <row r="494" spans="1:15">
      <c r="A494" s="222" t="s">
        <v>750</v>
      </c>
      <c r="B494" s="222" t="s">
        <v>751</v>
      </c>
      <c r="C494" s="223">
        <v>0</v>
      </c>
      <c r="D494" s="223">
        <v>0</v>
      </c>
      <c r="E494" s="223">
        <v>1265094.1000000001</v>
      </c>
      <c r="F494" s="223">
        <v>1425781.01</v>
      </c>
      <c r="G494" s="223">
        <v>1425781.01</v>
      </c>
      <c r="H494" s="223">
        <v>1425781.01</v>
      </c>
      <c r="I494" s="223">
        <v>1425781.01</v>
      </c>
      <c r="J494" s="223">
        <v>1425781.01</v>
      </c>
      <c r="K494" s="223">
        <v>1425781.01</v>
      </c>
      <c r="L494" s="223">
        <v>1425781.01</v>
      </c>
      <c r="M494" s="223">
        <v>1425781.01</v>
      </c>
      <c r="N494" s="223">
        <v>1425781.01</v>
      </c>
      <c r="O494">
        <v>34</v>
      </c>
    </row>
    <row r="495" spans="1:15">
      <c r="A495" s="222" t="s">
        <v>752</v>
      </c>
      <c r="B495" s="222" t="s">
        <v>753</v>
      </c>
      <c r="C495" s="223">
        <v>105823.88</v>
      </c>
      <c r="D495" s="223">
        <v>180490.7</v>
      </c>
      <c r="E495" s="223">
        <v>219257.63</v>
      </c>
      <c r="F495" s="223">
        <v>241492.41</v>
      </c>
      <c r="G495" s="223">
        <v>260925.51</v>
      </c>
      <c r="H495" s="223">
        <v>279949.67</v>
      </c>
      <c r="I495" s="223">
        <v>281276.95</v>
      </c>
      <c r="J495" s="223">
        <v>281276.95</v>
      </c>
      <c r="K495" s="223">
        <v>281276.95</v>
      </c>
      <c r="L495" s="223">
        <v>281276.95</v>
      </c>
      <c r="M495" s="223">
        <v>281276.95</v>
      </c>
      <c r="N495" s="223">
        <v>281276.95</v>
      </c>
      <c r="O495">
        <v>34</v>
      </c>
    </row>
    <row r="496" spans="1:15">
      <c r="A496" s="222" t="s">
        <v>754</v>
      </c>
      <c r="B496" s="222" t="s">
        <v>755</v>
      </c>
      <c r="C496" s="223">
        <v>63138.82</v>
      </c>
      <c r="D496" s="223">
        <v>365139.99</v>
      </c>
      <c r="E496" s="223">
        <v>789241.34</v>
      </c>
      <c r="F496" s="223">
        <v>923296.59</v>
      </c>
      <c r="G496" s="223">
        <v>1425900</v>
      </c>
      <c r="H496" s="223">
        <v>1771783.07</v>
      </c>
      <c r="I496" s="223">
        <v>1772695.12</v>
      </c>
      <c r="J496" s="223">
        <v>1772695.12</v>
      </c>
      <c r="K496" s="223">
        <v>1772695.12</v>
      </c>
      <c r="L496" s="223">
        <v>1772695.12</v>
      </c>
      <c r="M496" s="223">
        <v>1772695.12</v>
      </c>
      <c r="N496" s="223">
        <v>1772695.12</v>
      </c>
      <c r="O496">
        <v>34</v>
      </c>
    </row>
    <row r="497" spans="1:15">
      <c r="A497" s="222" t="s">
        <v>756</v>
      </c>
      <c r="B497" s="222" t="s">
        <v>757</v>
      </c>
      <c r="C497" s="223">
        <v>0</v>
      </c>
      <c r="D497" s="223">
        <v>0</v>
      </c>
      <c r="E497" s="223">
        <v>0</v>
      </c>
      <c r="F497" s="223">
        <v>0</v>
      </c>
      <c r="G497" s="223">
        <v>0</v>
      </c>
      <c r="H497" s="223">
        <v>0</v>
      </c>
      <c r="I497" s="223">
        <v>0</v>
      </c>
      <c r="J497" s="223">
        <v>0</v>
      </c>
      <c r="K497" s="223">
        <v>0</v>
      </c>
      <c r="L497" s="223">
        <v>0</v>
      </c>
      <c r="M497" s="223">
        <v>0</v>
      </c>
      <c r="N497" s="223">
        <v>0</v>
      </c>
      <c r="O497">
        <v>34</v>
      </c>
    </row>
    <row r="498" spans="1:15">
      <c r="A498" s="222" t="s">
        <v>758</v>
      </c>
      <c r="B498" s="222" t="s">
        <v>759</v>
      </c>
      <c r="C498" s="223">
        <v>0</v>
      </c>
      <c r="D498" s="223">
        <v>0</v>
      </c>
      <c r="E498" s="223">
        <v>0</v>
      </c>
      <c r="F498" s="223">
        <v>0</v>
      </c>
      <c r="G498" s="223">
        <v>0</v>
      </c>
      <c r="H498" s="223">
        <v>0</v>
      </c>
      <c r="I498" s="223">
        <v>0</v>
      </c>
      <c r="J498" s="223">
        <v>0</v>
      </c>
      <c r="K498" s="223">
        <v>0</v>
      </c>
      <c r="L498" s="223">
        <v>0</v>
      </c>
      <c r="M498" s="223">
        <v>0</v>
      </c>
      <c r="N498" s="223">
        <v>0</v>
      </c>
      <c r="O498">
        <v>34</v>
      </c>
    </row>
    <row r="499" spans="1:15">
      <c r="A499" s="222" t="s">
        <v>760</v>
      </c>
      <c r="B499" s="222" t="s">
        <v>761</v>
      </c>
      <c r="C499" s="223">
        <v>0</v>
      </c>
      <c r="D499" s="223">
        <v>0</v>
      </c>
      <c r="E499" s="223">
        <v>0</v>
      </c>
      <c r="F499" s="223">
        <v>0</v>
      </c>
      <c r="G499" s="223">
        <v>0</v>
      </c>
      <c r="H499" s="223">
        <v>0</v>
      </c>
      <c r="I499" s="223">
        <v>0</v>
      </c>
      <c r="J499" s="223">
        <v>0</v>
      </c>
      <c r="K499" s="223">
        <v>0</v>
      </c>
      <c r="L499" s="223">
        <v>0</v>
      </c>
      <c r="M499" s="223">
        <v>0</v>
      </c>
      <c r="N499" s="223">
        <v>0</v>
      </c>
      <c r="O499">
        <v>34</v>
      </c>
    </row>
    <row r="500" spans="1:15">
      <c r="A500" s="222" t="s">
        <v>762</v>
      </c>
      <c r="B500" s="222" t="s">
        <v>763</v>
      </c>
      <c r="C500" s="223">
        <v>0</v>
      </c>
      <c r="D500" s="223">
        <v>0</v>
      </c>
      <c r="E500" s="223">
        <v>0</v>
      </c>
      <c r="F500" s="223">
        <v>0</v>
      </c>
      <c r="G500" s="223">
        <v>0</v>
      </c>
      <c r="H500" s="223">
        <v>0</v>
      </c>
      <c r="I500" s="223">
        <v>0</v>
      </c>
      <c r="J500" s="223">
        <v>0</v>
      </c>
      <c r="K500" s="223">
        <v>0</v>
      </c>
      <c r="L500" s="223">
        <v>0</v>
      </c>
      <c r="M500" s="223">
        <v>0</v>
      </c>
      <c r="N500" s="223">
        <v>0</v>
      </c>
      <c r="O500">
        <v>34</v>
      </c>
    </row>
    <row r="501" spans="1:15">
      <c r="A501" s="222" t="s">
        <v>764</v>
      </c>
      <c r="B501" s="222" t="s">
        <v>765</v>
      </c>
      <c r="C501" s="223">
        <v>0</v>
      </c>
      <c r="D501" s="223">
        <v>0</v>
      </c>
      <c r="E501" s="223">
        <v>0</v>
      </c>
      <c r="F501" s="223">
        <v>0</v>
      </c>
      <c r="G501" s="223">
        <v>0</v>
      </c>
      <c r="H501" s="223">
        <v>0</v>
      </c>
      <c r="I501" s="223">
        <v>0</v>
      </c>
      <c r="J501" s="223">
        <v>0</v>
      </c>
      <c r="K501" s="223">
        <v>0</v>
      </c>
      <c r="L501" s="223">
        <v>0</v>
      </c>
      <c r="M501" s="223">
        <v>0</v>
      </c>
      <c r="N501" s="223">
        <v>0</v>
      </c>
      <c r="O501">
        <v>34</v>
      </c>
    </row>
    <row r="502" spans="1:15">
      <c r="A502" s="222" t="s">
        <v>766</v>
      </c>
      <c r="B502" s="222" t="s">
        <v>767</v>
      </c>
      <c r="C502" s="223">
        <v>0</v>
      </c>
      <c r="D502" s="223">
        <v>0</v>
      </c>
      <c r="E502" s="223">
        <v>0</v>
      </c>
      <c r="F502" s="223">
        <v>0</v>
      </c>
      <c r="G502" s="223">
        <v>0</v>
      </c>
      <c r="H502" s="223">
        <v>0</v>
      </c>
      <c r="I502" s="223">
        <v>0</v>
      </c>
      <c r="J502" s="223">
        <v>0</v>
      </c>
      <c r="K502" s="223">
        <v>0</v>
      </c>
      <c r="L502" s="223">
        <v>0</v>
      </c>
      <c r="M502" s="223">
        <v>0</v>
      </c>
      <c r="N502" s="223">
        <v>0</v>
      </c>
      <c r="O502">
        <v>34</v>
      </c>
    </row>
    <row r="503" spans="1:15">
      <c r="A503" s="222" t="s">
        <v>768</v>
      </c>
      <c r="B503" s="222" t="s">
        <v>769</v>
      </c>
      <c r="C503" s="223">
        <v>0</v>
      </c>
      <c r="D503" s="223">
        <v>0</v>
      </c>
      <c r="E503" s="223">
        <v>0</v>
      </c>
      <c r="F503" s="223">
        <v>0</v>
      </c>
      <c r="G503" s="223">
        <v>0</v>
      </c>
      <c r="H503" s="223">
        <v>0</v>
      </c>
      <c r="I503" s="223">
        <v>0</v>
      </c>
      <c r="J503" s="223">
        <v>0</v>
      </c>
      <c r="K503" s="223">
        <v>0</v>
      </c>
      <c r="L503" s="223">
        <v>0</v>
      </c>
      <c r="M503" s="223">
        <v>0</v>
      </c>
      <c r="N503" s="223">
        <v>0</v>
      </c>
      <c r="O503">
        <v>34</v>
      </c>
    </row>
    <row r="504" spans="1:15">
      <c r="A504" s="222" t="s">
        <v>770</v>
      </c>
      <c r="B504" s="222" t="s">
        <v>119</v>
      </c>
      <c r="C504" s="223">
        <v>0</v>
      </c>
      <c r="D504" s="223">
        <v>0</v>
      </c>
      <c r="E504" s="223">
        <v>0</v>
      </c>
      <c r="F504" s="223">
        <v>0</v>
      </c>
      <c r="G504" s="223">
        <v>0</v>
      </c>
      <c r="H504" s="223">
        <v>0</v>
      </c>
      <c r="I504" s="223">
        <v>0</v>
      </c>
      <c r="J504" s="223">
        <v>0</v>
      </c>
      <c r="K504" s="223">
        <v>0</v>
      </c>
      <c r="L504" s="223">
        <v>0</v>
      </c>
      <c r="M504" s="223">
        <v>0</v>
      </c>
      <c r="N504" s="223">
        <v>0</v>
      </c>
      <c r="O504">
        <v>34</v>
      </c>
    </row>
    <row r="505" spans="1:15">
      <c r="A505" s="222" t="s">
        <v>771</v>
      </c>
      <c r="B505" s="222" t="s">
        <v>772</v>
      </c>
      <c r="C505" s="223">
        <v>0</v>
      </c>
      <c r="D505" s="223">
        <v>0</v>
      </c>
      <c r="E505" s="223">
        <v>0</v>
      </c>
      <c r="F505" s="223">
        <v>0</v>
      </c>
      <c r="G505" s="223">
        <v>0</v>
      </c>
      <c r="H505" s="223">
        <v>0</v>
      </c>
      <c r="I505" s="223">
        <v>0</v>
      </c>
      <c r="J505" s="223">
        <v>0</v>
      </c>
      <c r="K505" s="223">
        <v>0</v>
      </c>
      <c r="L505" s="223">
        <v>0</v>
      </c>
      <c r="M505" s="223">
        <v>0</v>
      </c>
      <c r="N505" s="223">
        <v>0</v>
      </c>
      <c r="O505">
        <v>34</v>
      </c>
    </row>
    <row r="506" spans="1:15">
      <c r="A506" s="222" t="s">
        <v>773</v>
      </c>
      <c r="B506" s="222" t="s">
        <v>774</v>
      </c>
      <c r="C506" s="223">
        <v>0</v>
      </c>
      <c r="D506" s="223">
        <v>0</v>
      </c>
      <c r="E506" s="223">
        <v>0</v>
      </c>
      <c r="F506" s="223">
        <v>0</v>
      </c>
      <c r="G506" s="223">
        <v>0</v>
      </c>
      <c r="H506" s="223">
        <v>0</v>
      </c>
      <c r="I506" s="223">
        <v>0</v>
      </c>
      <c r="J506" s="223">
        <v>0</v>
      </c>
      <c r="K506" s="223">
        <v>0</v>
      </c>
      <c r="L506" s="223">
        <v>0</v>
      </c>
      <c r="M506" s="223">
        <v>0</v>
      </c>
      <c r="N506" s="223">
        <v>0</v>
      </c>
      <c r="O506">
        <v>34</v>
      </c>
    </row>
    <row r="507" spans="1:15">
      <c r="A507" s="222" t="s">
        <v>775</v>
      </c>
      <c r="B507" s="222" t="s">
        <v>119</v>
      </c>
      <c r="C507" s="223">
        <v>0</v>
      </c>
      <c r="D507" s="223">
        <v>0</v>
      </c>
      <c r="E507" s="223">
        <v>0</v>
      </c>
      <c r="F507" s="223">
        <v>0</v>
      </c>
      <c r="G507" s="223">
        <v>0</v>
      </c>
      <c r="H507" s="223">
        <v>0</v>
      </c>
      <c r="I507" s="223">
        <v>0</v>
      </c>
      <c r="J507" s="223">
        <v>0</v>
      </c>
      <c r="K507" s="223">
        <v>0</v>
      </c>
      <c r="L507" s="223">
        <v>0</v>
      </c>
      <c r="M507" s="223">
        <v>0</v>
      </c>
      <c r="N507" s="223">
        <v>0</v>
      </c>
      <c r="O507">
        <v>34</v>
      </c>
    </row>
    <row r="508" spans="1:15">
      <c r="A508" s="222" t="s">
        <v>776</v>
      </c>
      <c r="B508" s="222" t="s">
        <v>777</v>
      </c>
      <c r="C508" s="223">
        <v>172702.74</v>
      </c>
      <c r="D508" s="223">
        <v>197193.55</v>
      </c>
      <c r="E508" s="223">
        <v>501623.05</v>
      </c>
      <c r="F508" s="223">
        <v>605453.62</v>
      </c>
      <c r="G508" s="223">
        <v>628933.30000000005</v>
      </c>
      <c r="H508" s="223">
        <v>658106.73</v>
      </c>
      <c r="I508" s="223">
        <v>658756.62</v>
      </c>
      <c r="J508" s="223">
        <v>658756.62</v>
      </c>
      <c r="K508" s="223">
        <v>658756.62</v>
      </c>
      <c r="L508" s="223">
        <v>658756.62</v>
      </c>
      <c r="M508" s="223">
        <v>658756.62</v>
      </c>
      <c r="N508" s="223">
        <v>658756.62</v>
      </c>
      <c r="O508">
        <v>34</v>
      </c>
    </row>
    <row r="509" spans="1:15">
      <c r="A509" s="222" t="s">
        <v>778</v>
      </c>
      <c r="B509" s="222" t="s">
        <v>779</v>
      </c>
      <c r="C509" s="223">
        <v>0</v>
      </c>
      <c r="D509" s="223">
        <v>0</v>
      </c>
      <c r="E509" s="223">
        <v>0</v>
      </c>
      <c r="F509" s="223">
        <v>0</v>
      </c>
      <c r="G509" s="223">
        <v>0</v>
      </c>
      <c r="H509" s="223">
        <v>0</v>
      </c>
      <c r="I509" s="223">
        <v>0</v>
      </c>
      <c r="J509" s="223">
        <v>0</v>
      </c>
      <c r="K509" s="223">
        <v>0</v>
      </c>
      <c r="L509" s="223">
        <v>0</v>
      </c>
      <c r="M509" s="223">
        <v>0</v>
      </c>
      <c r="N509" s="223">
        <v>0</v>
      </c>
      <c r="O509">
        <v>34</v>
      </c>
    </row>
    <row r="510" spans="1:15">
      <c r="A510" s="222" t="s">
        <v>780</v>
      </c>
      <c r="B510" s="222" t="s">
        <v>119</v>
      </c>
      <c r="C510" s="223">
        <v>0</v>
      </c>
      <c r="D510" s="223">
        <v>0</v>
      </c>
      <c r="E510" s="223">
        <v>0</v>
      </c>
      <c r="F510" s="223">
        <v>0</v>
      </c>
      <c r="G510" s="223">
        <v>0</v>
      </c>
      <c r="H510" s="223">
        <v>0</v>
      </c>
      <c r="I510" s="223">
        <v>0</v>
      </c>
      <c r="J510" s="223">
        <v>0</v>
      </c>
      <c r="K510" s="223">
        <v>0</v>
      </c>
      <c r="L510" s="223">
        <v>0</v>
      </c>
      <c r="M510" s="223">
        <v>0</v>
      </c>
      <c r="N510" s="223">
        <v>0</v>
      </c>
      <c r="O510">
        <v>34</v>
      </c>
    </row>
    <row r="511" spans="1:15">
      <c r="A511" s="222" t="s">
        <v>781</v>
      </c>
      <c r="B511" s="222" t="s">
        <v>782</v>
      </c>
      <c r="C511" s="223">
        <v>0</v>
      </c>
      <c r="D511" s="223">
        <v>0</v>
      </c>
      <c r="E511" s="223">
        <v>0</v>
      </c>
      <c r="F511" s="223">
        <v>0</v>
      </c>
      <c r="G511" s="223">
        <v>0</v>
      </c>
      <c r="H511" s="223">
        <v>0</v>
      </c>
      <c r="I511" s="223">
        <v>0</v>
      </c>
      <c r="J511" s="223">
        <v>0</v>
      </c>
      <c r="K511" s="223">
        <v>0</v>
      </c>
      <c r="L511" s="223">
        <v>0</v>
      </c>
      <c r="M511" s="223">
        <v>0</v>
      </c>
      <c r="N511" s="223">
        <v>0</v>
      </c>
      <c r="O511">
        <v>34</v>
      </c>
    </row>
    <row r="512" spans="1:15">
      <c r="A512" s="222" t="s">
        <v>783</v>
      </c>
      <c r="B512" s="222" t="s">
        <v>784</v>
      </c>
      <c r="C512" s="223">
        <v>0</v>
      </c>
      <c r="D512" s="223">
        <v>0</v>
      </c>
      <c r="E512" s="223">
        <v>0</v>
      </c>
      <c r="F512" s="223">
        <v>0</v>
      </c>
      <c r="G512" s="223">
        <v>0</v>
      </c>
      <c r="H512" s="223">
        <v>0</v>
      </c>
      <c r="I512" s="223">
        <v>0</v>
      </c>
      <c r="J512" s="223">
        <v>0</v>
      </c>
      <c r="K512" s="223">
        <v>0</v>
      </c>
      <c r="L512" s="223">
        <v>0</v>
      </c>
      <c r="M512" s="223">
        <v>0</v>
      </c>
      <c r="N512" s="223">
        <v>0</v>
      </c>
      <c r="O512">
        <v>34</v>
      </c>
    </row>
    <row r="513" spans="1:15">
      <c r="A513" s="222" t="s">
        <v>785</v>
      </c>
      <c r="B513" s="222" t="s">
        <v>119</v>
      </c>
      <c r="C513" s="223">
        <v>0</v>
      </c>
      <c r="D513" s="223">
        <v>0</v>
      </c>
      <c r="E513" s="223">
        <v>0</v>
      </c>
      <c r="F513" s="223">
        <v>0</v>
      </c>
      <c r="G513" s="223">
        <v>0</v>
      </c>
      <c r="H513" s="223">
        <v>0</v>
      </c>
      <c r="I513" s="223">
        <v>0</v>
      </c>
      <c r="J513" s="223">
        <v>0</v>
      </c>
      <c r="K513" s="223">
        <v>0</v>
      </c>
      <c r="L513" s="223">
        <v>0</v>
      </c>
      <c r="M513" s="223">
        <v>0</v>
      </c>
      <c r="N513" s="223">
        <v>0</v>
      </c>
      <c r="O513">
        <v>34</v>
      </c>
    </row>
    <row r="514" spans="1:15">
      <c r="A514" s="222" t="s">
        <v>786</v>
      </c>
      <c r="B514" s="222" t="s">
        <v>787</v>
      </c>
      <c r="C514" s="223">
        <v>0</v>
      </c>
      <c r="D514" s="223">
        <v>0</v>
      </c>
      <c r="E514" s="223">
        <v>0</v>
      </c>
      <c r="F514" s="223">
        <v>0</v>
      </c>
      <c r="G514" s="223">
        <v>0</v>
      </c>
      <c r="H514" s="223">
        <v>0</v>
      </c>
      <c r="I514" s="223">
        <v>0</v>
      </c>
      <c r="J514" s="223">
        <v>0</v>
      </c>
      <c r="K514" s="223">
        <v>0</v>
      </c>
      <c r="L514" s="223">
        <v>0</v>
      </c>
      <c r="M514" s="223">
        <v>0</v>
      </c>
      <c r="N514" s="223">
        <v>0</v>
      </c>
      <c r="O514">
        <v>34</v>
      </c>
    </row>
    <row r="515" spans="1:15">
      <c r="A515" s="222" t="s">
        <v>788</v>
      </c>
      <c r="B515" s="222" t="s">
        <v>789</v>
      </c>
      <c r="C515" s="223">
        <v>0</v>
      </c>
      <c r="D515" s="223">
        <v>0</v>
      </c>
      <c r="E515" s="223">
        <v>0</v>
      </c>
      <c r="F515" s="223">
        <v>0</v>
      </c>
      <c r="G515" s="223">
        <v>0</v>
      </c>
      <c r="H515" s="223">
        <v>0</v>
      </c>
      <c r="I515" s="223">
        <v>0</v>
      </c>
      <c r="J515" s="223">
        <v>0</v>
      </c>
      <c r="K515" s="223">
        <v>0</v>
      </c>
      <c r="L515" s="223">
        <v>0</v>
      </c>
      <c r="M515" s="223">
        <v>0</v>
      </c>
      <c r="N515" s="223">
        <v>0</v>
      </c>
      <c r="O515">
        <v>34</v>
      </c>
    </row>
    <row r="516" spans="1:15">
      <c r="A516" s="222" t="s">
        <v>790</v>
      </c>
      <c r="B516" s="222" t="s">
        <v>119</v>
      </c>
      <c r="C516" s="223">
        <v>0</v>
      </c>
      <c r="D516" s="223">
        <v>0</v>
      </c>
      <c r="E516" s="223">
        <v>0</v>
      </c>
      <c r="F516" s="223">
        <v>0</v>
      </c>
      <c r="G516" s="223">
        <v>0</v>
      </c>
      <c r="H516" s="223">
        <v>0</v>
      </c>
      <c r="I516" s="223">
        <v>0</v>
      </c>
      <c r="J516" s="223">
        <v>0</v>
      </c>
      <c r="K516" s="223">
        <v>0</v>
      </c>
      <c r="L516" s="223">
        <v>0</v>
      </c>
      <c r="M516" s="223">
        <v>0</v>
      </c>
      <c r="N516" s="223">
        <v>0</v>
      </c>
      <c r="O516">
        <v>34</v>
      </c>
    </row>
    <row r="517" spans="1:15">
      <c r="A517" s="222" t="s">
        <v>791</v>
      </c>
      <c r="B517" s="222" t="s">
        <v>792</v>
      </c>
      <c r="C517" s="223">
        <v>0</v>
      </c>
      <c r="D517" s="223">
        <v>0</v>
      </c>
      <c r="E517" s="223">
        <v>0</v>
      </c>
      <c r="F517" s="223">
        <v>0</v>
      </c>
      <c r="G517" s="223">
        <v>0</v>
      </c>
      <c r="H517" s="223">
        <v>0</v>
      </c>
      <c r="I517" s="223">
        <v>0</v>
      </c>
      <c r="J517" s="223">
        <v>0</v>
      </c>
      <c r="K517" s="223">
        <v>0</v>
      </c>
      <c r="L517" s="223">
        <v>0</v>
      </c>
      <c r="M517" s="223">
        <v>0</v>
      </c>
      <c r="N517" s="223">
        <v>0</v>
      </c>
      <c r="O517">
        <v>34</v>
      </c>
    </row>
    <row r="518" spans="1:15">
      <c r="A518" s="222" t="s">
        <v>793</v>
      </c>
      <c r="B518" s="222" t="s">
        <v>794</v>
      </c>
      <c r="C518" s="223">
        <v>124580.44</v>
      </c>
      <c r="D518" s="223">
        <v>140499.39000000001</v>
      </c>
      <c r="E518" s="223">
        <v>207609.24</v>
      </c>
      <c r="F518" s="223">
        <v>265876.68</v>
      </c>
      <c r="G518" s="223">
        <v>77969.77</v>
      </c>
      <c r="H518" s="223">
        <v>31154.63</v>
      </c>
      <c r="I518" s="223">
        <v>31577.05</v>
      </c>
      <c r="J518" s="223">
        <v>31577.05</v>
      </c>
      <c r="K518" s="223">
        <v>31577.05</v>
      </c>
      <c r="L518" s="223">
        <v>31577.05</v>
      </c>
      <c r="M518" s="223">
        <v>31577.05</v>
      </c>
      <c r="N518" s="223">
        <v>31577.05</v>
      </c>
      <c r="O518">
        <v>34</v>
      </c>
    </row>
    <row r="519" spans="1:15">
      <c r="A519" s="222" t="s">
        <v>795</v>
      </c>
      <c r="B519" s="222" t="s">
        <v>796</v>
      </c>
      <c r="C519" s="223">
        <v>574986.71</v>
      </c>
      <c r="D519" s="223">
        <v>648458.68999999994</v>
      </c>
      <c r="E519" s="223">
        <v>958196.88</v>
      </c>
      <c r="F519" s="223">
        <v>1227123.8400000001</v>
      </c>
      <c r="G519" s="223">
        <v>359861.19</v>
      </c>
      <c r="H519" s="223">
        <v>143791.32999999999</v>
      </c>
      <c r="I519" s="223">
        <v>145741</v>
      </c>
      <c r="J519" s="223">
        <v>145741</v>
      </c>
      <c r="K519" s="223">
        <v>145741</v>
      </c>
      <c r="L519" s="223">
        <v>145741</v>
      </c>
      <c r="M519" s="223">
        <v>145741</v>
      </c>
      <c r="N519" s="223">
        <v>145741</v>
      </c>
      <c r="O519">
        <v>34</v>
      </c>
    </row>
    <row r="520" spans="1:15">
      <c r="A520" s="222" t="s">
        <v>797</v>
      </c>
      <c r="B520" s="222" t="s">
        <v>798</v>
      </c>
      <c r="C520" s="223">
        <v>0</v>
      </c>
      <c r="D520" s="223">
        <v>0</v>
      </c>
      <c r="E520" s="223">
        <v>0</v>
      </c>
      <c r="F520" s="223">
        <v>0</v>
      </c>
      <c r="G520" s="223">
        <v>0</v>
      </c>
      <c r="H520" s="223">
        <v>0</v>
      </c>
      <c r="I520" s="223">
        <v>0</v>
      </c>
      <c r="J520" s="223">
        <v>0</v>
      </c>
      <c r="K520" s="223">
        <v>0</v>
      </c>
      <c r="L520" s="223">
        <v>0</v>
      </c>
      <c r="M520" s="223">
        <v>0</v>
      </c>
      <c r="N520" s="223">
        <v>0</v>
      </c>
      <c r="O520">
        <v>34</v>
      </c>
    </row>
    <row r="521" spans="1:15">
      <c r="A521" s="222" t="s">
        <v>799</v>
      </c>
      <c r="B521" s="222" t="s">
        <v>800</v>
      </c>
      <c r="C521" s="223">
        <v>0</v>
      </c>
      <c r="D521" s="223">
        <v>0</v>
      </c>
      <c r="E521" s="223">
        <v>0</v>
      </c>
      <c r="F521" s="223">
        <v>0</v>
      </c>
      <c r="G521" s="223">
        <v>0</v>
      </c>
      <c r="H521" s="223">
        <v>0</v>
      </c>
      <c r="I521" s="223">
        <v>0</v>
      </c>
      <c r="J521" s="223">
        <v>0</v>
      </c>
      <c r="K521" s="223">
        <v>0</v>
      </c>
      <c r="L521" s="223">
        <v>0</v>
      </c>
      <c r="M521" s="223">
        <v>0</v>
      </c>
      <c r="N521" s="223">
        <v>0</v>
      </c>
      <c r="O521">
        <v>34</v>
      </c>
    </row>
    <row r="522" spans="1:15">
      <c r="A522" s="222" t="s">
        <v>801</v>
      </c>
      <c r="B522" s="222" t="s">
        <v>802</v>
      </c>
      <c r="C522" s="223">
        <v>0</v>
      </c>
      <c r="D522" s="223">
        <v>0</v>
      </c>
      <c r="E522" s="223">
        <v>0</v>
      </c>
      <c r="F522" s="223">
        <v>0</v>
      </c>
      <c r="G522" s="223">
        <v>0</v>
      </c>
      <c r="H522" s="223">
        <v>0</v>
      </c>
      <c r="I522" s="223">
        <v>0</v>
      </c>
      <c r="J522" s="223">
        <v>0</v>
      </c>
      <c r="K522" s="223">
        <v>0</v>
      </c>
      <c r="L522" s="223">
        <v>0</v>
      </c>
      <c r="M522" s="223">
        <v>0</v>
      </c>
      <c r="N522" s="223">
        <v>0</v>
      </c>
      <c r="O522">
        <v>34</v>
      </c>
    </row>
    <row r="523" spans="1:15">
      <c r="A523" s="222" t="s">
        <v>803</v>
      </c>
      <c r="B523" s="222" t="s">
        <v>804</v>
      </c>
      <c r="C523" s="223">
        <v>0</v>
      </c>
      <c r="D523" s="223">
        <v>0</v>
      </c>
      <c r="E523" s="223">
        <v>0</v>
      </c>
      <c r="F523" s="223">
        <v>0</v>
      </c>
      <c r="G523" s="223">
        <v>0</v>
      </c>
      <c r="H523" s="223">
        <v>0</v>
      </c>
      <c r="I523" s="223">
        <v>0</v>
      </c>
      <c r="J523" s="223">
        <v>0</v>
      </c>
      <c r="K523" s="223">
        <v>0</v>
      </c>
      <c r="L523" s="223">
        <v>0</v>
      </c>
      <c r="M523" s="223">
        <v>0</v>
      </c>
      <c r="N523" s="223">
        <v>0</v>
      </c>
      <c r="O523">
        <v>34</v>
      </c>
    </row>
    <row r="524" spans="1:15">
      <c r="A524" s="222" t="s">
        <v>805</v>
      </c>
      <c r="B524" s="222" t="s">
        <v>806</v>
      </c>
      <c r="C524" s="223">
        <v>0</v>
      </c>
      <c r="D524" s="223">
        <v>0</v>
      </c>
      <c r="E524" s="223">
        <v>0</v>
      </c>
      <c r="F524" s="223">
        <v>0</v>
      </c>
      <c r="G524" s="223">
        <v>0</v>
      </c>
      <c r="H524" s="223">
        <v>0</v>
      </c>
      <c r="I524" s="223">
        <v>0</v>
      </c>
      <c r="J524" s="223">
        <v>0</v>
      </c>
      <c r="K524" s="223">
        <v>0</v>
      </c>
      <c r="L524" s="223">
        <v>0</v>
      </c>
      <c r="M524" s="223">
        <v>0</v>
      </c>
      <c r="N524" s="223">
        <v>0</v>
      </c>
      <c r="O524">
        <v>34</v>
      </c>
    </row>
    <row r="525" spans="1:15">
      <c r="A525" s="222" t="s">
        <v>807</v>
      </c>
      <c r="B525" s="222" t="s">
        <v>808</v>
      </c>
      <c r="C525" s="223">
        <v>0</v>
      </c>
      <c r="D525" s="223">
        <v>0</v>
      </c>
      <c r="E525" s="223">
        <v>0</v>
      </c>
      <c r="F525" s="223">
        <v>0</v>
      </c>
      <c r="G525" s="223">
        <v>0</v>
      </c>
      <c r="H525" s="223">
        <v>0</v>
      </c>
      <c r="I525" s="223">
        <v>0</v>
      </c>
      <c r="J525" s="223">
        <v>0</v>
      </c>
      <c r="K525" s="223">
        <v>0</v>
      </c>
      <c r="L525" s="223">
        <v>0</v>
      </c>
      <c r="M525" s="223">
        <v>0</v>
      </c>
      <c r="N525" s="223">
        <v>0</v>
      </c>
      <c r="O525">
        <v>34</v>
      </c>
    </row>
    <row r="526" spans="1:15">
      <c r="A526" s="222" t="s">
        <v>809</v>
      </c>
      <c r="B526" s="222" t="s">
        <v>119</v>
      </c>
      <c r="C526" s="223">
        <v>0</v>
      </c>
      <c r="D526" s="223">
        <v>0</v>
      </c>
      <c r="E526" s="223">
        <v>0</v>
      </c>
      <c r="F526" s="223">
        <v>0</v>
      </c>
      <c r="G526" s="223">
        <v>0</v>
      </c>
      <c r="H526" s="223">
        <v>0</v>
      </c>
      <c r="I526" s="223">
        <v>0</v>
      </c>
      <c r="J526" s="223">
        <v>0</v>
      </c>
      <c r="K526" s="223">
        <v>0</v>
      </c>
      <c r="L526" s="223">
        <v>0</v>
      </c>
      <c r="M526" s="223">
        <v>0</v>
      </c>
      <c r="N526" s="223">
        <v>0</v>
      </c>
      <c r="O526">
        <v>34</v>
      </c>
    </row>
    <row r="527" spans="1:15">
      <c r="A527" s="222" t="s">
        <v>810</v>
      </c>
      <c r="B527" s="222" t="s">
        <v>119</v>
      </c>
      <c r="C527" s="223">
        <v>0</v>
      </c>
      <c r="D527" s="223">
        <v>0</v>
      </c>
      <c r="E527" s="223">
        <v>0</v>
      </c>
      <c r="F527" s="223">
        <v>0</v>
      </c>
      <c r="G527" s="223">
        <v>0</v>
      </c>
      <c r="H527" s="223">
        <v>0</v>
      </c>
      <c r="I527" s="223">
        <v>0</v>
      </c>
      <c r="J527" s="223">
        <v>0</v>
      </c>
      <c r="K527" s="223">
        <v>0</v>
      </c>
      <c r="L527" s="223">
        <v>0</v>
      </c>
      <c r="M527" s="223">
        <v>0</v>
      </c>
      <c r="N527" s="223">
        <v>0</v>
      </c>
      <c r="O527">
        <v>34</v>
      </c>
    </row>
    <row r="528" spans="1:15">
      <c r="A528" s="222" t="s">
        <v>811</v>
      </c>
      <c r="B528" s="222" t="s">
        <v>119</v>
      </c>
      <c r="C528" s="223">
        <v>0</v>
      </c>
      <c r="D528" s="223">
        <v>0</v>
      </c>
      <c r="E528" s="223">
        <v>0</v>
      </c>
      <c r="F528" s="223">
        <v>0</v>
      </c>
      <c r="G528" s="223">
        <v>0</v>
      </c>
      <c r="H528" s="223">
        <v>0</v>
      </c>
      <c r="I528" s="223">
        <v>0</v>
      </c>
      <c r="J528" s="223">
        <v>0</v>
      </c>
      <c r="K528" s="223">
        <v>0</v>
      </c>
      <c r="L528" s="223">
        <v>0</v>
      </c>
      <c r="M528" s="223">
        <v>0</v>
      </c>
      <c r="N528" s="223">
        <v>0</v>
      </c>
      <c r="O528">
        <v>34</v>
      </c>
    </row>
    <row r="529" spans="1:15">
      <c r="A529" s="222" t="s">
        <v>812</v>
      </c>
      <c r="B529" s="222" t="s">
        <v>119</v>
      </c>
      <c r="C529" s="223">
        <v>0</v>
      </c>
      <c r="D529" s="223">
        <v>0</v>
      </c>
      <c r="E529" s="223">
        <v>0</v>
      </c>
      <c r="F529" s="223">
        <v>0</v>
      </c>
      <c r="G529" s="223">
        <v>0</v>
      </c>
      <c r="H529" s="223">
        <v>0</v>
      </c>
      <c r="I529" s="223">
        <v>0</v>
      </c>
      <c r="J529" s="223">
        <v>0</v>
      </c>
      <c r="K529" s="223">
        <v>0</v>
      </c>
      <c r="L529" s="223">
        <v>0</v>
      </c>
      <c r="M529" s="223">
        <v>0</v>
      </c>
      <c r="N529" s="223">
        <v>0</v>
      </c>
      <c r="O529">
        <v>34</v>
      </c>
    </row>
    <row r="530" spans="1:15">
      <c r="A530" s="222" t="s">
        <v>813</v>
      </c>
      <c r="B530" s="222" t="s">
        <v>119</v>
      </c>
      <c r="C530" s="223">
        <v>0</v>
      </c>
      <c r="D530" s="223">
        <v>0</v>
      </c>
      <c r="E530" s="223">
        <v>0</v>
      </c>
      <c r="F530" s="223">
        <v>0</v>
      </c>
      <c r="G530" s="223">
        <v>0</v>
      </c>
      <c r="H530" s="223">
        <v>0</v>
      </c>
      <c r="I530" s="223">
        <v>0</v>
      </c>
      <c r="J530" s="223">
        <v>0</v>
      </c>
      <c r="K530" s="223">
        <v>0</v>
      </c>
      <c r="L530" s="223">
        <v>0</v>
      </c>
      <c r="M530" s="223">
        <v>0</v>
      </c>
      <c r="N530" s="223">
        <v>0</v>
      </c>
      <c r="O530">
        <v>34</v>
      </c>
    </row>
    <row r="531" spans="1:15">
      <c r="A531" s="222" t="s">
        <v>814</v>
      </c>
      <c r="B531" s="222" t="s">
        <v>119</v>
      </c>
      <c r="C531" s="223">
        <v>0</v>
      </c>
      <c r="D531" s="223">
        <v>0</v>
      </c>
      <c r="E531" s="223">
        <v>0</v>
      </c>
      <c r="F531" s="223">
        <v>0</v>
      </c>
      <c r="G531" s="223">
        <v>0</v>
      </c>
      <c r="H531" s="223">
        <v>0</v>
      </c>
      <c r="I531" s="223">
        <v>0</v>
      </c>
      <c r="J531" s="223">
        <v>0</v>
      </c>
      <c r="K531" s="223">
        <v>0</v>
      </c>
      <c r="L531" s="223">
        <v>0</v>
      </c>
      <c r="M531" s="223">
        <v>0</v>
      </c>
      <c r="N531" s="223">
        <v>0</v>
      </c>
      <c r="O531">
        <v>34</v>
      </c>
    </row>
    <row r="532" spans="1:15">
      <c r="A532" s="222" t="s">
        <v>815</v>
      </c>
      <c r="B532" s="222" t="s">
        <v>119</v>
      </c>
      <c r="C532" s="223">
        <v>0</v>
      </c>
      <c r="D532" s="223">
        <v>0</v>
      </c>
      <c r="E532" s="223">
        <v>0</v>
      </c>
      <c r="F532" s="223">
        <v>0</v>
      </c>
      <c r="G532" s="223">
        <v>0</v>
      </c>
      <c r="H532" s="223">
        <v>0</v>
      </c>
      <c r="I532" s="223">
        <v>0</v>
      </c>
      <c r="J532" s="223">
        <v>0</v>
      </c>
      <c r="K532" s="223">
        <v>0</v>
      </c>
      <c r="L532" s="223">
        <v>0</v>
      </c>
      <c r="M532" s="223">
        <v>0</v>
      </c>
      <c r="N532" s="223">
        <v>0</v>
      </c>
      <c r="O532">
        <v>34</v>
      </c>
    </row>
    <row r="533" spans="1:15">
      <c r="A533" s="222" t="s">
        <v>816</v>
      </c>
      <c r="B533" s="222" t="s">
        <v>119</v>
      </c>
      <c r="C533" s="223">
        <v>0</v>
      </c>
      <c r="D533" s="223">
        <v>0</v>
      </c>
      <c r="E533" s="223">
        <v>0</v>
      </c>
      <c r="F533" s="223">
        <v>0</v>
      </c>
      <c r="G533" s="223">
        <v>0</v>
      </c>
      <c r="H533" s="223">
        <v>0</v>
      </c>
      <c r="I533" s="223">
        <v>0</v>
      </c>
      <c r="J533" s="223">
        <v>0</v>
      </c>
      <c r="K533" s="223">
        <v>0</v>
      </c>
      <c r="L533" s="223">
        <v>0</v>
      </c>
      <c r="M533" s="223">
        <v>0</v>
      </c>
      <c r="N533" s="223">
        <v>0</v>
      </c>
      <c r="O533">
        <v>34</v>
      </c>
    </row>
    <row r="534" spans="1:15">
      <c r="A534" s="222" t="s">
        <v>817</v>
      </c>
      <c r="B534" s="222" t="s">
        <v>119</v>
      </c>
      <c r="C534" s="223">
        <v>0</v>
      </c>
      <c r="D534" s="223">
        <v>0</v>
      </c>
      <c r="E534" s="223">
        <v>0</v>
      </c>
      <c r="F534" s="223">
        <v>0</v>
      </c>
      <c r="G534" s="223">
        <v>0</v>
      </c>
      <c r="H534" s="223">
        <v>0</v>
      </c>
      <c r="I534" s="223">
        <v>0</v>
      </c>
      <c r="J534" s="223">
        <v>0</v>
      </c>
      <c r="K534" s="223">
        <v>0</v>
      </c>
      <c r="L534" s="223">
        <v>0</v>
      </c>
      <c r="M534" s="223">
        <v>0</v>
      </c>
      <c r="N534" s="223">
        <v>0</v>
      </c>
      <c r="O534">
        <v>34</v>
      </c>
    </row>
    <row r="535" spans="1:15">
      <c r="A535" s="222" t="s">
        <v>818</v>
      </c>
      <c r="B535" s="222" t="s">
        <v>819</v>
      </c>
      <c r="C535" s="223">
        <v>0</v>
      </c>
      <c r="D535" s="223">
        <v>0</v>
      </c>
      <c r="E535" s="223">
        <v>0</v>
      </c>
      <c r="F535" s="223">
        <v>0</v>
      </c>
      <c r="G535" s="223">
        <v>0</v>
      </c>
      <c r="H535" s="223">
        <v>0</v>
      </c>
      <c r="I535" s="223">
        <v>0</v>
      </c>
      <c r="J535" s="223">
        <v>0</v>
      </c>
      <c r="K535" s="223">
        <v>0</v>
      </c>
      <c r="L535" s="223">
        <v>0</v>
      </c>
      <c r="M535" s="223">
        <v>0</v>
      </c>
      <c r="N535" s="223">
        <v>0</v>
      </c>
      <c r="O535">
        <v>34</v>
      </c>
    </row>
    <row r="536" spans="1:15">
      <c r="A536" s="222" t="s">
        <v>820</v>
      </c>
      <c r="B536" s="222" t="s">
        <v>821</v>
      </c>
      <c r="C536" s="223">
        <v>0</v>
      </c>
      <c r="D536" s="223">
        <v>0</v>
      </c>
      <c r="E536" s="223">
        <v>0</v>
      </c>
      <c r="F536" s="223">
        <v>0</v>
      </c>
      <c r="G536" s="223">
        <v>0</v>
      </c>
      <c r="H536" s="223">
        <v>0</v>
      </c>
      <c r="I536" s="223">
        <v>0</v>
      </c>
      <c r="J536" s="223">
        <v>0</v>
      </c>
      <c r="K536" s="223">
        <v>0</v>
      </c>
      <c r="L536" s="223">
        <v>0</v>
      </c>
      <c r="M536" s="223">
        <v>0</v>
      </c>
      <c r="N536" s="223">
        <v>0</v>
      </c>
      <c r="O536">
        <v>34</v>
      </c>
    </row>
    <row r="537" spans="1:15">
      <c r="A537" s="222" t="s">
        <v>822</v>
      </c>
      <c r="B537" s="222" t="s">
        <v>823</v>
      </c>
      <c r="C537" s="223">
        <v>0</v>
      </c>
      <c r="D537" s="223">
        <v>0</v>
      </c>
      <c r="E537" s="223">
        <v>0</v>
      </c>
      <c r="F537" s="223">
        <v>0</v>
      </c>
      <c r="G537" s="223">
        <v>0</v>
      </c>
      <c r="H537" s="223">
        <v>0</v>
      </c>
      <c r="I537" s="223">
        <v>0</v>
      </c>
      <c r="J537" s="223">
        <v>0</v>
      </c>
      <c r="K537" s="223">
        <v>0</v>
      </c>
      <c r="L537" s="223">
        <v>0</v>
      </c>
      <c r="M537" s="223">
        <v>0</v>
      </c>
      <c r="N537" s="223">
        <v>0</v>
      </c>
      <c r="O537">
        <v>34</v>
      </c>
    </row>
    <row r="538" spans="1:15">
      <c r="A538" s="222" t="s">
        <v>824</v>
      </c>
      <c r="B538" s="222" t="s">
        <v>825</v>
      </c>
      <c r="C538" s="223">
        <v>0</v>
      </c>
      <c r="D538" s="223">
        <v>0</v>
      </c>
      <c r="E538" s="223">
        <v>0</v>
      </c>
      <c r="F538" s="223">
        <v>0</v>
      </c>
      <c r="G538" s="223">
        <v>0</v>
      </c>
      <c r="H538" s="223">
        <v>0</v>
      </c>
      <c r="I538" s="223">
        <v>0</v>
      </c>
      <c r="J538" s="223">
        <v>0</v>
      </c>
      <c r="K538" s="223">
        <v>0</v>
      </c>
      <c r="L538" s="223">
        <v>0</v>
      </c>
      <c r="M538" s="223">
        <v>0</v>
      </c>
      <c r="N538" s="223">
        <v>0</v>
      </c>
      <c r="O538">
        <v>34</v>
      </c>
    </row>
    <row r="539" spans="1:15">
      <c r="A539" s="222" t="s">
        <v>826</v>
      </c>
      <c r="B539" s="222" t="s">
        <v>827</v>
      </c>
      <c r="C539" s="223">
        <v>0</v>
      </c>
      <c r="D539" s="223">
        <v>0</v>
      </c>
      <c r="E539" s="223">
        <v>0</v>
      </c>
      <c r="F539" s="223">
        <v>0</v>
      </c>
      <c r="G539" s="223">
        <v>0</v>
      </c>
      <c r="H539" s="223">
        <v>0</v>
      </c>
      <c r="I539" s="223">
        <v>0</v>
      </c>
      <c r="J539" s="223">
        <v>0</v>
      </c>
      <c r="K539" s="223">
        <v>0</v>
      </c>
      <c r="L539" s="223">
        <v>0</v>
      </c>
      <c r="M539" s="223">
        <v>0</v>
      </c>
      <c r="N539" s="223">
        <v>0</v>
      </c>
      <c r="O539">
        <v>34</v>
      </c>
    </row>
    <row r="540" spans="1:15">
      <c r="A540" s="222" t="s">
        <v>828</v>
      </c>
      <c r="B540" s="222" t="s">
        <v>829</v>
      </c>
      <c r="C540" s="223">
        <v>0</v>
      </c>
      <c r="D540" s="223">
        <v>0</v>
      </c>
      <c r="E540" s="223">
        <v>0</v>
      </c>
      <c r="F540" s="223">
        <v>0</v>
      </c>
      <c r="G540" s="223">
        <v>0</v>
      </c>
      <c r="H540" s="223">
        <v>0</v>
      </c>
      <c r="I540" s="223">
        <v>0</v>
      </c>
      <c r="J540" s="223">
        <v>0</v>
      </c>
      <c r="K540" s="223">
        <v>0</v>
      </c>
      <c r="L540" s="223">
        <v>0</v>
      </c>
      <c r="M540" s="223">
        <v>0</v>
      </c>
      <c r="N540" s="223">
        <v>0</v>
      </c>
      <c r="O540">
        <v>34</v>
      </c>
    </row>
    <row r="541" spans="1:15">
      <c r="A541" s="222" t="s">
        <v>830</v>
      </c>
      <c r="B541" s="222" t="s">
        <v>831</v>
      </c>
      <c r="C541" s="223">
        <v>0</v>
      </c>
      <c r="D541" s="223">
        <v>0</v>
      </c>
      <c r="E541" s="223">
        <v>0</v>
      </c>
      <c r="F541" s="223">
        <v>0</v>
      </c>
      <c r="G541" s="223">
        <v>0</v>
      </c>
      <c r="H541" s="223">
        <v>0</v>
      </c>
      <c r="I541" s="223">
        <v>0</v>
      </c>
      <c r="J541" s="223">
        <v>0</v>
      </c>
      <c r="K541" s="223">
        <v>0</v>
      </c>
      <c r="L541" s="223">
        <v>0</v>
      </c>
      <c r="M541" s="223">
        <v>0</v>
      </c>
      <c r="N541" s="223">
        <v>0</v>
      </c>
      <c r="O541">
        <v>34</v>
      </c>
    </row>
    <row r="542" spans="1:15">
      <c r="A542" s="222" t="s">
        <v>832</v>
      </c>
      <c r="B542" s="222" t="s">
        <v>833</v>
      </c>
      <c r="C542" s="223">
        <v>0</v>
      </c>
      <c r="D542" s="223">
        <v>0</v>
      </c>
      <c r="E542" s="223">
        <v>0</v>
      </c>
      <c r="F542" s="223">
        <v>0</v>
      </c>
      <c r="G542" s="223">
        <v>0</v>
      </c>
      <c r="H542" s="223">
        <v>0</v>
      </c>
      <c r="I542" s="223">
        <v>0</v>
      </c>
      <c r="J542" s="223">
        <v>0</v>
      </c>
      <c r="K542" s="223">
        <v>0</v>
      </c>
      <c r="L542" s="223">
        <v>0</v>
      </c>
      <c r="M542" s="223">
        <v>0</v>
      </c>
      <c r="N542" s="223">
        <v>0</v>
      </c>
      <c r="O542">
        <v>34</v>
      </c>
    </row>
    <row r="543" spans="1:15">
      <c r="A543" s="222" t="s">
        <v>834</v>
      </c>
      <c r="B543" s="222" t="s">
        <v>835</v>
      </c>
      <c r="C543" s="223">
        <v>0</v>
      </c>
      <c r="D543" s="223">
        <v>0</v>
      </c>
      <c r="E543" s="223">
        <v>0</v>
      </c>
      <c r="F543" s="223">
        <v>0</v>
      </c>
      <c r="G543" s="223">
        <v>0</v>
      </c>
      <c r="H543" s="223">
        <v>0</v>
      </c>
      <c r="I543" s="223">
        <v>0</v>
      </c>
      <c r="J543" s="223">
        <v>0</v>
      </c>
      <c r="K543" s="223">
        <v>0</v>
      </c>
      <c r="L543" s="223">
        <v>0</v>
      </c>
      <c r="M543" s="223">
        <v>0</v>
      </c>
      <c r="N543" s="223">
        <v>0</v>
      </c>
      <c r="O543">
        <v>34</v>
      </c>
    </row>
    <row r="544" spans="1:15">
      <c r="A544" s="222" t="s">
        <v>836</v>
      </c>
      <c r="B544" s="222" t="s">
        <v>837</v>
      </c>
      <c r="C544" s="223">
        <v>0</v>
      </c>
      <c r="D544" s="223">
        <v>0</v>
      </c>
      <c r="E544" s="223">
        <v>0</v>
      </c>
      <c r="F544" s="223">
        <v>0</v>
      </c>
      <c r="G544" s="223">
        <v>0</v>
      </c>
      <c r="H544" s="223">
        <v>0</v>
      </c>
      <c r="I544" s="223">
        <v>0</v>
      </c>
      <c r="J544" s="223">
        <v>0</v>
      </c>
      <c r="K544" s="223">
        <v>0</v>
      </c>
      <c r="L544" s="223">
        <v>0</v>
      </c>
      <c r="M544" s="223">
        <v>0</v>
      </c>
      <c r="N544" s="223">
        <v>0</v>
      </c>
      <c r="O544">
        <v>34</v>
      </c>
    </row>
    <row r="545" spans="1:15">
      <c r="A545" s="222" t="s">
        <v>838</v>
      </c>
      <c r="B545" s="222" t="s">
        <v>839</v>
      </c>
      <c r="C545" s="223">
        <v>0</v>
      </c>
      <c r="D545" s="223">
        <v>0</v>
      </c>
      <c r="E545" s="223">
        <v>0</v>
      </c>
      <c r="F545" s="223">
        <v>0</v>
      </c>
      <c r="G545" s="223">
        <v>0</v>
      </c>
      <c r="H545" s="223">
        <v>0</v>
      </c>
      <c r="I545" s="223">
        <v>0</v>
      </c>
      <c r="J545" s="223">
        <v>0</v>
      </c>
      <c r="K545" s="223">
        <v>0</v>
      </c>
      <c r="L545" s="223">
        <v>0</v>
      </c>
      <c r="M545" s="223">
        <v>0</v>
      </c>
      <c r="N545" s="223">
        <v>0</v>
      </c>
      <c r="O545">
        <v>34</v>
      </c>
    </row>
    <row r="546" spans="1:15">
      <c r="A546" s="222" t="s">
        <v>840</v>
      </c>
      <c r="B546" s="222" t="s">
        <v>841</v>
      </c>
      <c r="C546" s="223">
        <v>0</v>
      </c>
      <c r="D546" s="223">
        <v>0</v>
      </c>
      <c r="E546" s="223">
        <v>0</v>
      </c>
      <c r="F546" s="223">
        <v>0</v>
      </c>
      <c r="G546" s="223">
        <v>0</v>
      </c>
      <c r="H546" s="223">
        <v>0</v>
      </c>
      <c r="I546" s="223">
        <v>0</v>
      </c>
      <c r="J546" s="223">
        <v>0</v>
      </c>
      <c r="K546" s="223">
        <v>0</v>
      </c>
      <c r="L546" s="223">
        <v>0</v>
      </c>
      <c r="M546" s="223">
        <v>0</v>
      </c>
      <c r="N546" s="223">
        <v>0</v>
      </c>
      <c r="O546">
        <v>34</v>
      </c>
    </row>
    <row r="547" spans="1:15">
      <c r="A547" s="222" t="s">
        <v>842</v>
      </c>
      <c r="B547" s="222" t="s">
        <v>843</v>
      </c>
      <c r="C547" s="223">
        <v>0</v>
      </c>
      <c r="D547" s="223">
        <v>0</v>
      </c>
      <c r="E547" s="223">
        <v>0</v>
      </c>
      <c r="F547" s="223">
        <v>0</v>
      </c>
      <c r="G547" s="223">
        <v>0</v>
      </c>
      <c r="H547" s="223">
        <v>0</v>
      </c>
      <c r="I547" s="223">
        <v>0</v>
      </c>
      <c r="J547" s="223">
        <v>0</v>
      </c>
      <c r="K547" s="223">
        <v>0</v>
      </c>
      <c r="L547" s="223">
        <v>0</v>
      </c>
      <c r="M547" s="223">
        <v>0</v>
      </c>
      <c r="N547" s="223">
        <v>0</v>
      </c>
      <c r="O547">
        <v>34</v>
      </c>
    </row>
    <row r="548" spans="1:15">
      <c r="A548" s="222" t="s">
        <v>844</v>
      </c>
      <c r="B548" s="222" t="s">
        <v>845</v>
      </c>
      <c r="C548" s="223">
        <v>0</v>
      </c>
      <c r="D548" s="223">
        <v>0</v>
      </c>
      <c r="E548" s="223">
        <v>0</v>
      </c>
      <c r="F548" s="223">
        <v>0</v>
      </c>
      <c r="G548" s="223">
        <v>0</v>
      </c>
      <c r="H548" s="223">
        <v>0</v>
      </c>
      <c r="I548" s="223">
        <v>0</v>
      </c>
      <c r="J548" s="223">
        <v>0</v>
      </c>
      <c r="K548" s="223">
        <v>0</v>
      </c>
      <c r="L548" s="223">
        <v>0</v>
      </c>
      <c r="M548" s="223">
        <v>0</v>
      </c>
      <c r="N548" s="223">
        <v>0</v>
      </c>
      <c r="O548">
        <v>34</v>
      </c>
    </row>
    <row r="549" spans="1:15">
      <c r="A549" s="222" t="s">
        <v>846</v>
      </c>
      <c r="B549" s="222" t="s">
        <v>847</v>
      </c>
      <c r="C549" s="223">
        <v>0</v>
      </c>
      <c r="D549" s="223">
        <v>0</v>
      </c>
      <c r="E549" s="223">
        <v>0</v>
      </c>
      <c r="F549" s="223">
        <v>0</v>
      </c>
      <c r="G549" s="223">
        <v>0</v>
      </c>
      <c r="H549" s="223">
        <v>0</v>
      </c>
      <c r="I549" s="223">
        <v>0</v>
      </c>
      <c r="J549" s="223">
        <v>0</v>
      </c>
      <c r="K549" s="223">
        <v>0</v>
      </c>
      <c r="L549" s="223">
        <v>0</v>
      </c>
      <c r="M549" s="223">
        <v>0</v>
      </c>
      <c r="N549" s="223">
        <v>0</v>
      </c>
      <c r="O549">
        <v>34</v>
      </c>
    </row>
    <row r="550" spans="1:15">
      <c r="A550" s="222" t="s">
        <v>848</v>
      </c>
      <c r="B550" s="222" t="s">
        <v>849</v>
      </c>
      <c r="C550" s="223">
        <v>0</v>
      </c>
      <c r="D550" s="223">
        <v>0</v>
      </c>
      <c r="E550" s="223">
        <v>0</v>
      </c>
      <c r="F550" s="223">
        <v>0</v>
      </c>
      <c r="G550" s="223">
        <v>0</v>
      </c>
      <c r="H550" s="223">
        <v>0</v>
      </c>
      <c r="I550" s="223">
        <v>0</v>
      </c>
      <c r="J550" s="223">
        <v>0</v>
      </c>
      <c r="K550" s="223">
        <v>0</v>
      </c>
      <c r="L550" s="223">
        <v>0</v>
      </c>
      <c r="M550" s="223">
        <v>0</v>
      </c>
      <c r="N550" s="223">
        <v>0</v>
      </c>
      <c r="O550">
        <v>34</v>
      </c>
    </row>
    <row r="551" spans="1:15">
      <c r="A551" s="222" t="s">
        <v>850</v>
      </c>
      <c r="B551" s="222" t="s">
        <v>851</v>
      </c>
      <c r="C551" s="223">
        <v>0</v>
      </c>
      <c r="D551" s="223">
        <v>0</v>
      </c>
      <c r="E551" s="223">
        <v>0</v>
      </c>
      <c r="F551" s="223">
        <v>0</v>
      </c>
      <c r="G551" s="223">
        <v>0</v>
      </c>
      <c r="H551" s="223">
        <v>0</v>
      </c>
      <c r="I551" s="223">
        <v>0</v>
      </c>
      <c r="J551" s="223">
        <v>0</v>
      </c>
      <c r="K551" s="223">
        <v>0</v>
      </c>
      <c r="L551" s="223">
        <v>0</v>
      </c>
      <c r="M551" s="223">
        <v>0</v>
      </c>
      <c r="N551" s="223">
        <v>0</v>
      </c>
      <c r="O551">
        <v>34</v>
      </c>
    </row>
    <row r="552" spans="1:15">
      <c r="A552" s="222" t="s">
        <v>2481</v>
      </c>
      <c r="B552" s="222" t="s">
        <v>2482</v>
      </c>
      <c r="C552" s="223">
        <v>7102728.5</v>
      </c>
      <c r="D552" s="223">
        <v>7102728.5</v>
      </c>
      <c r="E552" s="223">
        <v>7102728.5</v>
      </c>
      <c r="F552" s="223">
        <v>7102728.5</v>
      </c>
      <c r="G552" s="223">
        <v>7484145.0199999996</v>
      </c>
      <c r="H552" s="223">
        <v>7563695.5800000001</v>
      </c>
      <c r="I552" s="223">
        <v>7563695.5800000001</v>
      </c>
      <c r="J552" s="223">
        <v>7563695.5800000001</v>
      </c>
      <c r="K552" s="223">
        <v>7563695.5800000001</v>
      </c>
      <c r="L552" s="223">
        <v>7563695.5800000001</v>
      </c>
      <c r="M552" s="223">
        <v>7563695.5800000001</v>
      </c>
      <c r="N552" s="223">
        <v>7563695.5800000001</v>
      </c>
      <c r="O552">
        <v>34</v>
      </c>
    </row>
    <row r="553" spans="1:15">
      <c r="A553" s="222" t="s">
        <v>852</v>
      </c>
      <c r="B553" s="222" t="s">
        <v>853</v>
      </c>
      <c r="C553" s="223">
        <v>0</v>
      </c>
      <c r="D553" s="223">
        <v>0</v>
      </c>
      <c r="E553" s="223">
        <v>0</v>
      </c>
      <c r="F553" s="223">
        <v>0</v>
      </c>
      <c r="G553" s="223">
        <v>0</v>
      </c>
      <c r="H553" s="223">
        <v>0</v>
      </c>
      <c r="I553" s="223">
        <v>0</v>
      </c>
      <c r="J553" s="223">
        <v>0</v>
      </c>
      <c r="K553" s="223">
        <v>0</v>
      </c>
      <c r="L553" s="223">
        <v>0</v>
      </c>
      <c r="M553" s="223">
        <v>0</v>
      </c>
      <c r="N553" s="223">
        <v>0</v>
      </c>
      <c r="O553">
        <v>34</v>
      </c>
    </row>
    <row r="554" spans="1:15">
      <c r="A554" s="222" t="s">
        <v>854</v>
      </c>
      <c r="B554" s="222" t="s">
        <v>119</v>
      </c>
      <c r="C554" s="223">
        <v>0</v>
      </c>
      <c r="D554" s="223">
        <v>0</v>
      </c>
      <c r="E554" s="223">
        <v>0</v>
      </c>
      <c r="F554" s="223">
        <v>0</v>
      </c>
      <c r="G554" s="223">
        <v>0</v>
      </c>
      <c r="H554" s="223">
        <v>0</v>
      </c>
      <c r="I554" s="223">
        <v>0</v>
      </c>
      <c r="J554" s="223">
        <v>0</v>
      </c>
      <c r="K554" s="223">
        <v>0</v>
      </c>
      <c r="L554" s="223">
        <v>0</v>
      </c>
      <c r="M554" s="223">
        <v>0</v>
      </c>
      <c r="N554" s="223">
        <v>0</v>
      </c>
      <c r="O554">
        <v>34</v>
      </c>
    </row>
    <row r="555" spans="1:15">
      <c r="A555" s="222" t="s">
        <v>855</v>
      </c>
      <c r="B555" s="222" t="s">
        <v>119</v>
      </c>
      <c r="C555" s="223">
        <v>0</v>
      </c>
      <c r="D555" s="223">
        <v>0</v>
      </c>
      <c r="E555" s="223">
        <v>0</v>
      </c>
      <c r="F555" s="223">
        <v>0</v>
      </c>
      <c r="G555" s="223">
        <v>0</v>
      </c>
      <c r="H555" s="223">
        <v>0</v>
      </c>
      <c r="I555" s="223">
        <v>0</v>
      </c>
      <c r="J555" s="223">
        <v>0</v>
      </c>
      <c r="K555" s="223">
        <v>0</v>
      </c>
      <c r="L555" s="223">
        <v>0</v>
      </c>
      <c r="M555" s="223">
        <v>0</v>
      </c>
      <c r="N555" s="223">
        <v>0</v>
      </c>
      <c r="O555">
        <v>34</v>
      </c>
    </row>
    <row r="556" spans="1:15">
      <c r="A556" s="222" t="s">
        <v>856</v>
      </c>
      <c r="B556" s="222" t="s">
        <v>119</v>
      </c>
      <c r="C556" s="223">
        <v>0</v>
      </c>
      <c r="D556" s="223">
        <v>0</v>
      </c>
      <c r="E556" s="223">
        <v>0</v>
      </c>
      <c r="F556" s="223">
        <v>0</v>
      </c>
      <c r="G556" s="223">
        <v>0</v>
      </c>
      <c r="H556" s="223">
        <v>0</v>
      </c>
      <c r="I556" s="223">
        <v>0</v>
      </c>
      <c r="J556" s="223">
        <v>0</v>
      </c>
      <c r="K556" s="223">
        <v>0</v>
      </c>
      <c r="L556" s="223">
        <v>0</v>
      </c>
      <c r="M556" s="223">
        <v>0</v>
      </c>
      <c r="N556" s="223">
        <v>0</v>
      </c>
      <c r="O556">
        <v>34</v>
      </c>
    </row>
    <row r="557" spans="1:15">
      <c r="A557" s="222" t="s">
        <v>857</v>
      </c>
      <c r="B557" s="222" t="s">
        <v>119</v>
      </c>
      <c r="C557" s="223">
        <v>0</v>
      </c>
      <c r="D557" s="223">
        <v>0</v>
      </c>
      <c r="E557" s="223">
        <v>0</v>
      </c>
      <c r="F557" s="223">
        <v>0</v>
      </c>
      <c r="G557" s="223">
        <v>0</v>
      </c>
      <c r="H557" s="223">
        <v>0</v>
      </c>
      <c r="I557" s="223">
        <v>0</v>
      </c>
      <c r="J557" s="223">
        <v>0</v>
      </c>
      <c r="K557" s="223">
        <v>0</v>
      </c>
      <c r="L557" s="223">
        <v>0</v>
      </c>
      <c r="M557" s="223">
        <v>0</v>
      </c>
      <c r="N557" s="223">
        <v>0</v>
      </c>
      <c r="O557">
        <v>34</v>
      </c>
    </row>
    <row r="558" spans="1:15">
      <c r="A558" s="222" t="s">
        <v>858</v>
      </c>
      <c r="B558" s="222" t="s">
        <v>119</v>
      </c>
      <c r="C558" s="223">
        <v>0</v>
      </c>
      <c r="D558" s="223">
        <v>0</v>
      </c>
      <c r="E558" s="223">
        <v>0</v>
      </c>
      <c r="F558" s="223">
        <v>0</v>
      </c>
      <c r="G558" s="223">
        <v>0</v>
      </c>
      <c r="H558" s="223">
        <v>0</v>
      </c>
      <c r="I558" s="223">
        <v>0</v>
      </c>
      <c r="J558" s="223">
        <v>0</v>
      </c>
      <c r="K558" s="223">
        <v>0</v>
      </c>
      <c r="L558" s="223">
        <v>0</v>
      </c>
      <c r="M558" s="223">
        <v>0</v>
      </c>
      <c r="N558" s="223">
        <v>0</v>
      </c>
      <c r="O558">
        <v>34</v>
      </c>
    </row>
    <row r="559" spans="1:15">
      <c r="A559" s="222" t="s">
        <v>859</v>
      </c>
      <c r="B559" s="222" t="s">
        <v>119</v>
      </c>
      <c r="C559" s="223">
        <v>0</v>
      </c>
      <c r="D559" s="223">
        <v>0</v>
      </c>
      <c r="E559" s="223">
        <v>0</v>
      </c>
      <c r="F559" s="223">
        <v>0</v>
      </c>
      <c r="G559" s="223">
        <v>0</v>
      </c>
      <c r="H559" s="223">
        <v>0</v>
      </c>
      <c r="I559" s="223">
        <v>0</v>
      </c>
      <c r="J559" s="223">
        <v>0</v>
      </c>
      <c r="K559" s="223">
        <v>0</v>
      </c>
      <c r="L559" s="223">
        <v>0</v>
      </c>
      <c r="M559" s="223">
        <v>0</v>
      </c>
      <c r="N559" s="223">
        <v>0</v>
      </c>
      <c r="O559">
        <v>34</v>
      </c>
    </row>
    <row r="560" spans="1:15">
      <c r="A560" s="222" t="s">
        <v>860</v>
      </c>
      <c r="B560" s="222" t="s">
        <v>861</v>
      </c>
      <c r="C560" s="223">
        <v>0</v>
      </c>
      <c r="D560" s="223">
        <v>0</v>
      </c>
      <c r="E560" s="223">
        <v>0</v>
      </c>
      <c r="F560" s="223">
        <v>0</v>
      </c>
      <c r="G560" s="223">
        <v>0</v>
      </c>
      <c r="H560" s="223">
        <v>0</v>
      </c>
      <c r="I560" s="223">
        <v>0</v>
      </c>
      <c r="J560" s="223">
        <v>0</v>
      </c>
      <c r="K560" s="223">
        <v>0</v>
      </c>
      <c r="L560" s="223">
        <v>0</v>
      </c>
      <c r="M560" s="223">
        <v>0</v>
      </c>
      <c r="N560" s="223">
        <v>0</v>
      </c>
      <c r="O560">
        <v>34</v>
      </c>
    </row>
    <row r="561" spans="1:15">
      <c r="A561" s="222" t="s">
        <v>862</v>
      </c>
      <c r="B561" s="222" t="s">
        <v>119</v>
      </c>
      <c r="C561" s="223">
        <v>0</v>
      </c>
      <c r="D561" s="223">
        <v>0</v>
      </c>
      <c r="E561" s="223">
        <v>0</v>
      </c>
      <c r="F561" s="223">
        <v>0</v>
      </c>
      <c r="G561" s="223">
        <v>0</v>
      </c>
      <c r="H561" s="223">
        <v>0</v>
      </c>
      <c r="I561" s="223">
        <v>0</v>
      </c>
      <c r="J561" s="223">
        <v>0</v>
      </c>
      <c r="K561" s="223">
        <v>0</v>
      </c>
      <c r="L561" s="223">
        <v>0</v>
      </c>
      <c r="M561" s="223">
        <v>0</v>
      </c>
      <c r="N561" s="223">
        <v>0</v>
      </c>
      <c r="O561">
        <v>34</v>
      </c>
    </row>
    <row r="562" spans="1:15">
      <c r="A562" s="222" t="s">
        <v>863</v>
      </c>
      <c r="B562" s="222" t="s">
        <v>119</v>
      </c>
      <c r="C562" s="223">
        <v>0</v>
      </c>
      <c r="D562" s="223">
        <v>0</v>
      </c>
      <c r="E562" s="223">
        <v>0</v>
      </c>
      <c r="F562" s="223">
        <v>0</v>
      </c>
      <c r="G562" s="223">
        <v>0</v>
      </c>
      <c r="H562" s="223">
        <v>0</v>
      </c>
      <c r="I562" s="223">
        <v>0</v>
      </c>
      <c r="J562" s="223">
        <v>0</v>
      </c>
      <c r="K562" s="223">
        <v>0</v>
      </c>
      <c r="L562" s="223">
        <v>0</v>
      </c>
      <c r="M562" s="223">
        <v>0</v>
      </c>
      <c r="N562" s="223">
        <v>0</v>
      </c>
      <c r="O562">
        <v>34</v>
      </c>
    </row>
    <row r="563" spans="1:15">
      <c r="A563" s="222" t="s">
        <v>864</v>
      </c>
      <c r="B563" s="222" t="s">
        <v>119</v>
      </c>
      <c r="C563" s="223">
        <v>0</v>
      </c>
      <c r="D563" s="223">
        <v>0</v>
      </c>
      <c r="E563" s="223">
        <v>0</v>
      </c>
      <c r="F563" s="223">
        <v>0</v>
      </c>
      <c r="G563" s="223">
        <v>0</v>
      </c>
      <c r="H563" s="223">
        <v>0</v>
      </c>
      <c r="I563" s="223">
        <v>0</v>
      </c>
      <c r="J563" s="223">
        <v>0</v>
      </c>
      <c r="K563" s="223">
        <v>0</v>
      </c>
      <c r="L563" s="223">
        <v>0</v>
      </c>
      <c r="M563" s="223">
        <v>0</v>
      </c>
      <c r="N563" s="223">
        <v>0</v>
      </c>
      <c r="O563">
        <v>34</v>
      </c>
    </row>
    <row r="564" spans="1:15">
      <c r="A564" s="222" t="s">
        <v>865</v>
      </c>
      <c r="B564" s="222" t="s">
        <v>119</v>
      </c>
      <c r="C564" s="223">
        <v>0</v>
      </c>
      <c r="D564" s="223">
        <v>0</v>
      </c>
      <c r="E564" s="223">
        <v>0</v>
      </c>
      <c r="F564" s="223">
        <v>0</v>
      </c>
      <c r="G564" s="223">
        <v>0</v>
      </c>
      <c r="H564" s="223">
        <v>0</v>
      </c>
      <c r="I564" s="223">
        <v>0</v>
      </c>
      <c r="J564" s="223">
        <v>0</v>
      </c>
      <c r="K564" s="223">
        <v>0</v>
      </c>
      <c r="L564" s="223">
        <v>0</v>
      </c>
      <c r="M564" s="223">
        <v>0</v>
      </c>
      <c r="N564" s="223">
        <v>0</v>
      </c>
      <c r="O564">
        <v>34</v>
      </c>
    </row>
    <row r="565" spans="1:15">
      <c r="A565" s="222" t="s">
        <v>866</v>
      </c>
      <c r="B565" s="222" t="s">
        <v>119</v>
      </c>
      <c r="C565" s="223">
        <v>0</v>
      </c>
      <c r="D565" s="223">
        <v>0</v>
      </c>
      <c r="E565" s="223">
        <v>0</v>
      </c>
      <c r="F565" s="223">
        <v>0</v>
      </c>
      <c r="G565" s="223">
        <v>0</v>
      </c>
      <c r="H565" s="223">
        <v>0</v>
      </c>
      <c r="I565" s="223">
        <v>0</v>
      </c>
      <c r="J565" s="223">
        <v>0</v>
      </c>
      <c r="K565" s="223">
        <v>0</v>
      </c>
      <c r="L565" s="223">
        <v>0</v>
      </c>
      <c r="M565" s="223">
        <v>0</v>
      </c>
      <c r="N565" s="223">
        <v>0</v>
      </c>
      <c r="O565">
        <v>34</v>
      </c>
    </row>
    <row r="566" spans="1:15">
      <c r="A566" s="222" t="s">
        <v>867</v>
      </c>
      <c r="B566" s="222" t="s">
        <v>119</v>
      </c>
      <c r="C566" s="223">
        <v>0</v>
      </c>
      <c r="D566" s="223">
        <v>0</v>
      </c>
      <c r="E566" s="223">
        <v>0</v>
      </c>
      <c r="F566" s="223">
        <v>0</v>
      </c>
      <c r="G566" s="223">
        <v>0</v>
      </c>
      <c r="H566" s="223">
        <v>0</v>
      </c>
      <c r="I566" s="223">
        <v>0</v>
      </c>
      <c r="J566" s="223">
        <v>0</v>
      </c>
      <c r="K566" s="223">
        <v>0</v>
      </c>
      <c r="L566" s="223">
        <v>0</v>
      </c>
      <c r="M566" s="223">
        <v>0</v>
      </c>
      <c r="N566" s="223">
        <v>0</v>
      </c>
      <c r="O566">
        <v>34</v>
      </c>
    </row>
    <row r="567" spans="1:15">
      <c r="A567" s="222" t="s">
        <v>868</v>
      </c>
      <c r="B567" s="222" t="s">
        <v>119</v>
      </c>
      <c r="C567" s="223">
        <v>0</v>
      </c>
      <c r="D567" s="223">
        <v>0</v>
      </c>
      <c r="E567" s="223">
        <v>0</v>
      </c>
      <c r="F567" s="223">
        <v>0</v>
      </c>
      <c r="G567" s="223">
        <v>0</v>
      </c>
      <c r="H567" s="223">
        <v>0</v>
      </c>
      <c r="I567" s="223">
        <v>0</v>
      </c>
      <c r="J567" s="223">
        <v>0</v>
      </c>
      <c r="K567" s="223">
        <v>0</v>
      </c>
      <c r="L567" s="223">
        <v>0</v>
      </c>
      <c r="M567" s="223">
        <v>0</v>
      </c>
      <c r="N567" s="223">
        <v>0</v>
      </c>
      <c r="O567">
        <v>34</v>
      </c>
    </row>
    <row r="568" spans="1:15">
      <c r="A568" s="222" t="s">
        <v>869</v>
      </c>
      <c r="B568" s="222" t="s">
        <v>119</v>
      </c>
      <c r="C568" s="223">
        <v>0</v>
      </c>
      <c r="D568" s="223">
        <v>0</v>
      </c>
      <c r="E568" s="223">
        <v>0</v>
      </c>
      <c r="F568" s="223">
        <v>0</v>
      </c>
      <c r="G568" s="223">
        <v>0</v>
      </c>
      <c r="H568" s="223">
        <v>0</v>
      </c>
      <c r="I568" s="223">
        <v>0</v>
      </c>
      <c r="J568" s="223">
        <v>0</v>
      </c>
      <c r="K568" s="223">
        <v>0</v>
      </c>
      <c r="L568" s="223">
        <v>0</v>
      </c>
      <c r="M568" s="223">
        <v>0</v>
      </c>
      <c r="N568" s="223">
        <v>0</v>
      </c>
      <c r="O568">
        <v>34</v>
      </c>
    </row>
    <row r="569" spans="1:15">
      <c r="A569" s="222" t="s">
        <v>870</v>
      </c>
      <c r="B569" s="222" t="s">
        <v>871</v>
      </c>
      <c r="C569" s="223">
        <v>0</v>
      </c>
      <c r="D569" s="223">
        <v>0</v>
      </c>
      <c r="E569" s="223">
        <v>0</v>
      </c>
      <c r="F569" s="223">
        <v>0</v>
      </c>
      <c r="G569" s="223">
        <v>0</v>
      </c>
      <c r="H569" s="223">
        <v>0</v>
      </c>
      <c r="I569" s="223">
        <v>0</v>
      </c>
      <c r="J569" s="223">
        <v>0</v>
      </c>
      <c r="K569" s="223">
        <v>0</v>
      </c>
      <c r="L569" s="223">
        <v>0</v>
      </c>
      <c r="M569" s="223">
        <v>0</v>
      </c>
      <c r="N569" s="223">
        <v>0</v>
      </c>
      <c r="O569">
        <v>34</v>
      </c>
    </row>
    <row r="570" spans="1:15">
      <c r="A570" s="222" t="s">
        <v>872</v>
      </c>
      <c r="B570" s="222" t="s">
        <v>873</v>
      </c>
      <c r="C570" s="223">
        <v>0</v>
      </c>
      <c r="D570" s="223">
        <v>0</v>
      </c>
      <c r="E570" s="223">
        <v>0</v>
      </c>
      <c r="F570" s="223">
        <v>0</v>
      </c>
      <c r="G570" s="223">
        <v>0</v>
      </c>
      <c r="H570" s="223">
        <v>0</v>
      </c>
      <c r="I570" s="223">
        <v>0</v>
      </c>
      <c r="J570" s="223">
        <v>0</v>
      </c>
      <c r="K570" s="223">
        <v>0</v>
      </c>
      <c r="L570" s="223">
        <v>0</v>
      </c>
      <c r="M570" s="223">
        <v>0</v>
      </c>
      <c r="N570" s="223">
        <v>0</v>
      </c>
      <c r="O570">
        <v>34</v>
      </c>
    </row>
    <row r="571" spans="1:15">
      <c r="A571" s="222" t="s">
        <v>874</v>
      </c>
      <c r="B571" s="222" t="s">
        <v>875</v>
      </c>
      <c r="C571" s="223">
        <v>0</v>
      </c>
      <c r="D571" s="223">
        <v>0</v>
      </c>
      <c r="E571" s="223">
        <v>0</v>
      </c>
      <c r="F571" s="223">
        <v>0</v>
      </c>
      <c r="G571" s="223">
        <v>0</v>
      </c>
      <c r="H571" s="223">
        <v>0</v>
      </c>
      <c r="I571" s="223">
        <v>0</v>
      </c>
      <c r="J571" s="223">
        <v>0</v>
      </c>
      <c r="K571" s="223">
        <v>0</v>
      </c>
      <c r="L571" s="223">
        <v>0</v>
      </c>
      <c r="M571" s="223">
        <v>0</v>
      </c>
      <c r="N571" s="223">
        <v>0</v>
      </c>
      <c r="O571">
        <v>34</v>
      </c>
    </row>
    <row r="572" spans="1:15">
      <c r="A572" s="222" t="s">
        <v>876</v>
      </c>
      <c r="B572" s="222" t="s">
        <v>2515</v>
      </c>
      <c r="C572" s="223">
        <v>1652719</v>
      </c>
      <c r="D572" s="223">
        <v>1044493.56</v>
      </c>
      <c r="E572" s="223">
        <v>1049943.25</v>
      </c>
      <c r="F572" s="223">
        <v>1054852.47</v>
      </c>
      <c r="G572" s="223">
        <v>1059671.6200000001</v>
      </c>
      <c r="H572" s="223">
        <v>1064715.96</v>
      </c>
      <c r="I572" s="223">
        <v>1064715.96</v>
      </c>
      <c r="J572" s="223">
        <v>1064715.96</v>
      </c>
      <c r="K572" s="223">
        <v>1064715.96</v>
      </c>
      <c r="L572" s="223">
        <v>1064715.96</v>
      </c>
      <c r="M572" s="223">
        <v>1064715.96</v>
      </c>
      <c r="N572" s="223">
        <v>1064715.96</v>
      </c>
      <c r="O572">
        <v>34</v>
      </c>
    </row>
    <row r="573" spans="1:15">
      <c r="A573" s="222" t="s">
        <v>877</v>
      </c>
      <c r="B573" s="222" t="s">
        <v>878</v>
      </c>
      <c r="C573" s="223">
        <v>0</v>
      </c>
      <c r="D573" s="223">
        <v>0</v>
      </c>
      <c r="E573" s="223">
        <v>0</v>
      </c>
      <c r="F573" s="223">
        <v>0</v>
      </c>
      <c r="G573" s="223">
        <v>0</v>
      </c>
      <c r="H573" s="223">
        <v>0</v>
      </c>
      <c r="I573" s="223">
        <v>0</v>
      </c>
      <c r="J573" s="223">
        <v>0</v>
      </c>
      <c r="K573" s="223">
        <v>0</v>
      </c>
      <c r="L573" s="223">
        <v>0</v>
      </c>
      <c r="M573" s="223">
        <v>0</v>
      </c>
      <c r="N573" s="223">
        <v>0</v>
      </c>
      <c r="O573">
        <v>34</v>
      </c>
    </row>
    <row r="574" spans="1:15">
      <c r="A574" s="222" t="s">
        <v>879</v>
      </c>
      <c r="B574" s="222" t="s">
        <v>880</v>
      </c>
      <c r="C574" s="223">
        <v>0</v>
      </c>
      <c r="D574" s="223">
        <v>0</v>
      </c>
      <c r="E574" s="223">
        <v>0</v>
      </c>
      <c r="F574" s="223">
        <v>0</v>
      </c>
      <c r="G574" s="223">
        <v>0</v>
      </c>
      <c r="H574" s="223">
        <v>0</v>
      </c>
      <c r="I574" s="223">
        <v>0</v>
      </c>
      <c r="J574" s="223">
        <v>0</v>
      </c>
      <c r="K574" s="223">
        <v>0</v>
      </c>
      <c r="L574" s="223">
        <v>0</v>
      </c>
      <c r="M574" s="223">
        <v>0</v>
      </c>
      <c r="N574" s="223">
        <v>0</v>
      </c>
      <c r="O574">
        <v>34</v>
      </c>
    </row>
    <row r="575" spans="1:15">
      <c r="A575" s="222" t="s">
        <v>881</v>
      </c>
      <c r="B575" s="222" t="s">
        <v>882</v>
      </c>
      <c r="C575" s="223">
        <v>0</v>
      </c>
      <c r="D575" s="223">
        <v>0</v>
      </c>
      <c r="E575" s="223">
        <v>0</v>
      </c>
      <c r="F575" s="223">
        <v>0</v>
      </c>
      <c r="G575" s="223">
        <v>0</v>
      </c>
      <c r="H575" s="223">
        <v>0</v>
      </c>
      <c r="I575" s="223">
        <v>0</v>
      </c>
      <c r="J575" s="223">
        <v>0</v>
      </c>
      <c r="K575" s="223">
        <v>0</v>
      </c>
      <c r="L575" s="223">
        <v>0</v>
      </c>
      <c r="M575" s="223">
        <v>0</v>
      </c>
      <c r="N575" s="223">
        <v>0</v>
      </c>
      <c r="O575">
        <v>34</v>
      </c>
    </row>
    <row r="576" spans="1:15">
      <c r="A576" s="222" t="s">
        <v>883</v>
      </c>
      <c r="B576" s="222" t="s">
        <v>884</v>
      </c>
      <c r="C576" s="223">
        <v>0</v>
      </c>
      <c r="D576" s="223">
        <v>0</v>
      </c>
      <c r="E576" s="223">
        <v>0</v>
      </c>
      <c r="F576" s="223">
        <v>0</v>
      </c>
      <c r="G576" s="223">
        <v>0</v>
      </c>
      <c r="H576" s="223">
        <v>0</v>
      </c>
      <c r="I576" s="223">
        <v>0</v>
      </c>
      <c r="J576" s="223">
        <v>0</v>
      </c>
      <c r="K576" s="223">
        <v>0</v>
      </c>
      <c r="L576" s="223">
        <v>0</v>
      </c>
      <c r="M576" s="223">
        <v>0</v>
      </c>
      <c r="N576" s="223">
        <v>0</v>
      </c>
      <c r="O576">
        <v>34</v>
      </c>
    </row>
    <row r="577" spans="1:15">
      <c r="A577" s="222" t="s">
        <v>885</v>
      </c>
      <c r="B577" s="222" t="s">
        <v>886</v>
      </c>
      <c r="C577" s="223">
        <v>0</v>
      </c>
      <c r="D577" s="223">
        <v>0</v>
      </c>
      <c r="E577" s="223">
        <v>0</v>
      </c>
      <c r="F577" s="223">
        <v>0</v>
      </c>
      <c r="G577" s="223">
        <v>0</v>
      </c>
      <c r="H577" s="223">
        <v>0</v>
      </c>
      <c r="I577" s="223">
        <v>0</v>
      </c>
      <c r="J577" s="223">
        <v>0</v>
      </c>
      <c r="K577" s="223">
        <v>0</v>
      </c>
      <c r="L577" s="223">
        <v>0</v>
      </c>
      <c r="M577" s="223">
        <v>0</v>
      </c>
      <c r="N577" s="223">
        <v>0</v>
      </c>
      <c r="O577">
        <v>34</v>
      </c>
    </row>
    <row r="578" spans="1:15">
      <c r="A578" s="222" t="s">
        <v>887</v>
      </c>
      <c r="B578" s="222" t="s">
        <v>888</v>
      </c>
      <c r="C578" s="223">
        <v>0</v>
      </c>
      <c r="D578" s="223">
        <v>0</v>
      </c>
      <c r="E578" s="223">
        <v>0</v>
      </c>
      <c r="F578" s="223">
        <v>0</v>
      </c>
      <c r="G578" s="223">
        <v>0</v>
      </c>
      <c r="H578" s="223">
        <v>0</v>
      </c>
      <c r="I578" s="223">
        <v>0</v>
      </c>
      <c r="J578" s="223">
        <v>0</v>
      </c>
      <c r="K578" s="223">
        <v>0</v>
      </c>
      <c r="L578" s="223">
        <v>0</v>
      </c>
      <c r="M578" s="223">
        <v>0</v>
      </c>
      <c r="N578" s="223">
        <v>0</v>
      </c>
      <c r="O578">
        <v>34</v>
      </c>
    </row>
    <row r="579" spans="1:15">
      <c r="A579" s="222" t="s">
        <v>889</v>
      </c>
      <c r="B579" s="222" t="s">
        <v>890</v>
      </c>
      <c r="C579" s="223">
        <v>0</v>
      </c>
      <c r="D579" s="223">
        <v>0</v>
      </c>
      <c r="E579" s="223">
        <v>0</v>
      </c>
      <c r="F579" s="223">
        <v>0</v>
      </c>
      <c r="G579" s="223">
        <v>0</v>
      </c>
      <c r="H579" s="223">
        <v>0</v>
      </c>
      <c r="I579" s="223">
        <v>0</v>
      </c>
      <c r="J579" s="223">
        <v>0</v>
      </c>
      <c r="K579" s="223">
        <v>0</v>
      </c>
      <c r="L579" s="223">
        <v>0</v>
      </c>
      <c r="M579" s="223">
        <v>0</v>
      </c>
      <c r="N579" s="223">
        <v>0</v>
      </c>
      <c r="O579">
        <v>34</v>
      </c>
    </row>
    <row r="580" spans="1:15">
      <c r="A580" s="222" t="s">
        <v>891</v>
      </c>
      <c r="B580" s="222" t="s">
        <v>890</v>
      </c>
      <c r="C580" s="223">
        <v>0</v>
      </c>
      <c r="D580" s="223">
        <v>0</v>
      </c>
      <c r="E580" s="223">
        <v>0</v>
      </c>
      <c r="F580" s="223">
        <v>0</v>
      </c>
      <c r="G580" s="223">
        <v>0</v>
      </c>
      <c r="H580" s="223">
        <v>0</v>
      </c>
      <c r="I580" s="223">
        <v>0</v>
      </c>
      <c r="J580" s="223">
        <v>0</v>
      </c>
      <c r="K580" s="223">
        <v>0</v>
      </c>
      <c r="L580" s="223">
        <v>0</v>
      </c>
      <c r="M580" s="223">
        <v>0</v>
      </c>
      <c r="N580" s="223">
        <v>0</v>
      </c>
      <c r="O580">
        <v>34</v>
      </c>
    </row>
    <row r="581" spans="1:15">
      <c r="A581" s="222" t="s">
        <v>892</v>
      </c>
      <c r="B581" s="222" t="s">
        <v>893</v>
      </c>
      <c r="C581" s="223">
        <v>0</v>
      </c>
      <c r="D581" s="223">
        <v>0</v>
      </c>
      <c r="E581" s="223">
        <v>0</v>
      </c>
      <c r="F581" s="223">
        <v>0</v>
      </c>
      <c r="G581" s="223">
        <v>0</v>
      </c>
      <c r="H581" s="223">
        <v>0</v>
      </c>
      <c r="I581" s="223">
        <v>0</v>
      </c>
      <c r="J581" s="223">
        <v>0</v>
      </c>
      <c r="K581" s="223">
        <v>0</v>
      </c>
      <c r="L581" s="223">
        <v>0</v>
      </c>
      <c r="M581" s="223">
        <v>0</v>
      </c>
      <c r="N581" s="223">
        <v>0</v>
      </c>
      <c r="O581">
        <v>34</v>
      </c>
    </row>
    <row r="582" spans="1:15">
      <c r="A582" s="222" t="s">
        <v>894</v>
      </c>
      <c r="B582" s="222" t="s">
        <v>2483</v>
      </c>
      <c r="C582" s="223">
        <v>0</v>
      </c>
      <c r="D582" s="223">
        <v>0</v>
      </c>
      <c r="E582" s="223">
        <v>0</v>
      </c>
      <c r="F582" s="223">
        <v>0</v>
      </c>
      <c r="G582" s="223">
        <v>0</v>
      </c>
      <c r="H582" s="223">
        <v>0</v>
      </c>
      <c r="I582" s="223">
        <v>0</v>
      </c>
      <c r="J582" s="223">
        <v>0</v>
      </c>
      <c r="K582" s="223">
        <v>0</v>
      </c>
      <c r="L582" s="223">
        <v>0</v>
      </c>
      <c r="M582" s="223">
        <v>0</v>
      </c>
      <c r="N582" s="223">
        <v>0</v>
      </c>
      <c r="O582">
        <v>34</v>
      </c>
    </row>
    <row r="583" spans="1:15">
      <c r="A583" s="222" t="s">
        <v>895</v>
      </c>
      <c r="B583" s="222" t="s">
        <v>896</v>
      </c>
      <c r="C583" s="223">
        <v>0</v>
      </c>
      <c r="D583" s="223">
        <v>0</v>
      </c>
      <c r="E583" s="223">
        <v>0</v>
      </c>
      <c r="F583" s="223">
        <v>0</v>
      </c>
      <c r="G583" s="223">
        <v>0</v>
      </c>
      <c r="H583" s="223">
        <v>0</v>
      </c>
      <c r="I583" s="223">
        <v>0</v>
      </c>
      <c r="J583" s="223">
        <v>0</v>
      </c>
      <c r="K583" s="223">
        <v>0</v>
      </c>
      <c r="L583" s="223">
        <v>0</v>
      </c>
      <c r="M583" s="223">
        <v>0</v>
      </c>
      <c r="N583" s="223">
        <v>0</v>
      </c>
      <c r="O583">
        <v>34</v>
      </c>
    </row>
    <row r="584" spans="1:15">
      <c r="A584" s="222" t="s">
        <v>897</v>
      </c>
      <c r="B584" s="222" t="s">
        <v>898</v>
      </c>
      <c r="C584" s="223">
        <v>0</v>
      </c>
      <c r="D584" s="223">
        <v>0</v>
      </c>
      <c r="E584" s="223">
        <v>0</v>
      </c>
      <c r="F584" s="223">
        <v>0</v>
      </c>
      <c r="G584" s="223">
        <v>0</v>
      </c>
      <c r="H584" s="223">
        <v>0</v>
      </c>
      <c r="I584" s="223">
        <v>0</v>
      </c>
      <c r="J584" s="223">
        <v>0</v>
      </c>
      <c r="K584" s="223">
        <v>0</v>
      </c>
      <c r="L584" s="223">
        <v>0</v>
      </c>
      <c r="M584" s="223">
        <v>0</v>
      </c>
      <c r="N584" s="223">
        <v>0</v>
      </c>
      <c r="O584">
        <v>34</v>
      </c>
    </row>
    <row r="585" spans="1:15">
      <c r="A585" s="222" t="s">
        <v>899</v>
      </c>
      <c r="B585" s="222" t="s">
        <v>900</v>
      </c>
      <c r="C585" s="223">
        <v>0</v>
      </c>
      <c r="D585" s="223">
        <v>0</v>
      </c>
      <c r="E585" s="223">
        <v>0</v>
      </c>
      <c r="F585" s="223">
        <v>0</v>
      </c>
      <c r="G585" s="223">
        <v>0</v>
      </c>
      <c r="H585" s="223">
        <v>0</v>
      </c>
      <c r="I585" s="223">
        <v>0</v>
      </c>
      <c r="J585" s="223">
        <v>0</v>
      </c>
      <c r="K585" s="223">
        <v>0</v>
      </c>
      <c r="L585" s="223">
        <v>0</v>
      </c>
      <c r="M585" s="223">
        <v>0</v>
      </c>
      <c r="N585" s="223">
        <v>0</v>
      </c>
      <c r="O585">
        <v>34</v>
      </c>
    </row>
    <row r="586" spans="1:15">
      <c r="A586" s="222" t="s">
        <v>901</v>
      </c>
      <c r="B586" s="222" t="s">
        <v>902</v>
      </c>
      <c r="C586" s="223">
        <v>0</v>
      </c>
      <c r="D586" s="223">
        <v>0</v>
      </c>
      <c r="E586" s="223">
        <v>0</v>
      </c>
      <c r="F586" s="223">
        <v>0</v>
      </c>
      <c r="G586" s="223">
        <v>0</v>
      </c>
      <c r="H586" s="223">
        <v>0</v>
      </c>
      <c r="I586" s="223">
        <v>0</v>
      </c>
      <c r="J586" s="223">
        <v>0</v>
      </c>
      <c r="K586" s="223">
        <v>0</v>
      </c>
      <c r="L586" s="223">
        <v>0</v>
      </c>
      <c r="M586" s="223">
        <v>0</v>
      </c>
      <c r="N586" s="223">
        <v>0</v>
      </c>
      <c r="O586">
        <v>34</v>
      </c>
    </row>
    <row r="587" spans="1:15">
      <c r="A587" s="222" t="s">
        <v>2484</v>
      </c>
      <c r="B587" s="222" t="s">
        <v>2485</v>
      </c>
      <c r="C587" s="223">
        <v>2954530.71</v>
      </c>
      <c r="D587" s="223">
        <v>2954530.71</v>
      </c>
      <c r="E587" s="223">
        <v>2954530.71</v>
      </c>
      <c r="F587" s="223">
        <v>2954530.71</v>
      </c>
      <c r="G587" s="223">
        <v>3113189.01</v>
      </c>
      <c r="H587" s="223">
        <v>3146279.75</v>
      </c>
      <c r="I587" s="223">
        <v>3146279.75</v>
      </c>
      <c r="J587" s="223">
        <v>3146279.75</v>
      </c>
      <c r="K587" s="223">
        <v>3146279.75</v>
      </c>
      <c r="L587" s="223">
        <v>3146279.75</v>
      </c>
      <c r="M587" s="223">
        <v>3146279.75</v>
      </c>
      <c r="N587" s="223">
        <v>3146279.75</v>
      </c>
      <c r="O587">
        <v>34</v>
      </c>
    </row>
    <row r="588" spans="1:15">
      <c r="A588" s="222" t="s">
        <v>903</v>
      </c>
      <c r="B588" s="222" t="s">
        <v>904</v>
      </c>
      <c r="C588" s="223">
        <v>0</v>
      </c>
      <c r="D588" s="223">
        <v>0</v>
      </c>
      <c r="E588" s="223">
        <v>0</v>
      </c>
      <c r="F588" s="223">
        <v>0</v>
      </c>
      <c r="G588" s="223">
        <v>0</v>
      </c>
      <c r="H588" s="223">
        <v>0</v>
      </c>
      <c r="I588" s="223">
        <v>0</v>
      </c>
      <c r="J588" s="223">
        <v>0</v>
      </c>
      <c r="K588" s="223">
        <v>0</v>
      </c>
      <c r="L588" s="223">
        <v>0</v>
      </c>
      <c r="M588" s="223">
        <v>0</v>
      </c>
      <c r="N588" s="223">
        <v>0</v>
      </c>
      <c r="O588">
        <v>34</v>
      </c>
    </row>
    <row r="589" spans="1:15">
      <c r="A589" s="222" t="s">
        <v>905</v>
      </c>
      <c r="B589" s="222" t="s">
        <v>906</v>
      </c>
      <c r="C589" s="223">
        <v>0</v>
      </c>
      <c r="D589" s="223">
        <v>0</v>
      </c>
      <c r="E589" s="223">
        <v>0</v>
      </c>
      <c r="F589" s="223">
        <v>0</v>
      </c>
      <c r="G589" s="223">
        <v>0</v>
      </c>
      <c r="H589" s="223">
        <v>0</v>
      </c>
      <c r="I589" s="223">
        <v>0</v>
      </c>
      <c r="J589" s="223">
        <v>0</v>
      </c>
      <c r="K589" s="223">
        <v>0</v>
      </c>
      <c r="L589" s="223">
        <v>0</v>
      </c>
      <c r="M589" s="223">
        <v>0</v>
      </c>
      <c r="N589" s="223">
        <v>0</v>
      </c>
      <c r="O589">
        <v>34</v>
      </c>
    </row>
    <row r="590" spans="1:15">
      <c r="A590" s="222" t="s">
        <v>907</v>
      </c>
      <c r="B590" s="222" t="s">
        <v>908</v>
      </c>
      <c r="C590" s="223">
        <v>0</v>
      </c>
      <c r="D590" s="223">
        <v>0</v>
      </c>
      <c r="E590" s="223">
        <v>0</v>
      </c>
      <c r="F590" s="223">
        <v>0</v>
      </c>
      <c r="G590" s="223">
        <v>0</v>
      </c>
      <c r="H590" s="223">
        <v>0</v>
      </c>
      <c r="I590" s="223">
        <v>0</v>
      </c>
      <c r="J590" s="223">
        <v>0</v>
      </c>
      <c r="K590" s="223">
        <v>0</v>
      </c>
      <c r="L590" s="223">
        <v>0</v>
      </c>
      <c r="M590" s="223">
        <v>0</v>
      </c>
      <c r="N590" s="223">
        <v>0</v>
      </c>
      <c r="O590">
        <v>34</v>
      </c>
    </row>
    <row r="591" spans="1:15">
      <c r="A591" s="222" t="s">
        <v>909</v>
      </c>
      <c r="B591" s="222" t="s">
        <v>910</v>
      </c>
      <c r="C591" s="223">
        <v>168690.8</v>
      </c>
      <c r="D591" s="223">
        <v>169688.16</v>
      </c>
      <c r="E591" s="223">
        <v>170894.96</v>
      </c>
      <c r="F591" s="223">
        <v>171982.07999999999</v>
      </c>
      <c r="G591" s="223">
        <v>173049.25</v>
      </c>
      <c r="H591" s="223">
        <v>174166.29</v>
      </c>
      <c r="I591" s="223">
        <v>174166.29</v>
      </c>
      <c r="J591" s="223">
        <v>174166.29</v>
      </c>
      <c r="K591" s="223">
        <v>174166.29</v>
      </c>
      <c r="L591" s="223">
        <v>174166.29</v>
      </c>
      <c r="M591" s="223">
        <v>174166.29</v>
      </c>
      <c r="N591" s="223">
        <v>174166.29</v>
      </c>
      <c r="O591">
        <v>34</v>
      </c>
    </row>
    <row r="592" spans="1:15">
      <c r="A592" s="222" t="s">
        <v>911</v>
      </c>
      <c r="B592" s="222" t="s">
        <v>119</v>
      </c>
      <c r="C592" s="223">
        <v>0</v>
      </c>
      <c r="D592" s="223">
        <v>0</v>
      </c>
      <c r="E592" s="223">
        <v>0</v>
      </c>
      <c r="F592" s="223">
        <v>0</v>
      </c>
      <c r="G592" s="223">
        <v>0</v>
      </c>
      <c r="H592" s="223">
        <v>0</v>
      </c>
      <c r="I592" s="223">
        <v>0</v>
      </c>
      <c r="J592" s="223">
        <v>0</v>
      </c>
      <c r="K592" s="223">
        <v>0</v>
      </c>
      <c r="L592" s="223">
        <v>0</v>
      </c>
      <c r="M592" s="223">
        <v>0</v>
      </c>
      <c r="N592" s="223">
        <v>0</v>
      </c>
      <c r="O592">
        <v>34</v>
      </c>
    </row>
    <row r="593" spans="1:15">
      <c r="A593" s="222" t="s">
        <v>912</v>
      </c>
      <c r="B593" s="222" t="s">
        <v>119</v>
      </c>
      <c r="C593" s="223">
        <v>0</v>
      </c>
      <c r="D593" s="223">
        <v>0</v>
      </c>
      <c r="E593" s="223">
        <v>0</v>
      </c>
      <c r="F593" s="223">
        <v>0</v>
      </c>
      <c r="G593" s="223">
        <v>0</v>
      </c>
      <c r="H593" s="223">
        <v>0</v>
      </c>
      <c r="I593" s="223">
        <v>0</v>
      </c>
      <c r="J593" s="223">
        <v>0</v>
      </c>
      <c r="K593" s="223">
        <v>0</v>
      </c>
      <c r="L593" s="223">
        <v>0</v>
      </c>
      <c r="M593" s="223">
        <v>0</v>
      </c>
      <c r="N593" s="223">
        <v>0</v>
      </c>
      <c r="O593">
        <v>34</v>
      </c>
    </row>
    <row r="594" spans="1:15">
      <c r="A594" s="222" t="s">
        <v>913</v>
      </c>
      <c r="B594" s="222" t="s">
        <v>914</v>
      </c>
      <c r="C594" s="223">
        <v>0</v>
      </c>
      <c r="D594" s="223">
        <v>0</v>
      </c>
      <c r="E594" s="223">
        <v>0</v>
      </c>
      <c r="F594" s="223">
        <v>0</v>
      </c>
      <c r="G594" s="223">
        <v>0</v>
      </c>
      <c r="H594" s="223">
        <v>0</v>
      </c>
      <c r="I594" s="223">
        <v>0</v>
      </c>
      <c r="J594" s="223">
        <v>0</v>
      </c>
      <c r="K594" s="223">
        <v>0</v>
      </c>
      <c r="L594" s="223">
        <v>0</v>
      </c>
      <c r="M594" s="223">
        <v>0</v>
      </c>
      <c r="N594" s="223">
        <v>0</v>
      </c>
      <c r="O594">
        <v>34</v>
      </c>
    </row>
    <row r="595" spans="1:15">
      <c r="A595" s="222" t="s">
        <v>2486</v>
      </c>
      <c r="B595" s="222" t="s">
        <v>2487</v>
      </c>
      <c r="C595" s="223">
        <v>0</v>
      </c>
      <c r="D595" s="223">
        <v>0</v>
      </c>
      <c r="E595" s="223">
        <v>0</v>
      </c>
      <c r="F595" s="223">
        <v>0</v>
      </c>
      <c r="G595" s="223">
        <v>0</v>
      </c>
      <c r="H595" s="223">
        <v>0</v>
      </c>
      <c r="I595" s="223">
        <v>0</v>
      </c>
      <c r="J595" s="223">
        <v>0</v>
      </c>
      <c r="K595" s="223">
        <v>0</v>
      </c>
      <c r="L595" s="223">
        <v>0</v>
      </c>
      <c r="M595" s="223">
        <v>0</v>
      </c>
      <c r="N595" s="223">
        <v>0</v>
      </c>
      <c r="O595">
        <v>34</v>
      </c>
    </row>
    <row r="596" spans="1:15">
      <c r="A596" s="222" t="s">
        <v>915</v>
      </c>
      <c r="B596" s="222" t="s">
        <v>916</v>
      </c>
      <c r="C596" s="223">
        <v>0</v>
      </c>
      <c r="D596" s="223">
        <v>0</v>
      </c>
      <c r="E596" s="223">
        <v>0</v>
      </c>
      <c r="F596" s="223">
        <v>0</v>
      </c>
      <c r="G596" s="223">
        <v>0</v>
      </c>
      <c r="H596" s="223">
        <v>0</v>
      </c>
      <c r="I596" s="223">
        <v>0</v>
      </c>
      <c r="J596" s="223">
        <v>0</v>
      </c>
      <c r="K596" s="223">
        <v>0</v>
      </c>
      <c r="L596" s="223">
        <v>0</v>
      </c>
      <c r="M596" s="223">
        <v>0</v>
      </c>
      <c r="N596" s="223">
        <v>0</v>
      </c>
      <c r="O596">
        <v>34</v>
      </c>
    </row>
    <row r="597" spans="1:15">
      <c r="A597" s="222" t="s">
        <v>917</v>
      </c>
      <c r="B597" s="222" t="s">
        <v>918</v>
      </c>
      <c r="C597" s="223">
        <v>0</v>
      </c>
      <c r="D597" s="223">
        <v>0</v>
      </c>
      <c r="E597" s="223">
        <v>0</v>
      </c>
      <c r="F597" s="223">
        <v>0</v>
      </c>
      <c r="G597" s="223">
        <v>0</v>
      </c>
      <c r="H597" s="223">
        <v>0</v>
      </c>
      <c r="I597" s="223">
        <v>0</v>
      </c>
      <c r="J597" s="223">
        <v>0</v>
      </c>
      <c r="K597" s="223">
        <v>0</v>
      </c>
      <c r="L597" s="223">
        <v>0</v>
      </c>
      <c r="M597" s="223">
        <v>0</v>
      </c>
      <c r="N597" s="223">
        <v>0</v>
      </c>
      <c r="O597">
        <v>34</v>
      </c>
    </row>
    <row r="598" spans="1:15">
      <c r="A598" s="222" t="s">
        <v>919</v>
      </c>
      <c r="B598" s="222" t="s">
        <v>920</v>
      </c>
      <c r="C598" s="223">
        <v>0</v>
      </c>
      <c r="D598" s="223">
        <v>0</v>
      </c>
      <c r="E598" s="223">
        <v>0</v>
      </c>
      <c r="F598" s="223">
        <v>0</v>
      </c>
      <c r="G598" s="223">
        <v>0</v>
      </c>
      <c r="H598" s="223">
        <v>0</v>
      </c>
      <c r="I598" s="223">
        <v>0</v>
      </c>
      <c r="J598" s="223">
        <v>0</v>
      </c>
      <c r="K598" s="223">
        <v>0</v>
      </c>
      <c r="L598" s="223">
        <v>0</v>
      </c>
      <c r="M598" s="223">
        <v>0</v>
      </c>
      <c r="N598" s="223">
        <v>0</v>
      </c>
      <c r="O598">
        <v>34</v>
      </c>
    </row>
    <row r="599" spans="1:15">
      <c r="A599" s="222" t="s">
        <v>921</v>
      </c>
      <c r="B599" s="222" t="s">
        <v>922</v>
      </c>
      <c r="C599" s="223">
        <v>424206.35</v>
      </c>
      <c r="D599" s="223">
        <v>426689.65</v>
      </c>
      <c r="E599" s="223">
        <v>429694.45</v>
      </c>
      <c r="F599" s="223">
        <v>432401.25</v>
      </c>
      <c r="G599" s="223">
        <v>435058.38</v>
      </c>
      <c r="H599" s="223">
        <v>437839.68</v>
      </c>
      <c r="I599" s="223">
        <v>437839.68</v>
      </c>
      <c r="J599" s="223">
        <v>437839.68</v>
      </c>
      <c r="K599" s="223">
        <v>437839.68</v>
      </c>
      <c r="L599" s="223">
        <v>437839.68</v>
      </c>
      <c r="M599" s="223">
        <v>437839.68</v>
      </c>
      <c r="N599" s="223">
        <v>437839.68</v>
      </c>
      <c r="O599">
        <v>34</v>
      </c>
    </row>
    <row r="600" spans="1:15">
      <c r="A600" s="222" t="s">
        <v>923</v>
      </c>
      <c r="B600" s="222" t="s">
        <v>119</v>
      </c>
      <c r="C600" s="223">
        <v>0</v>
      </c>
      <c r="D600" s="223">
        <v>0</v>
      </c>
      <c r="E600" s="223">
        <v>0</v>
      </c>
      <c r="F600" s="223">
        <v>0</v>
      </c>
      <c r="G600" s="223">
        <v>0</v>
      </c>
      <c r="H600" s="223">
        <v>0</v>
      </c>
      <c r="I600" s="223">
        <v>0</v>
      </c>
      <c r="J600" s="223">
        <v>0</v>
      </c>
      <c r="K600" s="223">
        <v>0</v>
      </c>
      <c r="L600" s="223">
        <v>0</v>
      </c>
      <c r="M600" s="223">
        <v>0</v>
      </c>
      <c r="N600" s="223">
        <v>0</v>
      </c>
      <c r="O600">
        <v>34</v>
      </c>
    </row>
    <row r="601" spans="1:15">
      <c r="A601" s="222" t="s">
        <v>924</v>
      </c>
      <c r="B601" s="222" t="s">
        <v>925</v>
      </c>
      <c r="C601" s="223">
        <v>0</v>
      </c>
      <c r="D601" s="223">
        <v>0</v>
      </c>
      <c r="E601" s="223">
        <v>0</v>
      </c>
      <c r="F601" s="223">
        <v>0</v>
      </c>
      <c r="G601" s="223">
        <v>0</v>
      </c>
      <c r="H601" s="223">
        <v>0</v>
      </c>
      <c r="I601" s="223">
        <v>0</v>
      </c>
      <c r="J601" s="223">
        <v>0</v>
      </c>
      <c r="K601" s="223">
        <v>0</v>
      </c>
      <c r="L601" s="223">
        <v>0</v>
      </c>
      <c r="M601" s="223">
        <v>0</v>
      </c>
      <c r="N601" s="223">
        <v>0</v>
      </c>
      <c r="O601">
        <v>34</v>
      </c>
    </row>
    <row r="602" spans="1:15">
      <c r="A602" s="222" t="s">
        <v>926</v>
      </c>
      <c r="B602" s="222" t="s">
        <v>927</v>
      </c>
      <c r="C602" s="223">
        <v>0</v>
      </c>
      <c r="D602" s="223">
        <v>0</v>
      </c>
      <c r="E602" s="223">
        <v>0</v>
      </c>
      <c r="F602" s="223">
        <v>0</v>
      </c>
      <c r="G602" s="223">
        <v>0</v>
      </c>
      <c r="H602" s="223">
        <v>0</v>
      </c>
      <c r="I602" s="223">
        <v>0</v>
      </c>
      <c r="J602" s="223">
        <v>0</v>
      </c>
      <c r="K602" s="223">
        <v>0</v>
      </c>
      <c r="L602" s="223">
        <v>0</v>
      </c>
      <c r="M602" s="223">
        <v>0</v>
      </c>
      <c r="N602" s="223">
        <v>0</v>
      </c>
      <c r="O602">
        <v>34</v>
      </c>
    </row>
    <row r="603" spans="1:15">
      <c r="A603" s="222" t="s">
        <v>928</v>
      </c>
      <c r="B603" s="222" t="s">
        <v>929</v>
      </c>
      <c r="C603" s="223">
        <v>486.56</v>
      </c>
      <c r="D603" s="223">
        <v>489.71</v>
      </c>
      <c r="E603" s="223">
        <v>493.52</v>
      </c>
      <c r="F603" s="223">
        <v>496.95</v>
      </c>
      <c r="G603" s="223">
        <v>500.32</v>
      </c>
      <c r="H603" s="223">
        <v>503.85</v>
      </c>
      <c r="I603" s="223">
        <v>503.85</v>
      </c>
      <c r="J603" s="223">
        <v>503.85</v>
      </c>
      <c r="K603" s="223">
        <v>503.85</v>
      </c>
      <c r="L603" s="223">
        <v>503.85</v>
      </c>
      <c r="M603" s="223">
        <v>503.85</v>
      </c>
      <c r="N603" s="223">
        <v>503.85</v>
      </c>
      <c r="O603">
        <v>34</v>
      </c>
    </row>
    <row r="604" spans="1:15">
      <c r="A604" s="222" t="s">
        <v>930</v>
      </c>
      <c r="B604" s="222" t="s">
        <v>2488</v>
      </c>
      <c r="C604" s="223">
        <v>0</v>
      </c>
      <c r="D604" s="223">
        <v>0</v>
      </c>
      <c r="E604" s="223">
        <v>177120000</v>
      </c>
      <c r="F604" s="223">
        <v>198403146.81999999</v>
      </c>
      <c r="G604" s="223">
        <v>199422378.53</v>
      </c>
      <c r="H604" s="223">
        <v>196742292.77000001</v>
      </c>
      <c r="I604" s="223">
        <v>196742292.77000001</v>
      </c>
      <c r="J604" s="223">
        <v>196742292.77000001</v>
      </c>
      <c r="K604" s="223">
        <v>196742292.77000001</v>
      </c>
      <c r="L604" s="223">
        <v>196742292.77000001</v>
      </c>
      <c r="M604" s="223">
        <v>196742292.77000001</v>
      </c>
      <c r="N604" s="223">
        <v>196742292.77000001</v>
      </c>
      <c r="O604">
        <v>34</v>
      </c>
    </row>
    <row r="605" spans="1:15">
      <c r="A605" s="222" t="s">
        <v>931</v>
      </c>
      <c r="B605" s="222" t="s">
        <v>932</v>
      </c>
      <c r="C605" s="223">
        <v>12401.79</v>
      </c>
      <c r="D605" s="223">
        <v>12401.79</v>
      </c>
      <c r="E605" s="223">
        <v>12401.79</v>
      </c>
      <c r="F605" s="223">
        <v>12401.79</v>
      </c>
      <c r="G605" s="223">
        <v>12401.79</v>
      </c>
      <c r="H605" s="223">
        <v>12401.79</v>
      </c>
      <c r="I605" s="223">
        <v>12401.79</v>
      </c>
      <c r="J605" s="223">
        <v>12401.79</v>
      </c>
      <c r="K605" s="223">
        <v>12401.79</v>
      </c>
      <c r="L605" s="223">
        <v>12401.79</v>
      </c>
      <c r="M605" s="223">
        <v>12401.79</v>
      </c>
      <c r="N605" s="223">
        <v>12401.79</v>
      </c>
      <c r="O605">
        <v>34</v>
      </c>
    </row>
    <row r="606" spans="1:15">
      <c r="A606" s="222" t="s">
        <v>933</v>
      </c>
      <c r="B606" s="222" t="s">
        <v>934</v>
      </c>
      <c r="C606" s="223">
        <v>11453.25</v>
      </c>
      <c r="D606" s="223">
        <v>11453.25</v>
      </c>
      <c r="E606" s="223">
        <v>11453.25</v>
      </c>
      <c r="F606" s="223">
        <v>11453.25</v>
      </c>
      <c r="G606" s="223">
        <v>11453.25</v>
      </c>
      <c r="H606" s="223">
        <v>11453.25</v>
      </c>
      <c r="I606" s="223">
        <v>11453.25</v>
      </c>
      <c r="J606" s="223">
        <v>11453.25</v>
      </c>
      <c r="K606" s="223">
        <v>11453.25</v>
      </c>
      <c r="L606" s="223">
        <v>11453.25</v>
      </c>
      <c r="M606" s="223">
        <v>11453.25</v>
      </c>
      <c r="N606" s="223">
        <v>11453.25</v>
      </c>
      <c r="O606">
        <v>34</v>
      </c>
    </row>
    <row r="607" spans="1:15">
      <c r="A607" s="222" t="s">
        <v>935</v>
      </c>
      <c r="B607" s="222" t="s">
        <v>936</v>
      </c>
      <c r="C607" s="223">
        <v>65772.5</v>
      </c>
      <c r="D607" s="223">
        <v>122149.51</v>
      </c>
      <c r="E607" s="223">
        <v>65772.5</v>
      </c>
      <c r="F607" s="223">
        <v>65772.5</v>
      </c>
      <c r="G607" s="223">
        <v>65772.5</v>
      </c>
      <c r="H607" s="223">
        <v>65772.5</v>
      </c>
      <c r="I607" s="223">
        <v>65772.5</v>
      </c>
      <c r="J607" s="223">
        <v>65772.5</v>
      </c>
      <c r="K607" s="223">
        <v>65772.5</v>
      </c>
      <c r="L607" s="223">
        <v>65772.5</v>
      </c>
      <c r="M607" s="223">
        <v>65772.5</v>
      </c>
      <c r="N607" s="223">
        <v>65772.5</v>
      </c>
      <c r="O607">
        <v>34</v>
      </c>
    </row>
    <row r="608" spans="1:15">
      <c r="A608" s="222" t="s">
        <v>937</v>
      </c>
      <c r="B608" s="222" t="s">
        <v>938</v>
      </c>
      <c r="C608" s="223">
        <v>0</v>
      </c>
      <c r="D608" s="223">
        <v>0</v>
      </c>
      <c r="E608" s="223">
        <v>0</v>
      </c>
      <c r="F608" s="223">
        <v>0</v>
      </c>
      <c r="G608" s="223">
        <v>0</v>
      </c>
      <c r="H608" s="223">
        <v>0</v>
      </c>
      <c r="I608" s="223">
        <v>0</v>
      </c>
      <c r="J608" s="223">
        <v>0</v>
      </c>
      <c r="K608" s="223">
        <v>0</v>
      </c>
      <c r="L608" s="223">
        <v>0</v>
      </c>
      <c r="M608" s="223">
        <v>0</v>
      </c>
      <c r="N608" s="223">
        <v>0</v>
      </c>
      <c r="O608">
        <v>34</v>
      </c>
    </row>
    <row r="609" spans="1:15">
      <c r="A609" s="222" t="s">
        <v>939</v>
      </c>
      <c r="B609" s="222" t="s">
        <v>940</v>
      </c>
      <c r="C609" s="223">
        <v>0</v>
      </c>
      <c r="D609" s="223">
        <v>0</v>
      </c>
      <c r="E609" s="223">
        <v>0</v>
      </c>
      <c r="F609" s="223">
        <v>0</v>
      </c>
      <c r="G609" s="223">
        <v>0</v>
      </c>
      <c r="H609" s="223">
        <v>0</v>
      </c>
      <c r="I609" s="223">
        <v>0</v>
      </c>
      <c r="J609" s="223">
        <v>0</v>
      </c>
      <c r="K609" s="223">
        <v>0</v>
      </c>
      <c r="L609" s="223">
        <v>0</v>
      </c>
      <c r="M609" s="223">
        <v>0</v>
      </c>
      <c r="N609" s="223">
        <v>0</v>
      </c>
      <c r="O609">
        <v>34</v>
      </c>
    </row>
    <row r="610" spans="1:15">
      <c r="A610" s="222" t="s">
        <v>941</v>
      </c>
      <c r="B610" s="222" t="s">
        <v>942</v>
      </c>
      <c r="C610" s="223">
        <v>676862.8</v>
      </c>
      <c r="D610" s="223">
        <v>749681.25</v>
      </c>
      <c r="E610" s="223">
        <v>749681.25</v>
      </c>
      <c r="F610" s="223">
        <v>234950.73</v>
      </c>
      <c r="G610" s="223">
        <v>234950.73</v>
      </c>
      <c r="H610" s="223">
        <v>215674.11</v>
      </c>
      <c r="I610" s="223">
        <v>215674.11</v>
      </c>
      <c r="J610" s="223">
        <v>215674.11</v>
      </c>
      <c r="K610" s="223">
        <v>215674.11</v>
      </c>
      <c r="L610" s="223">
        <v>215674.11</v>
      </c>
      <c r="M610" s="223">
        <v>215674.11</v>
      </c>
      <c r="N610" s="223">
        <v>215674.11</v>
      </c>
      <c r="O610">
        <v>34</v>
      </c>
    </row>
    <row r="611" spans="1:15">
      <c r="A611" s="222" t="s">
        <v>943</v>
      </c>
      <c r="B611" s="222" t="s">
        <v>944</v>
      </c>
      <c r="C611" s="223">
        <v>3554198.2</v>
      </c>
      <c r="D611" s="223">
        <v>1929741.1</v>
      </c>
      <c r="E611" s="223">
        <v>1946224.71</v>
      </c>
      <c r="F611" s="223">
        <v>1967981.65</v>
      </c>
      <c r="G611" s="223">
        <v>1682944.3</v>
      </c>
      <c r="H611" s="223">
        <v>1618814.52</v>
      </c>
      <c r="I611" s="223">
        <v>1061031.06</v>
      </c>
      <c r="J611" s="223">
        <v>1061031.06</v>
      </c>
      <c r="K611" s="223">
        <v>1061031.06</v>
      </c>
      <c r="L611" s="223">
        <v>1061031.06</v>
      </c>
      <c r="M611" s="223">
        <v>1061031.06</v>
      </c>
      <c r="N611" s="223">
        <v>1061031.06</v>
      </c>
      <c r="O611">
        <v>34</v>
      </c>
    </row>
    <row r="612" spans="1:15">
      <c r="A612" s="222" t="s">
        <v>945</v>
      </c>
      <c r="B612" s="222" t="s">
        <v>946</v>
      </c>
      <c r="C612" s="223">
        <v>1880421.47</v>
      </c>
      <c r="D612" s="223">
        <v>2150421.4700000002</v>
      </c>
      <c r="E612" s="223">
        <v>1533530.32</v>
      </c>
      <c r="F612" s="223">
        <v>1523530.32</v>
      </c>
      <c r="G612" s="223">
        <v>1529849.72</v>
      </c>
      <c r="H612" s="223">
        <v>1533411.35</v>
      </c>
      <c r="I612" s="223">
        <v>1533411.35</v>
      </c>
      <c r="J612" s="223">
        <v>1533411.35</v>
      </c>
      <c r="K612" s="223">
        <v>1533411.35</v>
      </c>
      <c r="L612" s="223">
        <v>1533411.35</v>
      </c>
      <c r="M612" s="223">
        <v>1533411.35</v>
      </c>
      <c r="N612" s="223">
        <v>1533411.35</v>
      </c>
      <c r="O612">
        <v>34</v>
      </c>
    </row>
    <row r="613" spans="1:15">
      <c r="A613" s="222" t="s">
        <v>947</v>
      </c>
      <c r="B613" s="222" t="s">
        <v>948</v>
      </c>
      <c r="C613" s="223">
        <v>17113600.920000002</v>
      </c>
      <c r="D613" s="223">
        <v>17148598.27</v>
      </c>
      <c r="E613" s="223">
        <v>17102831.370000001</v>
      </c>
      <c r="F613" s="223">
        <v>17128342.449999999</v>
      </c>
      <c r="G613" s="223">
        <v>17024341.629999999</v>
      </c>
      <c r="H613" s="223">
        <v>17024654.43</v>
      </c>
      <c r="I613" s="223">
        <v>17024654.43</v>
      </c>
      <c r="J613" s="223">
        <v>17024654.43</v>
      </c>
      <c r="K613" s="223">
        <v>17024654.43</v>
      </c>
      <c r="L613" s="223">
        <v>17024654.43</v>
      </c>
      <c r="M613" s="223">
        <v>17024654.43</v>
      </c>
      <c r="N613" s="223">
        <v>17024654.43</v>
      </c>
      <c r="O613">
        <v>34</v>
      </c>
    </row>
    <row r="614" spans="1:15">
      <c r="A614" s="222" t="s">
        <v>949</v>
      </c>
      <c r="B614" s="222" t="s">
        <v>950</v>
      </c>
      <c r="C614" s="223">
        <v>2113805.71</v>
      </c>
      <c r="D614" s="223">
        <v>2249637.59</v>
      </c>
      <c r="E614" s="223">
        <v>1091470.22</v>
      </c>
      <c r="F614" s="223">
        <v>1102699.18</v>
      </c>
      <c r="G614" s="223">
        <v>963802.73</v>
      </c>
      <c r="H614" s="223">
        <v>1050784.17</v>
      </c>
      <c r="I614" s="223">
        <v>963802.7</v>
      </c>
      <c r="J614" s="223">
        <v>963802.7</v>
      </c>
      <c r="K614" s="223">
        <v>963802.7</v>
      </c>
      <c r="L614" s="223">
        <v>963802.7</v>
      </c>
      <c r="M614" s="223">
        <v>963802.7</v>
      </c>
      <c r="N614" s="223">
        <v>963802.7</v>
      </c>
      <c r="O614">
        <v>34</v>
      </c>
    </row>
    <row r="615" spans="1:15">
      <c r="A615" s="222" t="s">
        <v>951</v>
      </c>
      <c r="B615" s="222" t="s">
        <v>952</v>
      </c>
      <c r="C615" s="223">
        <v>1291372.8400000001</v>
      </c>
      <c r="D615" s="223">
        <v>1499374.49</v>
      </c>
      <c r="E615" s="223">
        <v>1037818.04</v>
      </c>
      <c r="F615" s="223">
        <v>1321737.51</v>
      </c>
      <c r="G615" s="223">
        <v>889363.42</v>
      </c>
      <c r="H615" s="223">
        <v>816489.6</v>
      </c>
      <c r="I615" s="223">
        <v>842963.18</v>
      </c>
      <c r="J615" s="223">
        <v>842963.18</v>
      </c>
      <c r="K615" s="223">
        <v>842963.18</v>
      </c>
      <c r="L615" s="223">
        <v>842963.18</v>
      </c>
      <c r="M615" s="223">
        <v>842963.18</v>
      </c>
      <c r="N615" s="223">
        <v>842963.18</v>
      </c>
      <c r="O615">
        <v>34</v>
      </c>
    </row>
    <row r="616" spans="1:15">
      <c r="A616" s="222" t="s">
        <v>953</v>
      </c>
      <c r="B616" s="222" t="s">
        <v>954</v>
      </c>
      <c r="C616" s="223">
        <v>5815998.7699999996</v>
      </c>
      <c r="D616" s="223">
        <v>6775278.2999999998</v>
      </c>
      <c r="E616" s="223">
        <v>4620015.55</v>
      </c>
      <c r="F616" s="223">
        <v>5927418.29</v>
      </c>
      <c r="G616" s="223">
        <v>3134122.33</v>
      </c>
      <c r="H616" s="223">
        <v>2669439.69</v>
      </c>
      <c r="I616" s="223">
        <v>2791331.92</v>
      </c>
      <c r="J616" s="223">
        <v>2791331.92</v>
      </c>
      <c r="K616" s="223">
        <v>2791331.92</v>
      </c>
      <c r="L616" s="223">
        <v>2791331.92</v>
      </c>
      <c r="M616" s="223">
        <v>2791331.92</v>
      </c>
      <c r="N616" s="223">
        <v>2791331.92</v>
      </c>
      <c r="O616">
        <v>34</v>
      </c>
    </row>
    <row r="617" spans="1:15">
      <c r="A617" s="222" t="s">
        <v>955</v>
      </c>
      <c r="B617" s="222" t="s">
        <v>956</v>
      </c>
      <c r="C617" s="223">
        <v>12266.93</v>
      </c>
      <c r="D617" s="223">
        <v>12266.93</v>
      </c>
      <c r="E617" s="223">
        <v>12266.93</v>
      </c>
      <c r="F617" s="223">
        <v>12266.93</v>
      </c>
      <c r="G617" s="223">
        <v>12266.93</v>
      </c>
      <c r="H617" s="223">
        <v>12266.93</v>
      </c>
      <c r="I617" s="223">
        <v>12266.93</v>
      </c>
      <c r="J617" s="223">
        <v>12266.93</v>
      </c>
      <c r="K617" s="223">
        <v>12266.93</v>
      </c>
      <c r="L617" s="223">
        <v>12266.93</v>
      </c>
      <c r="M617" s="223">
        <v>12266.93</v>
      </c>
      <c r="N617" s="223">
        <v>12266.93</v>
      </c>
      <c r="O617">
        <v>34</v>
      </c>
    </row>
    <row r="618" spans="1:15">
      <c r="A618" s="222" t="s">
        <v>957</v>
      </c>
      <c r="B618" s="222" t="s">
        <v>958</v>
      </c>
      <c r="C618" s="223">
        <v>0</v>
      </c>
      <c r="D618" s="223">
        <v>0</v>
      </c>
      <c r="E618" s="223">
        <v>0</v>
      </c>
      <c r="F618" s="223">
        <v>0</v>
      </c>
      <c r="G618" s="223">
        <v>0</v>
      </c>
      <c r="H618" s="223">
        <v>0</v>
      </c>
      <c r="I618" s="223">
        <v>0</v>
      </c>
      <c r="J618" s="223">
        <v>0</v>
      </c>
      <c r="K618" s="223">
        <v>0</v>
      </c>
      <c r="L618" s="223">
        <v>0</v>
      </c>
      <c r="M618" s="223">
        <v>0</v>
      </c>
      <c r="N618" s="223">
        <v>0</v>
      </c>
      <c r="O618">
        <v>34</v>
      </c>
    </row>
    <row r="619" spans="1:15">
      <c r="A619" s="222" t="s">
        <v>2489</v>
      </c>
      <c r="B619" s="222" t="s">
        <v>2490</v>
      </c>
      <c r="C619" s="223">
        <v>4384817.88</v>
      </c>
      <c r="D619" s="223">
        <v>4384817.88</v>
      </c>
      <c r="E619" s="223">
        <v>4384817.88</v>
      </c>
      <c r="F619" s="223">
        <v>4683201.41</v>
      </c>
      <c r="G619" s="223">
        <v>4683201.41</v>
      </c>
      <c r="H619" s="223">
        <v>4702478.03</v>
      </c>
      <c r="I619" s="223">
        <v>4702478.03</v>
      </c>
      <c r="J619" s="223">
        <v>4702478.03</v>
      </c>
      <c r="K619" s="223">
        <v>4702478.03</v>
      </c>
      <c r="L619" s="223">
        <v>4702478.03</v>
      </c>
      <c r="M619" s="223">
        <v>4702478.03</v>
      </c>
      <c r="N619" s="223">
        <v>4702478.03</v>
      </c>
      <c r="O619">
        <v>34</v>
      </c>
    </row>
    <row r="620" spans="1:15">
      <c r="A620" s="222" t="s">
        <v>959</v>
      </c>
      <c r="B620" s="222" t="s">
        <v>960</v>
      </c>
      <c r="C620" s="223">
        <v>1455492.16</v>
      </c>
      <c r="D620" s="223">
        <v>1464051.36</v>
      </c>
      <c r="E620" s="223">
        <v>1474407.99</v>
      </c>
      <c r="F620" s="223">
        <v>1483737.52</v>
      </c>
      <c r="G620" s="223">
        <v>1492895.86</v>
      </c>
      <c r="H620" s="223">
        <v>1502482.16</v>
      </c>
      <c r="I620" s="223">
        <v>1502482.16</v>
      </c>
      <c r="J620" s="223">
        <v>1502482.16</v>
      </c>
      <c r="K620" s="223">
        <v>1502482.16</v>
      </c>
      <c r="L620" s="223">
        <v>1502482.16</v>
      </c>
      <c r="M620" s="223">
        <v>1502482.16</v>
      </c>
      <c r="N620" s="223">
        <v>1502482.16</v>
      </c>
      <c r="O620">
        <v>34</v>
      </c>
    </row>
    <row r="621" spans="1:15">
      <c r="A621" s="222" t="s">
        <v>961</v>
      </c>
      <c r="B621" s="222" t="s">
        <v>962</v>
      </c>
      <c r="C621" s="223">
        <v>0</v>
      </c>
      <c r="D621" s="223">
        <v>0</v>
      </c>
      <c r="E621" s="223">
        <v>0</v>
      </c>
      <c r="F621" s="223">
        <v>0</v>
      </c>
      <c r="G621" s="223">
        <v>0</v>
      </c>
      <c r="H621" s="223">
        <v>0</v>
      </c>
      <c r="I621" s="223">
        <v>0</v>
      </c>
      <c r="J621" s="223">
        <v>0</v>
      </c>
      <c r="K621" s="223">
        <v>0</v>
      </c>
      <c r="L621" s="223">
        <v>0</v>
      </c>
      <c r="M621" s="223">
        <v>0</v>
      </c>
      <c r="N621" s="223">
        <v>0</v>
      </c>
      <c r="O621">
        <v>34</v>
      </c>
    </row>
    <row r="622" spans="1:15">
      <c r="A622" s="222" t="s">
        <v>963</v>
      </c>
      <c r="B622" s="222" t="s">
        <v>964</v>
      </c>
      <c r="C622" s="223">
        <v>0</v>
      </c>
      <c r="D622" s="223">
        <v>0</v>
      </c>
      <c r="E622" s="223">
        <v>0</v>
      </c>
      <c r="F622" s="223">
        <v>0</v>
      </c>
      <c r="G622" s="223">
        <v>0</v>
      </c>
      <c r="H622" s="223">
        <v>0</v>
      </c>
      <c r="I622" s="223">
        <v>0</v>
      </c>
      <c r="J622" s="223">
        <v>0</v>
      </c>
      <c r="K622" s="223">
        <v>0</v>
      </c>
      <c r="L622" s="223">
        <v>0</v>
      </c>
      <c r="M622" s="223">
        <v>0</v>
      </c>
      <c r="N622" s="223">
        <v>0</v>
      </c>
      <c r="O622">
        <v>34</v>
      </c>
    </row>
    <row r="623" spans="1:15">
      <c r="A623" s="222" t="s">
        <v>965</v>
      </c>
      <c r="B623" s="222" t="s">
        <v>966</v>
      </c>
      <c r="C623" s="223">
        <v>0</v>
      </c>
      <c r="D623" s="223">
        <v>0</v>
      </c>
      <c r="E623" s="223">
        <v>0</v>
      </c>
      <c r="F623" s="223">
        <v>0</v>
      </c>
      <c r="G623" s="223">
        <v>0</v>
      </c>
      <c r="H623" s="223">
        <v>0</v>
      </c>
      <c r="I623" s="223">
        <v>0</v>
      </c>
      <c r="J623" s="223">
        <v>0</v>
      </c>
      <c r="K623" s="223">
        <v>0</v>
      </c>
      <c r="L623" s="223">
        <v>0</v>
      </c>
      <c r="M623" s="223">
        <v>0</v>
      </c>
      <c r="N623" s="223">
        <v>0</v>
      </c>
      <c r="O623">
        <v>34</v>
      </c>
    </row>
    <row r="624" spans="1:15">
      <c r="A624" s="222" t="s">
        <v>967</v>
      </c>
      <c r="B624" s="222" t="s">
        <v>968</v>
      </c>
      <c r="C624" s="223">
        <v>0</v>
      </c>
      <c r="D624" s="223">
        <v>0</v>
      </c>
      <c r="E624" s="223">
        <v>0</v>
      </c>
      <c r="F624" s="223">
        <v>0</v>
      </c>
      <c r="G624" s="223">
        <v>0</v>
      </c>
      <c r="H624" s="223">
        <v>0</v>
      </c>
      <c r="I624" s="223">
        <v>0</v>
      </c>
      <c r="J624" s="223">
        <v>0</v>
      </c>
      <c r="K624" s="223">
        <v>0</v>
      </c>
      <c r="L624" s="223">
        <v>0</v>
      </c>
      <c r="M624" s="223">
        <v>0</v>
      </c>
      <c r="N624" s="223">
        <v>0</v>
      </c>
      <c r="O624">
        <v>34</v>
      </c>
    </row>
    <row r="625" spans="1:15">
      <c r="A625" s="222" t="s">
        <v>969</v>
      </c>
      <c r="B625" s="222" t="s">
        <v>970</v>
      </c>
      <c r="C625" s="223">
        <v>0</v>
      </c>
      <c r="D625" s="223">
        <v>0</v>
      </c>
      <c r="E625" s="223">
        <v>0</v>
      </c>
      <c r="F625" s="223">
        <v>0</v>
      </c>
      <c r="G625" s="223">
        <v>0</v>
      </c>
      <c r="H625" s="223">
        <v>0</v>
      </c>
      <c r="I625" s="223">
        <v>0</v>
      </c>
      <c r="J625" s="223">
        <v>0</v>
      </c>
      <c r="K625" s="223">
        <v>0</v>
      </c>
      <c r="L625" s="223">
        <v>0</v>
      </c>
      <c r="M625" s="223">
        <v>0</v>
      </c>
      <c r="N625" s="223">
        <v>0</v>
      </c>
      <c r="O625">
        <v>34</v>
      </c>
    </row>
    <row r="626" spans="1:15">
      <c r="A626" s="222" t="s">
        <v>971</v>
      </c>
      <c r="B626" s="222" t="s">
        <v>972</v>
      </c>
      <c r="C626" s="223">
        <v>0</v>
      </c>
      <c r="D626" s="223">
        <v>0</v>
      </c>
      <c r="E626" s="223">
        <v>0</v>
      </c>
      <c r="F626" s="223">
        <v>0</v>
      </c>
      <c r="G626" s="223">
        <v>0</v>
      </c>
      <c r="H626" s="223">
        <v>0</v>
      </c>
      <c r="I626" s="223">
        <v>0</v>
      </c>
      <c r="J626" s="223">
        <v>0</v>
      </c>
      <c r="K626" s="223">
        <v>0</v>
      </c>
      <c r="L626" s="223">
        <v>0</v>
      </c>
      <c r="M626" s="223">
        <v>0</v>
      </c>
      <c r="N626" s="223">
        <v>0</v>
      </c>
      <c r="O626">
        <v>34</v>
      </c>
    </row>
    <row r="627" spans="1:15">
      <c r="A627" s="222" t="s">
        <v>973</v>
      </c>
      <c r="B627" s="222" t="s">
        <v>974</v>
      </c>
      <c r="C627" s="223">
        <v>0</v>
      </c>
      <c r="D627" s="223">
        <v>0</v>
      </c>
      <c r="E627" s="223">
        <v>0</v>
      </c>
      <c r="F627" s="223">
        <v>0</v>
      </c>
      <c r="G627" s="223">
        <v>0</v>
      </c>
      <c r="H627" s="223">
        <v>0</v>
      </c>
      <c r="I627" s="223">
        <v>0</v>
      </c>
      <c r="J627" s="223">
        <v>0</v>
      </c>
      <c r="K627" s="223">
        <v>0</v>
      </c>
      <c r="L627" s="223">
        <v>0</v>
      </c>
      <c r="M627" s="223">
        <v>0</v>
      </c>
      <c r="N627" s="223">
        <v>0</v>
      </c>
      <c r="O627">
        <v>34</v>
      </c>
    </row>
    <row r="628" spans="1:15">
      <c r="A628" s="222" t="s">
        <v>975</v>
      </c>
      <c r="B628" s="222" t="s">
        <v>976</v>
      </c>
      <c r="C628" s="223">
        <v>0</v>
      </c>
      <c r="D628" s="223">
        <v>0</v>
      </c>
      <c r="E628" s="223">
        <v>0</v>
      </c>
      <c r="F628" s="223">
        <v>0</v>
      </c>
      <c r="G628" s="223">
        <v>0</v>
      </c>
      <c r="H628" s="223">
        <v>0</v>
      </c>
      <c r="I628" s="223">
        <v>0</v>
      </c>
      <c r="J628" s="223">
        <v>0</v>
      </c>
      <c r="K628" s="223">
        <v>0</v>
      </c>
      <c r="L628" s="223">
        <v>0</v>
      </c>
      <c r="M628" s="223">
        <v>0</v>
      </c>
      <c r="N628" s="223">
        <v>0</v>
      </c>
      <c r="O628">
        <v>34</v>
      </c>
    </row>
    <row r="629" spans="1:15">
      <c r="A629" s="222" t="s">
        <v>977</v>
      </c>
      <c r="B629" s="222" t="s">
        <v>978</v>
      </c>
      <c r="C629" s="223">
        <v>3949543.95</v>
      </c>
      <c r="D629" s="223">
        <v>3970318.1</v>
      </c>
      <c r="E629" s="223">
        <v>3995454.82</v>
      </c>
      <c r="F629" s="223">
        <v>4018098.65</v>
      </c>
      <c r="G629" s="223">
        <v>4040326.99</v>
      </c>
      <c r="H629" s="223">
        <v>4063594.04</v>
      </c>
      <c r="I629" s="223">
        <v>4063594.04</v>
      </c>
      <c r="J629" s="223">
        <v>4063594.04</v>
      </c>
      <c r="K629" s="223">
        <v>4063594.04</v>
      </c>
      <c r="L629" s="223">
        <v>4063594.04</v>
      </c>
      <c r="M629" s="223">
        <v>4063594.04</v>
      </c>
      <c r="N629" s="223">
        <v>4063594.04</v>
      </c>
      <c r="O629">
        <v>34</v>
      </c>
    </row>
    <row r="630" spans="1:15">
      <c r="A630" s="222" t="s">
        <v>979</v>
      </c>
      <c r="B630" s="222" t="s">
        <v>119</v>
      </c>
      <c r="C630" s="223">
        <v>0</v>
      </c>
      <c r="D630" s="223">
        <v>0</v>
      </c>
      <c r="E630" s="223">
        <v>0</v>
      </c>
      <c r="F630" s="223">
        <v>0</v>
      </c>
      <c r="G630" s="223">
        <v>0</v>
      </c>
      <c r="H630" s="223">
        <v>0</v>
      </c>
      <c r="I630" s="223">
        <v>0</v>
      </c>
      <c r="J630" s="223">
        <v>0</v>
      </c>
      <c r="K630" s="223">
        <v>0</v>
      </c>
      <c r="L630" s="223">
        <v>0</v>
      </c>
      <c r="M630" s="223">
        <v>0</v>
      </c>
      <c r="N630" s="223">
        <v>0</v>
      </c>
      <c r="O630">
        <v>34</v>
      </c>
    </row>
    <row r="631" spans="1:15">
      <c r="A631" s="222" t="s">
        <v>980</v>
      </c>
      <c r="B631" s="222" t="s">
        <v>981</v>
      </c>
      <c r="C631" s="223">
        <v>0</v>
      </c>
      <c r="D631" s="223">
        <v>1182.28</v>
      </c>
      <c r="E631" s="223">
        <v>0</v>
      </c>
      <c r="F631" s="223">
        <v>0</v>
      </c>
      <c r="G631" s="223">
        <v>0</v>
      </c>
      <c r="H631" s="223">
        <v>0</v>
      </c>
      <c r="I631" s="223">
        <v>0</v>
      </c>
      <c r="J631" s="223">
        <v>0</v>
      </c>
      <c r="K631" s="223">
        <v>0</v>
      </c>
      <c r="L631" s="223">
        <v>0</v>
      </c>
      <c r="M631" s="223">
        <v>0</v>
      </c>
      <c r="N631" s="223">
        <v>0</v>
      </c>
      <c r="O631">
        <v>34</v>
      </c>
    </row>
    <row r="632" spans="1:15">
      <c r="A632" s="222" t="s">
        <v>982</v>
      </c>
      <c r="B632" s="222" t="s">
        <v>983</v>
      </c>
      <c r="C632" s="223">
        <v>0</v>
      </c>
      <c r="D632" s="223">
        <v>0</v>
      </c>
      <c r="E632" s="223">
        <v>0</v>
      </c>
      <c r="F632" s="223">
        <v>0</v>
      </c>
      <c r="G632" s="223">
        <v>0</v>
      </c>
      <c r="H632" s="223">
        <v>0</v>
      </c>
      <c r="I632" s="223">
        <v>0</v>
      </c>
      <c r="J632" s="223">
        <v>0</v>
      </c>
      <c r="K632" s="223">
        <v>0</v>
      </c>
      <c r="L632" s="223">
        <v>0</v>
      </c>
      <c r="M632" s="223">
        <v>0</v>
      </c>
      <c r="N632" s="223">
        <v>0</v>
      </c>
      <c r="O632">
        <v>34</v>
      </c>
    </row>
    <row r="633" spans="1:15">
      <c r="A633" s="222" t="s">
        <v>984</v>
      </c>
      <c r="B633" s="222" t="s">
        <v>985</v>
      </c>
      <c r="C633" s="223">
        <v>0</v>
      </c>
      <c r="D633" s="223">
        <v>0</v>
      </c>
      <c r="E633" s="223">
        <v>0</v>
      </c>
      <c r="F633" s="223">
        <v>0</v>
      </c>
      <c r="G633" s="223">
        <v>0</v>
      </c>
      <c r="H633" s="223">
        <v>0</v>
      </c>
      <c r="I633" s="223">
        <v>0</v>
      </c>
      <c r="J633" s="223">
        <v>0</v>
      </c>
      <c r="K633" s="223">
        <v>0</v>
      </c>
      <c r="L633" s="223">
        <v>0</v>
      </c>
      <c r="M633" s="223">
        <v>0</v>
      </c>
      <c r="N633" s="223">
        <v>0</v>
      </c>
      <c r="O633">
        <v>34</v>
      </c>
    </row>
    <row r="634" spans="1:15">
      <c r="A634" s="222" t="s">
        <v>986</v>
      </c>
      <c r="B634" s="222" t="s">
        <v>987</v>
      </c>
      <c r="C634" s="223">
        <v>0</v>
      </c>
      <c r="D634" s="223">
        <v>0</v>
      </c>
      <c r="E634" s="223">
        <v>0</v>
      </c>
      <c r="F634" s="223">
        <v>0</v>
      </c>
      <c r="G634" s="223">
        <v>0</v>
      </c>
      <c r="H634" s="223">
        <v>0</v>
      </c>
      <c r="I634" s="223">
        <v>0</v>
      </c>
      <c r="J634" s="223">
        <v>0</v>
      </c>
      <c r="K634" s="223">
        <v>0</v>
      </c>
      <c r="L634" s="223">
        <v>0</v>
      </c>
      <c r="M634" s="223">
        <v>0</v>
      </c>
      <c r="N634" s="223">
        <v>0</v>
      </c>
      <c r="O634">
        <v>34</v>
      </c>
    </row>
    <row r="635" spans="1:15">
      <c r="A635" s="222" t="s">
        <v>988</v>
      </c>
      <c r="B635" s="222" t="s">
        <v>989</v>
      </c>
      <c r="C635" s="223">
        <v>0</v>
      </c>
      <c r="D635" s="223">
        <v>0</v>
      </c>
      <c r="E635" s="223">
        <v>0</v>
      </c>
      <c r="F635" s="223">
        <v>0</v>
      </c>
      <c r="G635" s="223">
        <v>0</v>
      </c>
      <c r="H635" s="223">
        <v>0</v>
      </c>
      <c r="I635" s="223">
        <v>0</v>
      </c>
      <c r="J635" s="223">
        <v>0</v>
      </c>
      <c r="K635" s="223">
        <v>0</v>
      </c>
      <c r="L635" s="223">
        <v>0</v>
      </c>
      <c r="M635" s="223">
        <v>0</v>
      </c>
      <c r="N635" s="223">
        <v>0</v>
      </c>
      <c r="O635">
        <v>34</v>
      </c>
    </row>
    <row r="636" spans="1:15">
      <c r="A636" s="222" t="s">
        <v>990</v>
      </c>
      <c r="B636" s="222" t="s">
        <v>991</v>
      </c>
      <c r="C636" s="223">
        <v>26671818.120000001</v>
      </c>
      <c r="D636" s="223">
        <v>27439148.039999999</v>
      </c>
      <c r="E636" s="223">
        <v>22854743.260000002</v>
      </c>
      <c r="F636" s="223">
        <v>20680774</v>
      </c>
      <c r="G636" s="223">
        <v>21481427.75</v>
      </c>
      <c r="H636" s="223">
        <v>21043741.420000002</v>
      </c>
      <c r="I636" s="223">
        <v>21043741.420000002</v>
      </c>
      <c r="J636" s="223">
        <v>21043741.420000002</v>
      </c>
      <c r="K636" s="223">
        <v>21043741.420000002</v>
      </c>
      <c r="L636" s="223">
        <v>21043741.420000002</v>
      </c>
      <c r="M636" s="223">
        <v>21043741.420000002</v>
      </c>
      <c r="N636" s="223">
        <v>21043741.420000002</v>
      </c>
      <c r="O636">
        <v>34</v>
      </c>
    </row>
    <row r="637" spans="1:15">
      <c r="A637" s="222" t="s">
        <v>992</v>
      </c>
      <c r="B637" s="222" t="s">
        <v>993</v>
      </c>
      <c r="C637" s="223">
        <v>9601853.3399999999</v>
      </c>
      <c r="D637" s="223">
        <v>9878092.1099999994</v>
      </c>
      <c r="E637" s="223">
        <v>8227706.3899999997</v>
      </c>
      <c r="F637" s="223">
        <v>7445077.46</v>
      </c>
      <c r="G637" s="223">
        <v>7733312.8099999996</v>
      </c>
      <c r="H637" s="223">
        <v>7575745.7400000002</v>
      </c>
      <c r="I637" s="223">
        <v>7575745.7400000002</v>
      </c>
      <c r="J637" s="223">
        <v>7575745.7400000002</v>
      </c>
      <c r="K637" s="223">
        <v>7575745.7400000002</v>
      </c>
      <c r="L637" s="223">
        <v>7575745.7400000002</v>
      </c>
      <c r="M637" s="223">
        <v>7575745.7400000002</v>
      </c>
      <c r="N637" s="223">
        <v>7575745.7400000002</v>
      </c>
      <c r="O637">
        <v>34</v>
      </c>
    </row>
    <row r="638" spans="1:15">
      <c r="A638" s="222" t="s">
        <v>994</v>
      </c>
      <c r="B638" s="222" t="s">
        <v>995</v>
      </c>
      <c r="C638" s="223">
        <v>0</v>
      </c>
      <c r="D638" s="223">
        <v>0</v>
      </c>
      <c r="E638" s="223">
        <v>5848821.4900000002</v>
      </c>
      <c r="F638" s="223">
        <v>6614191.2400000002</v>
      </c>
      <c r="G638" s="223">
        <v>5713104.7199999997</v>
      </c>
      <c r="H638" s="223">
        <v>7747894.4800000004</v>
      </c>
      <c r="I638" s="223">
        <v>7747894.4800000004</v>
      </c>
      <c r="J638" s="223">
        <v>7747894.4800000004</v>
      </c>
      <c r="K638" s="223">
        <v>7747894.4800000004</v>
      </c>
      <c r="L638" s="223">
        <v>7747894.4800000004</v>
      </c>
      <c r="M638" s="223">
        <v>7747894.4800000004</v>
      </c>
      <c r="N638" s="223">
        <v>7747894.4800000004</v>
      </c>
      <c r="O638">
        <v>34</v>
      </c>
    </row>
    <row r="639" spans="1:15">
      <c r="A639" s="222" t="s">
        <v>996</v>
      </c>
      <c r="B639" s="222" t="s">
        <v>997</v>
      </c>
      <c r="C639" s="223">
        <v>0</v>
      </c>
      <c r="D639" s="223">
        <v>0</v>
      </c>
      <c r="E639" s="223">
        <v>2105575.7400000002</v>
      </c>
      <c r="F639" s="223">
        <v>2381108.85</v>
      </c>
      <c r="G639" s="223">
        <v>2056717.7</v>
      </c>
      <c r="H639" s="223">
        <v>2789242.01</v>
      </c>
      <c r="I639" s="223">
        <v>2789242.01</v>
      </c>
      <c r="J639" s="223">
        <v>2789242.01</v>
      </c>
      <c r="K639" s="223">
        <v>2789242.01</v>
      </c>
      <c r="L639" s="223">
        <v>2789242.01</v>
      </c>
      <c r="M639" s="223">
        <v>2789242.01</v>
      </c>
      <c r="N639" s="223">
        <v>2789242.01</v>
      </c>
      <c r="O639">
        <v>34</v>
      </c>
    </row>
    <row r="640" spans="1:15">
      <c r="A640" s="222" t="s">
        <v>998</v>
      </c>
      <c r="B640" s="222" t="s">
        <v>999</v>
      </c>
      <c r="C640" s="223">
        <v>0</v>
      </c>
      <c r="D640" s="223">
        <v>0</v>
      </c>
      <c r="E640" s="223">
        <v>0</v>
      </c>
      <c r="F640" s="223">
        <v>0</v>
      </c>
      <c r="G640" s="223">
        <v>0</v>
      </c>
      <c r="H640" s="223">
        <v>0</v>
      </c>
      <c r="I640" s="223">
        <v>0</v>
      </c>
      <c r="J640" s="223">
        <v>0</v>
      </c>
      <c r="K640" s="223">
        <v>0</v>
      </c>
      <c r="L640" s="223">
        <v>0</v>
      </c>
      <c r="M640" s="223">
        <v>0</v>
      </c>
      <c r="N640" s="223">
        <v>0</v>
      </c>
      <c r="O640">
        <v>34</v>
      </c>
    </row>
    <row r="641" spans="1:15">
      <c r="A641" s="222" t="s">
        <v>1000</v>
      </c>
      <c r="B641" s="222" t="s">
        <v>1001</v>
      </c>
      <c r="C641" s="223">
        <v>705361.95</v>
      </c>
      <c r="D641" s="223">
        <v>682856.62</v>
      </c>
      <c r="E641" s="223">
        <v>1186108.52</v>
      </c>
      <c r="F641" s="223">
        <v>1213352.94</v>
      </c>
      <c r="G641" s="223">
        <v>874690.19</v>
      </c>
      <c r="H641" s="223">
        <v>1357022.61</v>
      </c>
      <c r="I641" s="223">
        <v>574731.89</v>
      </c>
      <c r="J641" s="223">
        <v>574731.89</v>
      </c>
      <c r="K641" s="223">
        <v>574731.89</v>
      </c>
      <c r="L641" s="223">
        <v>574731.89</v>
      </c>
      <c r="M641" s="223">
        <v>574731.89</v>
      </c>
      <c r="N641" s="223">
        <v>574731.89</v>
      </c>
      <c r="O641">
        <v>34</v>
      </c>
    </row>
    <row r="642" spans="1:15">
      <c r="A642" s="222" t="s">
        <v>1002</v>
      </c>
      <c r="B642" s="222" t="s">
        <v>1003</v>
      </c>
      <c r="C642" s="223">
        <v>0</v>
      </c>
      <c r="D642" s="223">
        <v>0</v>
      </c>
      <c r="E642" s="223">
        <v>0</v>
      </c>
      <c r="F642" s="223">
        <v>0</v>
      </c>
      <c r="G642" s="223">
        <v>0</v>
      </c>
      <c r="H642" s="223">
        <v>0</v>
      </c>
      <c r="I642" s="223">
        <v>0</v>
      </c>
      <c r="J642" s="223">
        <v>0</v>
      </c>
      <c r="K642" s="223">
        <v>0</v>
      </c>
      <c r="L642" s="223">
        <v>0</v>
      </c>
      <c r="M642" s="223">
        <v>0</v>
      </c>
      <c r="N642" s="223">
        <v>0</v>
      </c>
      <c r="O642">
        <v>34</v>
      </c>
    </row>
    <row r="643" spans="1:15">
      <c r="A643" s="222" t="s">
        <v>1004</v>
      </c>
      <c r="B643" s="222" t="s">
        <v>1005</v>
      </c>
      <c r="C643" s="223">
        <v>736.3</v>
      </c>
      <c r="D643" s="223">
        <v>1596.3</v>
      </c>
      <c r="E643" s="223">
        <v>474.45</v>
      </c>
      <c r="F643" s="223">
        <v>316.3</v>
      </c>
      <c r="G643" s="223">
        <v>4816.3</v>
      </c>
      <c r="H643" s="223">
        <v>316.3</v>
      </c>
      <c r="I643" s="223">
        <v>316.3</v>
      </c>
      <c r="J643" s="223">
        <v>316.3</v>
      </c>
      <c r="K643" s="223">
        <v>316.3</v>
      </c>
      <c r="L643" s="223">
        <v>316.3</v>
      </c>
      <c r="M643" s="223">
        <v>316.3</v>
      </c>
      <c r="N643" s="223">
        <v>316.3</v>
      </c>
      <c r="O643">
        <v>34</v>
      </c>
    </row>
    <row r="644" spans="1:15">
      <c r="A644" s="222" t="s">
        <v>1006</v>
      </c>
      <c r="B644" s="222" t="s">
        <v>1007</v>
      </c>
      <c r="C644" s="223">
        <v>0</v>
      </c>
      <c r="D644" s="223">
        <v>0</v>
      </c>
      <c r="E644" s="223">
        <v>0</v>
      </c>
      <c r="F644" s="223">
        <v>0</v>
      </c>
      <c r="G644" s="223">
        <v>0</v>
      </c>
      <c r="H644" s="223">
        <v>0</v>
      </c>
      <c r="I644" s="223">
        <v>0</v>
      </c>
      <c r="J644" s="223">
        <v>0</v>
      </c>
      <c r="K644" s="223">
        <v>0</v>
      </c>
      <c r="L644" s="223">
        <v>0</v>
      </c>
      <c r="M644" s="223">
        <v>0</v>
      </c>
      <c r="N644" s="223">
        <v>0</v>
      </c>
      <c r="O644">
        <v>34</v>
      </c>
    </row>
    <row r="645" spans="1:15">
      <c r="A645" s="222" t="s">
        <v>1008</v>
      </c>
      <c r="B645" s="222" t="s">
        <v>1009</v>
      </c>
      <c r="C645" s="223">
        <v>287196.52</v>
      </c>
      <c r="D645" s="223">
        <v>2408.59</v>
      </c>
      <c r="E645" s="223">
        <v>120733.24</v>
      </c>
      <c r="F645" s="223">
        <v>0</v>
      </c>
      <c r="G645" s="223">
        <v>22347.43</v>
      </c>
      <c r="H645" s="223">
        <v>0</v>
      </c>
      <c r="I645" s="223">
        <v>19944.73</v>
      </c>
      <c r="J645" s="223">
        <v>19944.73</v>
      </c>
      <c r="K645" s="223">
        <v>19944.73</v>
      </c>
      <c r="L645" s="223">
        <v>19944.73</v>
      </c>
      <c r="M645" s="223">
        <v>19944.73</v>
      </c>
      <c r="N645" s="223">
        <v>19944.73</v>
      </c>
      <c r="O645">
        <v>34</v>
      </c>
    </row>
    <row r="646" spans="1:15">
      <c r="A646" s="222" t="s">
        <v>1010</v>
      </c>
      <c r="B646" s="222" t="s">
        <v>1011</v>
      </c>
      <c r="C646" s="223">
        <v>0</v>
      </c>
      <c r="D646" s="223">
        <v>0</v>
      </c>
      <c r="E646" s="223">
        <v>0</v>
      </c>
      <c r="F646" s="223">
        <v>0</v>
      </c>
      <c r="G646" s="223">
        <v>0</v>
      </c>
      <c r="H646" s="223">
        <v>0</v>
      </c>
      <c r="I646" s="223">
        <v>0</v>
      </c>
      <c r="J646" s="223">
        <v>0</v>
      </c>
      <c r="K646" s="223">
        <v>0</v>
      </c>
      <c r="L646" s="223">
        <v>0</v>
      </c>
      <c r="M646" s="223">
        <v>0</v>
      </c>
      <c r="N646" s="223">
        <v>0</v>
      </c>
      <c r="O646">
        <v>34</v>
      </c>
    </row>
    <row r="647" spans="1:15">
      <c r="A647" s="222" t="s">
        <v>1012</v>
      </c>
      <c r="B647" s="222" t="s">
        <v>1013</v>
      </c>
      <c r="C647" s="223">
        <v>0</v>
      </c>
      <c r="D647" s="223">
        <v>0</v>
      </c>
      <c r="E647" s="223">
        <v>0</v>
      </c>
      <c r="F647" s="223">
        <v>0</v>
      </c>
      <c r="G647" s="223">
        <v>0</v>
      </c>
      <c r="H647" s="223">
        <v>0</v>
      </c>
      <c r="I647" s="223">
        <v>0</v>
      </c>
      <c r="J647" s="223">
        <v>0</v>
      </c>
      <c r="K647" s="223">
        <v>0</v>
      </c>
      <c r="L647" s="223">
        <v>0</v>
      </c>
      <c r="M647" s="223">
        <v>0</v>
      </c>
      <c r="N647" s="223">
        <v>0</v>
      </c>
      <c r="O647">
        <v>34</v>
      </c>
    </row>
    <row r="648" spans="1:15">
      <c r="A648" s="222" t="s">
        <v>1014</v>
      </c>
      <c r="B648" s="222" t="s">
        <v>1015</v>
      </c>
      <c r="C648" s="223">
        <v>0</v>
      </c>
      <c r="D648" s="223">
        <v>0</v>
      </c>
      <c r="E648" s="223">
        <v>0</v>
      </c>
      <c r="F648" s="223">
        <v>0</v>
      </c>
      <c r="G648" s="223">
        <v>0</v>
      </c>
      <c r="H648" s="223">
        <v>0</v>
      </c>
      <c r="I648" s="223">
        <v>0</v>
      </c>
      <c r="J648" s="223">
        <v>0</v>
      </c>
      <c r="K648" s="223">
        <v>0</v>
      </c>
      <c r="L648" s="223">
        <v>0</v>
      </c>
      <c r="M648" s="223">
        <v>0</v>
      </c>
      <c r="N648" s="223">
        <v>0</v>
      </c>
      <c r="O648">
        <v>34</v>
      </c>
    </row>
    <row r="649" spans="1:15">
      <c r="A649" s="222" t="s">
        <v>1016</v>
      </c>
      <c r="B649" s="222" t="s">
        <v>1017</v>
      </c>
      <c r="C649" s="223">
        <v>0</v>
      </c>
      <c r="D649" s="223">
        <v>0</v>
      </c>
      <c r="E649" s="223">
        <v>0</v>
      </c>
      <c r="F649" s="223">
        <v>0</v>
      </c>
      <c r="G649" s="223">
        <v>0</v>
      </c>
      <c r="H649" s="223">
        <v>0</v>
      </c>
      <c r="I649" s="223">
        <v>0</v>
      </c>
      <c r="J649" s="223">
        <v>0</v>
      </c>
      <c r="K649" s="223">
        <v>0</v>
      </c>
      <c r="L649" s="223">
        <v>0</v>
      </c>
      <c r="M649" s="223">
        <v>0</v>
      </c>
      <c r="N649" s="223">
        <v>0</v>
      </c>
      <c r="O649">
        <v>34</v>
      </c>
    </row>
    <row r="650" spans="1:15">
      <c r="A650" s="222" t="s">
        <v>1018</v>
      </c>
      <c r="B650" s="222" t="s">
        <v>1019</v>
      </c>
      <c r="C650" s="223">
        <v>188176.87</v>
      </c>
      <c r="D650" s="223">
        <v>220063.73</v>
      </c>
      <c r="E650" s="223">
        <v>400761.37</v>
      </c>
      <c r="F650" s="223">
        <v>599496.76</v>
      </c>
      <c r="G650" s="223">
        <v>873875.82</v>
      </c>
      <c r="H650" s="223">
        <v>349585.27</v>
      </c>
      <c r="I650" s="223">
        <v>277008.74</v>
      </c>
      <c r="J650" s="223">
        <v>277008.74</v>
      </c>
      <c r="K650" s="223">
        <v>277008.74</v>
      </c>
      <c r="L650" s="223">
        <v>277008.74</v>
      </c>
      <c r="M650" s="223">
        <v>277008.74</v>
      </c>
      <c r="N650" s="223">
        <v>277008.74</v>
      </c>
      <c r="O650">
        <v>34</v>
      </c>
    </row>
    <row r="651" spans="1:15">
      <c r="A651" s="222" t="s">
        <v>1020</v>
      </c>
      <c r="B651" s="222" t="s">
        <v>1021</v>
      </c>
      <c r="C651" s="223">
        <v>39716.160000000003</v>
      </c>
      <c r="D651" s="223">
        <v>31285.119999999999</v>
      </c>
      <c r="E651" s="223">
        <v>136572.94</v>
      </c>
      <c r="F651" s="223">
        <v>95705.63</v>
      </c>
      <c r="G651" s="223">
        <v>-43892.45</v>
      </c>
      <c r="H651" s="223">
        <v>-43729.53</v>
      </c>
      <c r="I651" s="223">
        <v>-108666.41</v>
      </c>
      <c r="J651" s="223">
        <v>-108666.41</v>
      </c>
      <c r="K651" s="223">
        <v>-108666.41</v>
      </c>
      <c r="L651" s="223">
        <v>-108666.41</v>
      </c>
      <c r="M651" s="223">
        <v>-108666.41</v>
      </c>
      <c r="N651" s="223">
        <v>-108666.41</v>
      </c>
      <c r="O651">
        <v>34</v>
      </c>
    </row>
    <row r="652" spans="1:15">
      <c r="A652" s="222" t="s">
        <v>1022</v>
      </c>
      <c r="B652" s="222" t="s">
        <v>1023</v>
      </c>
      <c r="C652" s="223">
        <v>410865.21</v>
      </c>
      <c r="D652" s="223">
        <v>407528.41</v>
      </c>
      <c r="E652" s="223">
        <v>403915.02</v>
      </c>
      <c r="F652" s="223">
        <v>432442.05</v>
      </c>
      <c r="G652" s="223">
        <v>631226.62</v>
      </c>
      <c r="H652" s="223">
        <v>643665.37</v>
      </c>
      <c r="I652" s="223">
        <v>642451.56999999995</v>
      </c>
      <c r="J652" s="223">
        <v>642451.56999999995</v>
      </c>
      <c r="K652" s="223">
        <v>642451.56999999995</v>
      </c>
      <c r="L652" s="223">
        <v>642451.56999999995</v>
      </c>
      <c r="M652" s="223">
        <v>642451.56999999995</v>
      </c>
      <c r="N652" s="223">
        <v>642451.56999999995</v>
      </c>
      <c r="O652">
        <v>34</v>
      </c>
    </row>
    <row r="653" spans="1:15">
      <c r="A653" s="222" t="s">
        <v>2491</v>
      </c>
      <c r="B653" s="222" t="s">
        <v>2492</v>
      </c>
      <c r="C653" s="223">
        <v>0</v>
      </c>
      <c r="D653" s="223">
        <v>0</v>
      </c>
      <c r="E653" s="223">
        <v>0</v>
      </c>
      <c r="F653" s="223">
        <v>0</v>
      </c>
      <c r="G653" s="223">
        <v>0</v>
      </c>
      <c r="H653" s="223">
        <v>0</v>
      </c>
      <c r="I653" s="223">
        <v>0</v>
      </c>
      <c r="J653" s="223">
        <v>0</v>
      </c>
      <c r="K653" s="223">
        <v>0</v>
      </c>
      <c r="L653" s="223">
        <v>0</v>
      </c>
      <c r="M653" s="223">
        <v>0</v>
      </c>
      <c r="N653" s="223">
        <v>0</v>
      </c>
      <c r="O653">
        <v>34</v>
      </c>
    </row>
    <row r="654" spans="1:15">
      <c r="A654" s="222" t="s">
        <v>1024</v>
      </c>
      <c r="B654" s="222" t="s">
        <v>1025</v>
      </c>
      <c r="C654" s="223">
        <v>0</v>
      </c>
      <c r="D654" s="223">
        <v>0</v>
      </c>
      <c r="E654" s="223">
        <v>0</v>
      </c>
      <c r="F654" s="223">
        <v>0</v>
      </c>
      <c r="G654" s="223">
        <v>0</v>
      </c>
      <c r="H654" s="223">
        <v>0</v>
      </c>
      <c r="I654" s="223">
        <v>0</v>
      </c>
      <c r="J654" s="223">
        <v>0</v>
      </c>
      <c r="K654" s="223">
        <v>0</v>
      </c>
      <c r="L654" s="223">
        <v>0</v>
      </c>
      <c r="M654" s="223">
        <v>0</v>
      </c>
      <c r="N654" s="223">
        <v>0</v>
      </c>
      <c r="O654">
        <v>34</v>
      </c>
    </row>
    <row r="655" spans="1:15">
      <c r="A655" s="222" t="s">
        <v>1026</v>
      </c>
      <c r="B655" s="222" t="s">
        <v>1027</v>
      </c>
      <c r="C655" s="223">
        <v>0</v>
      </c>
      <c r="D655" s="223">
        <v>0</v>
      </c>
      <c r="E655" s="223">
        <v>0</v>
      </c>
      <c r="F655" s="223">
        <v>0</v>
      </c>
      <c r="G655" s="223">
        <v>0</v>
      </c>
      <c r="H655" s="223">
        <v>0</v>
      </c>
      <c r="I655" s="223">
        <v>0</v>
      </c>
      <c r="J655" s="223">
        <v>0</v>
      </c>
      <c r="K655" s="223">
        <v>0</v>
      </c>
      <c r="L655" s="223">
        <v>0</v>
      </c>
      <c r="M655" s="223">
        <v>0</v>
      </c>
      <c r="N655" s="223">
        <v>0</v>
      </c>
      <c r="O655">
        <v>34</v>
      </c>
    </row>
    <row r="656" spans="1:15">
      <c r="A656" s="222" t="s">
        <v>1028</v>
      </c>
      <c r="B656" s="222" t="s">
        <v>119</v>
      </c>
      <c r="C656" s="223">
        <v>0</v>
      </c>
      <c r="D656" s="223">
        <v>0</v>
      </c>
      <c r="E656" s="223">
        <v>0</v>
      </c>
      <c r="F656" s="223">
        <v>0</v>
      </c>
      <c r="G656" s="223">
        <v>0</v>
      </c>
      <c r="H656" s="223">
        <v>0</v>
      </c>
      <c r="I656" s="223">
        <v>0</v>
      </c>
      <c r="J656" s="223">
        <v>0</v>
      </c>
      <c r="K656" s="223">
        <v>0</v>
      </c>
      <c r="L656" s="223">
        <v>0</v>
      </c>
      <c r="M656" s="223">
        <v>0</v>
      </c>
      <c r="N656" s="223">
        <v>0</v>
      </c>
      <c r="O656">
        <v>34</v>
      </c>
    </row>
    <row r="657" spans="1:15">
      <c r="A657" s="222" t="s">
        <v>1029</v>
      </c>
      <c r="B657" s="222" t="s">
        <v>1030</v>
      </c>
      <c r="C657" s="223">
        <v>161154.85</v>
      </c>
      <c r="D657" s="223">
        <v>80582.23</v>
      </c>
      <c r="E657" s="223">
        <v>21472.12</v>
      </c>
      <c r="F657" s="223">
        <v>323023.52</v>
      </c>
      <c r="G657" s="223">
        <v>38634.35</v>
      </c>
      <c r="H657" s="223">
        <v>134875.17000000001</v>
      </c>
      <c r="I657" s="223">
        <v>492794.43</v>
      </c>
      <c r="J657" s="223">
        <v>492794.43</v>
      </c>
      <c r="K657" s="223">
        <v>492794.43</v>
      </c>
      <c r="L657" s="223">
        <v>492794.43</v>
      </c>
      <c r="M657" s="223">
        <v>492794.43</v>
      </c>
      <c r="N657" s="223">
        <v>492794.43</v>
      </c>
      <c r="O657">
        <v>34</v>
      </c>
    </row>
    <row r="658" spans="1:15">
      <c r="A658" s="222" t="s">
        <v>1031</v>
      </c>
      <c r="B658" s="222" t="s">
        <v>1032</v>
      </c>
      <c r="C658" s="223">
        <v>0</v>
      </c>
      <c r="D658" s="223">
        <v>84088.5</v>
      </c>
      <c r="E658" s="223">
        <v>127338.5</v>
      </c>
      <c r="F658" s="223">
        <v>294654.5</v>
      </c>
      <c r="G658" s="223">
        <v>399777.5</v>
      </c>
      <c r="H658" s="223">
        <v>515904</v>
      </c>
      <c r="I658" s="223">
        <v>515904</v>
      </c>
      <c r="J658" s="223">
        <v>515904</v>
      </c>
      <c r="K658" s="223">
        <v>515904</v>
      </c>
      <c r="L658" s="223">
        <v>515904</v>
      </c>
      <c r="M658" s="223">
        <v>515904</v>
      </c>
      <c r="N658" s="223">
        <v>515904</v>
      </c>
      <c r="O658">
        <v>34</v>
      </c>
    </row>
    <row r="659" spans="1:15">
      <c r="A659" s="222" t="s">
        <v>1033</v>
      </c>
      <c r="B659" s="222" t="s">
        <v>1034</v>
      </c>
      <c r="C659" s="223">
        <v>5354.82</v>
      </c>
      <c r="D659" s="223">
        <v>0</v>
      </c>
      <c r="E659" s="223">
        <v>0</v>
      </c>
      <c r="F659" s="223">
        <v>0</v>
      </c>
      <c r="G659" s="223">
        <v>0</v>
      </c>
      <c r="H659" s="223">
        <v>791.79</v>
      </c>
      <c r="I659" s="223">
        <v>791.79</v>
      </c>
      <c r="J659" s="223">
        <v>791.79</v>
      </c>
      <c r="K659" s="223">
        <v>791.79</v>
      </c>
      <c r="L659" s="223">
        <v>791.79</v>
      </c>
      <c r="M659" s="223">
        <v>791.79</v>
      </c>
      <c r="N659" s="223">
        <v>791.79</v>
      </c>
      <c r="O659">
        <v>34</v>
      </c>
    </row>
    <row r="660" spans="1:15">
      <c r="A660" s="222" t="s">
        <v>1035</v>
      </c>
      <c r="B660" s="222" t="s">
        <v>1036</v>
      </c>
      <c r="C660" s="223">
        <v>30473.56</v>
      </c>
      <c r="D660" s="223">
        <v>6821.18</v>
      </c>
      <c r="E660" s="223">
        <v>3798.16</v>
      </c>
      <c r="F660" s="223">
        <v>22738.25</v>
      </c>
      <c r="G660" s="223">
        <v>3194.65</v>
      </c>
      <c r="H660" s="223">
        <v>19434.95</v>
      </c>
      <c r="I660" s="223">
        <v>19434.95</v>
      </c>
      <c r="J660" s="223">
        <v>19434.95</v>
      </c>
      <c r="K660" s="223">
        <v>19434.95</v>
      </c>
      <c r="L660" s="223">
        <v>19434.95</v>
      </c>
      <c r="M660" s="223">
        <v>19434.95</v>
      </c>
      <c r="N660" s="223">
        <v>19434.95</v>
      </c>
      <c r="O660">
        <v>34</v>
      </c>
    </row>
    <row r="661" spans="1:15">
      <c r="A661" s="222" t="s">
        <v>1037</v>
      </c>
      <c r="B661" s="222" t="s">
        <v>119</v>
      </c>
      <c r="C661" s="223">
        <v>0</v>
      </c>
      <c r="D661" s="223">
        <v>0</v>
      </c>
      <c r="E661" s="223">
        <v>0</v>
      </c>
      <c r="F661" s="223">
        <v>0</v>
      </c>
      <c r="G661" s="223">
        <v>0</v>
      </c>
      <c r="H661" s="223">
        <v>0</v>
      </c>
      <c r="I661" s="223">
        <v>0</v>
      </c>
      <c r="J661" s="223">
        <v>0</v>
      </c>
      <c r="K661" s="223">
        <v>0</v>
      </c>
      <c r="L661" s="223">
        <v>0</v>
      </c>
      <c r="M661" s="223">
        <v>0</v>
      </c>
      <c r="N661" s="223">
        <v>0</v>
      </c>
      <c r="O661">
        <v>34</v>
      </c>
    </row>
    <row r="662" spans="1:15">
      <c r="A662" s="222" t="s">
        <v>1038</v>
      </c>
      <c r="B662" s="222" t="s">
        <v>119</v>
      </c>
      <c r="C662" s="223">
        <v>0</v>
      </c>
      <c r="D662" s="223">
        <v>0</v>
      </c>
      <c r="E662" s="223">
        <v>0</v>
      </c>
      <c r="F662" s="223">
        <v>0</v>
      </c>
      <c r="G662" s="223">
        <v>0</v>
      </c>
      <c r="H662" s="223">
        <v>0</v>
      </c>
      <c r="I662" s="223">
        <v>0</v>
      </c>
      <c r="J662" s="223">
        <v>0</v>
      </c>
      <c r="K662" s="223">
        <v>0</v>
      </c>
      <c r="L662" s="223">
        <v>0</v>
      </c>
      <c r="M662" s="223">
        <v>0</v>
      </c>
      <c r="N662" s="223">
        <v>0</v>
      </c>
      <c r="O662">
        <v>34</v>
      </c>
    </row>
    <row r="663" spans="1:15">
      <c r="A663" s="222" t="s">
        <v>1039</v>
      </c>
      <c r="B663" s="222" t="s">
        <v>119</v>
      </c>
      <c r="C663" s="223">
        <v>0</v>
      </c>
      <c r="D663" s="223">
        <v>0</v>
      </c>
      <c r="E663" s="223">
        <v>0</v>
      </c>
      <c r="F663" s="223">
        <v>0</v>
      </c>
      <c r="G663" s="223">
        <v>0</v>
      </c>
      <c r="H663" s="223">
        <v>0</v>
      </c>
      <c r="I663" s="223">
        <v>0</v>
      </c>
      <c r="J663" s="223">
        <v>0</v>
      </c>
      <c r="K663" s="223">
        <v>0</v>
      </c>
      <c r="L663" s="223">
        <v>0</v>
      </c>
      <c r="M663" s="223">
        <v>0</v>
      </c>
      <c r="N663" s="223">
        <v>0</v>
      </c>
      <c r="O663">
        <v>34</v>
      </c>
    </row>
    <row r="664" spans="1:15">
      <c r="A664" s="222" t="s">
        <v>1040</v>
      </c>
      <c r="B664" s="222" t="s">
        <v>1041</v>
      </c>
      <c r="C664" s="223">
        <v>0</v>
      </c>
      <c r="D664" s="223">
        <v>0</v>
      </c>
      <c r="E664" s="223">
        <v>0</v>
      </c>
      <c r="F664" s="223">
        <v>0</v>
      </c>
      <c r="G664" s="223">
        <v>0</v>
      </c>
      <c r="H664" s="223">
        <v>0</v>
      </c>
      <c r="I664" s="223">
        <v>0</v>
      </c>
      <c r="J664" s="223">
        <v>0</v>
      </c>
      <c r="K664" s="223">
        <v>0</v>
      </c>
      <c r="L664" s="223">
        <v>0</v>
      </c>
      <c r="M664" s="223">
        <v>0</v>
      </c>
      <c r="N664" s="223">
        <v>0</v>
      </c>
      <c r="O664">
        <v>34</v>
      </c>
    </row>
    <row r="665" spans="1:15">
      <c r="A665" s="222" t="s">
        <v>1042</v>
      </c>
      <c r="B665" s="222" t="s">
        <v>1043</v>
      </c>
      <c r="C665" s="223">
        <v>26320617.59</v>
      </c>
      <c r="D665" s="223">
        <v>18440411.43</v>
      </c>
      <c r="E665" s="223">
        <v>13944909.35</v>
      </c>
      <c r="F665" s="223">
        <v>25175742.109999999</v>
      </c>
      <c r="G665" s="223">
        <v>16694411.529999999</v>
      </c>
      <c r="H665" s="223">
        <v>10477496.98</v>
      </c>
      <c r="I665" s="223">
        <v>6659359.4500000002</v>
      </c>
      <c r="J665" s="223">
        <v>6659359.4500000002</v>
      </c>
      <c r="K665" s="223">
        <v>6659359.4500000002</v>
      </c>
      <c r="L665" s="223">
        <v>6659359.4500000002</v>
      </c>
      <c r="M665" s="223">
        <v>6659359.4500000002</v>
      </c>
      <c r="N665" s="223">
        <v>6659359.4500000002</v>
      </c>
      <c r="O665">
        <v>34</v>
      </c>
    </row>
    <row r="666" spans="1:15">
      <c r="A666" s="222" t="s">
        <v>1044</v>
      </c>
      <c r="B666" s="222" t="s">
        <v>1045</v>
      </c>
      <c r="C666" s="223">
        <v>0</v>
      </c>
      <c r="D666" s="223">
        <v>0</v>
      </c>
      <c r="E666" s="223">
        <v>0</v>
      </c>
      <c r="F666" s="223">
        <v>0</v>
      </c>
      <c r="G666" s="223">
        <v>0</v>
      </c>
      <c r="H666" s="223">
        <v>0</v>
      </c>
      <c r="I666" s="223">
        <v>0</v>
      </c>
      <c r="J666" s="223">
        <v>0</v>
      </c>
      <c r="K666" s="223">
        <v>0</v>
      </c>
      <c r="L666" s="223">
        <v>0</v>
      </c>
      <c r="M666" s="223">
        <v>0</v>
      </c>
      <c r="N666" s="223">
        <v>0</v>
      </c>
      <c r="O666">
        <v>34</v>
      </c>
    </row>
    <row r="667" spans="1:15">
      <c r="A667" s="222" t="s">
        <v>1046</v>
      </c>
      <c r="B667" s="222" t="s">
        <v>1047</v>
      </c>
      <c r="C667" s="223">
        <v>0</v>
      </c>
      <c r="D667" s="223">
        <v>0</v>
      </c>
      <c r="E667" s="223">
        <v>0</v>
      </c>
      <c r="F667" s="223">
        <v>0</v>
      </c>
      <c r="G667" s="223">
        <v>0</v>
      </c>
      <c r="H667" s="223">
        <v>0</v>
      </c>
      <c r="I667" s="223">
        <v>0</v>
      </c>
      <c r="J667" s="223">
        <v>0</v>
      </c>
      <c r="K667" s="223">
        <v>0</v>
      </c>
      <c r="L667" s="223">
        <v>0</v>
      </c>
      <c r="M667" s="223">
        <v>0</v>
      </c>
      <c r="N667" s="223">
        <v>0</v>
      </c>
      <c r="O667">
        <v>34</v>
      </c>
    </row>
    <row r="668" spans="1:15">
      <c r="A668" s="222" t="s">
        <v>1048</v>
      </c>
      <c r="B668" s="222" t="s">
        <v>1049</v>
      </c>
      <c r="C668" s="223">
        <v>0</v>
      </c>
      <c r="D668" s="223">
        <v>0</v>
      </c>
      <c r="E668" s="223">
        <v>0</v>
      </c>
      <c r="F668" s="223">
        <v>0</v>
      </c>
      <c r="G668" s="223">
        <v>0</v>
      </c>
      <c r="H668" s="223">
        <v>0</v>
      </c>
      <c r="I668" s="223">
        <v>0</v>
      </c>
      <c r="J668" s="223">
        <v>0</v>
      </c>
      <c r="K668" s="223">
        <v>0</v>
      </c>
      <c r="L668" s="223">
        <v>0</v>
      </c>
      <c r="M668" s="223">
        <v>0</v>
      </c>
      <c r="N668" s="223">
        <v>0</v>
      </c>
      <c r="O668">
        <v>34</v>
      </c>
    </row>
    <row r="669" spans="1:15">
      <c r="A669" s="222" t="s">
        <v>9</v>
      </c>
      <c r="B669" s="222" t="s">
        <v>15</v>
      </c>
      <c r="C669" s="223">
        <v>1137822.07</v>
      </c>
      <c r="D669" s="223">
        <v>1592171.92</v>
      </c>
      <c r="E669" s="223">
        <v>1088919.31</v>
      </c>
      <c r="F669" s="223">
        <v>1109410.6200000001</v>
      </c>
      <c r="G669" s="223">
        <v>3059210.13</v>
      </c>
      <c r="H669" s="223">
        <v>950779.02</v>
      </c>
      <c r="I669" s="223">
        <v>0</v>
      </c>
      <c r="J669" s="223">
        <v>0</v>
      </c>
      <c r="K669" s="223">
        <v>0</v>
      </c>
      <c r="L669" s="223">
        <v>0</v>
      </c>
      <c r="M669" s="223">
        <v>0</v>
      </c>
      <c r="N669" s="223">
        <v>0</v>
      </c>
      <c r="O669">
        <v>34</v>
      </c>
    </row>
    <row r="670" spans="1:15">
      <c r="A670" s="222" t="s">
        <v>1050</v>
      </c>
      <c r="B670" s="222" t="s">
        <v>1051</v>
      </c>
      <c r="C670" s="223">
        <v>0</v>
      </c>
      <c r="D670" s="223">
        <v>0</v>
      </c>
      <c r="E670" s="223">
        <v>0</v>
      </c>
      <c r="F670" s="223">
        <v>0</v>
      </c>
      <c r="G670" s="223">
        <v>0</v>
      </c>
      <c r="H670" s="223">
        <v>0</v>
      </c>
      <c r="I670" s="223">
        <v>0</v>
      </c>
      <c r="J670" s="223">
        <v>0</v>
      </c>
      <c r="K670" s="223">
        <v>0</v>
      </c>
      <c r="L670" s="223">
        <v>0</v>
      </c>
      <c r="M670" s="223">
        <v>0</v>
      </c>
      <c r="N670" s="223">
        <v>0</v>
      </c>
      <c r="O670">
        <v>34</v>
      </c>
    </row>
    <row r="671" spans="1:15">
      <c r="A671" s="222" t="s">
        <v>1052</v>
      </c>
      <c r="B671" s="222" t="s">
        <v>2493</v>
      </c>
      <c r="C671" s="223">
        <v>234364.07</v>
      </c>
      <c r="D671" s="223">
        <v>39424.660000000003</v>
      </c>
      <c r="E671" s="223">
        <v>512414.9</v>
      </c>
      <c r="F671" s="223">
        <v>288572.75</v>
      </c>
      <c r="G671" s="223">
        <v>116551.28</v>
      </c>
      <c r="H671" s="223">
        <v>254628.54</v>
      </c>
      <c r="I671" s="223">
        <v>254628.54</v>
      </c>
      <c r="J671" s="223">
        <v>254628.54</v>
      </c>
      <c r="K671" s="223">
        <v>254628.54</v>
      </c>
      <c r="L671" s="223">
        <v>254628.54</v>
      </c>
      <c r="M671" s="223">
        <v>254628.54</v>
      </c>
      <c r="N671" s="223">
        <v>254628.54</v>
      </c>
      <c r="O671">
        <v>34</v>
      </c>
    </row>
    <row r="672" spans="1:15">
      <c r="A672" s="222" t="s">
        <v>1053</v>
      </c>
      <c r="B672" s="222" t="s">
        <v>1054</v>
      </c>
      <c r="C672" s="223">
        <v>0</v>
      </c>
      <c r="D672" s="223">
        <v>0</v>
      </c>
      <c r="E672" s="223">
        <v>0</v>
      </c>
      <c r="F672" s="223">
        <v>0</v>
      </c>
      <c r="G672" s="223">
        <v>0</v>
      </c>
      <c r="H672" s="223">
        <v>0</v>
      </c>
      <c r="I672" s="223">
        <v>0</v>
      </c>
      <c r="J672" s="223">
        <v>0</v>
      </c>
      <c r="K672" s="223">
        <v>0</v>
      </c>
      <c r="L672" s="223">
        <v>0</v>
      </c>
      <c r="M672" s="223">
        <v>0</v>
      </c>
      <c r="N672" s="223">
        <v>0</v>
      </c>
      <c r="O672">
        <v>34</v>
      </c>
    </row>
    <row r="673" spans="1:15">
      <c r="A673" s="222" t="s">
        <v>1055</v>
      </c>
      <c r="B673" s="222" t="s">
        <v>1056</v>
      </c>
      <c r="C673" s="223">
        <v>19660.900000000001</v>
      </c>
      <c r="D673" s="223">
        <v>19660.900000000001</v>
      </c>
      <c r="E673" s="223">
        <v>19660.900000000001</v>
      </c>
      <c r="F673" s="223">
        <v>19660.900000000001</v>
      </c>
      <c r="G673" s="223">
        <v>19660.900000000001</v>
      </c>
      <c r="H673" s="223">
        <v>19660.900000000001</v>
      </c>
      <c r="I673" s="223">
        <v>19660.900000000001</v>
      </c>
      <c r="J673" s="223">
        <v>19660.900000000001</v>
      </c>
      <c r="K673" s="223">
        <v>19660.900000000001</v>
      </c>
      <c r="L673" s="223">
        <v>19660.900000000001</v>
      </c>
      <c r="M673" s="223">
        <v>19660.900000000001</v>
      </c>
      <c r="N673" s="223">
        <v>19660.900000000001</v>
      </c>
      <c r="O673">
        <v>34</v>
      </c>
    </row>
    <row r="674" spans="1:15">
      <c r="A674" s="222" t="s">
        <v>1057</v>
      </c>
      <c r="B674" s="222" t="s">
        <v>1058</v>
      </c>
      <c r="C674" s="223">
        <v>0</v>
      </c>
      <c r="D674" s="223">
        <v>0</v>
      </c>
      <c r="E674" s="223">
        <v>0</v>
      </c>
      <c r="F674" s="223">
        <v>0</v>
      </c>
      <c r="G674" s="223">
        <v>0</v>
      </c>
      <c r="H674" s="223">
        <v>0</v>
      </c>
      <c r="I674" s="223">
        <v>0</v>
      </c>
      <c r="J674" s="223">
        <v>0</v>
      </c>
      <c r="K674" s="223">
        <v>0</v>
      </c>
      <c r="L674" s="223">
        <v>0</v>
      </c>
      <c r="M674" s="223">
        <v>0</v>
      </c>
      <c r="N674" s="223">
        <v>0</v>
      </c>
      <c r="O674">
        <v>34</v>
      </c>
    </row>
    <row r="675" spans="1:15">
      <c r="A675" s="222" t="s">
        <v>14</v>
      </c>
      <c r="B675" s="222" t="s">
        <v>39</v>
      </c>
      <c r="C675" s="223">
        <v>714.38</v>
      </c>
      <c r="D675" s="223">
        <v>0</v>
      </c>
      <c r="E675" s="223">
        <v>0</v>
      </c>
      <c r="F675" s="223">
        <v>17980.47</v>
      </c>
      <c r="G675" s="223">
        <v>0</v>
      </c>
      <c r="H675" s="223">
        <v>0</v>
      </c>
      <c r="I675" s="223">
        <v>0</v>
      </c>
      <c r="J675" s="223">
        <v>0</v>
      </c>
      <c r="K675" s="223">
        <v>0</v>
      </c>
      <c r="L675" s="223">
        <v>0</v>
      </c>
      <c r="M675" s="223">
        <v>0</v>
      </c>
      <c r="N675" s="223">
        <v>0</v>
      </c>
      <c r="O675">
        <v>34</v>
      </c>
    </row>
    <row r="676" spans="1:15">
      <c r="A676" s="222" t="s">
        <v>1059</v>
      </c>
      <c r="B676" s="222" t="s">
        <v>1060</v>
      </c>
      <c r="C676" s="223">
        <v>0</v>
      </c>
      <c r="D676" s="223">
        <v>0</v>
      </c>
      <c r="E676" s="223">
        <v>0</v>
      </c>
      <c r="F676" s="223">
        <v>0</v>
      </c>
      <c r="G676" s="223">
        <v>0</v>
      </c>
      <c r="H676" s="223">
        <v>0</v>
      </c>
      <c r="I676" s="223">
        <v>0</v>
      </c>
      <c r="J676" s="223">
        <v>0</v>
      </c>
      <c r="K676" s="223">
        <v>0</v>
      </c>
      <c r="L676" s="223">
        <v>0</v>
      </c>
      <c r="M676" s="223">
        <v>0</v>
      </c>
      <c r="N676" s="223">
        <v>0</v>
      </c>
      <c r="O676">
        <v>34</v>
      </c>
    </row>
    <row r="677" spans="1:15">
      <c r="A677" s="222" t="s">
        <v>1061</v>
      </c>
      <c r="B677" s="222" t="s">
        <v>1062</v>
      </c>
      <c r="C677" s="223">
        <v>0</v>
      </c>
      <c r="D677" s="223">
        <v>0</v>
      </c>
      <c r="E677" s="223">
        <v>0</v>
      </c>
      <c r="F677" s="223">
        <v>0</v>
      </c>
      <c r="G677" s="223">
        <v>0</v>
      </c>
      <c r="H677" s="223">
        <v>0</v>
      </c>
      <c r="I677" s="223">
        <v>0</v>
      </c>
      <c r="J677" s="223">
        <v>0</v>
      </c>
      <c r="K677" s="223">
        <v>0</v>
      </c>
      <c r="L677" s="223">
        <v>0</v>
      </c>
      <c r="M677" s="223">
        <v>0</v>
      </c>
      <c r="N677" s="223">
        <v>0</v>
      </c>
      <c r="O677">
        <v>34</v>
      </c>
    </row>
    <row r="678" spans="1:15">
      <c r="A678" s="222" t="s">
        <v>1063</v>
      </c>
      <c r="B678" s="222" t="s">
        <v>1064</v>
      </c>
      <c r="C678" s="223">
        <v>0</v>
      </c>
      <c r="D678" s="223">
        <v>0</v>
      </c>
      <c r="E678" s="223">
        <v>0</v>
      </c>
      <c r="F678" s="223">
        <v>0</v>
      </c>
      <c r="G678" s="223">
        <v>0</v>
      </c>
      <c r="H678" s="223">
        <v>0</v>
      </c>
      <c r="I678" s="223">
        <v>0</v>
      </c>
      <c r="J678" s="223">
        <v>0</v>
      </c>
      <c r="K678" s="223">
        <v>0</v>
      </c>
      <c r="L678" s="223">
        <v>0</v>
      </c>
      <c r="M678" s="223">
        <v>0</v>
      </c>
      <c r="N678" s="223">
        <v>0</v>
      </c>
      <c r="O678">
        <v>34</v>
      </c>
    </row>
    <row r="679" spans="1:15">
      <c r="A679" s="222" t="s">
        <v>1065</v>
      </c>
      <c r="B679" s="222" t="s">
        <v>1066</v>
      </c>
      <c r="C679" s="223">
        <v>16432729.23</v>
      </c>
      <c r="D679" s="223">
        <v>18676901.719999999</v>
      </c>
      <c r="E679" s="223">
        <v>18022072.059999999</v>
      </c>
      <c r="F679" s="223">
        <v>14789456.310000001</v>
      </c>
      <c r="G679" s="223">
        <v>16852070.539999999</v>
      </c>
      <c r="H679" s="223">
        <v>17166110.539999999</v>
      </c>
      <c r="I679" s="223">
        <v>13693941.029999999</v>
      </c>
      <c r="J679" s="223">
        <v>13693941.029999999</v>
      </c>
      <c r="K679" s="223">
        <v>13693941.029999999</v>
      </c>
      <c r="L679" s="223">
        <v>13693941.029999999</v>
      </c>
      <c r="M679" s="223">
        <v>13693941.029999999</v>
      </c>
      <c r="N679" s="223">
        <v>13693941.029999999</v>
      </c>
      <c r="O679">
        <v>34</v>
      </c>
    </row>
    <row r="680" spans="1:15">
      <c r="A680" s="222" t="s">
        <v>1067</v>
      </c>
      <c r="B680" s="222" t="s">
        <v>1068</v>
      </c>
      <c r="C680" s="223">
        <v>19964758.079999998</v>
      </c>
      <c r="D680" s="223">
        <v>20136041.170000002</v>
      </c>
      <c r="E680" s="223">
        <v>20343293.719999999</v>
      </c>
      <c r="F680" s="223">
        <v>20529992.300000001</v>
      </c>
      <c r="G680" s="223">
        <v>20713265.23</v>
      </c>
      <c r="H680" s="223">
        <v>20905102.289999999</v>
      </c>
      <c r="I680" s="223">
        <v>20905102.289999999</v>
      </c>
      <c r="J680" s="223">
        <v>20905102.289999999</v>
      </c>
      <c r="K680" s="223">
        <v>20905102.289999999</v>
      </c>
      <c r="L680" s="223">
        <v>20905102.289999999</v>
      </c>
      <c r="M680" s="223">
        <v>20905102.289999999</v>
      </c>
      <c r="N680" s="223">
        <v>20905102.289999999</v>
      </c>
      <c r="O680">
        <v>34</v>
      </c>
    </row>
    <row r="681" spans="1:15">
      <c r="A681" s="222" t="s">
        <v>2494</v>
      </c>
      <c r="B681" s="222" t="s">
        <v>2495</v>
      </c>
      <c r="C681" s="223">
        <v>16960.919999999998</v>
      </c>
      <c r="D681" s="223">
        <v>16960.919999999998</v>
      </c>
      <c r="E681" s="223">
        <v>16960.919999999998</v>
      </c>
      <c r="F681" s="223">
        <v>16960.919999999998</v>
      </c>
      <c r="G681" s="223">
        <v>16960.919999999998</v>
      </c>
      <c r="H681" s="223">
        <v>16960.919999999998</v>
      </c>
      <c r="I681" s="223">
        <v>16960.919999999998</v>
      </c>
      <c r="J681" s="223">
        <v>16960.919999999998</v>
      </c>
      <c r="K681" s="223">
        <v>16960.919999999998</v>
      </c>
      <c r="L681" s="223">
        <v>16960.919999999998</v>
      </c>
      <c r="M681" s="223">
        <v>16960.919999999998</v>
      </c>
      <c r="N681" s="223">
        <v>16960.919999999998</v>
      </c>
      <c r="O681">
        <v>34</v>
      </c>
    </row>
    <row r="682" spans="1:15">
      <c r="A682" s="222" t="s">
        <v>13</v>
      </c>
      <c r="B682" s="222" t="s">
        <v>40</v>
      </c>
      <c r="C682" s="223">
        <v>-946.36</v>
      </c>
      <c r="D682" s="223">
        <v>-976.1</v>
      </c>
      <c r="E682" s="223">
        <v>-8330.58</v>
      </c>
      <c r="F682" s="223">
        <v>-7874.81</v>
      </c>
      <c r="G682" s="223">
        <v>-10949.72</v>
      </c>
      <c r="H682" s="223">
        <v>-2371.15</v>
      </c>
      <c r="I682" s="223">
        <v>0</v>
      </c>
      <c r="J682" s="223">
        <v>0</v>
      </c>
      <c r="K682" s="223">
        <v>0</v>
      </c>
      <c r="L682" s="223">
        <v>0</v>
      </c>
      <c r="M682" s="223">
        <v>0</v>
      </c>
      <c r="N682" s="223">
        <v>0</v>
      </c>
      <c r="O682">
        <v>34</v>
      </c>
    </row>
    <row r="683" spans="1:15">
      <c r="A683" s="222" t="s">
        <v>1069</v>
      </c>
      <c r="B683" s="222" t="s">
        <v>1070</v>
      </c>
      <c r="C683" s="223">
        <v>0</v>
      </c>
      <c r="D683" s="223">
        <v>0</v>
      </c>
      <c r="E683" s="223">
        <v>0</v>
      </c>
      <c r="F683" s="223">
        <v>0</v>
      </c>
      <c r="G683" s="223">
        <v>0</v>
      </c>
      <c r="H683" s="223">
        <v>0</v>
      </c>
      <c r="I683" s="223">
        <v>0</v>
      </c>
      <c r="J683" s="223">
        <v>0</v>
      </c>
      <c r="K683" s="223">
        <v>0</v>
      </c>
      <c r="L683" s="223">
        <v>0</v>
      </c>
      <c r="M683" s="223">
        <v>0</v>
      </c>
      <c r="N683" s="223">
        <v>0</v>
      </c>
      <c r="O683">
        <v>34</v>
      </c>
    </row>
    <row r="684" spans="1:15">
      <c r="A684" s="222" t="s">
        <v>1071</v>
      </c>
      <c r="B684" s="222" t="s">
        <v>1072</v>
      </c>
      <c r="C684" s="223">
        <v>0</v>
      </c>
      <c r="D684" s="223">
        <v>0</v>
      </c>
      <c r="E684" s="223">
        <v>0</v>
      </c>
      <c r="F684" s="223">
        <v>0</v>
      </c>
      <c r="G684" s="223">
        <v>0</v>
      </c>
      <c r="H684" s="223">
        <v>0</v>
      </c>
      <c r="I684" s="223">
        <v>0</v>
      </c>
      <c r="J684" s="223">
        <v>0</v>
      </c>
      <c r="K684" s="223">
        <v>0</v>
      </c>
      <c r="L684" s="223">
        <v>0</v>
      </c>
      <c r="M684" s="223">
        <v>0</v>
      </c>
      <c r="N684" s="223">
        <v>0</v>
      </c>
      <c r="O684">
        <v>34</v>
      </c>
    </row>
    <row r="685" spans="1:15">
      <c r="A685" s="222" t="s">
        <v>1073</v>
      </c>
      <c r="B685" s="222" t="s">
        <v>119</v>
      </c>
      <c r="C685" s="223">
        <v>0</v>
      </c>
      <c r="D685" s="223">
        <v>0</v>
      </c>
      <c r="E685" s="223">
        <v>0</v>
      </c>
      <c r="F685" s="223">
        <v>0</v>
      </c>
      <c r="G685" s="223">
        <v>0</v>
      </c>
      <c r="H685" s="223">
        <v>0</v>
      </c>
      <c r="I685" s="223">
        <v>0</v>
      </c>
      <c r="J685" s="223">
        <v>0</v>
      </c>
      <c r="K685" s="223">
        <v>0</v>
      </c>
      <c r="L685" s="223">
        <v>0</v>
      </c>
      <c r="M685" s="223">
        <v>0</v>
      </c>
      <c r="N685" s="223">
        <v>0</v>
      </c>
      <c r="O685">
        <v>34</v>
      </c>
    </row>
    <row r="686" spans="1:15">
      <c r="A686" s="222" t="s">
        <v>1074</v>
      </c>
      <c r="B686" s="222" t="s">
        <v>119</v>
      </c>
      <c r="C686" s="223">
        <v>0</v>
      </c>
      <c r="D686" s="223">
        <v>0</v>
      </c>
      <c r="E686" s="223">
        <v>0</v>
      </c>
      <c r="F686" s="223">
        <v>0</v>
      </c>
      <c r="G686" s="223">
        <v>0</v>
      </c>
      <c r="H686" s="223">
        <v>0</v>
      </c>
      <c r="I686" s="223">
        <v>0</v>
      </c>
      <c r="J686" s="223">
        <v>0</v>
      </c>
      <c r="K686" s="223">
        <v>0</v>
      </c>
      <c r="L686" s="223">
        <v>0</v>
      </c>
      <c r="M686" s="223">
        <v>0</v>
      </c>
      <c r="N686" s="223">
        <v>0</v>
      </c>
      <c r="O686">
        <v>34</v>
      </c>
    </row>
    <row r="687" spans="1:15">
      <c r="A687" s="222" t="s">
        <v>1075</v>
      </c>
      <c r="B687" s="222" t="s">
        <v>119</v>
      </c>
      <c r="C687" s="223">
        <v>0</v>
      </c>
      <c r="D687" s="223">
        <v>0</v>
      </c>
      <c r="E687" s="223">
        <v>0</v>
      </c>
      <c r="F687" s="223">
        <v>0</v>
      </c>
      <c r="G687" s="223">
        <v>0</v>
      </c>
      <c r="H687" s="223">
        <v>0</v>
      </c>
      <c r="I687" s="223">
        <v>0</v>
      </c>
      <c r="J687" s="223">
        <v>0</v>
      </c>
      <c r="K687" s="223">
        <v>0</v>
      </c>
      <c r="L687" s="223">
        <v>0</v>
      </c>
      <c r="M687" s="223">
        <v>0</v>
      </c>
      <c r="N687" s="223">
        <v>0</v>
      </c>
      <c r="O687">
        <v>34</v>
      </c>
    </row>
    <row r="688" spans="1:15">
      <c r="A688" s="222" t="s">
        <v>1076</v>
      </c>
      <c r="B688" s="222" t="s">
        <v>119</v>
      </c>
      <c r="C688" s="223">
        <v>0</v>
      </c>
      <c r="D688" s="223">
        <v>0</v>
      </c>
      <c r="E688" s="223">
        <v>0</v>
      </c>
      <c r="F688" s="223">
        <v>0</v>
      </c>
      <c r="G688" s="223">
        <v>0</v>
      </c>
      <c r="H688" s="223">
        <v>0</v>
      </c>
      <c r="I688" s="223">
        <v>0</v>
      </c>
      <c r="J688" s="223">
        <v>0</v>
      </c>
      <c r="K688" s="223">
        <v>0</v>
      </c>
      <c r="L688" s="223">
        <v>0</v>
      </c>
      <c r="M688" s="223">
        <v>0</v>
      </c>
      <c r="N688" s="223">
        <v>0</v>
      </c>
      <c r="O688">
        <v>34</v>
      </c>
    </row>
    <row r="689" spans="1:15">
      <c r="A689" s="222" t="s">
        <v>1077</v>
      </c>
      <c r="B689" s="222" t="s">
        <v>119</v>
      </c>
      <c r="C689" s="223">
        <v>0</v>
      </c>
      <c r="D689" s="223">
        <v>0</v>
      </c>
      <c r="E689" s="223">
        <v>0</v>
      </c>
      <c r="F689" s="223">
        <v>0</v>
      </c>
      <c r="G689" s="223">
        <v>0</v>
      </c>
      <c r="H689" s="223">
        <v>0</v>
      </c>
      <c r="I689" s="223">
        <v>0</v>
      </c>
      <c r="J689" s="223">
        <v>0</v>
      </c>
      <c r="K689" s="223">
        <v>0</v>
      </c>
      <c r="L689" s="223">
        <v>0</v>
      </c>
      <c r="M689" s="223">
        <v>0</v>
      </c>
      <c r="N689" s="223">
        <v>0</v>
      </c>
      <c r="O689">
        <v>34</v>
      </c>
    </row>
    <row r="690" spans="1:15">
      <c r="A690" s="222" t="s">
        <v>1078</v>
      </c>
      <c r="B690" s="222" t="s">
        <v>119</v>
      </c>
      <c r="C690" s="223">
        <v>0</v>
      </c>
      <c r="D690" s="223">
        <v>0</v>
      </c>
      <c r="E690" s="223">
        <v>0</v>
      </c>
      <c r="F690" s="223">
        <v>0</v>
      </c>
      <c r="G690" s="223">
        <v>0</v>
      </c>
      <c r="H690" s="223">
        <v>0</v>
      </c>
      <c r="I690" s="223">
        <v>0</v>
      </c>
      <c r="J690" s="223">
        <v>0</v>
      </c>
      <c r="K690" s="223">
        <v>0</v>
      </c>
      <c r="L690" s="223">
        <v>0</v>
      </c>
      <c r="M690" s="223">
        <v>0</v>
      </c>
      <c r="N690" s="223">
        <v>0</v>
      </c>
      <c r="O690">
        <v>34</v>
      </c>
    </row>
    <row r="691" spans="1:15">
      <c r="A691" s="222" t="s">
        <v>1079</v>
      </c>
      <c r="B691" s="222" t="s">
        <v>119</v>
      </c>
      <c r="C691" s="223">
        <v>0</v>
      </c>
      <c r="D691" s="223">
        <v>0</v>
      </c>
      <c r="E691" s="223">
        <v>0</v>
      </c>
      <c r="F691" s="223">
        <v>0</v>
      </c>
      <c r="G691" s="223">
        <v>0</v>
      </c>
      <c r="H691" s="223">
        <v>0</v>
      </c>
      <c r="I691" s="223">
        <v>0</v>
      </c>
      <c r="J691" s="223">
        <v>0</v>
      </c>
      <c r="K691" s="223">
        <v>0</v>
      </c>
      <c r="L691" s="223">
        <v>0</v>
      </c>
      <c r="M691" s="223">
        <v>0</v>
      </c>
      <c r="N691" s="223">
        <v>0</v>
      </c>
      <c r="O691">
        <v>34</v>
      </c>
    </row>
    <row r="692" spans="1:15">
      <c r="A692" s="222" t="s">
        <v>1080</v>
      </c>
      <c r="B692" s="222" t="s">
        <v>119</v>
      </c>
      <c r="C692" s="223">
        <v>0</v>
      </c>
      <c r="D692" s="223">
        <v>0</v>
      </c>
      <c r="E692" s="223">
        <v>0</v>
      </c>
      <c r="F692" s="223">
        <v>0</v>
      </c>
      <c r="G692" s="223">
        <v>0</v>
      </c>
      <c r="H692" s="223">
        <v>0</v>
      </c>
      <c r="I692" s="223">
        <v>0</v>
      </c>
      <c r="J692" s="223">
        <v>0</v>
      </c>
      <c r="K692" s="223">
        <v>0</v>
      </c>
      <c r="L692" s="223">
        <v>0</v>
      </c>
      <c r="M692" s="223">
        <v>0</v>
      </c>
      <c r="N692" s="223">
        <v>0</v>
      </c>
      <c r="O692">
        <v>34</v>
      </c>
    </row>
    <row r="693" spans="1:15">
      <c r="A693" s="222" t="s">
        <v>1081</v>
      </c>
      <c r="B693" s="222" t="s">
        <v>1082</v>
      </c>
      <c r="C693" s="223">
        <v>0</v>
      </c>
      <c r="D693" s="223">
        <v>0</v>
      </c>
      <c r="E693" s="223">
        <v>0</v>
      </c>
      <c r="F693" s="223">
        <v>0</v>
      </c>
      <c r="G693" s="223">
        <v>0</v>
      </c>
      <c r="H693" s="223">
        <v>0</v>
      </c>
      <c r="I693" s="223">
        <v>0</v>
      </c>
      <c r="J693" s="223">
        <v>0</v>
      </c>
      <c r="K693" s="223">
        <v>0</v>
      </c>
      <c r="L693" s="223">
        <v>0</v>
      </c>
      <c r="M693" s="223">
        <v>0</v>
      </c>
      <c r="N693" s="223">
        <v>0</v>
      </c>
      <c r="O693">
        <v>34</v>
      </c>
    </row>
    <row r="694" spans="1:15">
      <c r="A694" s="222" t="s">
        <v>1083</v>
      </c>
      <c r="B694" s="222" t="s">
        <v>119</v>
      </c>
      <c r="C694" s="223">
        <v>0</v>
      </c>
      <c r="D694" s="223">
        <v>0</v>
      </c>
      <c r="E694" s="223">
        <v>0</v>
      </c>
      <c r="F694" s="223">
        <v>0</v>
      </c>
      <c r="G694" s="223">
        <v>0</v>
      </c>
      <c r="H694" s="223">
        <v>0</v>
      </c>
      <c r="I694" s="223">
        <v>0</v>
      </c>
      <c r="J694" s="223">
        <v>0</v>
      </c>
      <c r="K694" s="223">
        <v>0</v>
      </c>
      <c r="L694" s="223">
        <v>0</v>
      </c>
      <c r="M694" s="223">
        <v>0</v>
      </c>
      <c r="N694" s="223">
        <v>0</v>
      </c>
      <c r="O694">
        <v>34</v>
      </c>
    </row>
    <row r="695" spans="1:15">
      <c r="A695" s="222" t="s">
        <v>1084</v>
      </c>
      <c r="B695" s="222" t="s">
        <v>1085</v>
      </c>
      <c r="C695" s="223">
        <v>0</v>
      </c>
      <c r="D695" s="223">
        <v>0</v>
      </c>
      <c r="E695" s="223">
        <v>0</v>
      </c>
      <c r="F695" s="223">
        <v>0</v>
      </c>
      <c r="G695" s="223">
        <v>0</v>
      </c>
      <c r="H695" s="223">
        <v>0</v>
      </c>
      <c r="I695" s="223">
        <v>0</v>
      </c>
      <c r="J695" s="223">
        <v>0</v>
      </c>
      <c r="K695" s="223">
        <v>0</v>
      </c>
      <c r="L695" s="223">
        <v>0</v>
      </c>
      <c r="M695" s="223">
        <v>0</v>
      </c>
      <c r="N695" s="223">
        <v>0</v>
      </c>
      <c r="O695">
        <v>34</v>
      </c>
    </row>
    <row r="696" spans="1:15">
      <c r="A696" s="222" t="s">
        <v>1086</v>
      </c>
      <c r="B696" s="222" t="s">
        <v>1087</v>
      </c>
      <c r="C696" s="223">
        <v>0</v>
      </c>
      <c r="D696" s="223">
        <v>0</v>
      </c>
      <c r="E696" s="223">
        <v>0</v>
      </c>
      <c r="F696" s="223">
        <v>0</v>
      </c>
      <c r="G696" s="223">
        <v>0</v>
      </c>
      <c r="H696" s="223">
        <v>0</v>
      </c>
      <c r="I696" s="223">
        <v>0</v>
      </c>
      <c r="J696" s="223">
        <v>0</v>
      </c>
      <c r="K696" s="223">
        <v>0</v>
      </c>
      <c r="L696" s="223">
        <v>0</v>
      </c>
      <c r="M696" s="223">
        <v>0</v>
      </c>
      <c r="N696" s="223">
        <v>0</v>
      </c>
      <c r="O696">
        <v>34</v>
      </c>
    </row>
    <row r="697" spans="1:15">
      <c r="A697" s="222" t="s">
        <v>1088</v>
      </c>
      <c r="B697" s="222" t="s">
        <v>1089</v>
      </c>
      <c r="C697" s="223">
        <v>0</v>
      </c>
      <c r="D697" s="223">
        <v>0</v>
      </c>
      <c r="E697" s="223">
        <v>0</v>
      </c>
      <c r="F697" s="223">
        <v>0</v>
      </c>
      <c r="G697" s="223">
        <v>0</v>
      </c>
      <c r="H697" s="223">
        <v>0</v>
      </c>
      <c r="I697" s="223">
        <v>0</v>
      </c>
      <c r="J697" s="223">
        <v>0</v>
      </c>
      <c r="K697" s="223">
        <v>0</v>
      </c>
      <c r="L697" s="223">
        <v>0</v>
      </c>
      <c r="M697" s="223">
        <v>0</v>
      </c>
      <c r="N697" s="223">
        <v>0</v>
      </c>
      <c r="O697">
        <v>34</v>
      </c>
    </row>
    <row r="698" spans="1:15">
      <c r="A698" s="222" t="s">
        <v>1090</v>
      </c>
      <c r="B698" s="222" t="s">
        <v>1091</v>
      </c>
      <c r="C698" s="223">
        <v>0</v>
      </c>
      <c r="D698" s="223">
        <v>0</v>
      </c>
      <c r="E698" s="223">
        <v>0</v>
      </c>
      <c r="F698" s="223">
        <v>0</v>
      </c>
      <c r="G698" s="223">
        <v>0</v>
      </c>
      <c r="H698" s="223">
        <v>0</v>
      </c>
      <c r="I698" s="223">
        <v>0</v>
      </c>
      <c r="J698" s="223">
        <v>0</v>
      </c>
      <c r="K698" s="223">
        <v>0</v>
      </c>
      <c r="L698" s="223">
        <v>0</v>
      </c>
      <c r="M698" s="223">
        <v>0</v>
      </c>
      <c r="N698" s="223">
        <v>0</v>
      </c>
      <c r="O698">
        <v>34</v>
      </c>
    </row>
    <row r="699" spans="1:15">
      <c r="A699" s="222" t="s">
        <v>1092</v>
      </c>
      <c r="B699" s="222" t="s">
        <v>1093</v>
      </c>
      <c r="C699" s="223">
        <v>3086729.47</v>
      </c>
      <c r="D699" s="223">
        <v>3904592.68</v>
      </c>
      <c r="E699" s="223">
        <v>4599080.0199999996</v>
      </c>
      <c r="F699" s="223">
        <v>3714990.43</v>
      </c>
      <c r="G699" s="223">
        <v>3237902.04</v>
      </c>
      <c r="H699" s="223">
        <v>2741682.19</v>
      </c>
      <c r="I699" s="223">
        <v>2741682.19</v>
      </c>
      <c r="J699" s="223">
        <v>2741682.19</v>
      </c>
      <c r="K699" s="223">
        <v>2741682.19</v>
      </c>
      <c r="L699" s="223">
        <v>2741682.19</v>
      </c>
      <c r="M699" s="223">
        <v>2741682.19</v>
      </c>
      <c r="N699" s="223">
        <v>2741682.19</v>
      </c>
      <c r="O699">
        <v>34</v>
      </c>
    </row>
    <row r="700" spans="1:15">
      <c r="A700" s="222" t="s">
        <v>1094</v>
      </c>
      <c r="B700" s="222" t="s">
        <v>1095</v>
      </c>
      <c r="C700" s="223">
        <v>177842.74</v>
      </c>
      <c r="D700" s="223">
        <v>174355.61</v>
      </c>
      <c r="E700" s="223">
        <v>170868.48000000001</v>
      </c>
      <c r="F700" s="223">
        <v>167381.35</v>
      </c>
      <c r="G700" s="223">
        <v>163894.22</v>
      </c>
      <c r="H700" s="223">
        <v>160407.09</v>
      </c>
      <c r="I700" s="223">
        <v>160407.09</v>
      </c>
      <c r="J700" s="223">
        <v>160407.09</v>
      </c>
      <c r="K700" s="223">
        <v>160407.09</v>
      </c>
      <c r="L700" s="223">
        <v>160407.09</v>
      </c>
      <c r="M700" s="223">
        <v>160407.09</v>
      </c>
      <c r="N700" s="223">
        <v>160407.09</v>
      </c>
      <c r="O700">
        <v>34</v>
      </c>
    </row>
    <row r="701" spans="1:15">
      <c r="A701" s="222" t="s">
        <v>1096</v>
      </c>
      <c r="B701" s="222" t="s">
        <v>1097</v>
      </c>
      <c r="C701" s="223">
        <v>3799.49</v>
      </c>
      <c r="D701" s="223">
        <v>3799.37</v>
      </c>
      <c r="E701" s="223">
        <v>3865.85</v>
      </c>
      <c r="F701" s="223">
        <v>3865.85</v>
      </c>
      <c r="G701" s="223">
        <v>3865.85</v>
      </c>
      <c r="H701" s="223">
        <v>3865.85</v>
      </c>
      <c r="I701" s="223">
        <v>3865.85</v>
      </c>
      <c r="J701" s="223">
        <v>3865.85</v>
      </c>
      <c r="K701" s="223">
        <v>3865.85</v>
      </c>
      <c r="L701" s="223">
        <v>3865.85</v>
      </c>
      <c r="M701" s="223">
        <v>3865.85</v>
      </c>
      <c r="N701" s="223">
        <v>3865.85</v>
      </c>
      <c r="O701">
        <v>34</v>
      </c>
    </row>
    <row r="702" spans="1:15">
      <c r="A702" s="222" t="s">
        <v>1098</v>
      </c>
      <c r="B702" s="222" t="s">
        <v>1099</v>
      </c>
      <c r="C702" s="223">
        <v>1766823.8</v>
      </c>
      <c r="D702" s="223">
        <v>1616790.12</v>
      </c>
      <c r="E702" s="223">
        <v>1498674.94</v>
      </c>
      <c r="F702" s="223">
        <v>1359707.57</v>
      </c>
      <c r="G702" s="223">
        <v>1241592.3899999999</v>
      </c>
      <c r="H702" s="223">
        <v>1132536.97</v>
      </c>
      <c r="I702" s="223">
        <v>1132536.97</v>
      </c>
      <c r="J702" s="223">
        <v>1132536.97</v>
      </c>
      <c r="K702" s="223">
        <v>1132536.97</v>
      </c>
      <c r="L702" s="223">
        <v>1132536.97</v>
      </c>
      <c r="M702" s="223">
        <v>1132536.97</v>
      </c>
      <c r="N702" s="223">
        <v>1132536.97</v>
      </c>
      <c r="O702">
        <v>34</v>
      </c>
    </row>
    <row r="703" spans="1:15">
      <c r="A703" s="222" t="s">
        <v>1100</v>
      </c>
      <c r="B703" s="222" t="s">
        <v>119</v>
      </c>
      <c r="C703" s="223">
        <v>0</v>
      </c>
      <c r="D703" s="223">
        <v>0</v>
      </c>
      <c r="E703" s="223">
        <v>0</v>
      </c>
      <c r="F703" s="223">
        <v>0</v>
      </c>
      <c r="G703" s="223">
        <v>0</v>
      </c>
      <c r="H703" s="223">
        <v>0</v>
      </c>
      <c r="I703" s="223">
        <v>0</v>
      </c>
      <c r="J703" s="223">
        <v>0</v>
      </c>
      <c r="K703" s="223">
        <v>0</v>
      </c>
      <c r="L703" s="223">
        <v>0</v>
      </c>
      <c r="M703" s="223">
        <v>0</v>
      </c>
      <c r="N703" s="223">
        <v>0</v>
      </c>
      <c r="O703">
        <v>34</v>
      </c>
    </row>
    <row r="704" spans="1:15">
      <c r="A704" s="222" t="s">
        <v>1101</v>
      </c>
      <c r="B704" s="222" t="s">
        <v>119</v>
      </c>
      <c r="C704" s="223">
        <v>0</v>
      </c>
      <c r="D704" s="223">
        <v>0</v>
      </c>
      <c r="E704" s="223">
        <v>0</v>
      </c>
      <c r="F704" s="223">
        <v>0</v>
      </c>
      <c r="G704" s="223">
        <v>0</v>
      </c>
      <c r="H704" s="223">
        <v>0</v>
      </c>
      <c r="I704" s="223">
        <v>0</v>
      </c>
      <c r="J704" s="223">
        <v>0</v>
      </c>
      <c r="K704" s="223">
        <v>0</v>
      </c>
      <c r="L704" s="223">
        <v>0</v>
      </c>
      <c r="M704" s="223">
        <v>0</v>
      </c>
      <c r="N704" s="223">
        <v>0</v>
      </c>
      <c r="O704">
        <v>34</v>
      </c>
    </row>
    <row r="705" spans="1:15">
      <c r="A705" s="222" t="s">
        <v>1102</v>
      </c>
      <c r="B705" s="222" t="s">
        <v>119</v>
      </c>
      <c r="C705" s="223">
        <v>0</v>
      </c>
      <c r="D705" s="223">
        <v>0</v>
      </c>
      <c r="E705" s="223">
        <v>0</v>
      </c>
      <c r="F705" s="223">
        <v>0</v>
      </c>
      <c r="G705" s="223">
        <v>0</v>
      </c>
      <c r="H705" s="223">
        <v>0</v>
      </c>
      <c r="I705" s="223">
        <v>0</v>
      </c>
      <c r="J705" s="223">
        <v>0</v>
      </c>
      <c r="K705" s="223">
        <v>0</v>
      </c>
      <c r="L705" s="223">
        <v>0</v>
      </c>
      <c r="M705" s="223">
        <v>0</v>
      </c>
      <c r="N705" s="223">
        <v>0</v>
      </c>
      <c r="O705">
        <v>34</v>
      </c>
    </row>
    <row r="706" spans="1:15">
      <c r="A706" s="222" t="s">
        <v>1103</v>
      </c>
      <c r="B706" s="222" t="s">
        <v>119</v>
      </c>
      <c r="C706" s="223">
        <v>0</v>
      </c>
      <c r="D706" s="223">
        <v>0</v>
      </c>
      <c r="E706" s="223">
        <v>0</v>
      </c>
      <c r="F706" s="223">
        <v>0</v>
      </c>
      <c r="G706" s="223">
        <v>0</v>
      </c>
      <c r="H706" s="223">
        <v>0</v>
      </c>
      <c r="I706" s="223">
        <v>0</v>
      </c>
      <c r="J706" s="223">
        <v>0</v>
      </c>
      <c r="K706" s="223">
        <v>0</v>
      </c>
      <c r="L706" s="223">
        <v>0</v>
      </c>
      <c r="M706" s="223">
        <v>0</v>
      </c>
      <c r="N706" s="223">
        <v>0</v>
      </c>
      <c r="O706">
        <v>34</v>
      </c>
    </row>
    <row r="707" spans="1:15">
      <c r="A707" s="222" t="s">
        <v>1104</v>
      </c>
      <c r="B707" s="222" t="s">
        <v>119</v>
      </c>
      <c r="C707" s="223">
        <v>0</v>
      </c>
      <c r="D707" s="223">
        <v>0</v>
      </c>
      <c r="E707" s="223">
        <v>0</v>
      </c>
      <c r="F707" s="223">
        <v>0</v>
      </c>
      <c r="G707" s="223">
        <v>0</v>
      </c>
      <c r="H707" s="223">
        <v>0</v>
      </c>
      <c r="I707" s="223">
        <v>0</v>
      </c>
      <c r="J707" s="223">
        <v>0</v>
      </c>
      <c r="K707" s="223">
        <v>0</v>
      </c>
      <c r="L707" s="223">
        <v>0</v>
      </c>
      <c r="M707" s="223">
        <v>0</v>
      </c>
      <c r="N707" s="223">
        <v>0</v>
      </c>
      <c r="O707">
        <v>34</v>
      </c>
    </row>
    <row r="708" spans="1:15">
      <c r="A708" s="222" t="s">
        <v>1105</v>
      </c>
      <c r="B708" s="222" t="s">
        <v>119</v>
      </c>
      <c r="C708" s="223">
        <v>0</v>
      </c>
      <c r="D708" s="223">
        <v>0</v>
      </c>
      <c r="E708" s="223">
        <v>0</v>
      </c>
      <c r="F708" s="223">
        <v>0</v>
      </c>
      <c r="G708" s="223">
        <v>0</v>
      </c>
      <c r="H708" s="223">
        <v>0</v>
      </c>
      <c r="I708" s="223">
        <v>0</v>
      </c>
      <c r="J708" s="223">
        <v>0</v>
      </c>
      <c r="K708" s="223">
        <v>0</v>
      </c>
      <c r="L708" s="223">
        <v>0</v>
      </c>
      <c r="M708" s="223">
        <v>0</v>
      </c>
      <c r="N708" s="223">
        <v>0</v>
      </c>
      <c r="O708">
        <v>34</v>
      </c>
    </row>
    <row r="709" spans="1:15">
      <c r="A709" s="222" t="s">
        <v>1106</v>
      </c>
      <c r="B709" s="222" t="s">
        <v>119</v>
      </c>
      <c r="C709" s="223">
        <v>0</v>
      </c>
      <c r="D709" s="223">
        <v>0</v>
      </c>
      <c r="E709" s="223">
        <v>0</v>
      </c>
      <c r="F709" s="223">
        <v>0</v>
      </c>
      <c r="G709" s="223">
        <v>0</v>
      </c>
      <c r="H709" s="223">
        <v>0</v>
      </c>
      <c r="I709" s="223">
        <v>0</v>
      </c>
      <c r="J709" s="223">
        <v>0</v>
      </c>
      <c r="K709" s="223">
        <v>0</v>
      </c>
      <c r="L709" s="223">
        <v>0</v>
      </c>
      <c r="M709" s="223">
        <v>0</v>
      </c>
      <c r="N709" s="223">
        <v>0</v>
      </c>
      <c r="O709">
        <v>34</v>
      </c>
    </row>
    <row r="710" spans="1:15">
      <c r="A710" s="222" t="s">
        <v>1107</v>
      </c>
      <c r="B710" s="222" t="s">
        <v>119</v>
      </c>
      <c r="C710" s="223">
        <v>0</v>
      </c>
      <c r="D710" s="223">
        <v>0</v>
      </c>
      <c r="E710" s="223">
        <v>0</v>
      </c>
      <c r="F710" s="223">
        <v>0</v>
      </c>
      <c r="G710" s="223">
        <v>0</v>
      </c>
      <c r="H710" s="223">
        <v>0</v>
      </c>
      <c r="I710" s="223">
        <v>0</v>
      </c>
      <c r="J710" s="223">
        <v>0</v>
      </c>
      <c r="K710" s="223">
        <v>0</v>
      </c>
      <c r="L710" s="223">
        <v>0</v>
      </c>
      <c r="M710" s="223">
        <v>0</v>
      </c>
      <c r="N710" s="223">
        <v>0</v>
      </c>
      <c r="O710">
        <v>34</v>
      </c>
    </row>
    <row r="711" spans="1:15">
      <c r="A711" s="222" t="s">
        <v>1108</v>
      </c>
      <c r="B711" s="222" t="s">
        <v>119</v>
      </c>
      <c r="C711" s="223">
        <v>0</v>
      </c>
      <c r="D711" s="223">
        <v>0</v>
      </c>
      <c r="E711" s="223">
        <v>0</v>
      </c>
      <c r="F711" s="223">
        <v>0</v>
      </c>
      <c r="G711" s="223">
        <v>0</v>
      </c>
      <c r="H711" s="223">
        <v>0</v>
      </c>
      <c r="I711" s="223">
        <v>0</v>
      </c>
      <c r="J711" s="223">
        <v>0</v>
      </c>
      <c r="K711" s="223">
        <v>0</v>
      </c>
      <c r="L711" s="223">
        <v>0</v>
      </c>
      <c r="M711" s="223">
        <v>0</v>
      </c>
      <c r="N711" s="223">
        <v>0</v>
      </c>
      <c r="O711">
        <v>34</v>
      </c>
    </row>
    <row r="712" spans="1:15">
      <c r="A712" s="222" t="s">
        <v>1109</v>
      </c>
      <c r="B712" s="222" t="s">
        <v>1110</v>
      </c>
      <c r="C712" s="223">
        <v>0</v>
      </c>
      <c r="D712" s="223">
        <v>0</v>
      </c>
      <c r="E712" s="223">
        <v>0</v>
      </c>
      <c r="F712" s="223">
        <v>0</v>
      </c>
      <c r="G712" s="223">
        <v>0</v>
      </c>
      <c r="H712" s="223">
        <v>0</v>
      </c>
      <c r="I712" s="223">
        <v>0</v>
      </c>
      <c r="J712" s="223">
        <v>0</v>
      </c>
      <c r="K712" s="223">
        <v>0</v>
      </c>
      <c r="L712" s="223">
        <v>0</v>
      </c>
      <c r="M712" s="223">
        <v>0</v>
      </c>
      <c r="N712" s="223">
        <v>0</v>
      </c>
      <c r="O712">
        <v>34</v>
      </c>
    </row>
    <row r="713" spans="1:15">
      <c r="A713" s="222" t="s">
        <v>1111</v>
      </c>
      <c r="B713" s="222" t="s">
        <v>119</v>
      </c>
      <c r="C713" s="223">
        <v>0</v>
      </c>
      <c r="D713" s="223">
        <v>0</v>
      </c>
      <c r="E713" s="223">
        <v>0</v>
      </c>
      <c r="F713" s="223">
        <v>0</v>
      </c>
      <c r="G713" s="223">
        <v>0</v>
      </c>
      <c r="H713" s="223">
        <v>0</v>
      </c>
      <c r="I713" s="223">
        <v>0</v>
      </c>
      <c r="J713" s="223">
        <v>0</v>
      </c>
      <c r="K713" s="223">
        <v>0</v>
      </c>
      <c r="L713" s="223">
        <v>0</v>
      </c>
      <c r="M713" s="223">
        <v>0</v>
      </c>
      <c r="N713" s="223">
        <v>0</v>
      </c>
      <c r="O713">
        <v>34</v>
      </c>
    </row>
    <row r="714" spans="1:15">
      <c r="A714" s="222" t="s">
        <v>1112</v>
      </c>
      <c r="B714" s="222" t="s">
        <v>119</v>
      </c>
      <c r="C714" s="223">
        <v>0</v>
      </c>
      <c r="D714" s="223">
        <v>0</v>
      </c>
      <c r="E714" s="223">
        <v>0</v>
      </c>
      <c r="F714" s="223">
        <v>0</v>
      </c>
      <c r="G714" s="223">
        <v>0</v>
      </c>
      <c r="H714" s="223">
        <v>0</v>
      </c>
      <c r="I714" s="223">
        <v>0</v>
      </c>
      <c r="J714" s="223">
        <v>0</v>
      </c>
      <c r="K714" s="223">
        <v>0</v>
      </c>
      <c r="L714" s="223">
        <v>0</v>
      </c>
      <c r="M714" s="223">
        <v>0</v>
      </c>
      <c r="N714" s="223">
        <v>0</v>
      </c>
      <c r="O714">
        <v>34</v>
      </c>
    </row>
    <row r="715" spans="1:15">
      <c r="A715" s="222" t="s">
        <v>1113</v>
      </c>
      <c r="B715" s="222" t="s">
        <v>119</v>
      </c>
      <c r="C715" s="223">
        <v>0</v>
      </c>
      <c r="D715" s="223">
        <v>0</v>
      </c>
      <c r="E715" s="223">
        <v>0</v>
      </c>
      <c r="F715" s="223">
        <v>0</v>
      </c>
      <c r="G715" s="223">
        <v>0</v>
      </c>
      <c r="H715" s="223">
        <v>0</v>
      </c>
      <c r="I715" s="223">
        <v>0</v>
      </c>
      <c r="J715" s="223">
        <v>0</v>
      </c>
      <c r="K715" s="223">
        <v>0</v>
      </c>
      <c r="L715" s="223">
        <v>0</v>
      </c>
      <c r="M715" s="223">
        <v>0</v>
      </c>
      <c r="N715" s="223">
        <v>0</v>
      </c>
      <c r="O715">
        <v>34</v>
      </c>
    </row>
    <row r="716" spans="1:15">
      <c r="A716" s="222" t="s">
        <v>1114</v>
      </c>
      <c r="B716" s="222" t="s">
        <v>119</v>
      </c>
      <c r="C716" s="223">
        <v>0</v>
      </c>
      <c r="D716" s="223">
        <v>0</v>
      </c>
      <c r="E716" s="223">
        <v>0</v>
      </c>
      <c r="F716" s="223">
        <v>0</v>
      </c>
      <c r="G716" s="223">
        <v>0</v>
      </c>
      <c r="H716" s="223">
        <v>0</v>
      </c>
      <c r="I716" s="223">
        <v>0</v>
      </c>
      <c r="J716" s="223">
        <v>0</v>
      </c>
      <c r="K716" s="223">
        <v>0</v>
      </c>
      <c r="L716" s="223">
        <v>0</v>
      </c>
      <c r="M716" s="223">
        <v>0</v>
      </c>
      <c r="N716" s="223">
        <v>0</v>
      </c>
      <c r="O716">
        <v>34</v>
      </c>
    </row>
    <row r="717" spans="1:15">
      <c r="A717" s="222" t="s">
        <v>1115</v>
      </c>
      <c r="B717" s="222" t="s">
        <v>119</v>
      </c>
      <c r="C717" s="223">
        <v>0</v>
      </c>
      <c r="D717" s="223">
        <v>0</v>
      </c>
      <c r="E717" s="223">
        <v>0</v>
      </c>
      <c r="F717" s="223">
        <v>0</v>
      </c>
      <c r="G717" s="223">
        <v>0</v>
      </c>
      <c r="H717" s="223">
        <v>0</v>
      </c>
      <c r="I717" s="223">
        <v>0</v>
      </c>
      <c r="J717" s="223">
        <v>0</v>
      </c>
      <c r="K717" s="223">
        <v>0</v>
      </c>
      <c r="L717" s="223">
        <v>0</v>
      </c>
      <c r="M717" s="223">
        <v>0</v>
      </c>
      <c r="N717" s="223">
        <v>0</v>
      </c>
      <c r="O717">
        <v>34</v>
      </c>
    </row>
    <row r="718" spans="1:15">
      <c r="A718" s="222" t="s">
        <v>1116</v>
      </c>
      <c r="B718" s="222" t="s">
        <v>119</v>
      </c>
      <c r="C718" s="223">
        <v>0</v>
      </c>
      <c r="D718" s="223">
        <v>0</v>
      </c>
      <c r="E718" s="223">
        <v>0</v>
      </c>
      <c r="F718" s="223">
        <v>0</v>
      </c>
      <c r="G718" s="223">
        <v>0</v>
      </c>
      <c r="H718" s="223">
        <v>0</v>
      </c>
      <c r="I718" s="223">
        <v>0</v>
      </c>
      <c r="J718" s="223">
        <v>0</v>
      </c>
      <c r="K718" s="223">
        <v>0</v>
      </c>
      <c r="L718" s="223">
        <v>0</v>
      </c>
      <c r="M718" s="223">
        <v>0</v>
      </c>
      <c r="N718" s="223">
        <v>0</v>
      </c>
      <c r="O718">
        <v>34</v>
      </c>
    </row>
    <row r="719" spans="1:15">
      <c r="A719" s="222" t="s">
        <v>1117</v>
      </c>
      <c r="B719" s="222" t="s">
        <v>119</v>
      </c>
      <c r="C719" s="223">
        <v>0</v>
      </c>
      <c r="D719" s="223">
        <v>0</v>
      </c>
      <c r="E719" s="223">
        <v>0</v>
      </c>
      <c r="F719" s="223">
        <v>0</v>
      </c>
      <c r="G719" s="223">
        <v>0</v>
      </c>
      <c r="H719" s="223">
        <v>0</v>
      </c>
      <c r="I719" s="223">
        <v>0</v>
      </c>
      <c r="J719" s="223">
        <v>0</v>
      </c>
      <c r="K719" s="223">
        <v>0</v>
      </c>
      <c r="L719" s="223">
        <v>0</v>
      </c>
      <c r="M719" s="223">
        <v>0</v>
      </c>
      <c r="N719" s="223">
        <v>0</v>
      </c>
      <c r="O719">
        <v>34</v>
      </c>
    </row>
    <row r="720" spans="1:15">
      <c r="A720" s="222" t="s">
        <v>1118</v>
      </c>
      <c r="B720" s="222" t="s">
        <v>119</v>
      </c>
      <c r="C720" s="223">
        <v>0</v>
      </c>
      <c r="D720" s="223">
        <v>0</v>
      </c>
      <c r="E720" s="223">
        <v>0</v>
      </c>
      <c r="F720" s="223">
        <v>0</v>
      </c>
      <c r="G720" s="223">
        <v>0</v>
      </c>
      <c r="H720" s="223">
        <v>0</v>
      </c>
      <c r="I720" s="223">
        <v>0</v>
      </c>
      <c r="J720" s="223">
        <v>0</v>
      </c>
      <c r="K720" s="223">
        <v>0</v>
      </c>
      <c r="L720" s="223">
        <v>0</v>
      </c>
      <c r="M720" s="223">
        <v>0</v>
      </c>
      <c r="N720" s="223">
        <v>0</v>
      </c>
      <c r="O720">
        <v>34</v>
      </c>
    </row>
    <row r="721" spans="1:15">
      <c r="A721" s="222" t="s">
        <v>1119</v>
      </c>
      <c r="B721" s="222" t="s">
        <v>119</v>
      </c>
      <c r="C721" s="223">
        <v>0</v>
      </c>
      <c r="D721" s="223">
        <v>0</v>
      </c>
      <c r="E721" s="223">
        <v>0</v>
      </c>
      <c r="F721" s="223">
        <v>0</v>
      </c>
      <c r="G721" s="223">
        <v>0</v>
      </c>
      <c r="H721" s="223">
        <v>0</v>
      </c>
      <c r="I721" s="223">
        <v>0</v>
      </c>
      <c r="J721" s="223">
        <v>0</v>
      </c>
      <c r="K721" s="223">
        <v>0</v>
      </c>
      <c r="L721" s="223">
        <v>0</v>
      </c>
      <c r="M721" s="223">
        <v>0</v>
      </c>
      <c r="N721" s="223">
        <v>0</v>
      </c>
      <c r="O721">
        <v>34</v>
      </c>
    </row>
    <row r="722" spans="1:15">
      <c r="A722" s="222" t="s">
        <v>1120</v>
      </c>
      <c r="B722" s="222" t="s">
        <v>119</v>
      </c>
      <c r="C722" s="223">
        <v>0</v>
      </c>
      <c r="D722" s="223">
        <v>0</v>
      </c>
      <c r="E722" s="223">
        <v>0</v>
      </c>
      <c r="F722" s="223">
        <v>0</v>
      </c>
      <c r="G722" s="223">
        <v>0</v>
      </c>
      <c r="H722" s="223">
        <v>0</v>
      </c>
      <c r="I722" s="223">
        <v>0</v>
      </c>
      <c r="J722" s="223">
        <v>0</v>
      </c>
      <c r="K722" s="223">
        <v>0</v>
      </c>
      <c r="L722" s="223">
        <v>0</v>
      </c>
      <c r="M722" s="223">
        <v>0</v>
      </c>
      <c r="N722" s="223">
        <v>0</v>
      </c>
      <c r="O722">
        <v>34</v>
      </c>
    </row>
    <row r="723" spans="1:15">
      <c r="A723" s="222" t="s">
        <v>1121</v>
      </c>
      <c r="B723" s="222" t="s">
        <v>119</v>
      </c>
      <c r="C723" s="223">
        <v>0</v>
      </c>
      <c r="D723" s="223">
        <v>0</v>
      </c>
      <c r="E723" s="223">
        <v>0</v>
      </c>
      <c r="F723" s="223">
        <v>0</v>
      </c>
      <c r="G723" s="223">
        <v>0</v>
      </c>
      <c r="H723" s="223">
        <v>0</v>
      </c>
      <c r="I723" s="223">
        <v>0</v>
      </c>
      <c r="J723" s="223">
        <v>0</v>
      </c>
      <c r="K723" s="223">
        <v>0</v>
      </c>
      <c r="L723" s="223">
        <v>0</v>
      </c>
      <c r="M723" s="223">
        <v>0</v>
      </c>
      <c r="N723" s="223">
        <v>0</v>
      </c>
      <c r="O723">
        <v>34</v>
      </c>
    </row>
    <row r="724" spans="1:15">
      <c r="A724" s="222" t="s">
        <v>1122</v>
      </c>
      <c r="B724" s="222" t="s">
        <v>119</v>
      </c>
      <c r="C724" s="223">
        <v>0</v>
      </c>
      <c r="D724" s="223">
        <v>0</v>
      </c>
      <c r="E724" s="223">
        <v>0</v>
      </c>
      <c r="F724" s="223">
        <v>0</v>
      </c>
      <c r="G724" s="223">
        <v>0</v>
      </c>
      <c r="H724" s="223">
        <v>0</v>
      </c>
      <c r="I724" s="223">
        <v>0</v>
      </c>
      <c r="J724" s="223">
        <v>0</v>
      </c>
      <c r="K724" s="223">
        <v>0</v>
      </c>
      <c r="L724" s="223">
        <v>0</v>
      </c>
      <c r="M724" s="223">
        <v>0</v>
      </c>
      <c r="N724" s="223">
        <v>0</v>
      </c>
      <c r="O724">
        <v>34</v>
      </c>
    </row>
    <row r="725" spans="1:15">
      <c r="A725" s="222" t="s">
        <v>1123</v>
      </c>
      <c r="B725" s="222" t="s">
        <v>119</v>
      </c>
      <c r="C725" s="223">
        <v>0</v>
      </c>
      <c r="D725" s="223">
        <v>0</v>
      </c>
      <c r="E725" s="223">
        <v>0</v>
      </c>
      <c r="F725" s="223">
        <v>0</v>
      </c>
      <c r="G725" s="223">
        <v>0</v>
      </c>
      <c r="H725" s="223">
        <v>0</v>
      </c>
      <c r="I725" s="223">
        <v>0</v>
      </c>
      <c r="J725" s="223">
        <v>0</v>
      </c>
      <c r="K725" s="223">
        <v>0</v>
      </c>
      <c r="L725" s="223">
        <v>0</v>
      </c>
      <c r="M725" s="223">
        <v>0</v>
      </c>
      <c r="N725" s="223">
        <v>0</v>
      </c>
      <c r="O725">
        <v>34</v>
      </c>
    </row>
    <row r="726" spans="1:15">
      <c r="A726" s="222" t="s">
        <v>1124</v>
      </c>
      <c r="B726" s="222" t="s">
        <v>119</v>
      </c>
      <c r="C726" s="223">
        <v>0</v>
      </c>
      <c r="D726" s="223">
        <v>0</v>
      </c>
      <c r="E726" s="223">
        <v>0</v>
      </c>
      <c r="F726" s="223">
        <v>0</v>
      </c>
      <c r="G726" s="223">
        <v>0</v>
      </c>
      <c r="H726" s="223">
        <v>0</v>
      </c>
      <c r="I726" s="223">
        <v>0</v>
      </c>
      <c r="J726" s="223">
        <v>0</v>
      </c>
      <c r="K726" s="223">
        <v>0</v>
      </c>
      <c r="L726" s="223">
        <v>0</v>
      </c>
      <c r="M726" s="223">
        <v>0</v>
      </c>
      <c r="N726" s="223">
        <v>0</v>
      </c>
      <c r="O726">
        <v>34</v>
      </c>
    </row>
    <row r="727" spans="1:15">
      <c r="A727" s="222" t="s">
        <v>1125</v>
      </c>
      <c r="B727" s="222" t="s">
        <v>119</v>
      </c>
      <c r="C727" s="223">
        <v>0</v>
      </c>
      <c r="D727" s="223">
        <v>0</v>
      </c>
      <c r="E727" s="223">
        <v>0</v>
      </c>
      <c r="F727" s="223">
        <v>0</v>
      </c>
      <c r="G727" s="223">
        <v>0</v>
      </c>
      <c r="H727" s="223">
        <v>0</v>
      </c>
      <c r="I727" s="223">
        <v>0</v>
      </c>
      <c r="J727" s="223">
        <v>0</v>
      </c>
      <c r="K727" s="223">
        <v>0</v>
      </c>
      <c r="L727" s="223">
        <v>0</v>
      </c>
      <c r="M727" s="223">
        <v>0</v>
      </c>
      <c r="N727" s="223">
        <v>0</v>
      </c>
      <c r="O727">
        <v>34</v>
      </c>
    </row>
    <row r="728" spans="1:15">
      <c r="A728" s="222" t="s">
        <v>1126</v>
      </c>
      <c r="B728" s="222" t="s">
        <v>119</v>
      </c>
      <c r="C728" s="223">
        <v>0</v>
      </c>
      <c r="D728" s="223">
        <v>0</v>
      </c>
      <c r="E728" s="223">
        <v>0</v>
      </c>
      <c r="F728" s="223">
        <v>0</v>
      </c>
      <c r="G728" s="223">
        <v>0</v>
      </c>
      <c r="H728" s="223">
        <v>0</v>
      </c>
      <c r="I728" s="223">
        <v>0</v>
      </c>
      <c r="J728" s="223">
        <v>0</v>
      </c>
      <c r="K728" s="223">
        <v>0</v>
      </c>
      <c r="L728" s="223">
        <v>0</v>
      </c>
      <c r="M728" s="223">
        <v>0</v>
      </c>
      <c r="N728" s="223">
        <v>0</v>
      </c>
      <c r="O728">
        <v>34</v>
      </c>
    </row>
    <row r="729" spans="1:15">
      <c r="A729" s="222" t="s">
        <v>1127</v>
      </c>
      <c r="B729" s="222" t="s">
        <v>119</v>
      </c>
      <c r="C729" s="223">
        <v>0</v>
      </c>
      <c r="D729" s="223">
        <v>0</v>
      </c>
      <c r="E729" s="223">
        <v>0</v>
      </c>
      <c r="F729" s="223">
        <v>0</v>
      </c>
      <c r="G729" s="223">
        <v>0</v>
      </c>
      <c r="H729" s="223">
        <v>0</v>
      </c>
      <c r="I729" s="223">
        <v>0</v>
      </c>
      <c r="J729" s="223">
        <v>0</v>
      </c>
      <c r="K729" s="223">
        <v>0</v>
      </c>
      <c r="L729" s="223">
        <v>0</v>
      </c>
      <c r="M729" s="223">
        <v>0</v>
      </c>
      <c r="N729" s="223">
        <v>0</v>
      </c>
      <c r="O729">
        <v>34</v>
      </c>
    </row>
    <row r="730" spans="1:15">
      <c r="A730" s="222" t="s">
        <v>1128</v>
      </c>
      <c r="B730" s="222" t="s">
        <v>119</v>
      </c>
      <c r="C730" s="223">
        <v>0</v>
      </c>
      <c r="D730" s="223">
        <v>0</v>
      </c>
      <c r="E730" s="223">
        <v>0</v>
      </c>
      <c r="F730" s="223">
        <v>0</v>
      </c>
      <c r="G730" s="223">
        <v>0</v>
      </c>
      <c r="H730" s="223">
        <v>0</v>
      </c>
      <c r="I730" s="223">
        <v>0</v>
      </c>
      <c r="J730" s="223">
        <v>0</v>
      </c>
      <c r="K730" s="223">
        <v>0</v>
      </c>
      <c r="L730" s="223">
        <v>0</v>
      </c>
      <c r="M730" s="223">
        <v>0</v>
      </c>
      <c r="N730" s="223">
        <v>0</v>
      </c>
      <c r="O730">
        <v>34</v>
      </c>
    </row>
    <row r="731" spans="1:15">
      <c r="A731" s="222" t="s">
        <v>1129</v>
      </c>
      <c r="B731" s="222" t="s">
        <v>1130</v>
      </c>
      <c r="C731" s="223">
        <v>0</v>
      </c>
      <c r="D731" s="223">
        <v>0</v>
      </c>
      <c r="E731" s="223">
        <v>0</v>
      </c>
      <c r="F731" s="223">
        <v>0</v>
      </c>
      <c r="G731" s="223">
        <v>0</v>
      </c>
      <c r="H731" s="223">
        <v>0</v>
      </c>
      <c r="I731" s="223">
        <v>0</v>
      </c>
      <c r="J731" s="223">
        <v>0</v>
      </c>
      <c r="K731" s="223">
        <v>0</v>
      </c>
      <c r="L731" s="223">
        <v>0</v>
      </c>
      <c r="M731" s="223">
        <v>0</v>
      </c>
      <c r="N731" s="223">
        <v>0</v>
      </c>
      <c r="O731">
        <v>34</v>
      </c>
    </row>
    <row r="732" spans="1:15">
      <c r="A732" s="222" t="s">
        <v>1131</v>
      </c>
      <c r="B732" s="222" t="s">
        <v>119</v>
      </c>
      <c r="C732" s="223">
        <v>0</v>
      </c>
      <c r="D732" s="223">
        <v>0</v>
      </c>
      <c r="E732" s="223">
        <v>0</v>
      </c>
      <c r="F732" s="223">
        <v>0</v>
      </c>
      <c r="G732" s="223">
        <v>0</v>
      </c>
      <c r="H732" s="223">
        <v>0</v>
      </c>
      <c r="I732" s="223">
        <v>0</v>
      </c>
      <c r="J732" s="223">
        <v>0</v>
      </c>
      <c r="K732" s="223">
        <v>0</v>
      </c>
      <c r="L732" s="223">
        <v>0</v>
      </c>
      <c r="M732" s="223">
        <v>0</v>
      </c>
      <c r="N732" s="223">
        <v>0</v>
      </c>
      <c r="O732">
        <v>34</v>
      </c>
    </row>
    <row r="733" spans="1:15">
      <c r="A733" s="222" t="s">
        <v>1132</v>
      </c>
      <c r="B733" s="222" t="s">
        <v>119</v>
      </c>
      <c r="C733" s="223">
        <v>0</v>
      </c>
      <c r="D733" s="223">
        <v>0</v>
      </c>
      <c r="E733" s="223">
        <v>0</v>
      </c>
      <c r="F733" s="223">
        <v>0</v>
      </c>
      <c r="G733" s="223">
        <v>0</v>
      </c>
      <c r="H733" s="223">
        <v>0</v>
      </c>
      <c r="I733" s="223">
        <v>0</v>
      </c>
      <c r="J733" s="223">
        <v>0</v>
      </c>
      <c r="K733" s="223">
        <v>0</v>
      </c>
      <c r="L733" s="223">
        <v>0</v>
      </c>
      <c r="M733" s="223">
        <v>0</v>
      </c>
      <c r="N733" s="223">
        <v>0</v>
      </c>
      <c r="O733">
        <v>34</v>
      </c>
    </row>
    <row r="734" spans="1:15">
      <c r="A734" s="222" t="s">
        <v>1133</v>
      </c>
      <c r="B734" s="222" t="s">
        <v>119</v>
      </c>
      <c r="C734" s="223">
        <v>0</v>
      </c>
      <c r="D734" s="223">
        <v>0</v>
      </c>
      <c r="E734" s="223">
        <v>0</v>
      </c>
      <c r="F734" s="223">
        <v>0</v>
      </c>
      <c r="G734" s="223">
        <v>0</v>
      </c>
      <c r="H734" s="223">
        <v>0</v>
      </c>
      <c r="I734" s="223">
        <v>0</v>
      </c>
      <c r="J734" s="223">
        <v>0</v>
      </c>
      <c r="K734" s="223">
        <v>0</v>
      </c>
      <c r="L734" s="223">
        <v>0</v>
      </c>
      <c r="M734" s="223">
        <v>0</v>
      </c>
      <c r="N734" s="223">
        <v>0</v>
      </c>
      <c r="O734">
        <v>34</v>
      </c>
    </row>
    <row r="735" spans="1:15">
      <c r="A735" s="222" t="s">
        <v>1134</v>
      </c>
      <c r="B735" s="222" t="s">
        <v>119</v>
      </c>
      <c r="C735" s="223">
        <v>0</v>
      </c>
      <c r="D735" s="223">
        <v>0</v>
      </c>
      <c r="E735" s="223">
        <v>0</v>
      </c>
      <c r="F735" s="223">
        <v>0</v>
      </c>
      <c r="G735" s="223">
        <v>0</v>
      </c>
      <c r="H735" s="223">
        <v>0</v>
      </c>
      <c r="I735" s="223">
        <v>0</v>
      </c>
      <c r="J735" s="223">
        <v>0</v>
      </c>
      <c r="K735" s="223">
        <v>0</v>
      </c>
      <c r="L735" s="223">
        <v>0</v>
      </c>
      <c r="M735" s="223">
        <v>0</v>
      </c>
      <c r="N735" s="223">
        <v>0</v>
      </c>
      <c r="O735">
        <v>34</v>
      </c>
    </row>
    <row r="736" spans="1:15">
      <c r="A736" s="222" t="s">
        <v>1135</v>
      </c>
      <c r="B736" s="222" t="s">
        <v>119</v>
      </c>
      <c r="C736" s="223">
        <v>0</v>
      </c>
      <c r="D736" s="223">
        <v>0</v>
      </c>
      <c r="E736" s="223">
        <v>0</v>
      </c>
      <c r="F736" s="223">
        <v>0</v>
      </c>
      <c r="G736" s="223">
        <v>0</v>
      </c>
      <c r="H736" s="223">
        <v>0</v>
      </c>
      <c r="I736" s="223">
        <v>0</v>
      </c>
      <c r="J736" s="223">
        <v>0</v>
      </c>
      <c r="K736" s="223">
        <v>0</v>
      </c>
      <c r="L736" s="223">
        <v>0</v>
      </c>
      <c r="M736" s="223">
        <v>0</v>
      </c>
      <c r="N736" s="223">
        <v>0</v>
      </c>
      <c r="O736">
        <v>34</v>
      </c>
    </row>
    <row r="737" spans="1:15">
      <c r="A737" s="222" t="s">
        <v>1136</v>
      </c>
      <c r="B737" s="222" t="s">
        <v>1137</v>
      </c>
      <c r="C737" s="223">
        <v>0</v>
      </c>
      <c r="D737" s="223">
        <v>0</v>
      </c>
      <c r="E737" s="223">
        <v>0</v>
      </c>
      <c r="F737" s="223">
        <v>0</v>
      </c>
      <c r="G737" s="223">
        <v>0</v>
      </c>
      <c r="H737" s="223">
        <v>0</v>
      </c>
      <c r="I737" s="223">
        <v>0</v>
      </c>
      <c r="J737" s="223">
        <v>0</v>
      </c>
      <c r="K737" s="223">
        <v>0</v>
      </c>
      <c r="L737" s="223">
        <v>0</v>
      </c>
      <c r="M737" s="223">
        <v>0</v>
      </c>
      <c r="N737" s="223">
        <v>0</v>
      </c>
      <c r="O737">
        <v>34</v>
      </c>
    </row>
    <row r="738" spans="1:15">
      <c r="A738" s="222" t="s">
        <v>1138</v>
      </c>
      <c r="B738" s="222" t="s">
        <v>119</v>
      </c>
      <c r="C738" s="223">
        <v>0</v>
      </c>
      <c r="D738" s="223">
        <v>0</v>
      </c>
      <c r="E738" s="223">
        <v>0</v>
      </c>
      <c r="F738" s="223">
        <v>0</v>
      </c>
      <c r="G738" s="223">
        <v>0</v>
      </c>
      <c r="H738" s="223">
        <v>0</v>
      </c>
      <c r="I738" s="223">
        <v>0</v>
      </c>
      <c r="J738" s="223">
        <v>0</v>
      </c>
      <c r="K738" s="223">
        <v>0</v>
      </c>
      <c r="L738" s="223">
        <v>0</v>
      </c>
      <c r="M738" s="223">
        <v>0</v>
      </c>
      <c r="N738" s="223">
        <v>0</v>
      </c>
      <c r="O738">
        <v>34</v>
      </c>
    </row>
    <row r="739" spans="1:15">
      <c r="A739" s="222" t="s">
        <v>1139</v>
      </c>
      <c r="B739" s="222" t="s">
        <v>119</v>
      </c>
      <c r="C739" s="223">
        <v>0</v>
      </c>
      <c r="D739" s="223">
        <v>0</v>
      </c>
      <c r="E739" s="223">
        <v>0</v>
      </c>
      <c r="F739" s="223">
        <v>0</v>
      </c>
      <c r="G739" s="223">
        <v>0</v>
      </c>
      <c r="H739" s="223">
        <v>0</v>
      </c>
      <c r="I739" s="223">
        <v>0</v>
      </c>
      <c r="J739" s="223">
        <v>0</v>
      </c>
      <c r="K739" s="223">
        <v>0</v>
      </c>
      <c r="L739" s="223">
        <v>0</v>
      </c>
      <c r="M739" s="223">
        <v>0</v>
      </c>
      <c r="N739" s="223">
        <v>0</v>
      </c>
      <c r="O739">
        <v>34</v>
      </c>
    </row>
    <row r="740" spans="1:15">
      <c r="A740" s="222" t="s">
        <v>1140</v>
      </c>
      <c r="B740" s="222" t="s">
        <v>119</v>
      </c>
      <c r="C740" s="223">
        <v>0</v>
      </c>
      <c r="D740" s="223">
        <v>0</v>
      </c>
      <c r="E740" s="223">
        <v>0</v>
      </c>
      <c r="F740" s="223">
        <v>0</v>
      </c>
      <c r="G740" s="223">
        <v>0</v>
      </c>
      <c r="H740" s="223">
        <v>0</v>
      </c>
      <c r="I740" s="223">
        <v>0</v>
      </c>
      <c r="J740" s="223">
        <v>0</v>
      </c>
      <c r="K740" s="223">
        <v>0</v>
      </c>
      <c r="L740" s="223">
        <v>0</v>
      </c>
      <c r="M740" s="223">
        <v>0</v>
      </c>
      <c r="N740" s="223">
        <v>0</v>
      </c>
      <c r="O740">
        <v>34</v>
      </c>
    </row>
    <row r="741" spans="1:15">
      <c r="A741" s="222" t="s">
        <v>1141</v>
      </c>
      <c r="B741" s="222" t="s">
        <v>119</v>
      </c>
      <c r="C741" s="223">
        <v>0</v>
      </c>
      <c r="D741" s="223">
        <v>0</v>
      </c>
      <c r="E741" s="223">
        <v>0</v>
      </c>
      <c r="F741" s="223">
        <v>0</v>
      </c>
      <c r="G741" s="223">
        <v>0</v>
      </c>
      <c r="H741" s="223">
        <v>0</v>
      </c>
      <c r="I741" s="223">
        <v>0</v>
      </c>
      <c r="J741" s="223">
        <v>0</v>
      </c>
      <c r="K741" s="223">
        <v>0</v>
      </c>
      <c r="L741" s="223">
        <v>0</v>
      </c>
      <c r="M741" s="223">
        <v>0</v>
      </c>
      <c r="N741" s="223">
        <v>0</v>
      </c>
      <c r="O741">
        <v>34</v>
      </c>
    </row>
    <row r="742" spans="1:15">
      <c r="A742" s="222" t="s">
        <v>1142</v>
      </c>
      <c r="B742" s="222" t="s">
        <v>119</v>
      </c>
      <c r="C742" s="223">
        <v>0</v>
      </c>
      <c r="D742" s="223">
        <v>0</v>
      </c>
      <c r="E742" s="223">
        <v>0</v>
      </c>
      <c r="F742" s="223">
        <v>0</v>
      </c>
      <c r="G742" s="223">
        <v>0</v>
      </c>
      <c r="H742" s="223">
        <v>0</v>
      </c>
      <c r="I742" s="223">
        <v>0</v>
      </c>
      <c r="J742" s="223">
        <v>0</v>
      </c>
      <c r="K742" s="223">
        <v>0</v>
      </c>
      <c r="L742" s="223">
        <v>0</v>
      </c>
      <c r="M742" s="223">
        <v>0</v>
      </c>
      <c r="N742" s="223">
        <v>0</v>
      </c>
      <c r="O742">
        <v>34</v>
      </c>
    </row>
    <row r="743" spans="1:15">
      <c r="A743" s="222" t="s">
        <v>1143</v>
      </c>
      <c r="B743" s="222" t="s">
        <v>119</v>
      </c>
      <c r="C743" s="223">
        <v>0</v>
      </c>
      <c r="D743" s="223">
        <v>0</v>
      </c>
      <c r="E743" s="223">
        <v>0</v>
      </c>
      <c r="F743" s="223">
        <v>0</v>
      </c>
      <c r="G743" s="223">
        <v>0</v>
      </c>
      <c r="H743" s="223">
        <v>0</v>
      </c>
      <c r="I743" s="223">
        <v>0</v>
      </c>
      <c r="J743" s="223">
        <v>0</v>
      </c>
      <c r="K743" s="223">
        <v>0</v>
      </c>
      <c r="L743" s="223">
        <v>0</v>
      </c>
      <c r="M743" s="223">
        <v>0</v>
      </c>
      <c r="N743" s="223">
        <v>0</v>
      </c>
      <c r="O743">
        <v>34</v>
      </c>
    </row>
    <row r="744" spans="1:15">
      <c r="A744" s="222" t="s">
        <v>1144</v>
      </c>
      <c r="B744" s="222" t="s">
        <v>119</v>
      </c>
      <c r="C744" s="223">
        <v>0</v>
      </c>
      <c r="D744" s="223">
        <v>0</v>
      </c>
      <c r="E744" s="223">
        <v>0</v>
      </c>
      <c r="F744" s="223">
        <v>0</v>
      </c>
      <c r="G744" s="223">
        <v>0</v>
      </c>
      <c r="H744" s="223">
        <v>0</v>
      </c>
      <c r="I744" s="223">
        <v>0</v>
      </c>
      <c r="J744" s="223">
        <v>0</v>
      </c>
      <c r="K744" s="223">
        <v>0</v>
      </c>
      <c r="L744" s="223">
        <v>0</v>
      </c>
      <c r="M744" s="223">
        <v>0</v>
      </c>
      <c r="N744" s="223">
        <v>0</v>
      </c>
      <c r="O744">
        <v>34</v>
      </c>
    </row>
    <row r="745" spans="1:15">
      <c r="A745" s="222" t="s">
        <v>1145</v>
      </c>
      <c r="B745" s="222" t="s">
        <v>119</v>
      </c>
      <c r="C745" s="223">
        <v>0</v>
      </c>
      <c r="D745" s="223">
        <v>0</v>
      </c>
      <c r="E745" s="223">
        <v>0</v>
      </c>
      <c r="F745" s="223">
        <v>0</v>
      </c>
      <c r="G745" s="223">
        <v>0</v>
      </c>
      <c r="H745" s="223">
        <v>0</v>
      </c>
      <c r="I745" s="223">
        <v>0</v>
      </c>
      <c r="J745" s="223">
        <v>0</v>
      </c>
      <c r="K745" s="223">
        <v>0</v>
      </c>
      <c r="L745" s="223">
        <v>0</v>
      </c>
      <c r="M745" s="223">
        <v>0</v>
      </c>
      <c r="N745" s="223">
        <v>0</v>
      </c>
      <c r="O745">
        <v>34</v>
      </c>
    </row>
    <row r="746" spans="1:15">
      <c r="A746" s="222" t="s">
        <v>1146</v>
      </c>
      <c r="B746" s="222" t="s">
        <v>119</v>
      </c>
      <c r="C746" s="223">
        <v>0</v>
      </c>
      <c r="D746" s="223">
        <v>0</v>
      </c>
      <c r="E746" s="223">
        <v>0</v>
      </c>
      <c r="F746" s="223">
        <v>0</v>
      </c>
      <c r="G746" s="223">
        <v>0</v>
      </c>
      <c r="H746" s="223">
        <v>0</v>
      </c>
      <c r="I746" s="223">
        <v>0</v>
      </c>
      <c r="J746" s="223">
        <v>0</v>
      </c>
      <c r="K746" s="223">
        <v>0</v>
      </c>
      <c r="L746" s="223">
        <v>0</v>
      </c>
      <c r="M746" s="223">
        <v>0</v>
      </c>
      <c r="N746" s="223">
        <v>0</v>
      </c>
      <c r="O746">
        <v>34</v>
      </c>
    </row>
    <row r="747" spans="1:15">
      <c r="A747" s="222" t="s">
        <v>1147</v>
      </c>
      <c r="B747" s="222" t="s">
        <v>119</v>
      </c>
      <c r="C747" s="223">
        <v>0</v>
      </c>
      <c r="D747" s="223">
        <v>0</v>
      </c>
      <c r="E747" s="223">
        <v>0</v>
      </c>
      <c r="F747" s="223">
        <v>0</v>
      </c>
      <c r="G747" s="223">
        <v>0</v>
      </c>
      <c r="H747" s="223">
        <v>0</v>
      </c>
      <c r="I747" s="223">
        <v>0</v>
      </c>
      <c r="J747" s="223">
        <v>0</v>
      </c>
      <c r="K747" s="223">
        <v>0</v>
      </c>
      <c r="L747" s="223">
        <v>0</v>
      </c>
      <c r="M747" s="223">
        <v>0</v>
      </c>
      <c r="N747" s="223">
        <v>0</v>
      </c>
      <c r="O747">
        <v>34</v>
      </c>
    </row>
    <row r="748" spans="1:15">
      <c r="A748" s="222" t="s">
        <v>1148</v>
      </c>
      <c r="B748" s="222" t="s">
        <v>119</v>
      </c>
      <c r="C748" s="223">
        <v>0</v>
      </c>
      <c r="D748" s="223">
        <v>0</v>
      </c>
      <c r="E748" s="223">
        <v>0</v>
      </c>
      <c r="F748" s="223">
        <v>0</v>
      </c>
      <c r="G748" s="223">
        <v>0</v>
      </c>
      <c r="H748" s="223">
        <v>0</v>
      </c>
      <c r="I748" s="223">
        <v>0</v>
      </c>
      <c r="J748" s="223">
        <v>0</v>
      </c>
      <c r="K748" s="223">
        <v>0</v>
      </c>
      <c r="L748" s="223">
        <v>0</v>
      </c>
      <c r="M748" s="223">
        <v>0</v>
      </c>
      <c r="N748" s="223">
        <v>0</v>
      </c>
      <c r="O748">
        <v>34</v>
      </c>
    </row>
    <row r="749" spans="1:15">
      <c r="A749" s="222" t="s">
        <v>1149</v>
      </c>
      <c r="B749" s="222" t="s">
        <v>119</v>
      </c>
      <c r="C749" s="223">
        <v>0</v>
      </c>
      <c r="D749" s="223">
        <v>0</v>
      </c>
      <c r="E749" s="223">
        <v>0</v>
      </c>
      <c r="F749" s="223">
        <v>0</v>
      </c>
      <c r="G749" s="223">
        <v>0</v>
      </c>
      <c r="H749" s="223">
        <v>0</v>
      </c>
      <c r="I749" s="223">
        <v>0</v>
      </c>
      <c r="J749" s="223">
        <v>0</v>
      </c>
      <c r="K749" s="223">
        <v>0</v>
      </c>
      <c r="L749" s="223">
        <v>0</v>
      </c>
      <c r="M749" s="223">
        <v>0</v>
      </c>
      <c r="N749" s="223">
        <v>0</v>
      </c>
      <c r="O749">
        <v>34</v>
      </c>
    </row>
    <row r="750" spans="1:15">
      <c r="A750" s="222" t="s">
        <v>1150</v>
      </c>
      <c r="B750" s="222" t="s">
        <v>119</v>
      </c>
      <c r="C750" s="223">
        <v>0</v>
      </c>
      <c r="D750" s="223">
        <v>0</v>
      </c>
      <c r="E750" s="223">
        <v>0</v>
      </c>
      <c r="F750" s="223">
        <v>0</v>
      </c>
      <c r="G750" s="223">
        <v>0</v>
      </c>
      <c r="H750" s="223">
        <v>0</v>
      </c>
      <c r="I750" s="223">
        <v>0</v>
      </c>
      <c r="J750" s="223">
        <v>0</v>
      </c>
      <c r="K750" s="223">
        <v>0</v>
      </c>
      <c r="L750" s="223">
        <v>0</v>
      </c>
      <c r="M750" s="223">
        <v>0</v>
      </c>
      <c r="N750" s="223">
        <v>0</v>
      </c>
      <c r="O750">
        <v>34</v>
      </c>
    </row>
    <row r="751" spans="1:15">
      <c r="A751" s="222" t="s">
        <v>1151</v>
      </c>
      <c r="B751" s="222" t="s">
        <v>119</v>
      </c>
      <c r="C751" s="223">
        <v>0</v>
      </c>
      <c r="D751" s="223">
        <v>0</v>
      </c>
      <c r="E751" s="223">
        <v>0</v>
      </c>
      <c r="F751" s="223">
        <v>0</v>
      </c>
      <c r="G751" s="223">
        <v>0</v>
      </c>
      <c r="H751" s="223">
        <v>0</v>
      </c>
      <c r="I751" s="223">
        <v>0</v>
      </c>
      <c r="J751" s="223">
        <v>0</v>
      </c>
      <c r="K751" s="223">
        <v>0</v>
      </c>
      <c r="L751" s="223">
        <v>0</v>
      </c>
      <c r="M751" s="223">
        <v>0</v>
      </c>
      <c r="N751" s="223">
        <v>0</v>
      </c>
      <c r="O751">
        <v>34</v>
      </c>
    </row>
    <row r="752" spans="1:15">
      <c r="A752" s="222" t="s">
        <v>1152</v>
      </c>
      <c r="B752" s="222" t="s">
        <v>119</v>
      </c>
      <c r="C752" s="223">
        <v>0</v>
      </c>
      <c r="D752" s="223">
        <v>0</v>
      </c>
      <c r="E752" s="223">
        <v>0</v>
      </c>
      <c r="F752" s="223">
        <v>0</v>
      </c>
      <c r="G752" s="223">
        <v>0</v>
      </c>
      <c r="H752" s="223">
        <v>0</v>
      </c>
      <c r="I752" s="223">
        <v>0</v>
      </c>
      <c r="J752" s="223">
        <v>0</v>
      </c>
      <c r="K752" s="223">
        <v>0</v>
      </c>
      <c r="L752" s="223">
        <v>0</v>
      </c>
      <c r="M752" s="223">
        <v>0</v>
      </c>
      <c r="N752" s="223">
        <v>0</v>
      </c>
      <c r="O752">
        <v>34</v>
      </c>
    </row>
    <row r="753" spans="1:15">
      <c r="A753" s="222" t="s">
        <v>1153</v>
      </c>
      <c r="B753" s="222" t="s">
        <v>119</v>
      </c>
      <c r="C753" s="223">
        <v>0</v>
      </c>
      <c r="D753" s="223">
        <v>0</v>
      </c>
      <c r="E753" s="223">
        <v>0</v>
      </c>
      <c r="F753" s="223">
        <v>0</v>
      </c>
      <c r="G753" s="223">
        <v>0</v>
      </c>
      <c r="H753" s="223">
        <v>0</v>
      </c>
      <c r="I753" s="223">
        <v>0</v>
      </c>
      <c r="J753" s="223">
        <v>0</v>
      </c>
      <c r="K753" s="223">
        <v>0</v>
      </c>
      <c r="L753" s="223">
        <v>0</v>
      </c>
      <c r="M753" s="223">
        <v>0</v>
      </c>
      <c r="N753" s="223">
        <v>0</v>
      </c>
      <c r="O753">
        <v>34</v>
      </c>
    </row>
    <row r="754" spans="1:15">
      <c r="A754" s="222" t="s">
        <v>1154</v>
      </c>
      <c r="B754" s="222" t="s">
        <v>119</v>
      </c>
      <c r="C754" s="223">
        <v>0</v>
      </c>
      <c r="D754" s="223">
        <v>0</v>
      </c>
      <c r="E754" s="223">
        <v>0</v>
      </c>
      <c r="F754" s="223">
        <v>0</v>
      </c>
      <c r="G754" s="223">
        <v>0</v>
      </c>
      <c r="H754" s="223">
        <v>0</v>
      </c>
      <c r="I754" s="223">
        <v>0</v>
      </c>
      <c r="J754" s="223">
        <v>0</v>
      </c>
      <c r="K754" s="223">
        <v>0</v>
      </c>
      <c r="L754" s="223">
        <v>0</v>
      </c>
      <c r="M754" s="223">
        <v>0</v>
      </c>
      <c r="N754" s="223">
        <v>0</v>
      </c>
      <c r="O754">
        <v>34</v>
      </c>
    </row>
    <row r="755" spans="1:15">
      <c r="A755" s="222" t="s">
        <v>1155</v>
      </c>
      <c r="B755" s="222" t="s">
        <v>119</v>
      </c>
      <c r="C755" s="223">
        <v>0</v>
      </c>
      <c r="D755" s="223">
        <v>0</v>
      </c>
      <c r="E755" s="223">
        <v>0</v>
      </c>
      <c r="F755" s="223">
        <v>0</v>
      </c>
      <c r="G755" s="223">
        <v>0</v>
      </c>
      <c r="H755" s="223">
        <v>0</v>
      </c>
      <c r="I755" s="223">
        <v>0</v>
      </c>
      <c r="J755" s="223">
        <v>0</v>
      </c>
      <c r="K755" s="223">
        <v>0</v>
      </c>
      <c r="L755" s="223">
        <v>0</v>
      </c>
      <c r="M755" s="223">
        <v>0</v>
      </c>
      <c r="N755" s="223">
        <v>0</v>
      </c>
      <c r="O755">
        <v>34</v>
      </c>
    </row>
    <row r="756" spans="1:15">
      <c r="A756" s="222" t="s">
        <v>1156</v>
      </c>
      <c r="B756" s="222" t="s">
        <v>119</v>
      </c>
      <c r="C756" s="223">
        <v>0</v>
      </c>
      <c r="D756" s="223">
        <v>0</v>
      </c>
      <c r="E756" s="223">
        <v>0</v>
      </c>
      <c r="F756" s="223">
        <v>0</v>
      </c>
      <c r="G756" s="223">
        <v>0</v>
      </c>
      <c r="H756" s="223">
        <v>0</v>
      </c>
      <c r="I756" s="223">
        <v>0</v>
      </c>
      <c r="J756" s="223">
        <v>0</v>
      </c>
      <c r="K756" s="223">
        <v>0</v>
      </c>
      <c r="L756" s="223">
        <v>0</v>
      </c>
      <c r="M756" s="223">
        <v>0</v>
      </c>
      <c r="N756" s="223">
        <v>0</v>
      </c>
      <c r="O756">
        <v>34</v>
      </c>
    </row>
    <row r="757" spans="1:15">
      <c r="A757" s="222" t="s">
        <v>1157</v>
      </c>
      <c r="B757" s="222" t="s">
        <v>119</v>
      </c>
      <c r="C757" s="223">
        <v>0</v>
      </c>
      <c r="D757" s="223">
        <v>0</v>
      </c>
      <c r="E757" s="223">
        <v>0</v>
      </c>
      <c r="F757" s="223">
        <v>0</v>
      </c>
      <c r="G757" s="223">
        <v>0</v>
      </c>
      <c r="H757" s="223">
        <v>0</v>
      </c>
      <c r="I757" s="223">
        <v>0</v>
      </c>
      <c r="J757" s="223">
        <v>0</v>
      </c>
      <c r="K757" s="223">
        <v>0</v>
      </c>
      <c r="L757" s="223">
        <v>0</v>
      </c>
      <c r="M757" s="223">
        <v>0</v>
      </c>
      <c r="N757" s="223">
        <v>0</v>
      </c>
      <c r="O757">
        <v>34</v>
      </c>
    </row>
    <row r="758" spans="1:15">
      <c r="A758" s="222" t="s">
        <v>1158</v>
      </c>
      <c r="B758" s="222" t="s">
        <v>119</v>
      </c>
      <c r="C758" s="223">
        <v>0</v>
      </c>
      <c r="D758" s="223">
        <v>0</v>
      </c>
      <c r="E758" s="223">
        <v>0</v>
      </c>
      <c r="F758" s="223">
        <v>0</v>
      </c>
      <c r="G758" s="223">
        <v>0</v>
      </c>
      <c r="H758" s="223">
        <v>0</v>
      </c>
      <c r="I758" s="223">
        <v>0</v>
      </c>
      <c r="J758" s="223">
        <v>0</v>
      </c>
      <c r="K758" s="223">
        <v>0</v>
      </c>
      <c r="L758" s="223">
        <v>0</v>
      </c>
      <c r="M758" s="223">
        <v>0</v>
      </c>
      <c r="N758" s="223">
        <v>0</v>
      </c>
      <c r="O758">
        <v>34</v>
      </c>
    </row>
    <row r="759" spans="1:15">
      <c r="A759" s="222" t="s">
        <v>1159</v>
      </c>
      <c r="B759" s="222" t="s">
        <v>119</v>
      </c>
      <c r="C759" s="223">
        <v>0</v>
      </c>
      <c r="D759" s="223">
        <v>0</v>
      </c>
      <c r="E759" s="223">
        <v>0</v>
      </c>
      <c r="F759" s="223">
        <v>0</v>
      </c>
      <c r="G759" s="223">
        <v>0</v>
      </c>
      <c r="H759" s="223">
        <v>0</v>
      </c>
      <c r="I759" s="223">
        <v>0</v>
      </c>
      <c r="J759" s="223">
        <v>0</v>
      </c>
      <c r="K759" s="223">
        <v>0</v>
      </c>
      <c r="L759" s="223">
        <v>0</v>
      </c>
      <c r="M759" s="223">
        <v>0</v>
      </c>
      <c r="N759" s="223">
        <v>0</v>
      </c>
      <c r="O759">
        <v>34</v>
      </c>
    </row>
    <row r="760" spans="1:15">
      <c r="A760" s="222" t="s">
        <v>1160</v>
      </c>
      <c r="B760" s="222" t="s">
        <v>119</v>
      </c>
      <c r="C760" s="223">
        <v>0</v>
      </c>
      <c r="D760" s="223">
        <v>0</v>
      </c>
      <c r="E760" s="223">
        <v>0</v>
      </c>
      <c r="F760" s="223">
        <v>0</v>
      </c>
      <c r="G760" s="223">
        <v>0</v>
      </c>
      <c r="H760" s="223">
        <v>0</v>
      </c>
      <c r="I760" s="223">
        <v>0</v>
      </c>
      <c r="J760" s="223">
        <v>0</v>
      </c>
      <c r="K760" s="223">
        <v>0</v>
      </c>
      <c r="L760" s="223">
        <v>0</v>
      </c>
      <c r="M760" s="223">
        <v>0</v>
      </c>
      <c r="N760" s="223">
        <v>0</v>
      </c>
      <c r="O760">
        <v>34</v>
      </c>
    </row>
    <row r="761" spans="1:15">
      <c r="A761" s="222" t="s">
        <v>1161</v>
      </c>
      <c r="B761" s="222" t="s">
        <v>119</v>
      </c>
      <c r="C761" s="223">
        <v>0</v>
      </c>
      <c r="D761" s="223">
        <v>0</v>
      </c>
      <c r="E761" s="223">
        <v>0</v>
      </c>
      <c r="F761" s="223">
        <v>0</v>
      </c>
      <c r="G761" s="223">
        <v>0</v>
      </c>
      <c r="H761" s="223">
        <v>0</v>
      </c>
      <c r="I761" s="223">
        <v>0</v>
      </c>
      <c r="J761" s="223">
        <v>0</v>
      </c>
      <c r="K761" s="223">
        <v>0</v>
      </c>
      <c r="L761" s="223">
        <v>0</v>
      </c>
      <c r="M761" s="223">
        <v>0</v>
      </c>
      <c r="N761" s="223">
        <v>0</v>
      </c>
      <c r="O761">
        <v>34</v>
      </c>
    </row>
    <row r="762" spans="1:15">
      <c r="A762" s="222" t="s">
        <v>1162</v>
      </c>
      <c r="B762" s="222" t="s">
        <v>119</v>
      </c>
      <c r="C762" s="223">
        <v>0</v>
      </c>
      <c r="D762" s="223">
        <v>0</v>
      </c>
      <c r="E762" s="223">
        <v>0</v>
      </c>
      <c r="F762" s="223">
        <v>0</v>
      </c>
      <c r="G762" s="223">
        <v>0</v>
      </c>
      <c r="H762" s="223">
        <v>0</v>
      </c>
      <c r="I762" s="223">
        <v>0</v>
      </c>
      <c r="J762" s="223">
        <v>0</v>
      </c>
      <c r="K762" s="223">
        <v>0</v>
      </c>
      <c r="L762" s="223">
        <v>0</v>
      </c>
      <c r="M762" s="223">
        <v>0</v>
      </c>
      <c r="N762" s="223">
        <v>0</v>
      </c>
      <c r="O762">
        <v>34</v>
      </c>
    </row>
    <row r="763" spans="1:15">
      <c r="A763" s="222" t="s">
        <v>1163</v>
      </c>
      <c r="B763" s="222" t="s">
        <v>119</v>
      </c>
      <c r="C763" s="223">
        <v>0</v>
      </c>
      <c r="D763" s="223">
        <v>0</v>
      </c>
      <c r="E763" s="223">
        <v>0</v>
      </c>
      <c r="F763" s="223">
        <v>0</v>
      </c>
      <c r="G763" s="223">
        <v>0</v>
      </c>
      <c r="H763" s="223">
        <v>0</v>
      </c>
      <c r="I763" s="223">
        <v>0</v>
      </c>
      <c r="J763" s="223">
        <v>0</v>
      </c>
      <c r="K763" s="223">
        <v>0</v>
      </c>
      <c r="L763" s="223">
        <v>0</v>
      </c>
      <c r="M763" s="223">
        <v>0</v>
      </c>
      <c r="N763" s="223">
        <v>0</v>
      </c>
      <c r="O763">
        <v>34</v>
      </c>
    </row>
    <row r="764" spans="1:15">
      <c r="A764" s="222" t="s">
        <v>1164</v>
      </c>
      <c r="B764" s="222" t="s">
        <v>119</v>
      </c>
      <c r="C764" s="223">
        <v>0</v>
      </c>
      <c r="D764" s="223">
        <v>0</v>
      </c>
      <c r="E764" s="223">
        <v>0</v>
      </c>
      <c r="F764" s="223">
        <v>0</v>
      </c>
      <c r="G764" s="223">
        <v>0</v>
      </c>
      <c r="H764" s="223">
        <v>0</v>
      </c>
      <c r="I764" s="223">
        <v>0</v>
      </c>
      <c r="J764" s="223">
        <v>0</v>
      </c>
      <c r="K764" s="223">
        <v>0</v>
      </c>
      <c r="L764" s="223">
        <v>0</v>
      </c>
      <c r="M764" s="223">
        <v>0</v>
      </c>
      <c r="N764" s="223">
        <v>0</v>
      </c>
      <c r="O764">
        <v>34</v>
      </c>
    </row>
    <row r="765" spans="1:15">
      <c r="A765" s="222" t="s">
        <v>1165</v>
      </c>
      <c r="B765" s="222" t="s">
        <v>119</v>
      </c>
      <c r="C765" s="223">
        <v>0</v>
      </c>
      <c r="D765" s="223">
        <v>0</v>
      </c>
      <c r="E765" s="223">
        <v>0</v>
      </c>
      <c r="F765" s="223">
        <v>0</v>
      </c>
      <c r="G765" s="223">
        <v>0</v>
      </c>
      <c r="H765" s="223">
        <v>0</v>
      </c>
      <c r="I765" s="223">
        <v>0</v>
      </c>
      <c r="J765" s="223">
        <v>0</v>
      </c>
      <c r="K765" s="223">
        <v>0</v>
      </c>
      <c r="L765" s="223">
        <v>0</v>
      </c>
      <c r="M765" s="223">
        <v>0</v>
      </c>
      <c r="N765" s="223">
        <v>0</v>
      </c>
      <c r="O765">
        <v>34</v>
      </c>
    </row>
    <row r="766" spans="1:15">
      <c r="A766" s="222" t="s">
        <v>1166</v>
      </c>
      <c r="B766" s="222" t="s">
        <v>119</v>
      </c>
      <c r="C766" s="223">
        <v>0</v>
      </c>
      <c r="D766" s="223">
        <v>0</v>
      </c>
      <c r="E766" s="223">
        <v>0</v>
      </c>
      <c r="F766" s="223">
        <v>0</v>
      </c>
      <c r="G766" s="223">
        <v>0</v>
      </c>
      <c r="H766" s="223">
        <v>0</v>
      </c>
      <c r="I766" s="223">
        <v>0</v>
      </c>
      <c r="J766" s="223">
        <v>0</v>
      </c>
      <c r="K766" s="223">
        <v>0</v>
      </c>
      <c r="L766" s="223">
        <v>0</v>
      </c>
      <c r="M766" s="223">
        <v>0</v>
      </c>
      <c r="N766" s="223">
        <v>0</v>
      </c>
      <c r="O766">
        <v>34</v>
      </c>
    </row>
    <row r="767" spans="1:15">
      <c r="A767" s="222" t="s">
        <v>1167</v>
      </c>
      <c r="B767" s="222" t="s">
        <v>119</v>
      </c>
      <c r="C767" s="223">
        <v>0</v>
      </c>
      <c r="D767" s="223">
        <v>0</v>
      </c>
      <c r="E767" s="223">
        <v>0</v>
      </c>
      <c r="F767" s="223">
        <v>0</v>
      </c>
      <c r="G767" s="223">
        <v>0</v>
      </c>
      <c r="H767" s="223">
        <v>0</v>
      </c>
      <c r="I767" s="223">
        <v>0</v>
      </c>
      <c r="J767" s="223">
        <v>0</v>
      </c>
      <c r="K767" s="223">
        <v>0</v>
      </c>
      <c r="L767" s="223">
        <v>0</v>
      </c>
      <c r="M767" s="223">
        <v>0</v>
      </c>
      <c r="N767" s="223">
        <v>0</v>
      </c>
      <c r="O767">
        <v>34</v>
      </c>
    </row>
    <row r="768" spans="1:15">
      <c r="A768" s="222" t="s">
        <v>1168</v>
      </c>
      <c r="B768" s="222" t="s">
        <v>119</v>
      </c>
      <c r="C768" s="223">
        <v>0</v>
      </c>
      <c r="D768" s="223">
        <v>0</v>
      </c>
      <c r="E768" s="223">
        <v>0</v>
      </c>
      <c r="F768" s="223">
        <v>0</v>
      </c>
      <c r="G768" s="223">
        <v>0</v>
      </c>
      <c r="H768" s="223">
        <v>0</v>
      </c>
      <c r="I768" s="223">
        <v>0</v>
      </c>
      <c r="J768" s="223">
        <v>0</v>
      </c>
      <c r="K768" s="223">
        <v>0</v>
      </c>
      <c r="L768" s="223">
        <v>0</v>
      </c>
      <c r="M768" s="223">
        <v>0</v>
      </c>
      <c r="N768" s="223">
        <v>0</v>
      </c>
      <c r="O768">
        <v>34</v>
      </c>
    </row>
    <row r="769" spans="1:15">
      <c r="A769" s="222" t="s">
        <v>1169</v>
      </c>
      <c r="B769" s="222" t="s">
        <v>119</v>
      </c>
      <c r="C769" s="223">
        <v>0</v>
      </c>
      <c r="D769" s="223">
        <v>0</v>
      </c>
      <c r="E769" s="223">
        <v>0</v>
      </c>
      <c r="F769" s="223">
        <v>0</v>
      </c>
      <c r="G769" s="223">
        <v>0</v>
      </c>
      <c r="H769" s="223">
        <v>0</v>
      </c>
      <c r="I769" s="223">
        <v>0</v>
      </c>
      <c r="J769" s="223">
        <v>0</v>
      </c>
      <c r="K769" s="223">
        <v>0</v>
      </c>
      <c r="L769" s="223">
        <v>0</v>
      </c>
      <c r="M769" s="223">
        <v>0</v>
      </c>
      <c r="N769" s="223">
        <v>0</v>
      </c>
      <c r="O769">
        <v>34</v>
      </c>
    </row>
    <row r="770" spans="1:15">
      <c r="A770" s="222" t="s">
        <v>1170</v>
      </c>
      <c r="B770" s="222" t="s">
        <v>119</v>
      </c>
      <c r="C770" s="223">
        <v>0</v>
      </c>
      <c r="D770" s="223">
        <v>0</v>
      </c>
      <c r="E770" s="223">
        <v>0</v>
      </c>
      <c r="F770" s="223">
        <v>0</v>
      </c>
      <c r="G770" s="223">
        <v>0</v>
      </c>
      <c r="H770" s="223">
        <v>0</v>
      </c>
      <c r="I770" s="223">
        <v>0</v>
      </c>
      <c r="J770" s="223">
        <v>0</v>
      </c>
      <c r="K770" s="223">
        <v>0</v>
      </c>
      <c r="L770" s="223">
        <v>0</v>
      </c>
      <c r="M770" s="223">
        <v>0</v>
      </c>
      <c r="N770" s="223">
        <v>0</v>
      </c>
      <c r="O770">
        <v>34</v>
      </c>
    </row>
    <row r="771" spans="1:15">
      <c r="A771" s="222" t="s">
        <v>1171</v>
      </c>
      <c r="B771" s="222" t="s">
        <v>119</v>
      </c>
      <c r="C771" s="223">
        <v>0</v>
      </c>
      <c r="D771" s="223">
        <v>0</v>
      </c>
      <c r="E771" s="223">
        <v>0</v>
      </c>
      <c r="F771" s="223">
        <v>0</v>
      </c>
      <c r="G771" s="223">
        <v>0</v>
      </c>
      <c r="H771" s="223">
        <v>0</v>
      </c>
      <c r="I771" s="223">
        <v>0</v>
      </c>
      <c r="J771" s="223">
        <v>0</v>
      </c>
      <c r="K771" s="223">
        <v>0</v>
      </c>
      <c r="L771" s="223">
        <v>0</v>
      </c>
      <c r="M771" s="223">
        <v>0</v>
      </c>
      <c r="N771" s="223">
        <v>0</v>
      </c>
      <c r="O771">
        <v>34</v>
      </c>
    </row>
    <row r="772" spans="1:15">
      <c r="A772" s="222" t="s">
        <v>1172</v>
      </c>
      <c r="B772" s="222" t="s">
        <v>119</v>
      </c>
      <c r="C772" s="223">
        <v>0</v>
      </c>
      <c r="D772" s="223">
        <v>0</v>
      </c>
      <c r="E772" s="223">
        <v>0</v>
      </c>
      <c r="F772" s="223">
        <v>0</v>
      </c>
      <c r="G772" s="223">
        <v>0</v>
      </c>
      <c r="H772" s="223">
        <v>0</v>
      </c>
      <c r="I772" s="223">
        <v>0</v>
      </c>
      <c r="J772" s="223">
        <v>0</v>
      </c>
      <c r="K772" s="223">
        <v>0</v>
      </c>
      <c r="L772" s="223">
        <v>0</v>
      </c>
      <c r="M772" s="223">
        <v>0</v>
      </c>
      <c r="N772" s="223">
        <v>0</v>
      </c>
      <c r="O772">
        <v>34</v>
      </c>
    </row>
    <row r="773" spans="1:15">
      <c r="A773" s="222" t="s">
        <v>1173</v>
      </c>
      <c r="B773" s="222" t="s">
        <v>119</v>
      </c>
      <c r="C773" s="223">
        <v>0</v>
      </c>
      <c r="D773" s="223">
        <v>0</v>
      </c>
      <c r="E773" s="223">
        <v>0</v>
      </c>
      <c r="F773" s="223">
        <v>0</v>
      </c>
      <c r="G773" s="223">
        <v>0</v>
      </c>
      <c r="H773" s="223">
        <v>0</v>
      </c>
      <c r="I773" s="223">
        <v>0</v>
      </c>
      <c r="J773" s="223">
        <v>0</v>
      </c>
      <c r="K773" s="223">
        <v>0</v>
      </c>
      <c r="L773" s="223">
        <v>0</v>
      </c>
      <c r="M773" s="223">
        <v>0</v>
      </c>
      <c r="N773" s="223">
        <v>0</v>
      </c>
      <c r="O773">
        <v>34</v>
      </c>
    </row>
    <row r="774" spans="1:15">
      <c r="A774" s="222" t="s">
        <v>1174</v>
      </c>
      <c r="B774" s="222" t="s">
        <v>119</v>
      </c>
      <c r="C774" s="223">
        <v>0</v>
      </c>
      <c r="D774" s="223">
        <v>0</v>
      </c>
      <c r="E774" s="223">
        <v>0</v>
      </c>
      <c r="F774" s="223">
        <v>0</v>
      </c>
      <c r="G774" s="223">
        <v>0</v>
      </c>
      <c r="H774" s="223">
        <v>0</v>
      </c>
      <c r="I774" s="223">
        <v>0</v>
      </c>
      <c r="J774" s="223">
        <v>0</v>
      </c>
      <c r="K774" s="223">
        <v>0</v>
      </c>
      <c r="L774" s="223">
        <v>0</v>
      </c>
      <c r="M774" s="223">
        <v>0</v>
      </c>
      <c r="N774" s="223">
        <v>0</v>
      </c>
      <c r="O774">
        <v>34</v>
      </c>
    </row>
    <row r="775" spans="1:15">
      <c r="A775" s="222" t="s">
        <v>1175</v>
      </c>
      <c r="B775" s="222" t="s">
        <v>119</v>
      </c>
      <c r="C775" s="223">
        <v>0</v>
      </c>
      <c r="D775" s="223">
        <v>0</v>
      </c>
      <c r="E775" s="223">
        <v>0</v>
      </c>
      <c r="F775" s="223">
        <v>0</v>
      </c>
      <c r="G775" s="223">
        <v>0</v>
      </c>
      <c r="H775" s="223">
        <v>0</v>
      </c>
      <c r="I775" s="223">
        <v>0</v>
      </c>
      <c r="J775" s="223">
        <v>0</v>
      </c>
      <c r="K775" s="223">
        <v>0</v>
      </c>
      <c r="L775" s="223">
        <v>0</v>
      </c>
      <c r="M775" s="223">
        <v>0</v>
      </c>
      <c r="N775" s="223">
        <v>0</v>
      </c>
      <c r="O775">
        <v>34</v>
      </c>
    </row>
    <row r="776" spans="1:15">
      <c r="A776" s="222" t="s">
        <v>1176</v>
      </c>
      <c r="B776" s="222" t="s">
        <v>119</v>
      </c>
      <c r="C776" s="223">
        <v>0</v>
      </c>
      <c r="D776" s="223">
        <v>0</v>
      </c>
      <c r="E776" s="223">
        <v>0</v>
      </c>
      <c r="F776" s="223">
        <v>0</v>
      </c>
      <c r="G776" s="223">
        <v>0</v>
      </c>
      <c r="H776" s="223">
        <v>0</v>
      </c>
      <c r="I776" s="223">
        <v>0</v>
      </c>
      <c r="J776" s="223">
        <v>0</v>
      </c>
      <c r="K776" s="223">
        <v>0</v>
      </c>
      <c r="L776" s="223">
        <v>0</v>
      </c>
      <c r="M776" s="223">
        <v>0</v>
      </c>
      <c r="N776" s="223">
        <v>0</v>
      </c>
      <c r="O776">
        <v>34</v>
      </c>
    </row>
    <row r="777" spans="1:15">
      <c r="A777" s="222" t="s">
        <v>1177</v>
      </c>
      <c r="B777" s="222" t="s">
        <v>119</v>
      </c>
      <c r="C777" s="223">
        <v>0</v>
      </c>
      <c r="D777" s="223">
        <v>0</v>
      </c>
      <c r="E777" s="223">
        <v>0</v>
      </c>
      <c r="F777" s="223">
        <v>0</v>
      </c>
      <c r="G777" s="223">
        <v>0</v>
      </c>
      <c r="H777" s="223">
        <v>0</v>
      </c>
      <c r="I777" s="223">
        <v>0</v>
      </c>
      <c r="J777" s="223">
        <v>0</v>
      </c>
      <c r="K777" s="223">
        <v>0</v>
      </c>
      <c r="L777" s="223">
        <v>0</v>
      </c>
      <c r="M777" s="223">
        <v>0</v>
      </c>
      <c r="N777" s="223">
        <v>0</v>
      </c>
      <c r="O777">
        <v>34</v>
      </c>
    </row>
    <row r="778" spans="1:15">
      <c r="A778" s="222" t="s">
        <v>1178</v>
      </c>
      <c r="B778" s="222" t="s">
        <v>119</v>
      </c>
      <c r="C778" s="223">
        <v>0</v>
      </c>
      <c r="D778" s="223">
        <v>0</v>
      </c>
      <c r="E778" s="223">
        <v>0</v>
      </c>
      <c r="F778" s="223">
        <v>0</v>
      </c>
      <c r="G778" s="223">
        <v>0</v>
      </c>
      <c r="H778" s="223">
        <v>0</v>
      </c>
      <c r="I778" s="223">
        <v>0</v>
      </c>
      <c r="J778" s="223">
        <v>0</v>
      </c>
      <c r="K778" s="223">
        <v>0</v>
      </c>
      <c r="L778" s="223">
        <v>0</v>
      </c>
      <c r="M778" s="223">
        <v>0</v>
      </c>
      <c r="N778" s="223">
        <v>0</v>
      </c>
      <c r="O778">
        <v>34</v>
      </c>
    </row>
    <row r="779" spans="1:15">
      <c r="A779" s="222" t="s">
        <v>1179</v>
      </c>
      <c r="B779" s="222" t="s">
        <v>119</v>
      </c>
      <c r="C779" s="223">
        <v>0</v>
      </c>
      <c r="D779" s="223">
        <v>0</v>
      </c>
      <c r="E779" s="223">
        <v>0</v>
      </c>
      <c r="F779" s="223">
        <v>0</v>
      </c>
      <c r="G779" s="223">
        <v>0</v>
      </c>
      <c r="H779" s="223">
        <v>0</v>
      </c>
      <c r="I779" s="223">
        <v>0</v>
      </c>
      <c r="J779" s="223">
        <v>0</v>
      </c>
      <c r="K779" s="223">
        <v>0</v>
      </c>
      <c r="L779" s="223">
        <v>0</v>
      </c>
      <c r="M779" s="223">
        <v>0</v>
      </c>
      <c r="N779" s="223">
        <v>0</v>
      </c>
      <c r="O779">
        <v>34</v>
      </c>
    </row>
    <row r="780" spans="1:15">
      <c r="A780" s="222" t="s">
        <v>1180</v>
      </c>
      <c r="B780" s="222" t="s">
        <v>119</v>
      </c>
      <c r="C780" s="223">
        <v>0</v>
      </c>
      <c r="D780" s="223">
        <v>0</v>
      </c>
      <c r="E780" s="223">
        <v>0</v>
      </c>
      <c r="F780" s="223">
        <v>0</v>
      </c>
      <c r="G780" s="223">
        <v>0</v>
      </c>
      <c r="H780" s="223">
        <v>0</v>
      </c>
      <c r="I780" s="223">
        <v>0</v>
      </c>
      <c r="J780" s="223">
        <v>0</v>
      </c>
      <c r="K780" s="223">
        <v>0</v>
      </c>
      <c r="L780" s="223">
        <v>0</v>
      </c>
      <c r="M780" s="223">
        <v>0</v>
      </c>
      <c r="N780" s="223">
        <v>0</v>
      </c>
      <c r="O780">
        <v>34</v>
      </c>
    </row>
    <row r="781" spans="1:15">
      <c r="A781" s="222" t="s">
        <v>1181</v>
      </c>
      <c r="B781" s="222" t="s">
        <v>119</v>
      </c>
      <c r="C781" s="223">
        <v>0</v>
      </c>
      <c r="D781" s="223">
        <v>0</v>
      </c>
      <c r="E781" s="223">
        <v>0</v>
      </c>
      <c r="F781" s="223">
        <v>0</v>
      </c>
      <c r="G781" s="223">
        <v>0</v>
      </c>
      <c r="H781" s="223">
        <v>0</v>
      </c>
      <c r="I781" s="223">
        <v>0</v>
      </c>
      <c r="J781" s="223">
        <v>0</v>
      </c>
      <c r="K781" s="223">
        <v>0</v>
      </c>
      <c r="L781" s="223">
        <v>0</v>
      </c>
      <c r="M781" s="223">
        <v>0</v>
      </c>
      <c r="N781" s="223">
        <v>0</v>
      </c>
      <c r="O781">
        <v>34</v>
      </c>
    </row>
    <row r="782" spans="1:15">
      <c r="A782" s="222" t="s">
        <v>1182</v>
      </c>
      <c r="B782" s="222" t="s">
        <v>119</v>
      </c>
      <c r="C782" s="223">
        <v>0</v>
      </c>
      <c r="D782" s="223">
        <v>0</v>
      </c>
      <c r="E782" s="223">
        <v>0</v>
      </c>
      <c r="F782" s="223">
        <v>0</v>
      </c>
      <c r="G782" s="223">
        <v>0</v>
      </c>
      <c r="H782" s="223">
        <v>0</v>
      </c>
      <c r="I782" s="223">
        <v>0</v>
      </c>
      <c r="J782" s="223">
        <v>0</v>
      </c>
      <c r="K782" s="223">
        <v>0</v>
      </c>
      <c r="L782" s="223">
        <v>0</v>
      </c>
      <c r="M782" s="223">
        <v>0</v>
      </c>
      <c r="N782" s="223">
        <v>0</v>
      </c>
      <c r="O782">
        <v>34</v>
      </c>
    </row>
    <row r="783" spans="1:15">
      <c r="A783" s="222" t="s">
        <v>1183</v>
      </c>
      <c r="B783" s="222" t="s">
        <v>119</v>
      </c>
      <c r="C783" s="223">
        <v>0</v>
      </c>
      <c r="D783" s="223">
        <v>0</v>
      </c>
      <c r="E783" s="223">
        <v>0</v>
      </c>
      <c r="F783" s="223">
        <v>0</v>
      </c>
      <c r="G783" s="223">
        <v>0</v>
      </c>
      <c r="H783" s="223">
        <v>0</v>
      </c>
      <c r="I783" s="223">
        <v>0</v>
      </c>
      <c r="J783" s="223">
        <v>0</v>
      </c>
      <c r="K783" s="223">
        <v>0</v>
      </c>
      <c r="L783" s="223">
        <v>0</v>
      </c>
      <c r="M783" s="223">
        <v>0</v>
      </c>
      <c r="N783" s="223">
        <v>0</v>
      </c>
      <c r="O783">
        <v>34</v>
      </c>
    </row>
    <row r="784" spans="1:15">
      <c r="A784" s="222" t="s">
        <v>1184</v>
      </c>
      <c r="B784" s="222" t="s">
        <v>119</v>
      </c>
      <c r="C784" s="223">
        <v>0</v>
      </c>
      <c r="D784" s="223">
        <v>0</v>
      </c>
      <c r="E784" s="223">
        <v>0</v>
      </c>
      <c r="F784" s="223">
        <v>0</v>
      </c>
      <c r="G784" s="223">
        <v>0</v>
      </c>
      <c r="H784" s="223">
        <v>0</v>
      </c>
      <c r="I784" s="223">
        <v>0</v>
      </c>
      <c r="J784" s="223">
        <v>0</v>
      </c>
      <c r="K784" s="223">
        <v>0</v>
      </c>
      <c r="L784" s="223">
        <v>0</v>
      </c>
      <c r="M784" s="223">
        <v>0</v>
      </c>
      <c r="N784" s="223">
        <v>0</v>
      </c>
      <c r="O784">
        <v>34</v>
      </c>
    </row>
    <row r="785" spans="1:15">
      <c r="A785" s="222" t="s">
        <v>1185</v>
      </c>
      <c r="B785" s="222" t="s">
        <v>119</v>
      </c>
      <c r="C785" s="223">
        <v>0</v>
      </c>
      <c r="D785" s="223">
        <v>0</v>
      </c>
      <c r="E785" s="223">
        <v>0</v>
      </c>
      <c r="F785" s="223">
        <v>0</v>
      </c>
      <c r="G785" s="223">
        <v>0</v>
      </c>
      <c r="H785" s="223">
        <v>0</v>
      </c>
      <c r="I785" s="223">
        <v>0</v>
      </c>
      <c r="J785" s="223">
        <v>0</v>
      </c>
      <c r="K785" s="223">
        <v>0</v>
      </c>
      <c r="L785" s="223">
        <v>0</v>
      </c>
      <c r="M785" s="223">
        <v>0</v>
      </c>
      <c r="N785" s="223">
        <v>0</v>
      </c>
      <c r="O785">
        <v>34</v>
      </c>
    </row>
    <row r="786" spans="1:15">
      <c r="A786" s="222" t="s">
        <v>1186</v>
      </c>
      <c r="B786" s="222" t="s">
        <v>119</v>
      </c>
      <c r="C786" s="223">
        <v>0</v>
      </c>
      <c r="D786" s="223">
        <v>0</v>
      </c>
      <c r="E786" s="223">
        <v>0</v>
      </c>
      <c r="F786" s="223">
        <v>0</v>
      </c>
      <c r="G786" s="223">
        <v>0</v>
      </c>
      <c r="H786" s="223">
        <v>0</v>
      </c>
      <c r="I786" s="223">
        <v>0</v>
      </c>
      <c r="J786" s="223">
        <v>0</v>
      </c>
      <c r="K786" s="223">
        <v>0</v>
      </c>
      <c r="L786" s="223">
        <v>0</v>
      </c>
      <c r="M786" s="223">
        <v>0</v>
      </c>
      <c r="N786" s="223">
        <v>0</v>
      </c>
      <c r="O786">
        <v>34</v>
      </c>
    </row>
    <row r="787" spans="1:15">
      <c r="A787" s="222" t="s">
        <v>1187</v>
      </c>
      <c r="B787" s="222" t="s">
        <v>119</v>
      </c>
      <c r="C787" s="223">
        <v>0</v>
      </c>
      <c r="D787" s="223">
        <v>0</v>
      </c>
      <c r="E787" s="223">
        <v>0</v>
      </c>
      <c r="F787" s="223">
        <v>0</v>
      </c>
      <c r="G787" s="223">
        <v>0</v>
      </c>
      <c r="H787" s="223">
        <v>0</v>
      </c>
      <c r="I787" s="223">
        <v>0</v>
      </c>
      <c r="J787" s="223">
        <v>0</v>
      </c>
      <c r="K787" s="223">
        <v>0</v>
      </c>
      <c r="L787" s="223">
        <v>0</v>
      </c>
      <c r="M787" s="223">
        <v>0</v>
      </c>
      <c r="N787" s="223">
        <v>0</v>
      </c>
      <c r="O787">
        <v>34</v>
      </c>
    </row>
    <row r="788" spans="1:15">
      <c r="A788" s="222" t="s">
        <v>1188</v>
      </c>
      <c r="B788" s="222" t="s">
        <v>119</v>
      </c>
      <c r="C788" s="223">
        <v>0</v>
      </c>
      <c r="D788" s="223">
        <v>0</v>
      </c>
      <c r="E788" s="223">
        <v>0</v>
      </c>
      <c r="F788" s="223">
        <v>0</v>
      </c>
      <c r="G788" s="223">
        <v>0</v>
      </c>
      <c r="H788" s="223">
        <v>0</v>
      </c>
      <c r="I788" s="223">
        <v>0</v>
      </c>
      <c r="J788" s="223">
        <v>0</v>
      </c>
      <c r="K788" s="223">
        <v>0</v>
      </c>
      <c r="L788" s="223">
        <v>0</v>
      </c>
      <c r="M788" s="223">
        <v>0</v>
      </c>
      <c r="N788" s="223">
        <v>0</v>
      </c>
      <c r="O788">
        <v>34</v>
      </c>
    </row>
    <row r="789" spans="1:15">
      <c r="A789" s="222" t="s">
        <v>1189</v>
      </c>
      <c r="B789" s="222" t="s">
        <v>119</v>
      </c>
      <c r="C789" s="223">
        <v>0</v>
      </c>
      <c r="D789" s="223">
        <v>0</v>
      </c>
      <c r="E789" s="223">
        <v>0</v>
      </c>
      <c r="F789" s="223">
        <v>0</v>
      </c>
      <c r="G789" s="223">
        <v>0</v>
      </c>
      <c r="H789" s="223">
        <v>0</v>
      </c>
      <c r="I789" s="223">
        <v>0</v>
      </c>
      <c r="J789" s="223">
        <v>0</v>
      </c>
      <c r="K789" s="223">
        <v>0</v>
      </c>
      <c r="L789" s="223">
        <v>0</v>
      </c>
      <c r="M789" s="223">
        <v>0</v>
      </c>
      <c r="N789" s="223">
        <v>0</v>
      </c>
      <c r="O789">
        <v>34</v>
      </c>
    </row>
    <row r="790" spans="1:15">
      <c r="A790" s="222" t="s">
        <v>1190</v>
      </c>
      <c r="B790" s="222" t="s">
        <v>119</v>
      </c>
      <c r="C790" s="223">
        <v>0</v>
      </c>
      <c r="D790" s="223">
        <v>0</v>
      </c>
      <c r="E790" s="223">
        <v>0</v>
      </c>
      <c r="F790" s="223">
        <v>0</v>
      </c>
      <c r="G790" s="223">
        <v>0</v>
      </c>
      <c r="H790" s="223">
        <v>0</v>
      </c>
      <c r="I790" s="223">
        <v>0</v>
      </c>
      <c r="J790" s="223">
        <v>0</v>
      </c>
      <c r="K790" s="223">
        <v>0</v>
      </c>
      <c r="L790" s="223">
        <v>0</v>
      </c>
      <c r="M790" s="223">
        <v>0</v>
      </c>
      <c r="N790" s="223">
        <v>0</v>
      </c>
      <c r="O790">
        <v>34</v>
      </c>
    </row>
    <row r="791" spans="1:15">
      <c r="A791" s="222" t="s">
        <v>1191</v>
      </c>
      <c r="B791" s="222" t="s">
        <v>119</v>
      </c>
      <c r="C791" s="223">
        <v>0</v>
      </c>
      <c r="D791" s="223">
        <v>0</v>
      </c>
      <c r="E791" s="223">
        <v>0</v>
      </c>
      <c r="F791" s="223">
        <v>0</v>
      </c>
      <c r="G791" s="223">
        <v>0</v>
      </c>
      <c r="H791" s="223">
        <v>0</v>
      </c>
      <c r="I791" s="223">
        <v>0</v>
      </c>
      <c r="J791" s="223">
        <v>0</v>
      </c>
      <c r="K791" s="223">
        <v>0</v>
      </c>
      <c r="L791" s="223">
        <v>0</v>
      </c>
      <c r="M791" s="223">
        <v>0</v>
      </c>
      <c r="N791" s="223">
        <v>0</v>
      </c>
      <c r="O791">
        <v>34</v>
      </c>
    </row>
    <row r="792" spans="1:15">
      <c r="A792" s="222" t="s">
        <v>1192</v>
      </c>
      <c r="B792" s="222" t="s">
        <v>119</v>
      </c>
      <c r="C792" s="223">
        <v>0</v>
      </c>
      <c r="D792" s="223">
        <v>0</v>
      </c>
      <c r="E792" s="223">
        <v>0</v>
      </c>
      <c r="F792" s="223">
        <v>0</v>
      </c>
      <c r="G792" s="223">
        <v>0</v>
      </c>
      <c r="H792" s="223">
        <v>0</v>
      </c>
      <c r="I792" s="223">
        <v>0</v>
      </c>
      <c r="J792" s="223">
        <v>0</v>
      </c>
      <c r="K792" s="223">
        <v>0</v>
      </c>
      <c r="L792" s="223">
        <v>0</v>
      </c>
      <c r="M792" s="223">
        <v>0</v>
      </c>
      <c r="N792" s="223">
        <v>0</v>
      </c>
      <c r="O792">
        <v>34</v>
      </c>
    </row>
    <row r="793" spans="1:15">
      <c r="A793" s="222" t="s">
        <v>1193</v>
      </c>
      <c r="B793" s="222" t="s">
        <v>119</v>
      </c>
      <c r="C793" s="223">
        <v>0</v>
      </c>
      <c r="D793" s="223">
        <v>0</v>
      </c>
      <c r="E793" s="223">
        <v>0</v>
      </c>
      <c r="F793" s="223">
        <v>0</v>
      </c>
      <c r="G793" s="223">
        <v>0</v>
      </c>
      <c r="H793" s="223">
        <v>0</v>
      </c>
      <c r="I793" s="223">
        <v>0</v>
      </c>
      <c r="J793" s="223">
        <v>0</v>
      </c>
      <c r="K793" s="223">
        <v>0</v>
      </c>
      <c r="L793" s="223">
        <v>0</v>
      </c>
      <c r="M793" s="223">
        <v>0</v>
      </c>
      <c r="N793" s="223">
        <v>0</v>
      </c>
      <c r="O793">
        <v>34</v>
      </c>
    </row>
    <row r="794" spans="1:15">
      <c r="A794" s="222" t="s">
        <v>1194</v>
      </c>
      <c r="B794" s="222" t="s">
        <v>119</v>
      </c>
      <c r="C794" s="223">
        <v>0</v>
      </c>
      <c r="D794" s="223">
        <v>0</v>
      </c>
      <c r="E794" s="223">
        <v>0</v>
      </c>
      <c r="F794" s="223">
        <v>0</v>
      </c>
      <c r="G794" s="223">
        <v>0</v>
      </c>
      <c r="H794" s="223">
        <v>0</v>
      </c>
      <c r="I794" s="223">
        <v>0</v>
      </c>
      <c r="J794" s="223">
        <v>0</v>
      </c>
      <c r="K794" s="223">
        <v>0</v>
      </c>
      <c r="L794" s="223">
        <v>0</v>
      </c>
      <c r="M794" s="223">
        <v>0</v>
      </c>
      <c r="N794" s="223">
        <v>0</v>
      </c>
      <c r="O794">
        <v>34</v>
      </c>
    </row>
    <row r="795" spans="1:15">
      <c r="A795" s="222" t="s">
        <v>1195</v>
      </c>
      <c r="B795" s="222" t="s">
        <v>119</v>
      </c>
      <c r="C795" s="223">
        <v>0</v>
      </c>
      <c r="D795" s="223">
        <v>0</v>
      </c>
      <c r="E795" s="223">
        <v>0</v>
      </c>
      <c r="F795" s="223">
        <v>0</v>
      </c>
      <c r="G795" s="223">
        <v>0</v>
      </c>
      <c r="H795" s="223">
        <v>0</v>
      </c>
      <c r="I795" s="223">
        <v>0</v>
      </c>
      <c r="J795" s="223">
        <v>0</v>
      </c>
      <c r="K795" s="223">
        <v>0</v>
      </c>
      <c r="L795" s="223">
        <v>0</v>
      </c>
      <c r="M795" s="223">
        <v>0</v>
      </c>
      <c r="N795" s="223">
        <v>0</v>
      </c>
      <c r="O795">
        <v>34</v>
      </c>
    </row>
    <row r="796" spans="1:15">
      <c r="A796" s="222" t="s">
        <v>1196</v>
      </c>
      <c r="B796" s="222" t="s">
        <v>119</v>
      </c>
      <c r="C796" s="223">
        <v>0</v>
      </c>
      <c r="D796" s="223">
        <v>0</v>
      </c>
      <c r="E796" s="223">
        <v>0</v>
      </c>
      <c r="F796" s="223">
        <v>0</v>
      </c>
      <c r="G796" s="223">
        <v>0</v>
      </c>
      <c r="H796" s="223">
        <v>0</v>
      </c>
      <c r="I796" s="223">
        <v>0</v>
      </c>
      <c r="J796" s="223">
        <v>0</v>
      </c>
      <c r="K796" s="223">
        <v>0</v>
      </c>
      <c r="L796" s="223">
        <v>0</v>
      </c>
      <c r="M796" s="223">
        <v>0</v>
      </c>
      <c r="N796" s="223">
        <v>0</v>
      </c>
      <c r="O796">
        <v>34</v>
      </c>
    </row>
    <row r="797" spans="1:15">
      <c r="A797" s="222" t="s">
        <v>1197</v>
      </c>
      <c r="B797" s="222" t="s">
        <v>1198</v>
      </c>
      <c r="C797" s="223">
        <v>10</v>
      </c>
      <c r="D797" s="223">
        <v>10</v>
      </c>
      <c r="E797" s="223">
        <v>10</v>
      </c>
      <c r="F797" s="223">
        <v>10</v>
      </c>
      <c r="G797" s="223">
        <v>10</v>
      </c>
      <c r="H797" s="223">
        <v>10</v>
      </c>
      <c r="I797" s="223">
        <v>10</v>
      </c>
      <c r="J797" s="223">
        <v>10</v>
      </c>
      <c r="K797" s="223">
        <v>10</v>
      </c>
      <c r="L797" s="223">
        <v>10</v>
      </c>
      <c r="M797" s="223">
        <v>10</v>
      </c>
      <c r="N797" s="223">
        <v>10</v>
      </c>
      <c r="O797">
        <v>34</v>
      </c>
    </row>
    <row r="798" spans="1:15">
      <c r="A798" s="222" t="s">
        <v>1199</v>
      </c>
      <c r="B798" s="222" t="s">
        <v>119</v>
      </c>
      <c r="C798" s="223">
        <v>0</v>
      </c>
      <c r="D798" s="223">
        <v>0</v>
      </c>
      <c r="E798" s="223">
        <v>0</v>
      </c>
      <c r="F798" s="223">
        <v>0</v>
      </c>
      <c r="G798" s="223">
        <v>0</v>
      </c>
      <c r="H798" s="223">
        <v>0</v>
      </c>
      <c r="I798" s="223">
        <v>0</v>
      </c>
      <c r="J798" s="223">
        <v>0</v>
      </c>
      <c r="K798" s="223">
        <v>0</v>
      </c>
      <c r="L798" s="223">
        <v>0</v>
      </c>
      <c r="M798" s="223">
        <v>0</v>
      </c>
      <c r="N798" s="223">
        <v>0</v>
      </c>
      <c r="O798">
        <v>34</v>
      </c>
    </row>
    <row r="799" spans="1:15">
      <c r="A799" s="222" t="s">
        <v>1200</v>
      </c>
      <c r="B799" s="222" t="s">
        <v>119</v>
      </c>
      <c r="C799" s="223">
        <v>0</v>
      </c>
      <c r="D799" s="223">
        <v>0</v>
      </c>
      <c r="E799" s="223">
        <v>0</v>
      </c>
      <c r="F799" s="223">
        <v>0</v>
      </c>
      <c r="G799" s="223">
        <v>0</v>
      </c>
      <c r="H799" s="223">
        <v>0</v>
      </c>
      <c r="I799" s="223">
        <v>0</v>
      </c>
      <c r="J799" s="223">
        <v>0</v>
      </c>
      <c r="K799" s="223">
        <v>0</v>
      </c>
      <c r="L799" s="223">
        <v>0</v>
      </c>
      <c r="M799" s="223">
        <v>0</v>
      </c>
      <c r="N799" s="223">
        <v>0</v>
      </c>
      <c r="O799">
        <v>34</v>
      </c>
    </row>
    <row r="800" spans="1:15">
      <c r="A800" s="222" t="s">
        <v>1201</v>
      </c>
      <c r="B800" s="222" t="s">
        <v>597</v>
      </c>
      <c r="C800" s="223">
        <v>98698543.019999996</v>
      </c>
      <c r="D800" s="223">
        <v>98698543.019999996</v>
      </c>
      <c r="E800" s="223">
        <v>98698543.019999996</v>
      </c>
      <c r="F800" s="223">
        <v>98698543.019999996</v>
      </c>
      <c r="G800" s="223">
        <v>98698543.019999996</v>
      </c>
      <c r="H800" s="223">
        <v>98698543.019999996</v>
      </c>
      <c r="I800" s="223">
        <v>98698543.019999996</v>
      </c>
      <c r="J800" s="223">
        <v>98698543.019999996</v>
      </c>
      <c r="K800" s="223">
        <v>98698543.019999996</v>
      </c>
      <c r="L800" s="223">
        <v>98698543.019999996</v>
      </c>
      <c r="M800" s="223">
        <v>98698543.019999996</v>
      </c>
      <c r="N800" s="223">
        <v>98698543.019999996</v>
      </c>
      <c r="O800">
        <v>34</v>
      </c>
    </row>
    <row r="801" spans="1:15">
      <c r="A801" s="222" t="s">
        <v>1202</v>
      </c>
      <c r="B801" s="222" t="s">
        <v>119</v>
      </c>
      <c r="C801" s="223">
        <v>0</v>
      </c>
      <c r="D801" s="223">
        <v>0</v>
      </c>
      <c r="E801" s="223">
        <v>0</v>
      </c>
      <c r="F801" s="223">
        <v>0</v>
      </c>
      <c r="G801" s="223">
        <v>0</v>
      </c>
      <c r="H801" s="223">
        <v>0</v>
      </c>
      <c r="I801" s="223">
        <v>0</v>
      </c>
      <c r="J801" s="223">
        <v>0</v>
      </c>
      <c r="K801" s="223">
        <v>0</v>
      </c>
      <c r="L801" s="223">
        <v>0</v>
      </c>
      <c r="M801" s="223">
        <v>0</v>
      </c>
      <c r="N801" s="223">
        <v>0</v>
      </c>
      <c r="O801">
        <v>34</v>
      </c>
    </row>
    <row r="802" spans="1:15">
      <c r="A802" s="222" t="s">
        <v>1203</v>
      </c>
      <c r="B802" s="222" t="s">
        <v>119</v>
      </c>
      <c r="C802" s="223">
        <v>0</v>
      </c>
      <c r="D802" s="223">
        <v>0</v>
      </c>
      <c r="E802" s="223">
        <v>0</v>
      </c>
      <c r="F802" s="223">
        <v>0</v>
      </c>
      <c r="G802" s="223">
        <v>0</v>
      </c>
      <c r="H802" s="223">
        <v>0</v>
      </c>
      <c r="I802" s="223">
        <v>0</v>
      </c>
      <c r="J802" s="223">
        <v>0</v>
      </c>
      <c r="K802" s="223">
        <v>0</v>
      </c>
      <c r="L802" s="223">
        <v>0</v>
      </c>
      <c r="M802" s="223">
        <v>0</v>
      </c>
      <c r="N802" s="223">
        <v>0</v>
      </c>
      <c r="O802">
        <v>34</v>
      </c>
    </row>
    <row r="803" spans="1:15">
      <c r="A803" s="222" t="s">
        <v>1204</v>
      </c>
      <c r="B803" s="222" t="s">
        <v>119</v>
      </c>
      <c r="C803" s="223">
        <v>0</v>
      </c>
      <c r="D803" s="223">
        <v>0</v>
      </c>
      <c r="E803" s="223">
        <v>0</v>
      </c>
      <c r="F803" s="223">
        <v>0</v>
      </c>
      <c r="G803" s="223">
        <v>0</v>
      </c>
      <c r="H803" s="223">
        <v>0</v>
      </c>
      <c r="I803" s="223">
        <v>0</v>
      </c>
      <c r="J803" s="223">
        <v>0</v>
      </c>
      <c r="K803" s="223">
        <v>0</v>
      </c>
      <c r="L803" s="223">
        <v>0</v>
      </c>
      <c r="M803" s="223">
        <v>0</v>
      </c>
      <c r="N803" s="223">
        <v>0</v>
      </c>
      <c r="O803">
        <v>34</v>
      </c>
    </row>
    <row r="804" spans="1:15">
      <c r="A804" s="222" t="s">
        <v>1205</v>
      </c>
      <c r="B804" s="222" t="s">
        <v>119</v>
      </c>
      <c r="C804" s="223">
        <v>0</v>
      </c>
      <c r="D804" s="223">
        <v>0</v>
      </c>
      <c r="E804" s="223">
        <v>0</v>
      </c>
      <c r="F804" s="223">
        <v>0</v>
      </c>
      <c r="G804" s="223">
        <v>0</v>
      </c>
      <c r="H804" s="223">
        <v>0</v>
      </c>
      <c r="I804" s="223">
        <v>0</v>
      </c>
      <c r="J804" s="223">
        <v>0</v>
      </c>
      <c r="K804" s="223">
        <v>0</v>
      </c>
      <c r="L804" s="223">
        <v>0</v>
      </c>
      <c r="M804" s="223">
        <v>0</v>
      </c>
      <c r="N804" s="223">
        <v>0</v>
      </c>
      <c r="O804">
        <v>34</v>
      </c>
    </row>
    <row r="805" spans="1:15">
      <c r="A805" s="222" t="s">
        <v>1206</v>
      </c>
      <c r="B805" s="222" t="s">
        <v>119</v>
      </c>
      <c r="C805" s="223">
        <v>0</v>
      </c>
      <c r="D805" s="223">
        <v>0</v>
      </c>
      <c r="E805" s="223">
        <v>0</v>
      </c>
      <c r="F805" s="223">
        <v>0</v>
      </c>
      <c r="G805" s="223">
        <v>0</v>
      </c>
      <c r="H805" s="223">
        <v>0</v>
      </c>
      <c r="I805" s="223">
        <v>0</v>
      </c>
      <c r="J805" s="223">
        <v>0</v>
      </c>
      <c r="K805" s="223">
        <v>0</v>
      </c>
      <c r="L805" s="223">
        <v>0</v>
      </c>
      <c r="M805" s="223">
        <v>0</v>
      </c>
      <c r="N805" s="223">
        <v>0</v>
      </c>
      <c r="O805">
        <v>34</v>
      </c>
    </row>
    <row r="806" spans="1:15">
      <c r="A806" s="222" t="s">
        <v>1207</v>
      </c>
      <c r="B806" s="222" t="s">
        <v>1208</v>
      </c>
      <c r="C806" s="223">
        <v>0</v>
      </c>
      <c r="D806" s="223">
        <v>0</v>
      </c>
      <c r="E806" s="223">
        <v>0</v>
      </c>
      <c r="F806" s="223">
        <v>0</v>
      </c>
      <c r="G806" s="223">
        <v>0</v>
      </c>
      <c r="H806" s="223">
        <v>0</v>
      </c>
      <c r="I806" s="223">
        <v>0</v>
      </c>
      <c r="J806" s="223">
        <v>0</v>
      </c>
      <c r="K806" s="223">
        <v>0</v>
      </c>
      <c r="L806" s="223">
        <v>0</v>
      </c>
      <c r="M806" s="223">
        <v>0</v>
      </c>
      <c r="N806" s="223">
        <v>0</v>
      </c>
      <c r="O806">
        <v>34</v>
      </c>
    </row>
    <row r="807" spans="1:15">
      <c r="A807" s="222" t="s">
        <v>1209</v>
      </c>
      <c r="B807" s="222" t="s">
        <v>119</v>
      </c>
      <c r="C807" s="223">
        <v>0</v>
      </c>
      <c r="D807" s="223">
        <v>0</v>
      </c>
      <c r="E807" s="223">
        <v>0</v>
      </c>
      <c r="F807" s="223">
        <v>0</v>
      </c>
      <c r="G807" s="223">
        <v>0</v>
      </c>
      <c r="H807" s="223">
        <v>0</v>
      </c>
      <c r="I807" s="223">
        <v>0</v>
      </c>
      <c r="J807" s="223">
        <v>0</v>
      </c>
      <c r="K807" s="223">
        <v>0</v>
      </c>
      <c r="L807" s="223">
        <v>0</v>
      </c>
      <c r="M807" s="223">
        <v>0</v>
      </c>
      <c r="N807" s="223">
        <v>0</v>
      </c>
      <c r="O807">
        <v>34</v>
      </c>
    </row>
    <row r="808" spans="1:15">
      <c r="A808" s="222" t="s">
        <v>1210</v>
      </c>
      <c r="B808" s="222" t="s">
        <v>119</v>
      </c>
      <c r="C808" s="223">
        <v>0</v>
      </c>
      <c r="D808" s="223">
        <v>0</v>
      </c>
      <c r="E808" s="223">
        <v>0</v>
      </c>
      <c r="F808" s="223">
        <v>0</v>
      </c>
      <c r="G808" s="223">
        <v>0</v>
      </c>
      <c r="H808" s="223">
        <v>0</v>
      </c>
      <c r="I808" s="223">
        <v>0</v>
      </c>
      <c r="J808" s="223">
        <v>0</v>
      </c>
      <c r="K808" s="223">
        <v>0</v>
      </c>
      <c r="L808" s="223">
        <v>0</v>
      </c>
      <c r="M808" s="223">
        <v>0</v>
      </c>
      <c r="N808" s="223">
        <v>0</v>
      </c>
      <c r="O808">
        <v>34</v>
      </c>
    </row>
    <row r="809" spans="1:15">
      <c r="A809" s="222" t="s">
        <v>1211</v>
      </c>
      <c r="B809" s="222" t="s">
        <v>1212</v>
      </c>
      <c r="C809" s="223">
        <v>0</v>
      </c>
      <c r="D809" s="223">
        <v>0</v>
      </c>
      <c r="E809" s="223">
        <v>0</v>
      </c>
      <c r="F809" s="223">
        <v>0</v>
      </c>
      <c r="G809" s="223">
        <v>0</v>
      </c>
      <c r="H809" s="223">
        <v>0</v>
      </c>
      <c r="I809" s="223">
        <v>0</v>
      </c>
      <c r="J809" s="223">
        <v>0</v>
      </c>
      <c r="K809" s="223">
        <v>0</v>
      </c>
      <c r="L809" s="223">
        <v>0</v>
      </c>
      <c r="M809" s="223">
        <v>0</v>
      </c>
      <c r="N809" s="223">
        <v>0</v>
      </c>
      <c r="O809">
        <v>34</v>
      </c>
    </row>
    <row r="810" spans="1:15">
      <c r="A810" s="222" t="s">
        <v>1213</v>
      </c>
      <c r="B810" s="222" t="s">
        <v>119</v>
      </c>
      <c r="C810" s="223">
        <v>0</v>
      </c>
      <c r="D810" s="223">
        <v>0</v>
      </c>
      <c r="E810" s="223">
        <v>0</v>
      </c>
      <c r="F810" s="223">
        <v>0</v>
      </c>
      <c r="G810" s="223">
        <v>0</v>
      </c>
      <c r="H810" s="223">
        <v>0</v>
      </c>
      <c r="I810" s="223">
        <v>0</v>
      </c>
      <c r="J810" s="223">
        <v>0</v>
      </c>
      <c r="K810" s="223">
        <v>0</v>
      </c>
      <c r="L810" s="223">
        <v>0</v>
      </c>
      <c r="M810" s="223">
        <v>0</v>
      </c>
      <c r="N810" s="223">
        <v>0</v>
      </c>
      <c r="O810">
        <v>34</v>
      </c>
    </row>
    <row r="811" spans="1:15">
      <c r="A811" s="222" t="s">
        <v>1214</v>
      </c>
      <c r="B811" s="222" t="s">
        <v>1215</v>
      </c>
      <c r="C811" s="223">
        <v>6280079.2199999997</v>
      </c>
      <c r="D811" s="223">
        <v>5937987.6299999999</v>
      </c>
      <c r="E811" s="223">
        <v>5566118.6500000004</v>
      </c>
      <c r="F811" s="223">
        <v>4969285.88</v>
      </c>
      <c r="G811" s="223">
        <v>4679313.04</v>
      </c>
      <c r="H811" s="223">
        <v>4613115.54</v>
      </c>
      <c r="I811" s="223">
        <v>4613115.54</v>
      </c>
      <c r="J811" s="223">
        <v>4613115.54</v>
      </c>
      <c r="K811" s="223">
        <v>4613115.54</v>
      </c>
      <c r="L811" s="223">
        <v>4613115.54</v>
      </c>
      <c r="M811" s="223">
        <v>4613115.54</v>
      </c>
      <c r="N811" s="223">
        <v>4613115.54</v>
      </c>
      <c r="O811">
        <v>34</v>
      </c>
    </row>
    <row r="812" spans="1:15">
      <c r="A812" s="222" t="s">
        <v>1216</v>
      </c>
      <c r="B812" s="222" t="s">
        <v>119</v>
      </c>
      <c r="C812" s="223">
        <v>0</v>
      </c>
      <c r="D812" s="223">
        <v>0</v>
      </c>
      <c r="E812" s="223">
        <v>0</v>
      </c>
      <c r="F812" s="223">
        <v>0</v>
      </c>
      <c r="G812" s="223">
        <v>0</v>
      </c>
      <c r="H812" s="223">
        <v>0</v>
      </c>
      <c r="I812" s="223">
        <v>0</v>
      </c>
      <c r="J812" s="223">
        <v>0</v>
      </c>
      <c r="K812" s="223">
        <v>0</v>
      </c>
      <c r="L812" s="223">
        <v>0</v>
      </c>
      <c r="M812" s="223">
        <v>0</v>
      </c>
      <c r="N812" s="223">
        <v>0</v>
      </c>
      <c r="O812">
        <v>34</v>
      </c>
    </row>
    <row r="813" spans="1:15">
      <c r="A813" s="222" t="s">
        <v>1217</v>
      </c>
      <c r="B813" s="222" t="s">
        <v>119</v>
      </c>
      <c r="C813" s="223">
        <v>0</v>
      </c>
      <c r="D813" s="223">
        <v>0</v>
      </c>
      <c r="E813" s="223">
        <v>0</v>
      </c>
      <c r="F813" s="223">
        <v>0</v>
      </c>
      <c r="G813" s="223">
        <v>0</v>
      </c>
      <c r="H813" s="223">
        <v>0</v>
      </c>
      <c r="I813" s="223">
        <v>0</v>
      </c>
      <c r="J813" s="223">
        <v>0</v>
      </c>
      <c r="K813" s="223">
        <v>0</v>
      </c>
      <c r="L813" s="223">
        <v>0</v>
      </c>
      <c r="M813" s="223">
        <v>0</v>
      </c>
      <c r="N813" s="223">
        <v>0</v>
      </c>
      <c r="O813">
        <v>34</v>
      </c>
    </row>
    <row r="814" spans="1:15">
      <c r="A814" s="222" t="s">
        <v>1218</v>
      </c>
      <c r="B814" s="222" t="s">
        <v>119</v>
      </c>
      <c r="C814" s="223">
        <v>0</v>
      </c>
      <c r="D814" s="223">
        <v>0</v>
      </c>
      <c r="E814" s="223">
        <v>0</v>
      </c>
      <c r="F814" s="223">
        <v>0</v>
      </c>
      <c r="G814" s="223">
        <v>0</v>
      </c>
      <c r="H814" s="223">
        <v>0</v>
      </c>
      <c r="I814" s="223">
        <v>0</v>
      </c>
      <c r="J814" s="223">
        <v>0</v>
      </c>
      <c r="K814" s="223">
        <v>0</v>
      </c>
      <c r="L814" s="223">
        <v>0</v>
      </c>
      <c r="M814" s="223">
        <v>0</v>
      </c>
      <c r="N814" s="223">
        <v>0</v>
      </c>
      <c r="O814">
        <v>34</v>
      </c>
    </row>
    <row r="815" spans="1:15">
      <c r="A815" s="222" t="s">
        <v>1219</v>
      </c>
      <c r="B815" s="222" t="s">
        <v>119</v>
      </c>
      <c r="C815" s="223">
        <v>0</v>
      </c>
      <c r="D815" s="223">
        <v>0</v>
      </c>
      <c r="E815" s="223">
        <v>0</v>
      </c>
      <c r="F815" s="223">
        <v>0</v>
      </c>
      <c r="G815" s="223">
        <v>0</v>
      </c>
      <c r="H815" s="223">
        <v>0</v>
      </c>
      <c r="I815" s="223">
        <v>0</v>
      </c>
      <c r="J815" s="223">
        <v>0</v>
      </c>
      <c r="K815" s="223">
        <v>0</v>
      </c>
      <c r="L815" s="223">
        <v>0</v>
      </c>
      <c r="M815" s="223">
        <v>0</v>
      </c>
      <c r="N815" s="223">
        <v>0</v>
      </c>
      <c r="O815">
        <v>34</v>
      </c>
    </row>
    <row r="816" spans="1:15">
      <c r="A816" s="222" t="s">
        <v>1220</v>
      </c>
      <c r="B816" s="222" t="s">
        <v>119</v>
      </c>
      <c r="C816" s="223">
        <v>0</v>
      </c>
      <c r="D816" s="223">
        <v>0</v>
      </c>
      <c r="E816" s="223">
        <v>0</v>
      </c>
      <c r="F816" s="223">
        <v>0</v>
      </c>
      <c r="G816" s="223">
        <v>0</v>
      </c>
      <c r="H816" s="223">
        <v>0</v>
      </c>
      <c r="I816" s="223">
        <v>0</v>
      </c>
      <c r="J816" s="223">
        <v>0</v>
      </c>
      <c r="K816" s="223">
        <v>0</v>
      </c>
      <c r="L816" s="223">
        <v>0</v>
      </c>
      <c r="M816" s="223">
        <v>0</v>
      </c>
      <c r="N816" s="223">
        <v>0</v>
      </c>
      <c r="O816">
        <v>34</v>
      </c>
    </row>
    <row r="817" spans="1:15">
      <c r="A817" s="222" t="s">
        <v>1221</v>
      </c>
      <c r="B817" s="222" t="s">
        <v>119</v>
      </c>
      <c r="C817" s="223">
        <v>0</v>
      </c>
      <c r="D817" s="223">
        <v>0</v>
      </c>
      <c r="E817" s="223">
        <v>0</v>
      </c>
      <c r="F817" s="223">
        <v>0</v>
      </c>
      <c r="G817" s="223">
        <v>0</v>
      </c>
      <c r="H817" s="223">
        <v>0</v>
      </c>
      <c r="I817" s="223">
        <v>0</v>
      </c>
      <c r="J817" s="223">
        <v>0</v>
      </c>
      <c r="K817" s="223">
        <v>0</v>
      </c>
      <c r="L817" s="223">
        <v>0</v>
      </c>
      <c r="M817" s="223">
        <v>0</v>
      </c>
      <c r="N817" s="223">
        <v>0</v>
      </c>
      <c r="O817">
        <v>34</v>
      </c>
    </row>
    <row r="818" spans="1:15">
      <c r="A818" s="222" t="s">
        <v>1222</v>
      </c>
      <c r="B818" s="222" t="s">
        <v>119</v>
      </c>
      <c r="C818" s="223">
        <v>0</v>
      </c>
      <c r="D818" s="223">
        <v>0</v>
      </c>
      <c r="E818" s="223">
        <v>0</v>
      </c>
      <c r="F818" s="223">
        <v>0</v>
      </c>
      <c r="G818" s="223">
        <v>0</v>
      </c>
      <c r="H818" s="223">
        <v>0</v>
      </c>
      <c r="I818" s="223">
        <v>0</v>
      </c>
      <c r="J818" s="223">
        <v>0</v>
      </c>
      <c r="K818" s="223">
        <v>0</v>
      </c>
      <c r="L818" s="223">
        <v>0</v>
      </c>
      <c r="M818" s="223">
        <v>0</v>
      </c>
      <c r="N818" s="223">
        <v>0</v>
      </c>
      <c r="O818">
        <v>34</v>
      </c>
    </row>
    <row r="819" spans="1:15">
      <c r="A819" s="222" t="s">
        <v>1223</v>
      </c>
      <c r="B819" s="222" t="s">
        <v>119</v>
      </c>
      <c r="C819" s="223">
        <v>0</v>
      </c>
      <c r="D819" s="223">
        <v>0</v>
      </c>
      <c r="E819" s="223">
        <v>0</v>
      </c>
      <c r="F819" s="223">
        <v>0</v>
      </c>
      <c r="G819" s="223">
        <v>0</v>
      </c>
      <c r="H819" s="223">
        <v>0</v>
      </c>
      <c r="I819" s="223">
        <v>0</v>
      </c>
      <c r="J819" s="223">
        <v>0</v>
      </c>
      <c r="K819" s="223">
        <v>0</v>
      </c>
      <c r="L819" s="223">
        <v>0</v>
      </c>
      <c r="M819" s="223">
        <v>0</v>
      </c>
      <c r="N819" s="223">
        <v>0</v>
      </c>
      <c r="O819">
        <v>34</v>
      </c>
    </row>
    <row r="820" spans="1:15">
      <c r="A820" s="222" t="s">
        <v>1224</v>
      </c>
      <c r="B820" s="222" t="s">
        <v>119</v>
      </c>
      <c r="C820" s="223">
        <v>0</v>
      </c>
      <c r="D820" s="223">
        <v>0</v>
      </c>
      <c r="E820" s="223">
        <v>0</v>
      </c>
      <c r="F820" s="223">
        <v>0</v>
      </c>
      <c r="G820" s="223">
        <v>0</v>
      </c>
      <c r="H820" s="223">
        <v>0</v>
      </c>
      <c r="I820" s="223">
        <v>0</v>
      </c>
      <c r="J820" s="223">
        <v>0</v>
      </c>
      <c r="K820" s="223">
        <v>0</v>
      </c>
      <c r="L820" s="223">
        <v>0</v>
      </c>
      <c r="M820" s="223">
        <v>0</v>
      </c>
      <c r="N820" s="223">
        <v>0</v>
      </c>
      <c r="O820">
        <v>34</v>
      </c>
    </row>
    <row r="821" spans="1:15">
      <c r="A821" s="222" t="s">
        <v>1225</v>
      </c>
      <c r="B821" s="222" t="s">
        <v>119</v>
      </c>
      <c r="C821" s="223">
        <v>0</v>
      </c>
      <c r="D821" s="223">
        <v>0</v>
      </c>
      <c r="E821" s="223">
        <v>0</v>
      </c>
      <c r="F821" s="223">
        <v>0</v>
      </c>
      <c r="G821" s="223">
        <v>0</v>
      </c>
      <c r="H821" s="223">
        <v>0</v>
      </c>
      <c r="I821" s="223">
        <v>0</v>
      </c>
      <c r="J821" s="223">
        <v>0</v>
      </c>
      <c r="K821" s="223">
        <v>0</v>
      </c>
      <c r="L821" s="223">
        <v>0</v>
      </c>
      <c r="M821" s="223">
        <v>0</v>
      </c>
      <c r="N821" s="223">
        <v>0</v>
      </c>
      <c r="O821">
        <v>34</v>
      </c>
    </row>
    <row r="822" spans="1:15">
      <c r="A822" s="222" t="s">
        <v>1226</v>
      </c>
      <c r="B822" s="222" t="s">
        <v>119</v>
      </c>
      <c r="C822" s="223">
        <v>0</v>
      </c>
      <c r="D822" s="223">
        <v>0</v>
      </c>
      <c r="E822" s="223">
        <v>0</v>
      </c>
      <c r="F822" s="223">
        <v>0</v>
      </c>
      <c r="G822" s="223">
        <v>0</v>
      </c>
      <c r="H822" s="223">
        <v>0</v>
      </c>
      <c r="I822" s="223">
        <v>0</v>
      </c>
      <c r="J822" s="223">
        <v>0</v>
      </c>
      <c r="K822" s="223">
        <v>0</v>
      </c>
      <c r="L822" s="223">
        <v>0</v>
      </c>
      <c r="M822" s="223">
        <v>0</v>
      </c>
      <c r="N822" s="223">
        <v>0</v>
      </c>
      <c r="O822">
        <v>34</v>
      </c>
    </row>
    <row r="823" spans="1:15">
      <c r="A823" s="222" t="s">
        <v>1227</v>
      </c>
      <c r="B823" s="222" t="s">
        <v>119</v>
      </c>
      <c r="C823" s="223">
        <v>0</v>
      </c>
      <c r="D823" s="223">
        <v>0</v>
      </c>
      <c r="E823" s="223">
        <v>0</v>
      </c>
      <c r="F823" s="223">
        <v>0</v>
      </c>
      <c r="G823" s="223">
        <v>0</v>
      </c>
      <c r="H823" s="223">
        <v>0</v>
      </c>
      <c r="I823" s="223">
        <v>0</v>
      </c>
      <c r="J823" s="223">
        <v>0</v>
      </c>
      <c r="K823" s="223">
        <v>0</v>
      </c>
      <c r="L823" s="223">
        <v>0</v>
      </c>
      <c r="M823" s="223">
        <v>0</v>
      </c>
      <c r="N823" s="223">
        <v>0</v>
      </c>
      <c r="O823">
        <v>34</v>
      </c>
    </row>
    <row r="824" spans="1:15">
      <c r="A824" s="222" t="s">
        <v>1228</v>
      </c>
      <c r="B824" s="222" t="s">
        <v>119</v>
      </c>
      <c r="C824" s="223">
        <v>0</v>
      </c>
      <c r="D824" s="223">
        <v>0</v>
      </c>
      <c r="E824" s="223">
        <v>0</v>
      </c>
      <c r="F824" s="223">
        <v>0</v>
      </c>
      <c r="G824" s="223">
        <v>0</v>
      </c>
      <c r="H824" s="223">
        <v>0</v>
      </c>
      <c r="I824" s="223">
        <v>0</v>
      </c>
      <c r="J824" s="223">
        <v>0</v>
      </c>
      <c r="K824" s="223">
        <v>0</v>
      </c>
      <c r="L824" s="223">
        <v>0</v>
      </c>
      <c r="M824" s="223">
        <v>0</v>
      </c>
      <c r="N824" s="223">
        <v>0</v>
      </c>
      <c r="O824">
        <v>34</v>
      </c>
    </row>
    <row r="825" spans="1:15">
      <c r="A825" s="222" t="s">
        <v>1229</v>
      </c>
      <c r="B825" s="222" t="s">
        <v>119</v>
      </c>
      <c r="C825" s="223">
        <v>0</v>
      </c>
      <c r="D825" s="223">
        <v>0</v>
      </c>
      <c r="E825" s="223">
        <v>0</v>
      </c>
      <c r="F825" s="223">
        <v>0</v>
      </c>
      <c r="G825" s="223">
        <v>0</v>
      </c>
      <c r="H825" s="223">
        <v>0</v>
      </c>
      <c r="I825" s="223">
        <v>0</v>
      </c>
      <c r="J825" s="223">
        <v>0</v>
      </c>
      <c r="K825" s="223">
        <v>0</v>
      </c>
      <c r="L825" s="223">
        <v>0</v>
      </c>
      <c r="M825" s="223">
        <v>0</v>
      </c>
      <c r="N825" s="223">
        <v>0</v>
      </c>
      <c r="O825">
        <v>34</v>
      </c>
    </row>
    <row r="826" spans="1:15">
      <c r="A826" s="222" t="s">
        <v>1230</v>
      </c>
      <c r="B826" s="222" t="s">
        <v>119</v>
      </c>
      <c r="C826" s="223">
        <v>0</v>
      </c>
      <c r="D826" s="223">
        <v>0</v>
      </c>
      <c r="E826" s="223">
        <v>0</v>
      </c>
      <c r="F826" s="223">
        <v>0</v>
      </c>
      <c r="G826" s="223">
        <v>0</v>
      </c>
      <c r="H826" s="223">
        <v>0</v>
      </c>
      <c r="I826" s="223">
        <v>0</v>
      </c>
      <c r="J826" s="223">
        <v>0</v>
      </c>
      <c r="K826" s="223">
        <v>0</v>
      </c>
      <c r="L826" s="223">
        <v>0</v>
      </c>
      <c r="M826" s="223">
        <v>0</v>
      </c>
      <c r="N826" s="223">
        <v>0</v>
      </c>
      <c r="O826">
        <v>34</v>
      </c>
    </row>
    <row r="827" spans="1:15">
      <c r="A827" s="222" t="s">
        <v>1231</v>
      </c>
      <c r="B827" s="222" t="s">
        <v>119</v>
      </c>
      <c r="C827" s="223">
        <v>0</v>
      </c>
      <c r="D827" s="223">
        <v>0</v>
      </c>
      <c r="E827" s="223">
        <v>0</v>
      </c>
      <c r="F827" s="223">
        <v>0</v>
      </c>
      <c r="G827" s="223">
        <v>0</v>
      </c>
      <c r="H827" s="223">
        <v>0</v>
      </c>
      <c r="I827" s="223">
        <v>0</v>
      </c>
      <c r="J827" s="223">
        <v>0</v>
      </c>
      <c r="K827" s="223">
        <v>0</v>
      </c>
      <c r="L827" s="223">
        <v>0</v>
      </c>
      <c r="M827" s="223">
        <v>0</v>
      </c>
      <c r="N827" s="223">
        <v>0</v>
      </c>
      <c r="O827">
        <v>34</v>
      </c>
    </row>
    <row r="828" spans="1:15">
      <c r="A828" s="222" t="s">
        <v>1232</v>
      </c>
      <c r="B828" s="222" t="s">
        <v>119</v>
      </c>
      <c r="C828" s="223">
        <v>0</v>
      </c>
      <c r="D828" s="223">
        <v>0</v>
      </c>
      <c r="E828" s="223">
        <v>0</v>
      </c>
      <c r="F828" s="223">
        <v>0</v>
      </c>
      <c r="G828" s="223">
        <v>0</v>
      </c>
      <c r="H828" s="223">
        <v>0</v>
      </c>
      <c r="I828" s="223">
        <v>0</v>
      </c>
      <c r="J828" s="223">
        <v>0</v>
      </c>
      <c r="K828" s="223">
        <v>0</v>
      </c>
      <c r="L828" s="223">
        <v>0</v>
      </c>
      <c r="M828" s="223">
        <v>0</v>
      </c>
      <c r="N828" s="223">
        <v>0</v>
      </c>
      <c r="O828">
        <v>34</v>
      </c>
    </row>
    <row r="829" spans="1:15">
      <c r="A829" s="222" t="s">
        <v>1233</v>
      </c>
      <c r="B829" s="222" t="s">
        <v>119</v>
      </c>
      <c r="C829" s="223">
        <v>0</v>
      </c>
      <c r="D829" s="223">
        <v>0</v>
      </c>
      <c r="E829" s="223">
        <v>0</v>
      </c>
      <c r="F829" s="223">
        <v>0</v>
      </c>
      <c r="G829" s="223">
        <v>0</v>
      </c>
      <c r="H829" s="223">
        <v>0</v>
      </c>
      <c r="I829" s="223">
        <v>0</v>
      </c>
      <c r="J829" s="223">
        <v>0</v>
      </c>
      <c r="K829" s="223">
        <v>0</v>
      </c>
      <c r="L829" s="223">
        <v>0</v>
      </c>
      <c r="M829" s="223">
        <v>0</v>
      </c>
      <c r="N829" s="223">
        <v>0</v>
      </c>
      <c r="O829">
        <v>34</v>
      </c>
    </row>
    <row r="830" spans="1:15">
      <c r="A830" s="222" t="s">
        <v>1234</v>
      </c>
      <c r="B830" s="222" t="s">
        <v>119</v>
      </c>
      <c r="C830" s="223">
        <v>0</v>
      </c>
      <c r="D830" s="223">
        <v>0</v>
      </c>
      <c r="E830" s="223">
        <v>0</v>
      </c>
      <c r="F830" s="223">
        <v>0</v>
      </c>
      <c r="G830" s="223">
        <v>0</v>
      </c>
      <c r="H830" s="223">
        <v>0</v>
      </c>
      <c r="I830" s="223">
        <v>0</v>
      </c>
      <c r="J830" s="223">
        <v>0</v>
      </c>
      <c r="K830" s="223">
        <v>0</v>
      </c>
      <c r="L830" s="223">
        <v>0</v>
      </c>
      <c r="M830" s="223">
        <v>0</v>
      </c>
      <c r="N830" s="223">
        <v>0</v>
      </c>
      <c r="O830">
        <v>34</v>
      </c>
    </row>
    <row r="831" spans="1:15">
      <c r="A831" s="222" t="s">
        <v>1235</v>
      </c>
      <c r="B831" s="222" t="s">
        <v>119</v>
      </c>
      <c r="C831" s="223">
        <v>0</v>
      </c>
      <c r="D831" s="223">
        <v>0</v>
      </c>
      <c r="E831" s="223">
        <v>0</v>
      </c>
      <c r="F831" s="223">
        <v>0</v>
      </c>
      <c r="G831" s="223">
        <v>0</v>
      </c>
      <c r="H831" s="223">
        <v>0</v>
      </c>
      <c r="I831" s="223">
        <v>0</v>
      </c>
      <c r="J831" s="223">
        <v>0</v>
      </c>
      <c r="K831" s="223">
        <v>0</v>
      </c>
      <c r="L831" s="223">
        <v>0</v>
      </c>
      <c r="M831" s="223">
        <v>0</v>
      </c>
      <c r="N831" s="223">
        <v>0</v>
      </c>
      <c r="O831">
        <v>34</v>
      </c>
    </row>
    <row r="832" spans="1:15">
      <c r="A832" s="222" t="s">
        <v>1236</v>
      </c>
      <c r="B832" s="222" t="s">
        <v>119</v>
      </c>
      <c r="C832" s="223">
        <v>0</v>
      </c>
      <c r="D832" s="223">
        <v>0</v>
      </c>
      <c r="E832" s="223">
        <v>0</v>
      </c>
      <c r="F832" s="223">
        <v>0</v>
      </c>
      <c r="G832" s="223">
        <v>0</v>
      </c>
      <c r="H832" s="223">
        <v>0</v>
      </c>
      <c r="I832" s="223">
        <v>0</v>
      </c>
      <c r="J832" s="223">
        <v>0</v>
      </c>
      <c r="K832" s="223">
        <v>0</v>
      </c>
      <c r="L832" s="223">
        <v>0</v>
      </c>
      <c r="M832" s="223">
        <v>0</v>
      </c>
      <c r="N832" s="223">
        <v>0</v>
      </c>
      <c r="O832">
        <v>34</v>
      </c>
    </row>
    <row r="833" spans="1:15">
      <c r="A833" s="222" t="s">
        <v>1237</v>
      </c>
      <c r="B833" s="222" t="s">
        <v>119</v>
      </c>
      <c r="C833" s="223">
        <v>0</v>
      </c>
      <c r="D833" s="223">
        <v>0</v>
      </c>
      <c r="E833" s="223">
        <v>0</v>
      </c>
      <c r="F833" s="223">
        <v>0</v>
      </c>
      <c r="G833" s="223">
        <v>0</v>
      </c>
      <c r="H833" s="223">
        <v>0</v>
      </c>
      <c r="I833" s="223">
        <v>0</v>
      </c>
      <c r="J833" s="223">
        <v>0</v>
      </c>
      <c r="K833" s="223">
        <v>0</v>
      </c>
      <c r="L833" s="223">
        <v>0</v>
      </c>
      <c r="M833" s="223">
        <v>0</v>
      </c>
      <c r="N833" s="223">
        <v>0</v>
      </c>
      <c r="O833">
        <v>34</v>
      </c>
    </row>
    <row r="834" spans="1:15">
      <c r="A834" s="222" t="s">
        <v>1238</v>
      </c>
      <c r="B834" s="222" t="s">
        <v>119</v>
      </c>
      <c r="C834" s="223">
        <v>0</v>
      </c>
      <c r="D834" s="223">
        <v>0</v>
      </c>
      <c r="E834" s="223">
        <v>0</v>
      </c>
      <c r="F834" s="223">
        <v>0</v>
      </c>
      <c r="G834" s="223">
        <v>0</v>
      </c>
      <c r="H834" s="223">
        <v>0</v>
      </c>
      <c r="I834" s="223">
        <v>0</v>
      </c>
      <c r="J834" s="223">
        <v>0</v>
      </c>
      <c r="K834" s="223">
        <v>0</v>
      </c>
      <c r="L834" s="223">
        <v>0</v>
      </c>
      <c r="M834" s="223">
        <v>0</v>
      </c>
      <c r="N834" s="223">
        <v>0</v>
      </c>
      <c r="O834">
        <v>34</v>
      </c>
    </row>
    <row r="835" spans="1:15">
      <c r="A835" s="222" t="s">
        <v>1239</v>
      </c>
      <c r="B835" s="222" t="s">
        <v>119</v>
      </c>
      <c r="C835" s="223">
        <v>0</v>
      </c>
      <c r="D835" s="223">
        <v>0</v>
      </c>
      <c r="E835" s="223">
        <v>0</v>
      </c>
      <c r="F835" s="223">
        <v>0</v>
      </c>
      <c r="G835" s="223">
        <v>0</v>
      </c>
      <c r="H835" s="223">
        <v>0</v>
      </c>
      <c r="I835" s="223">
        <v>0</v>
      </c>
      <c r="J835" s="223">
        <v>0</v>
      </c>
      <c r="K835" s="223">
        <v>0</v>
      </c>
      <c r="L835" s="223">
        <v>0</v>
      </c>
      <c r="M835" s="223">
        <v>0</v>
      </c>
      <c r="N835" s="223">
        <v>0</v>
      </c>
      <c r="O835">
        <v>34</v>
      </c>
    </row>
    <row r="836" spans="1:15">
      <c r="A836" s="222" t="s">
        <v>1240</v>
      </c>
      <c r="B836" s="222" t="s">
        <v>119</v>
      </c>
      <c r="C836" s="223">
        <v>0</v>
      </c>
      <c r="D836" s="223">
        <v>0</v>
      </c>
      <c r="E836" s="223">
        <v>0</v>
      </c>
      <c r="F836" s="223">
        <v>0</v>
      </c>
      <c r="G836" s="223">
        <v>0</v>
      </c>
      <c r="H836" s="223">
        <v>0</v>
      </c>
      <c r="I836" s="223">
        <v>0</v>
      </c>
      <c r="J836" s="223">
        <v>0</v>
      </c>
      <c r="K836" s="223">
        <v>0</v>
      </c>
      <c r="L836" s="223">
        <v>0</v>
      </c>
      <c r="M836" s="223">
        <v>0</v>
      </c>
      <c r="N836" s="223">
        <v>0</v>
      </c>
      <c r="O836">
        <v>34</v>
      </c>
    </row>
    <row r="837" spans="1:15">
      <c r="A837" s="222" t="s">
        <v>1241</v>
      </c>
      <c r="B837" s="222" t="s">
        <v>119</v>
      </c>
      <c r="C837" s="223">
        <v>0</v>
      </c>
      <c r="D837" s="223">
        <v>0</v>
      </c>
      <c r="E837" s="223">
        <v>0</v>
      </c>
      <c r="F837" s="223">
        <v>0</v>
      </c>
      <c r="G837" s="223">
        <v>0</v>
      </c>
      <c r="H837" s="223">
        <v>0</v>
      </c>
      <c r="I837" s="223">
        <v>0</v>
      </c>
      <c r="J837" s="223">
        <v>0</v>
      </c>
      <c r="K837" s="223">
        <v>0</v>
      </c>
      <c r="L837" s="223">
        <v>0</v>
      </c>
      <c r="M837" s="223">
        <v>0</v>
      </c>
      <c r="N837" s="223">
        <v>0</v>
      </c>
      <c r="O837">
        <v>34</v>
      </c>
    </row>
    <row r="838" spans="1:15">
      <c r="A838" s="222" t="s">
        <v>1242</v>
      </c>
      <c r="B838" s="222" t="s">
        <v>119</v>
      </c>
      <c r="C838" s="223">
        <v>0</v>
      </c>
      <c r="D838" s="223">
        <v>0</v>
      </c>
      <c r="E838" s="223">
        <v>0</v>
      </c>
      <c r="F838" s="223">
        <v>0</v>
      </c>
      <c r="G838" s="223">
        <v>0</v>
      </c>
      <c r="H838" s="223">
        <v>0</v>
      </c>
      <c r="I838" s="223">
        <v>0</v>
      </c>
      <c r="J838" s="223">
        <v>0</v>
      </c>
      <c r="K838" s="223">
        <v>0</v>
      </c>
      <c r="L838" s="223">
        <v>0</v>
      </c>
      <c r="M838" s="223">
        <v>0</v>
      </c>
      <c r="N838" s="223">
        <v>0</v>
      </c>
      <c r="O838">
        <v>34</v>
      </c>
    </row>
    <row r="839" spans="1:15">
      <c r="A839" s="222" t="s">
        <v>1243</v>
      </c>
      <c r="B839" s="222" t="s">
        <v>119</v>
      </c>
      <c r="C839" s="223">
        <v>0</v>
      </c>
      <c r="D839" s="223">
        <v>0</v>
      </c>
      <c r="E839" s="223">
        <v>0</v>
      </c>
      <c r="F839" s="223">
        <v>0</v>
      </c>
      <c r="G839" s="223">
        <v>0</v>
      </c>
      <c r="H839" s="223">
        <v>0</v>
      </c>
      <c r="I839" s="223">
        <v>0</v>
      </c>
      <c r="J839" s="223">
        <v>0</v>
      </c>
      <c r="K839" s="223">
        <v>0</v>
      </c>
      <c r="L839" s="223">
        <v>0</v>
      </c>
      <c r="M839" s="223">
        <v>0</v>
      </c>
      <c r="N839" s="223">
        <v>0</v>
      </c>
      <c r="O839">
        <v>34</v>
      </c>
    </row>
    <row r="840" spans="1:15">
      <c r="A840" s="222" t="s">
        <v>1244</v>
      </c>
      <c r="B840" s="222" t="s">
        <v>119</v>
      </c>
      <c r="C840" s="223">
        <v>0</v>
      </c>
      <c r="D840" s="223">
        <v>0</v>
      </c>
      <c r="E840" s="223">
        <v>0</v>
      </c>
      <c r="F840" s="223">
        <v>0</v>
      </c>
      <c r="G840" s="223">
        <v>0</v>
      </c>
      <c r="H840" s="223">
        <v>0</v>
      </c>
      <c r="I840" s="223">
        <v>0</v>
      </c>
      <c r="J840" s="223">
        <v>0</v>
      </c>
      <c r="K840" s="223">
        <v>0</v>
      </c>
      <c r="L840" s="223">
        <v>0</v>
      </c>
      <c r="M840" s="223">
        <v>0</v>
      </c>
      <c r="N840" s="223">
        <v>0</v>
      </c>
      <c r="O840">
        <v>34</v>
      </c>
    </row>
    <row r="841" spans="1:15">
      <c r="A841" s="222" t="s">
        <v>1245</v>
      </c>
      <c r="B841" s="222" t="s">
        <v>119</v>
      </c>
      <c r="C841" s="223">
        <v>0</v>
      </c>
      <c r="D841" s="223">
        <v>0</v>
      </c>
      <c r="E841" s="223">
        <v>0</v>
      </c>
      <c r="F841" s="223">
        <v>0</v>
      </c>
      <c r="G841" s="223">
        <v>0</v>
      </c>
      <c r="H841" s="223">
        <v>0</v>
      </c>
      <c r="I841" s="223">
        <v>0</v>
      </c>
      <c r="J841" s="223">
        <v>0</v>
      </c>
      <c r="K841" s="223">
        <v>0</v>
      </c>
      <c r="L841" s="223">
        <v>0</v>
      </c>
      <c r="M841" s="223">
        <v>0</v>
      </c>
      <c r="N841" s="223">
        <v>0</v>
      </c>
      <c r="O841">
        <v>34</v>
      </c>
    </row>
    <row r="842" spans="1:15">
      <c r="A842" s="222" t="s">
        <v>1246</v>
      </c>
      <c r="B842" s="222" t="s">
        <v>119</v>
      </c>
      <c r="C842" s="223">
        <v>0</v>
      </c>
      <c r="D842" s="223">
        <v>0</v>
      </c>
      <c r="E842" s="223">
        <v>0</v>
      </c>
      <c r="F842" s="223">
        <v>0</v>
      </c>
      <c r="G842" s="223">
        <v>0</v>
      </c>
      <c r="H842" s="223">
        <v>0</v>
      </c>
      <c r="I842" s="223">
        <v>0</v>
      </c>
      <c r="J842" s="223">
        <v>0</v>
      </c>
      <c r="K842" s="223">
        <v>0</v>
      </c>
      <c r="L842" s="223">
        <v>0</v>
      </c>
      <c r="M842" s="223">
        <v>0</v>
      </c>
      <c r="N842" s="223">
        <v>0</v>
      </c>
      <c r="O842">
        <v>34</v>
      </c>
    </row>
    <row r="843" spans="1:15">
      <c r="A843" s="222" t="s">
        <v>1247</v>
      </c>
      <c r="B843" s="222" t="s">
        <v>119</v>
      </c>
      <c r="C843" s="223">
        <v>0</v>
      </c>
      <c r="D843" s="223">
        <v>0</v>
      </c>
      <c r="E843" s="223">
        <v>0</v>
      </c>
      <c r="F843" s="223">
        <v>0</v>
      </c>
      <c r="G843" s="223">
        <v>0</v>
      </c>
      <c r="H843" s="223">
        <v>0</v>
      </c>
      <c r="I843" s="223">
        <v>0</v>
      </c>
      <c r="J843" s="223">
        <v>0</v>
      </c>
      <c r="K843" s="223">
        <v>0</v>
      </c>
      <c r="L843" s="223">
        <v>0</v>
      </c>
      <c r="M843" s="223">
        <v>0</v>
      </c>
      <c r="N843" s="223">
        <v>0</v>
      </c>
      <c r="O843">
        <v>34</v>
      </c>
    </row>
    <row r="844" spans="1:15">
      <c r="A844" s="222" t="s">
        <v>1248</v>
      </c>
      <c r="B844" s="222" t="s">
        <v>119</v>
      </c>
      <c r="C844" s="223">
        <v>0</v>
      </c>
      <c r="D844" s="223">
        <v>0</v>
      </c>
      <c r="E844" s="223">
        <v>0</v>
      </c>
      <c r="F844" s="223">
        <v>0</v>
      </c>
      <c r="G844" s="223">
        <v>0</v>
      </c>
      <c r="H844" s="223">
        <v>0</v>
      </c>
      <c r="I844" s="223">
        <v>0</v>
      </c>
      <c r="J844" s="223">
        <v>0</v>
      </c>
      <c r="K844" s="223">
        <v>0</v>
      </c>
      <c r="L844" s="223">
        <v>0</v>
      </c>
      <c r="M844" s="223">
        <v>0</v>
      </c>
      <c r="N844" s="223">
        <v>0</v>
      </c>
      <c r="O844">
        <v>34</v>
      </c>
    </row>
    <row r="845" spans="1:15">
      <c r="A845" s="222" t="s">
        <v>1249</v>
      </c>
      <c r="B845" s="222" t="s">
        <v>119</v>
      </c>
      <c r="C845" s="223">
        <v>0</v>
      </c>
      <c r="D845" s="223">
        <v>0</v>
      </c>
      <c r="E845" s="223">
        <v>0</v>
      </c>
      <c r="F845" s="223">
        <v>0</v>
      </c>
      <c r="G845" s="223">
        <v>0</v>
      </c>
      <c r="H845" s="223">
        <v>0</v>
      </c>
      <c r="I845" s="223">
        <v>0</v>
      </c>
      <c r="J845" s="223">
        <v>0</v>
      </c>
      <c r="K845" s="223">
        <v>0</v>
      </c>
      <c r="L845" s="223">
        <v>0</v>
      </c>
      <c r="M845" s="223">
        <v>0</v>
      </c>
      <c r="N845" s="223">
        <v>0</v>
      </c>
      <c r="O845">
        <v>34</v>
      </c>
    </row>
    <row r="846" spans="1:15">
      <c r="A846" s="222" t="s">
        <v>1250</v>
      </c>
      <c r="B846" s="222" t="s">
        <v>119</v>
      </c>
      <c r="C846" s="223">
        <v>0</v>
      </c>
      <c r="D846" s="223">
        <v>0</v>
      </c>
      <c r="E846" s="223">
        <v>0</v>
      </c>
      <c r="F846" s="223">
        <v>0</v>
      </c>
      <c r="G846" s="223">
        <v>0</v>
      </c>
      <c r="H846" s="223">
        <v>0</v>
      </c>
      <c r="I846" s="223">
        <v>0</v>
      </c>
      <c r="J846" s="223">
        <v>0</v>
      </c>
      <c r="K846" s="223">
        <v>0</v>
      </c>
      <c r="L846" s="223">
        <v>0</v>
      </c>
      <c r="M846" s="223">
        <v>0</v>
      </c>
      <c r="N846" s="223">
        <v>0</v>
      </c>
      <c r="O846">
        <v>34</v>
      </c>
    </row>
    <row r="847" spans="1:15">
      <c r="A847" s="222" t="s">
        <v>1251</v>
      </c>
      <c r="B847" s="222" t="s">
        <v>1252</v>
      </c>
      <c r="C847" s="223">
        <v>0</v>
      </c>
      <c r="D847" s="223">
        <v>0</v>
      </c>
      <c r="E847" s="223">
        <v>0</v>
      </c>
      <c r="F847" s="223">
        <v>0</v>
      </c>
      <c r="G847" s="223">
        <v>0</v>
      </c>
      <c r="H847" s="223">
        <v>0</v>
      </c>
      <c r="I847" s="223">
        <v>0</v>
      </c>
      <c r="J847" s="223">
        <v>0</v>
      </c>
      <c r="K847" s="223">
        <v>0</v>
      </c>
      <c r="L847" s="223">
        <v>0</v>
      </c>
      <c r="M847" s="223">
        <v>0</v>
      </c>
      <c r="N847" s="223">
        <v>0</v>
      </c>
      <c r="O847">
        <v>34</v>
      </c>
    </row>
    <row r="848" spans="1:15">
      <c r="A848" s="222" t="s">
        <v>1253</v>
      </c>
      <c r="B848" s="222" t="s">
        <v>119</v>
      </c>
      <c r="C848" s="223">
        <v>0</v>
      </c>
      <c r="D848" s="223">
        <v>0</v>
      </c>
      <c r="E848" s="223">
        <v>0</v>
      </c>
      <c r="F848" s="223">
        <v>0</v>
      </c>
      <c r="G848" s="223">
        <v>0</v>
      </c>
      <c r="H848" s="223">
        <v>0</v>
      </c>
      <c r="I848" s="223">
        <v>0</v>
      </c>
      <c r="J848" s="223">
        <v>0</v>
      </c>
      <c r="K848" s="223">
        <v>0</v>
      </c>
      <c r="L848" s="223">
        <v>0</v>
      </c>
      <c r="M848" s="223">
        <v>0</v>
      </c>
      <c r="N848" s="223">
        <v>0</v>
      </c>
      <c r="O848">
        <v>34</v>
      </c>
    </row>
    <row r="849" spans="1:15">
      <c r="A849" s="222" t="s">
        <v>1254</v>
      </c>
      <c r="B849" s="222" t="s">
        <v>119</v>
      </c>
      <c r="C849" s="223">
        <v>0</v>
      </c>
      <c r="D849" s="223">
        <v>0</v>
      </c>
      <c r="E849" s="223">
        <v>0</v>
      </c>
      <c r="F849" s="223">
        <v>0</v>
      </c>
      <c r="G849" s="223">
        <v>0</v>
      </c>
      <c r="H849" s="223">
        <v>0</v>
      </c>
      <c r="I849" s="223">
        <v>0</v>
      </c>
      <c r="J849" s="223">
        <v>0</v>
      </c>
      <c r="K849" s="223">
        <v>0</v>
      </c>
      <c r="L849" s="223">
        <v>0</v>
      </c>
      <c r="M849" s="223">
        <v>0</v>
      </c>
      <c r="N849" s="223">
        <v>0</v>
      </c>
      <c r="O849">
        <v>34</v>
      </c>
    </row>
    <row r="850" spans="1:15">
      <c r="A850" s="222" t="s">
        <v>1255</v>
      </c>
      <c r="B850" s="222" t="s">
        <v>119</v>
      </c>
      <c r="C850" s="223">
        <v>0</v>
      </c>
      <c r="D850" s="223">
        <v>0</v>
      </c>
      <c r="E850" s="223">
        <v>0</v>
      </c>
      <c r="F850" s="223">
        <v>0</v>
      </c>
      <c r="G850" s="223">
        <v>0</v>
      </c>
      <c r="H850" s="223">
        <v>0</v>
      </c>
      <c r="I850" s="223">
        <v>0</v>
      </c>
      <c r="J850" s="223">
        <v>0</v>
      </c>
      <c r="K850" s="223">
        <v>0</v>
      </c>
      <c r="L850" s="223">
        <v>0</v>
      </c>
      <c r="M850" s="223">
        <v>0</v>
      </c>
      <c r="N850" s="223">
        <v>0</v>
      </c>
      <c r="O850">
        <v>34</v>
      </c>
    </row>
    <row r="851" spans="1:15">
      <c r="A851" s="222" t="s">
        <v>1256</v>
      </c>
      <c r="B851" s="222" t="s">
        <v>119</v>
      </c>
      <c r="C851" s="223">
        <v>0</v>
      </c>
      <c r="D851" s="223">
        <v>0</v>
      </c>
      <c r="E851" s="223">
        <v>0</v>
      </c>
      <c r="F851" s="223">
        <v>0</v>
      </c>
      <c r="G851" s="223">
        <v>0</v>
      </c>
      <c r="H851" s="223">
        <v>0</v>
      </c>
      <c r="I851" s="223">
        <v>0</v>
      </c>
      <c r="J851" s="223">
        <v>0</v>
      </c>
      <c r="K851" s="223">
        <v>0</v>
      </c>
      <c r="L851" s="223">
        <v>0</v>
      </c>
      <c r="M851" s="223">
        <v>0</v>
      </c>
      <c r="N851" s="223">
        <v>0</v>
      </c>
      <c r="O851">
        <v>34</v>
      </c>
    </row>
    <row r="852" spans="1:15">
      <c r="A852" s="222" t="s">
        <v>1257</v>
      </c>
      <c r="B852" s="222" t="s">
        <v>1258</v>
      </c>
      <c r="C852" s="223">
        <v>24532442.91</v>
      </c>
      <c r="D852" s="223">
        <v>24572967.489999998</v>
      </c>
      <c r="E852" s="223">
        <v>24572967.489999998</v>
      </c>
      <c r="F852" s="223">
        <v>24572967.489999998</v>
      </c>
      <c r="G852" s="223">
        <v>24572967.489999998</v>
      </c>
      <c r="H852" s="223">
        <v>24572967.489999998</v>
      </c>
      <c r="I852" s="223">
        <v>24572967.489999998</v>
      </c>
      <c r="J852" s="223">
        <v>24572967.489999998</v>
      </c>
      <c r="K852" s="223">
        <v>24572967.489999998</v>
      </c>
      <c r="L852" s="223">
        <v>24572967.489999998</v>
      </c>
      <c r="M852" s="223">
        <v>24572967.489999998</v>
      </c>
      <c r="N852" s="223">
        <v>24572967.489999998</v>
      </c>
      <c r="O852">
        <v>34</v>
      </c>
    </row>
    <row r="853" spans="1:15">
      <c r="A853" s="222" t="s">
        <v>1259</v>
      </c>
      <c r="B853" s="222" t="s">
        <v>1260</v>
      </c>
      <c r="C853" s="223">
        <v>0</v>
      </c>
      <c r="D853" s="223">
        <v>0</v>
      </c>
      <c r="E853" s="223">
        <v>0</v>
      </c>
      <c r="F853" s="223">
        <v>0</v>
      </c>
      <c r="G853" s="223">
        <v>0</v>
      </c>
      <c r="H853" s="223">
        <v>0</v>
      </c>
      <c r="I853" s="223">
        <v>0</v>
      </c>
      <c r="J853" s="223">
        <v>0</v>
      </c>
      <c r="K853" s="223">
        <v>0</v>
      </c>
      <c r="L853" s="223">
        <v>0</v>
      </c>
      <c r="M853" s="223">
        <v>0</v>
      </c>
      <c r="N853" s="223">
        <v>0</v>
      </c>
      <c r="O853">
        <v>34</v>
      </c>
    </row>
    <row r="854" spans="1:15">
      <c r="A854" s="222" t="s">
        <v>1261</v>
      </c>
      <c r="B854" s="222" t="s">
        <v>1262</v>
      </c>
      <c r="C854" s="223">
        <v>4325400.0599999996</v>
      </c>
      <c r="D854" s="223">
        <v>4325400.0599999996</v>
      </c>
      <c r="E854" s="223">
        <v>4325400.0599999996</v>
      </c>
      <c r="F854" s="223">
        <v>4325400.0599999996</v>
      </c>
      <c r="G854" s="223">
        <v>4325400.0599999996</v>
      </c>
      <c r="H854" s="223">
        <v>4325400.0599999996</v>
      </c>
      <c r="I854" s="223">
        <v>4325400.0599999996</v>
      </c>
      <c r="J854" s="223">
        <v>4325400.0599999996</v>
      </c>
      <c r="K854" s="223">
        <v>4325400.0599999996</v>
      </c>
      <c r="L854" s="223">
        <v>4325400.0599999996</v>
      </c>
      <c r="M854" s="223">
        <v>4325400.0599999996</v>
      </c>
      <c r="N854" s="223">
        <v>4325400.0599999996</v>
      </c>
      <c r="O854">
        <v>34</v>
      </c>
    </row>
    <row r="855" spans="1:15">
      <c r="A855" s="222" t="s">
        <v>1263</v>
      </c>
      <c r="B855" s="222" t="s">
        <v>1264</v>
      </c>
      <c r="C855" s="223">
        <v>334222.83</v>
      </c>
      <c r="D855" s="223">
        <v>334222.83</v>
      </c>
      <c r="E855" s="223">
        <v>334222.83</v>
      </c>
      <c r="F855" s="223">
        <v>334222.83</v>
      </c>
      <c r="G855" s="223">
        <v>334222.83</v>
      </c>
      <c r="H855" s="223">
        <v>334222.83</v>
      </c>
      <c r="I855" s="223">
        <v>334222.83</v>
      </c>
      <c r="J855" s="223">
        <v>334222.83</v>
      </c>
      <c r="K855" s="223">
        <v>334222.83</v>
      </c>
      <c r="L855" s="223">
        <v>334222.83</v>
      </c>
      <c r="M855" s="223">
        <v>334222.83</v>
      </c>
      <c r="N855" s="223">
        <v>334222.83</v>
      </c>
      <c r="O855">
        <v>34</v>
      </c>
    </row>
    <row r="856" spans="1:15">
      <c r="A856" s="222" t="s">
        <v>1265</v>
      </c>
      <c r="B856" s="222" t="s">
        <v>1266</v>
      </c>
      <c r="C856" s="223">
        <v>9024358.0500000007</v>
      </c>
      <c r="D856" s="223">
        <v>9024358.0500000007</v>
      </c>
      <c r="E856" s="223">
        <v>9024358.0500000007</v>
      </c>
      <c r="F856" s="223">
        <v>9024358.0500000007</v>
      </c>
      <c r="G856" s="223">
        <v>9016469.9100000001</v>
      </c>
      <c r="H856" s="223">
        <v>9038945.2699999996</v>
      </c>
      <c r="I856" s="223">
        <v>9038945.2699999996</v>
      </c>
      <c r="J856" s="223">
        <v>9038945.2699999996</v>
      </c>
      <c r="K856" s="223">
        <v>9038945.2699999996</v>
      </c>
      <c r="L856" s="223">
        <v>9038945.2699999996</v>
      </c>
      <c r="M856" s="223">
        <v>9038945.2699999996</v>
      </c>
      <c r="N856" s="223">
        <v>9038945.2699999996</v>
      </c>
      <c r="O856">
        <v>34</v>
      </c>
    </row>
    <row r="857" spans="1:15">
      <c r="A857" s="222" t="s">
        <v>1267</v>
      </c>
      <c r="B857" s="222" t="s">
        <v>715</v>
      </c>
      <c r="C857" s="223">
        <v>33240400.870000001</v>
      </c>
      <c r="D857" s="223">
        <v>33240400.870000001</v>
      </c>
      <c r="E857" s="223">
        <v>33240400.870000001</v>
      </c>
      <c r="F857" s="223">
        <v>33240400.870000001</v>
      </c>
      <c r="G857" s="223">
        <v>33240400.870000001</v>
      </c>
      <c r="H857" s="223">
        <v>33240400.870000001</v>
      </c>
      <c r="I857" s="223">
        <v>33240400.870000001</v>
      </c>
      <c r="J857" s="223">
        <v>33240400.870000001</v>
      </c>
      <c r="K857" s="223">
        <v>33240400.870000001</v>
      </c>
      <c r="L857" s="223">
        <v>33240400.870000001</v>
      </c>
      <c r="M857" s="223">
        <v>33240400.870000001</v>
      </c>
      <c r="N857" s="223">
        <v>33240400.870000001</v>
      </c>
      <c r="O857">
        <v>34</v>
      </c>
    </row>
    <row r="858" spans="1:15">
      <c r="A858" s="222" t="s">
        <v>1268</v>
      </c>
      <c r="B858" s="222" t="s">
        <v>1269</v>
      </c>
      <c r="C858" s="223">
        <v>0</v>
      </c>
      <c r="D858" s="223">
        <v>0</v>
      </c>
      <c r="E858" s="223">
        <v>0</v>
      </c>
      <c r="F858" s="223">
        <v>0</v>
      </c>
      <c r="G858" s="223">
        <v>0</v>
      </c>
      <c r="H858" s="223">
        <v>0</v>
      </c>
      <c r="I858" s="223">
        <v>0</v>
      </c>
      <c r="J858" s="223">
        <v>0</v>
      </c>
      <c r="K858" s="223">
        <v>0</v>
      </c>
      <c r="L858" s="223">
        <v>0</v>
      </c>
      <c r="M858" s="223">
        <v>0</v>
      </c>
      <c r="N858" s="223">
        <v>0</v>
      </c>
      <c r="O858">
        <v>34</v>
      </c>
    </row>
    <row r="859" spans="1:15">
      <c r="A859" s="222" t="s">
        <v>1270</v>
      </c>
      <c r="B859" s="222" t="s">
        <v>119</v>
      </c>
      <c r="C859" s="223">
        <v>0</v>
      </c>
      <c r="D859" s="223">
        <v>0</v>
      </c>
      <c r="E859" s="223">
        <v>0</v>
      </c>
      <c r="F859" s="223">
        <v>0</v>
      </c>
      <c r="G859" s="223">
        <v>0</v>
      </c>
      <c r="H859" s="223">
        <v>0</v>
      </c>
      <c r="I859" s="223">
        <v>0</v>
      </c>
      <c r="J859" s="223">
        <v>0</v>
      </c>
      <c r="K859" s="223">
        <v>0</v>
      </c>
      <c r="L859" s="223">
        <v>0</v>
      </c>
      <c r="M859" s="223">
        <v>0</v>
      </c>
      <c r="N859" s="223">
        <v>0</v>
      </c>
      <c r="O859">
        <v>34</v>
      </c>
    </row>
    <row r="860" spans="1:15">
      <c r="A860" s="222" t="s">
        <v>1271</v>
      </c>
      <c r="B860" s="222" t="s">
        <v>119</v>
      </c>
      <c r="C860" s="223">
        <v>0</v>
      </c>
      <c r="D860" s="223">
        <v>0</v>
      </c>
      <c r="E860" s="223">
        <v>0</v>
      </c>
      <c r="F860" s="223">
        <v>0</v>
      </c>
      <c r="G860" s="223">
        <v>0</v>
      </c>
      <c r="H860" s="223">
        <v>0</v>
      </c>
      <c r="I860" s="223">
        <v>0</v>
      </c>
      <c r="J860" s="223">
        <v>0</v>
      </c>
      <c r="K860" s="223">
        <v>0</v>
      </c>
      <c r="L860" s="223">
        <v>0</v>
      </c>
      <c r="M860" s="223">
        <v>0</v>
      </c>
      <c r="N860" s="223">
        <v>0</v>
      </c>
      <c r="O860">
        <v>34</v>
      </c>
    </row>
    <row r="861" spans="1:15">
      <c r="A861" s="222" t="s">
        <v>1272</v>
      </c>
      <c r="B861" s="222" t="s">
        <v>119</v>
      </c>
      <c r="C861" s="223">
        <v>0</v>
      </c>
      <c r="D861" s="223">
        <v>0</v>
      </c>
      <c r="E861" s="223">
        <v>0</v>
      </c>
      <c r="F861" s="223">
        <v>0</v>
      </c>
      <c r="G861" s="223">
        <v>0</v>
      </c>
      <c r="H861" s="223">
        <v>0</v>
      </c>
      <c r="I861" s="223">
        <v>0</v>
      </c>
      <c r="J861" s="223">
        <v>0</v>
      </c>
      <c r="K861" s="223">
        <v>0</v>
      </c>
      <c r="L861" s="223">
        <v>0</v>
      </c>
      <c r="M861" s="223">
        <v>0</v>
      </c>
      <c r="N861" s="223">
        <v>0</v>
      </c>
      <c r="O861">
        <v>34</v>
      </c>
    </row>
    <row r="862" spans="1:15">
      <c r="A862" s="222" t="s">
        <v>1273</v>
      </c>
      <c r="B862" s="222" t="s">
        <v>1274</v>
      </c>
      <c r="C862" s="223">
        <v>45267.55</v>
      </c>
      <c r="D862" s="223">
        <v>109357.21</v>
      </c>
      <c r="E862" s="223">
        <v>109357.21</v>
      </c>
      <c r="F862" s="223">
        <v>109357.21</v>
      </c>
      <c r="G862" s="223">
        <v>566312.15</v>
      </c>
      <c r="H862" s="223">
        <v>670854.93999999994</v>
      </c>
      <c r="I862" s="223">
        <v>670854.93999999994</v>
      </c>
      <c r="J862" s="223">
        <v>670854.93999999994</v>
      </c>
      <c r="K862" s="223">
        <v>670854.93999999994</v>
      </c>
      <c r="L862" s="223">
        <v>670854.93999999994</v>
      </c>
      <c r="M862" s="223">
        <v>670854.93999999994</v>
      </c>
      <c r="N862" s="223">
        <v>670854.93999999994</v>
      </c>
      <c r="O862">
        <v>34</v>
      </c>
    </row>
    <row r="863" spans="1:15">
      <c r="A863" s="222" t="s">
        <v>1275</v>
      </c>
      <c r="B863" s="222" t="s">
        <v>1276</v>
      </c>
      <c r="C863" s="223">
        <v>0</v>
      </c>
      <c r="D863" s="223">
        <v>0</v>
      </c>
      <c r="E863" s="223">
        <v>0</v>
      </c>
      <c r="F863" s="223">
        <v>0</v>
      </c>
      <c r="G863" s="223">
        <v>0</v>
      </c>
      <c r="H863" s="223">
        <v>0</v>
      </c>
      <c r="I863" s="223">
        <v>0</v>
      </c>
      <c r="J863" s="223">
        <v>0</v>
      </c>
      <c r="K863" s="223">
        <v>0</v>
      </c>
      <c r="L863" s="223">
        <v>0</v>
      </c>
      <c r="M863" s="223">
        <v>0</v>
      </c>
      <c r="N863" s="223">
        <v>0</v>
      </c>
      <c r="O863">
        <v>34</v>
      </c>
    </row>
    <row r="864" spans="1:15">
      <c r="A864" s="222" t="s">
        <v>1277</v>
      </c>
      <c r="B864" s="222" t="s">
        <v>1278</v>
      </c>
      <c r="C864" s="223">
        <v>0</v>
      </c>
      <c r="D864" s="223">
        <v>0</v>
      </c>
      <c r="E864" s="223">
        <v>0</v>
      </c>
      <c r="F864" s="223">
        <v>0</v>
      </c>
      <c r="G864" s="223">
        <v>0</v>
      </c>
      <c r="H864" s="223">
        <v>0</v>
      </c>
      <c r="I864" s="223">
        <v>0</v>
      </c>
      <c r="J864" s="223">
        <v>0</v>
      </c>
      <c r="K864" s="223">
        <v>0</v>
      </c>
      <c r="L864" s="223">
        <v>0</v>
      </c>
      <c r="M864" s="223">
        <v>0</v>
      </c>
      <c r="N864" s="223">
        <v>0</v>
      </c>
      <c r="O864">
        <v>34</v>
      </c>
    </row>
    <row r="865" spans="1:15">
      <c r="A865" s="222" t="s">
        <v>1279</v>
      </c>
      <c r="B865" s="222" t="s">
        <v>119</v>
      </c>
      <c r="C865" s="223">
        <v>0</v>
      </c>
      <c r="D865" s="223">
        <v>0</v>
      </c>
      <c r="E865" s="223">
        <v>0</v>
      </c>
      <c r="F865" s="223">
        <v>0</v>
      </c>
      <c r="G865" s="223">
        <v>0</v>
      </c>
      <c r="H865" s="223">
        <v>0</v>
      </c>
      <c r="I865" s="223">
        <v>0</v>
      </c>
      <c r="J865" s="223">
        <v>0</v>
      </c>
      <c r="K865" s="223">
        <v>0</v>
      </c>
      <c r="L865" s="223">
        <v>0</v>
      </c>
      <c r="M865" s="223">
        <v>0</v>
      </c>
      <c r="N865" s="223">
        <v>0</v>
      </c>
      <c r="O865">
        <v>34</v>
      </c>
    </row>
    <row r="866" spans="1:15">
      <c r="A866" s="222" t="s">
        <v>1280</v>
      </c>
      <c r="B866" s="222" t="s">
        <v>1281</v>
      </c>
      <c r="C866" s="223">
        <v>0</v>
      </c>
      <c r="D866" s="223">
        <v>0</v>
      </c>
      <c r="E866" s="223">
        <v>0</v>
      </c>
      <c r="F866" s="223">
        <v>0</v>
      </c>
      <c r="G866" s="223">
        <v>0</v>
      </c>
      <c r="H866" s="223">
        <v>0</v>
      </c>
      <c r="I866" s="223">
        <v>0</v>
      </c>
      <c r="J866" s="223">
        <v>0</v>
      </c>
      <c r="K866" s="223">
        <v>0</v>
      </c>
      <c r="L866" s="223">
        <v>0</v>
      </c>
      <c r="M866" s="223">
        <v>0</v>
      </c>
      <c r="N866" s="223">
        <v>0</v>
      </c>
      <c r="O866">
        <v>34</v>
      </c>
    </row>
    <row r="867" spans="1:15">
      <c r="A867" s="222" t="s">
        <v>1282</v>
      </c>
      <c r="B867" s="222" t="s">
        <v>1283</v>
      </c>
      <c r="C867" s="223">
        <v>2886782.63</v>
      </c>
      <c r="D867" s="223">
        <v>2886782.63</v>
      </c>
      <c r="E867" s="223">
        <v>2886782.63</v>
      </c>
      <c r="F867" s="223">
        <v>2886782.63</v>
      </c>
      <c r="G867" s="223">
        <v>2886782.63</v>
      </c>
      <c r="H867" s="223">
        <v>2886782.63</v>
      </c>
      <c r="I867" s="223">
        <v>2886782.63</v>
      </c>
      <c r="J867" s="223">
        <v>2886782.63</v>
      </c>
      <c r="K867" s="223">
        <v>2886782.63</v>
      </c>
      <c r="L867" s="223">
        <v>2886782.63</v>
      </c>
      <c r="M867" s="223">
        <v>2886782.63</v>
      </c>
      <c r="N867" s="223">
        <v>2886782.63</v>
      </c>
      <c r="O867">
        <v>34</v>
      </c>
    </row>
    <row r="868" spans="1:15">
      <c r="A868" s="222" t="s">
        <v>1284</v>
      </c>
      <c r="B868" s="222" t="s">
        <v>1285</v>
      </c>
      <c r="C868" s="223">
        <v>2301876.16</v>
      </c>
      <c r="D868" s="223">
        <v>2301876.16</v>
      </c>
      <c r="E868" s="223">
        <v>2301876.16</v>
      </c>
      <c r="F868" s="223">
        <v>2301876.16</v>
      </c>
      <c r="G868" s="223">
        <v>2301876.16</v>
      </c>
      <c r="H868" s="223">
        <v>2301876.16</v>
      </c>
      <c r="I868" s="223">
        <v>2301876.16</v>
      </c>
      <c r="J868" s="223">
        <v>2301876.16</v>
      </c>
      <c r="K868" s="223">
        <v>2301876.16</v>
      </c>
      <c r="L868" s="223">
        <v>2301876.16</v>
      </c>
      <c r="M868" s="223">
        <v>2301876.16</v>
      </c>
      <c r="N868" s="223">
        <v>2301876.16</v>
      </c>
      <c r="O868">
        <v>34</v>
      </c>
    </row>
    <row r="869" spans="1:15">
      <c r="A869" s="222" t="s">
        <v>1286</v>
      </c>
      <c r="B869" s="222" t="s">
        <v>119</v>
      </c>
      <c r="C869" s="223">
        <v>0</v>
      </c>
      <c r="D869" s="223">
        <v>0</v>
      </c>
      <c r="E869" s="223">
        <v>0</v>
      </c>
      <c r="F869" s="223">
        <v>0</v>
      </c>
      <c r="G869" s="223">
        <v>0</v>
      </c>
      <c r="H869" s="223">
        <v>0</v>
      </c>
      <c r="I869" s="223">
        <v>0</v>
      </c>
      <c r="J869" s="223">
        <v>0</v>
      </c>
      <c r="K869" s="223">
        <v>0</v>
      </c>
      <c r="L869" s="223">
        <v>0</v>
      </c>
      <c r="M869" s="223">
        <v>0</v>
      </c>
      <c r="N869" s="223">
        <v>0</v>
      </c>
      <c r="O869">
        <v>34</v>
      </c>
    </row>
    <row r="870" spans="1:15">
      <c r="A870" s="222" t="s">
        <v>1287</v>
      </c>
      <c r="B870" s="222" t="s">
        <v>1288</v>
      </c>
      <c r="C870" s="223">
        <v>0</v>
      </c>
      <c r="D870" s="223">
        <v>0</v>
      </c>
      <c r="E870" s="223">
        <v>0</v>
      </c>
      <c r="F870" s="223">
        <v>0</v>
      </c>
      <c r="G870" s="223">
        <v>0</v>
      </c>
      <c r="H870" s="223">
        <v>0</v>
      </c>
      <c r="I870" s="223">
        <v>0</v>
      </c>
      <c r="J870" s="223">
        <v>0</v>
      </c>
      <c r="K870" s="223">
        <v>0</v>
      </c>
      <c r="L870" s="223">
        <v>0</v>
      </c>
      <c r="M870" s="223">
        <v>0</v>
      </c>
      <c r="N870" s="223">
        <v>0</v>
      </c>
      <c r="O870">
        <v>34</v>
      </c>
    </row>
    <row r="871" spans="1:15">
      <c r="A871" s="222" t="s">
        <v>1289</v>
      </c>
      <c r="B871" s="222" t="s">
        <v>1290</v>
      </c>
      <c r="C871" s="223">
        <v>0</v>
      </c>
      <c r="D871" s="223">
        <v>0</v>
      </c>
      <c r="E871" s="223">
        <v>0</v>
      </c>
      <c r="F871" s="223">
        <v>0</v>
      </c>
      <c r="G871" s="223">
        <v>0</v>
      </c>
      <c r="H871" s="223">
        <v>0</v>
      </c>
      <c r="I871" s="223">
        <v>0</v>
      </c>
      <c r="J871" s="223">
        <v>0</v>
      </c>
      <c r="K871" s="223">
        <v>0</v>
      </c>
      <c r="L871" s="223">
        <v>0</v>
      </c>
      <c r="M871" s="223">
        <v>0</v>
      </c>
      <c r="N871" s="223">
        <v>0</v>
      </c>
      <c r="O871">
        <v>34</v>
      </c>
    </row>
    <row r="872" spans="1:15">
      <c r="A872" s="222" t="s">
        <v>1291</v>
      </c>
      <c r="B872" s="222" t="s">
        <v>1292</v>
      </c>
      <c r="C872" s="223">
        <v>5402665.1100000003</v>
      </c>
      <c r="D872" s="223">
        <v>5402665.1100000003</v>
      </c>
      <c r="E872" s="223">
        <v>5402665.1100000003</v>
      </c>
      <c r="F872" s="223">
        <v>5402665.1100000003</v>
      </c>
      <c r="G872" s="223">
        <v>5402665.1100000003</v>
      </c>
      <c r="H872" s="223">
        <v>5402665.1100000003</v>
      </c>
      <c r="I872" s="223">
        <v>5402665.1100000003</v>
      </c>
      <c r="J872" s="223">
        <v>5402665.1100000003</v>
      </c>
      <c r="K872" s="223">
        <v>5402665.1100000003</v>
      </c>
      <c r="L872" s="223">
        <v>5402665.1100000003</v>
      </c>
      <c r="M872" s="223">
        <v>5402665.1100000003</v>
      </c>
      <c r="N872" s="223">
        <v>5402665.1100000003</v>
      </c>
      <c r="O872">
        <v>34</v>
      </c>
    </row>
    <row r="873" spans="1:15">
      <c r="A873" s="222" t="s">
        <v>1293</v>
      </c>
      <c r="B873" s="222" t="s">
        <v>1294</v>
      </c>
      <c r="C873" s="223">
        <v>0</v>
      </c>
      <c r="D873" s="223">
        <v>0</v>
      </c>
      <c r="E873" s="223">
        <v>0</v>
      </c>
      <c r="F873" s="223">
        <v>0</v>
      </c>
      <c r="G873" s="223">
        <v>0</v>
      </c>
      <c r="H873" s="223">
        <v>0</v>
      </c>
      <c r="I873" s="223">
        <v>0</v>
      </c>
      <c r="J873" s="223">
        <v>0</v>
      </c>
      <c r="K873" s="223">
        <v>0</v>
      </c>
      <c r="L873" s="223">
        <v>0</v>
      </c>
      <c r="M873" s="223">
        <v>0</v>
      </c>
      <c r="N873" s="223">
        <v>0</v>
      </c>
      <c r="O873">
        <v>34</v>
      </c>
    </row>
    <row r="874" spans="1:15">
      <c r="A874" s="222" t="s">
        <v>1295</v>
      </c>
      <c r="B874" s="222" t="s">
        <v>1296</v>
      </c>
      <c r="C874" s="223">
        <v>0</v>
      </c>
      <c r="D874" s="223">
        <v>0</v>
      </c>
      <c r="E874" s="223">
        <v>0</v>
      </c>
      <c r="F874" s="223">
        <v>0</v>
      </c>
      <c r="G874" s="223">
        <v>0</v>
      </c>
      <c r="H874" s="223">
        <v>0</v>
      </c>
      <c r="I874" s="223">
        <v>0</v>
      </c>
      <c r="J874" s="223">
        <v>0</v>
      </c>
      <c r="K874" s="223">
        <v>0</v>
      </c>
      <c r="L874" s="223">
        <v>0</v>
      </c>
      <c r="M874" s="223">
        <v>0</v>
      </c>
      <c r="N874" s="223">
        <v>0</v>
      </c>
      <c r="O874">
        <v>34</v>
      </c>
    </row>
    <row r="875" spans="1:15">
      <c r="A875" s="222" t="s">
        <v>1297</v>
      </c>
      <c r="B875" s="222" t="s">
        <v>1298</v>
      </c>
      <c r="C875" s="223">
        <v>0</v>
      </c>
      <c r="D875" s="223">
        <v>0</v>
      </c>
      <c r="E875" s="223">
        <v>0</v>
      </c>
      <c r="F875" s="223">
        <v>0</v>
      </c>
      <c r="G875" s="223">
        <v>0</v>
      </c>
      <c r="H875" s="223">
        <v>0</v>
      </c>
      <c r="I875" s="223">
        <v>0</v>
      </c>
      <c r="J875" s="223">
        <v>0</v>
      </c>
      <c r="K875" s="223">
        <v>0</v>
      </c>
      <c r="L875" s="223">
        <v>0</v>
      </c>
      <c r="M875" s="223">
        <v>0</v>
      </c>
      <c r="N875" s="223">
        <v>0</v>
      </c>
      <c r="O875">
        <v>34</v>
      </c>
    </row>
    <row r="876" spans="1:15">
      <c r="A876" s="222" t="s">
        <v>1299</v>
      </c>
      <c r="B876" s="222" t="s">
        <v>119</v>
      </c>
      <c r="C876" s="223">
        <v>0</v>
      </c>
      <c r="D876" s="223">
        <v>0</v>
      </c>
      <c r="E876" s="223">
        <v>0</v>
      </c>
      <c r="F876" s="223">
        <v>0</v>
      </c>
      <c r="G876" s="223">
        <v>0</v>
      </c>
      <c r="H876" s="223">
        <v>0</v>
      </c>
      <c r="I876" s="223">
        <v>0</v>
      </c>
      <c r="J876" s="223">
        <v>0</v>
      </c>
      <c r="K876" s="223">
        <v>0</v>
      </c>
      <c r="L876" s="223">
        <v>0</v>
      </c>
      <c r="M876" s="223">
        <v>0</v>
      </c>
      <c r="N876" s="223">
        <v>0</v>
      </c>
      <c r="O876">
        <v>34</v>
      </c>
    </row>
    <row r="877" spans="1:15">
      <c r="A877" s="222" t="s">
        <v>1300</v>
      </c>
      <c r="B877" s="222" t="s">
        <v>1301</v>
      </c>
      <c r="C877" s="223">
        <v>0</v>
      </c>
      <c r="D877" s="223">
        <v>0</v>
      </c>
      <c r="E877" s="223">
        <v>0</v>
      </c>
      <c r="F877" s="223">
        <v>0</v>
      </c>
      <c r="G877" s="223">
        <v>0</v>
      </c>
      <c r="H877" s="223">
        <v>0</v>
      </c>
      <c r="I877" s="223">
        <v>0</v>
      </c>
      <c r="J877" s="223">
        <v>0</v>
      </c>
      <c r="K877" s="223">
        <v>0</v>
      </c>
      <c r="L877" s="223">
        <v>0</v>
      </c>
      <c r="M877" s="223">
        <v>0</v>
      </c>
      <c r="N877" s="223">
        <v>0</v>
      </c>
      <c r="O877">
        <v>34</v>
      </c>
    </row>
    <row r="878" spans="1:15">
      <c r="A878" s="222" t="s">
        <v>1302</v>
      </c>
      <c r="B878" s="222" t="s">
        <v>1258</v>
      </c>
      <c r="C878" s="223">
        <v>-12749843.390000001</v>
      </c>
      <c r="D878" s="223">
        <v>-13105219.810000001</v>
      </c>
      <c r="E878" s="223">
        <v>-13461267.960000001</v>
      </c>
      <c r="F878" s="223">
        <v>-13814683.27</v>
      </c>
      <c r="G878" s="223">
        <v>-14168098.91</v>
      </c>
      <c r="H878" s="223">
        <v>-14519092.789999999</v>
      </c>
      <c r="I878" s="223">
        <v>-14519092.789999999</v>
      </c>
      <c r="J878" s="223">
        <v>-14519092.789999999</v>
      </c>
      <c r="K878" s="223">
        <v>-14519092.789999999</v>
      </c>
      <c r="L878" s="223">
        <v>-14519092.789999999</v>
      </c>
      <c r="M878" s="223">
        <v>-14519092.789999999</v>
      </c>
      <c r="N878" s="223">
        <v>-14519092.789999999</v>
      </c>
      <c r="O878">
        <v>34</v>
      </c>
    </row>
    <row r="879" spans="1:15">
      <c r="A879" s="222" t="s">
        <v>1303</v>
      </c>
      <c r="B879" s="222" t="s">
        <v>1260</v>
      </c>
      <c r="C879" s="223">
        <v>0</v>
      </c>
      <c r="D879" s="223">
        <v>0</v>
      </c>
      <c r="E879" s="223">
        <v>0</v>
      </c>
      <c r="F879" s="223">
        <v>0</v>
      </c>
      <c r="G879" s="223">
        <v>0</v>
      </c>
      <c r="H879" s="223">
        <v>0</v>
      </c>
      <c r="I879" s="223">
        <v>0</v>
      </c>
      <c r="J879" s="223">
        <v>0</v>
      </c>
      <c r="K879" s="223">
        <v>0</v>
      </c>
      <c r="L879" s="223">
        <v>0</v>
      </c>
      <c r="M879" s="223">
        <v>0</v>
      </c>
      <c r="N879" s="223">
        <v>0</v>
      </c>
      <c r="O879">
        <v>34</v>
      </c>
    </row>
    <row r="880" spans="1:15">
      <c r="A880" s="222" t="s">
        <v>1304</v>
      </c>
      <c r="B880" s="222" t="s">
        <v>1262</v>
      </c>
      <c r="C880" s="223">
        <v>-4325400.0599999996</v>
      </c>
      <c r="D880" s="223">
        <v>-4325400.0599999996</v>
      </c>
      <c r="E880" s="223">
        <v>-4325400.0599999996</v>
      </c>
      <c r="F880" s="223">
        <v>-4325400.0599999996</v>
      </c>
      <c r="G880" s="223">
        <v>-4325400.0599999996</v>
      </c>
      <c r="H880" s="223">
        <v>-4325400.0599999996</v>
      </c>
      <c r="I880" s="223">
        <v>-4325400.0599999996</v>
      </c>
      <c r="J880" s="223">
        <v>-4325400.0599999996</v>
      </c>
      <c r="K880" s="223">
        <v>-4325400.0599999996</v>
      </c>
      <c r="L880" s="223">
        <v>-4325400.0599999996</v>
      </c>
      <c r="M880" s="223">
        <v>-4325400.0599999996</v>
      </c>
      <c r="N880" s="223">
        <v>-4325400.0599999996</v>
      </c>
      <c r="O880">
        <v>34</v>
      </c>
    </row>
    <row r="881" spans="1:15">
      <c r="A881" s="222" t="s">
        <v>1305</v>
      </c>
      <c r="B881" s="222" t="s">
        <v>1264</v>
      </c>
      <c r="C881" s="223">
        <v>-273754.53000000003</v>
      </c>
      <c r="D881" s="223">
        <v>-275392.05</v>
      </c>
      <c r="E881" s="223">
        <v>-277029.09999999998</v>
      </c>
      <c r="F881" s="223">
        <v>-278666.12</v>
      </c>
      <c r="G881" s="223">
        <v>-280303.03000000003</v>
      </c>
      <c r="H881" s="223">
        <v>-281940.62</v>
      </c>
      <c r="I881" s="223">
        <v>-281940.62</v>
      </c>
      <c r="J881" s="223">
        <v>-281940.62</v>
      </c>
      <c r="K881" s="223">
        <v>-281940.62</v>
      </c>
      <c r="L881" s="223">
        <v>-281940.62</v>
      </c>
      <c r="M881" s="223">
        <v>-281940.62</v>
      </c>
      <c r="N881" s="223">
        <v>-281940.62</v>
      </c>
      <c r="O881">
        <v>34</v>
      </c>
    </row>
    <row r="882" spans="1:15">
      <c r="A882" s="222" t="s">
        <v>1306</v>
      </c>
      <c r="B882" s="222" t="s">
        <v>1266</v>
      </c>
      <c r="C882" s="223">
        <v>-8307787.7999999998</v>
      </c>
      <c r="D882" s="223">
        <v>-8403672.5399999991</v>
      </c>
      <c r="E882" s="223">
        <v>-8483896.4299999997</v>
      </c>
      <c r="F882" s="223">
        <v>-8564123.4399999995</v>
      </c>
      <c r="G882" s="223">
        <v>-8636464.7899999991</v>
      </c>
      <c r="H882" s="223">
        <v>-8679440.4199999999</v>
      </c>
      <c r="I882" s="223">
        <v>-8679440.4199999999</v>
      </c>
      <c r="J882" s="223">
        <v>-8679440.4199999999</v>
      </c>
      <c r="K882" s="223">
        <v>-8679440.4199999999</v>
      </c>
      <c r="L882" s="223">
        <v>-8679440.4199999999</v>
      </c>
      <c r="M882" s="223">
        <v>-8679440.4199999999</v>
      </c>
      <c r="N882" s="223">
        <v>-8679440.4199999999</v>
      </c>
      <c r="O882">
        <v>34</v>
      </c>
    </row>
    <row r="883" spans="1:15">
      <c r="A883" s="222" t="s">
        <v>1307</v>
      </c>
      <c r="B883" s="222" t="s">
        <v>715</v>
      </c>
      <c r="C883" s="223">
        <v>-24718028.43</v>
      </c>
      <c r="D883" s="223">
        <v>-25212449.27</v>
      </c>
      <c r="E883" s="223">
        <v>-25706398.920000002</v>
      </c>
      <c r="F883" s="223">
        <v>-26199792.059999999</v>
      </c>
      <c r="G883" s="223">
        <v>-26661093.350000001</v>
      </c>
      <c r="H883" s="223">
        <v>-27108580.629999999</v>
      </c>
      <c r="I883" s="223">
        <v>-27108580.629999999</v>
      </c>
      <c r="J883" s="223">
        <v>-27108580.629999999</v>
      </c>
      <c r="K883" s="223">
        <v>-27108580.629999999</v>
      </c>
      <c r="L883" s="223">
        <v>-27108580.629999999</v>
      </c>
      <c r="M883" s="223">
        <v>-27108580.629999999</v>
      </c>
      <c r="N883" s="223">
        <v>-27108580.629999999</v>
      </c>
      <c r="O883">
        <v>34</v>
      </c>
    </row>
    <row r="884" spans="1:15">
      <c r="A884" s="222" t="s">
        <v>1308</v>
      </c>
      <c r="B884" s="222" t="s">
        <v>1309</v>
      </c>
      <c r="C884" s="223">
        <v>0</v>
      </c>
      <c r="D884" s="223">
        <v>0</v>
      </c>
      <c r="E884" s="223">
        <v>0</v>
      </c>
      <c r="F884" s="223">
        <v>0</v>
      </c>
      <c r="G884" s="223">
        <v>0</v>
      </c>
      <c r="H884" s="223">
        <v>0</v>
      </c>
      <c r="I884" s="223">
        <v>0</v>
      </c>
      <c r="J884" s="223">
        <v>0</v>
      </c>
      <c r="K884" s="223">
        <v>0</v>
      </c>
      <c r="L884" s="223">
        <v>0</v>
      </c>
      <c r="M884" s="223">
        <v>0</v>
      </c>
      <c r="N884" s="223">
        <v>0</v>
      </c>
      <c r="O884">
        <v>34</v>
      </c>
    </row>
    <row r="885" spans="1:15">
      <c r="A885" s="222" t="s">
        <v>1310</v>
      </c>
      <c r="B885" s="222" t="s">
        <v>1311</v>
      </c>
      <c r="C885" s="223">
        <v>0</v>
      </c>
      <c r="D885" s="223">
        <v>0</v>
      </c>
      <c r="E885" s="223">
        <v>0</v>
      </c>
      <c r="F885" s="223">
        <v>0</v>
      </c>
      <c r="G885" s="223">
        <v>0</v>
      </c>
      <c r="H885" s="223">
        <v>0</v>
      </c>
      <c r="I885" s="223">
        <v>0</v>
      </c>
      <c r="J885" s="223">
        <v>0</v>
      </c>
      <c r="K885" s="223">
        <v>0</v>
      </c>
      <c r="L885" s="223">
        <v>0</v>
      </c>
      <c r="M885" s="223">
        <v>0</v>
      </c>
      <c r="N885" s="223">
        <v>0</v>
      </c>
      <c r="O885">
        <v>34</v>
      </c>
    </row>
    <row r="886" spans="1:15">
      <c r="A886" s="222" t="s">
        <v>1312</v>
      </c>
      <c r="B886" s="222" t="s">
        <v>1313</v>
      </c>
      <c r="C886" s="223">
        <v>0</v>
      </c>
      <c r="D886" s="223">
        <v>0</v>
      </c>
      <c r="E886" s="223">
        <v>0</v>
      </c>
      <c r="F886" s="223">
        <v>0</v>
      </c>
      <c r="G886" s="223">
        <v>0</v>
      </c>
      <c r="H886" s="223">
        <v>0</v>
      </c>
      <c r="I886" s="223">
        <v>0</v>
      </c>
      <c r="J886" s="223">
        <v>0</v>
      </c>
      <c r="K886" s="223">
        <v>0</v>
      </c>
      <c r="L886" s="223">
        <v>0</v>
      </c>
      <c r="M886" s="223">
        <v>0</v>
      </c>
      <c r="N886" s="223">
        <v>0</v>
      </c>
      <c r="O886">
        <v>34</v>
      </c>
    </row>
    <row r="887" spans="1:15">
      <c r="A887" s="222" t="s">
        <v>1314</v>
      </c>
      <c r="B887" s="222" t="s">
        <v>1315</v>
      </c>
      <c r="C887" s="223">
        <v>0</v>
      </c>
      <c r="D887" s="223">
        <v>0</v>
      </c>
      <c r="E887" s="223">
        <v>0</v>
      </c>
      <c r="F887" s="223">
        <v>0</v>
      </c>
      <c r="G887" s="223">
        <v>0</v>
      </c>
      <c r="H887" s="223">
        <v>0</v>
      </c>
      <c r="I887" s="223">
        <v>0</v>
      </c>
      <c r="J887" s="223">
        <v>0</v>
      </c>
      <c r="K887" s="223">
        <v>0</v>
      </c>
      <c r="L887" s="223">
        <v>0</v>
      </c>
      <c r="M887" s="223">
        <v>0</v>
      </c>
      <c r="N887" s="223">
        <v>0</v>
      </c>
      <c r="O887">
        <v>34</v>
      </c>
    </row>
    <row r="888" spans="1:15">
      <c r="A888" s="222" t="s">
        <v>1316</v>
      </c>
      <c r="B888" s="222" t="s">
        <v>1317</v>
      </c>
      <c r="C888" s="223">
        <v>0</v>
      </c>
      <c r="D888" s="223">
        <v>0</v>
      </c>
      <c r="E888" s="223">
        <v>0</v>
      </c>
      <c r="F888" s="223">
        <v>0</v>
      </c>
      <c r="G888" s="223">
        <v>0</v>
      </c>
      <c r="H888" s="223">
        <v>0</v>
      </c>
      <c r="I888" s="223">
        <v>0</v>
      </c>
      <c r="J888" s="223">
        <v>0</v>
      </c>
      <c r="K888" s="223">
        <v>0</v>
      </c>
      <c r="L888" s="223">
        <v>0</v>
      </c>
      <c r="M888" s="223">
        <v>0</v>
      </c>
      <c r="N888" s="223">
        <v>0</v>
      </c>
      <c r="O888">
        <v>34</v>
      </c>
    </row>
    <row r="889" spans="1:15">
      <c r="A889" s="222" t="s">
        <v>1318</v>
      </c>
      <c r="B889" s="222" t="s">
        <v>119</v>
      </c>
      <c r="C889" s="223">
        <v>0</v>
      </c>
      <c r="D889" s="223">
        <v>0</v>
      </c>
      <c r="E889" s="223">
        <v>0</v>
      </c>
      <c r="F889" s="223">
        <v>0</v>
      </c>
      <c r="G889" s="223">
        <v>0</v>
      </c>
      <c r="H889" s="223">
        <v>0</v>
      </c>
      <c r="I889" s="223">
        <v>0</v>
      </c>
      <c r="J889" s="223">
        <v>0</v>
      </c>
      <c r="K889" s="223">
        <v>0</v>
      </c>
      <c r="L889" s="223">
        <v>0</v>
      </c>
      <c r="M889" s="223">
        <v>0</v>
      </c>
      <c r="N889" s="223">
        <v>0</v>
      </c>
      <c r="O889">
        <v>34</v>
      </c>
    </row>
    <row r="890" spans="1:15">
      <c r="A890" s="222" t="s">
        <v>1319</v>
      </c>
      <c r="B890" s="222" t="s">
        <v>119</v>
      </c>
      <c r="C890" s="223">
        <v>0</v>
      </c>
      <c r="D890" s="223">
        <v>0</v>
      </c>
      <c r="E890" s="223">
        <v>0</v>
      </c>
      <c r="F890" s="223">
        <v>0</v>
      </c>
      <c r="G890" s="223">
        <v>0</v>
      </c>
      <c r="H890" s="223">
        <v>0</v>
      </c>
      <c r="I890" s="223">
        <v>0</v>
      </c>
      <c r="J890" s="223">
        <v>0</v>
      </c>
      <c r="K890" s="223">
        <v>0</v>
      </c>
      <c r="L890" s="223">
        <v>0</v>
      </c>
      <c r="M890" s="223">
        <v>0</v>
      </c>
      <c r="N890" s="223">
        <v>0</v>
      </c>
      <c r="O890">
        <v>34</v>
      </c>
    </row>
    <row r="891" spans="1:15">
      <c r="A891" s="222" t="s">
        <v>1320</v>
      </c>
      <c r="B891" s="222" t="s">
        <v>119</v>
      </c>
      <c r="C891" s="223">
        <v>0</v>
      </c>
      <c r="D891" s="223">
        <v>0</v>
      </c>
      <c r="E891" s="223">
        <v>0</v>
      </c>
      <c r="F891" s="223">
        <v>0</v>
      </c>
      <c r="G891" s="223">
        <v>0</v>
      </c>
      <c r="H891" s="223">
        <v>0</v>
      </c>
      <c r="I891" s="223">
        <v>0</v>
      </c>
      <c r="J891" s="223">
        <v>0</v>
      </c>
      <c r="K891" s="223">
        <v>0</v>
      </c>
      <c r="L891" s="223">
        <v>0</v>
      </c>
      <c r="M891" s="223">
        <v>0</v>
      </c>
      <c r="N891" s="223">
        <v>0</v>
      </c>
      <c r="O891">
        <v>34</v>
      </c>
    </row>
    <row r="892" spans="1:15">
      <c r="A892" s="222" t="s">
        <v>1321</v>
      </c>
      <c r="B892" s="222" t="s">
        <v>1322</v>
      </c>
      <c r="C892" s="223">
        <v>0</v>
      </c>
      <c r="D892" s="223">
        <v>0</v>
      </c>
      <c r="E892" s="223">
        <v>0</v>
      </c>
      <c r="F892" s="223">
        <v>0</v>
      </c>
      <c r="G892" s="223">
        <v>0</v>
      </c>
      <c r="H892" s="223">
        <v>0</v>
      </c>
      <c r="I892" s="223">
        <v>0</v>
      </c>
      <c r="J892" s="223">
        <v>0</v>
      </c>
      <c r="K892" s="223">
        <v>0</v>
      </c>
      <c r="L892" s="223">
        <v>0</v>
      </c>
      <c r="M892" s="223">
        <v>0</v>
      </c>
      <c r="N892" s="223">
        <v>0</v>
      </c>
      <c r="O892">
        <v>34</v>
      </c>
    </row>
    <row r="893" spans="1:15">
      <c r="A893" s="222" t="s">
        <v>1323</v>
      </c>
      <c r="B893" s="222" t="s">
        <v>1283</v>
      </c>
      <c r="C893" s="223">
        <v>-2588984.79</v>
      </c>
      <c r="D893" s="223">
        <v>-2603393.84</v>
      </c>
      <c r="E893" s="223">
        <v>-2617802.87</v>
      </c>
      <c r="F893" s="223">
        <v>-2632211.87</v>
      </c>
      <c r="G893" s="223">
        <v>-2646620.89</v>
      </c>
      <c r="H893" s="223">
        <v>-2661029.92</v>
      </c>
      <c r="I893" s="223">
        <v>-2661029.92</v>
      </c>
      <c r="J893" s="223">
        <v>-2661029.92</v>
      </c>
      <c r="K893" s="223">
        <v>-2661029.92</v>
      </c>
      <c r="L893" s="223">
        <v>-2661029.92</v>
      </c>
      <c r="M893" s="223">
        <v>-2661029.92</v>
      </c>
      <c r="N893" s="223">
        <v>-2661029.92</v>
      </c>
      <c r="O893">
        <v>34</v>
      </c>
    </row>
    <row r="894" spans="1:15">
      <c r="A894" s="222" t="s">
        <v>1324</v>
      </c>
      <c r="B894" s="222" t="s">
        <v>1285</v>
      </c>
      <c r="C894" s="223">
        <v>-2301876.16</v>
      </c>
      <c r="D894" s="223">
        <v>-2301876.16</v>
      </c>
      <c r="E894" s="223">
        <v>-2301876.16</v>
      </c>
      <c r="F894" s="223">
        <v>-2301876.16</v>
      </c>
      <c r="G894" s="223">
        <v>-2301876.16</v>
      </c>
      <c r="H894" s="223">
        <v>-2301876.16</v>
      </c>
      <c r="I894" s="223">
        <v>-2301876.16</v>
      </c>
      <c r="J894" s="223">
        <v>-2301876.16</v>
      </c>
      <c r="K894" s="223">
        <v>-2301876.16</v>
      </c>
      <c r="L894" s="223">
        <v>-2301876.16</v>
      </c>
      <c r="M894" s="223">
        <v>-2301876.16</v>
      </c>
      <c r="N894" s="223">
        <v>-2301876.16</v>
      </c>
      <c r="O894">
        <v>34</v>
      </c>
    </row>
    <row r="895" spans="1:15">
      <c r="A895" s="222" t="s">
        <v>1325</v>
      </c>
      <c r="B895" s="222" t="s">
        <v>1326</v>
      </c>
      <c r="C895" s="223">
        <v>-3232740.64</v>
      </c>
      <c r="D895" s="223">
        <v>-3339607.78</v>
      </c>
      <c r="E895" s="223">
        <v>-3446474.9</v>
      </c>
      <c r="F895" s="223">
        <v>-3553342.03</v>
      </c>
      <c r="G895" s="223">
        <v>-3660209.17</v>
      </c>
      <c r="H895" s="223">
        <v>-3767076.3</v>
      </c>
      <c r="I895" s="223">
        <v>-3767076.3</v>
      </c>
      <c r="J895" s="223">
        <v>-3767076.3</v>
      </c>
      <c r="K895" s="223">
        <v>-3767076.3</v>
      </c>
      <c r="L895" s="223">
        <v>-3767076.3</v>
      </c>
      <c r="M895" s="223">
        <v>-3767076.3</v>
      </c>
      <c r="N895" s="223">
        <v>-3767076.3</v>
      </c>
      <c r="O895">
        <v>34</v>
      </c>
    </row>
    <row r="896" spans="1:15">
      <c r="A896" s="222" t="s">
        <v>1327</v>
      </c>
      <c r="B896" s="222" t="s">
        <v>1328</v>
      </c>
      <c r="C896" s="223">
        <v>0</v>
      </c>
      <c r="D896" s="223">
        <v>0</v>
      </c>
      <c r="E896" s="223">
        <v>0</v>
      </c>
      <c r="F896" s="223">
        <v>0</v>
      </c>
      <c r="G896" s="223">
        <v>0</v>
      </c>
      <c r="H896" s="223">
        <v>0</v>
      </c>
      <c r="I896" s="223">
        <v>0</v>
      </c>
      <c r="J896" s="223">
        <v>0</v>
      </c>
      <c r="K896" s="223">
        <v>0</v>
      </c>
      <c r="L896" s="223">
        <v>0</v>
      </c>
      <c r="M896" s="223">
        <v>0</v>
      </c>
      <c r="N896" s="223">
        <v>0</v>
      </c>
      <c r="O896">
        <v>34</v>
      </c>
    </row>
    <row r="897" spans="1:15">
      <c r="A897" s="222" t="s">
        <v>1329</v>
      </c>
      <c r="B897" s="222" t="s">
        <v>1330</v>
      </c>
      <c r="C897" s="223">
        <v>0</v>
      </c>
      <c r="D897" s="223">
        <v>0</v>
      </c>
      <c r="E897" s="223">
        <v>0</v>
      </c>
      <c r="F897" s="223">
        <v>0</v>
      </c>
      <c r="G897" s="223">
        <v>0</v>
      </c>
      <c r="H897" s="223">
        <v>0</v>
      </c>
      <c r="I897" s="223">
        <v>0</v>
      </c>
      <c r="J897" s="223">
        <v>0</v>
      </c>
      <c r="K897" s="223">
        <v>0</v>
      </c>
      <c r="L897" s="223">
        <v>0</v>
      </c>
      <c r="M897" s="223">
        <v>0</v>
      </c>
      <c r="N897" s="223">
        <v>0</v>
      </c>
      <c r="O897">
        <v>34</v>
      </c>
    </row>
    <row r="898" spans="1:15">
      <c r="A898" s="222" t="s">
        <v>1331</v>
      </c>
      <c r="B898" s="222" t="s">
        <v>1332</v>
      </c>
      <c r="C898" s="223">
        <v>0</v>
      </c>
      <c r="D898" s="223">
        <v>0</v>
      </c>
      <c r="E898" s="223">
        <v>0</v>
      </c>
      <c r="F898" s="223">
        <v>0</v>
      </c>
      <c r="G898" s="223">
        <v>0</v>
      </c>
      <c r="H898" s="223">
        <v>0</v>
      </c>
      <c r="I898" s="223">
        <v>0</v>
      </c>
      <c r="J898" s="223">
        <v>0</v>
      </c>
      <c r="K898" s="223">
        <v>0</v>
      </c>
      <c r="L898" s="223">
        <v>0</v>
      </c>
      <c r="M898" s="223">
        <v>0</v>
      </c>
      <c r="N898" s="223">
        <v>0</v>
      </c>
      <c r="O898">
        <v>34</v>
      </c>
    </row>
    <row r="899" spans="1:15">
      <c r="A899" s="222" t="s">
        <v>1333</v>
      </c>
      <c r="B899" s="222" t="s">
        <v>1334</v>
      </c>
      <c r="C899" s="223">
        <v>0</v>
      </c>
      <c r="D899" s="223">
        <v>0</v>
      </c>
      <c r="E899" s="223">
        <v>0</v>
      </c>
      <c r="F899" s="223">
        <v>0</v>
      </c>
      <c r="G899" s="223">
        <v>0</v>
      </c>
      <c r="H899" s="223">
        <v>0</v>
      </c>
      <c r="I899" s="223">
        <v>0</v>
      </c>
      <c r="J899" s="223">
        <v>0</v>
      </c>
      <c r="K899" s="223">
        <v>0</v>
      </c>
      <c r="L899" s="223">
        <v>0</v>
      </c>
      <c r="M899" s="223">
        <v>0</v>
      </c>
      <c r="N899" s="223">
        <v>0</v>
      </c>
      <c r="O899">
        <v>34</v>
      </c>
    </row>
    <row r="900" spans="1:15">
      <c r="A900" s="222" t="s">
        <v>1335</v>
      </c>
      <c r="B900" s="222" t="s">
        <v>1336</v>
      </c>
      <c r="C900" s="223">
        <v>0</v>
      </c>
      <c r="D900" s="223">
        <v>0</v>
      </c>
      <c r="E900" s="223">
        <v>0</v>
      </c>
      <c r="F900" s="223">
        <v>0</v>
      </c>
      <c r="G900" s="223">
        <v>0</v>
      </c>
      <c r="H900" s="223">
        <v>0</v>
      </c>
      <c r="I900" s="223">
        <v>0</v>
      </c>
      <c r="J900" s="223">
        <v>0</v>
      </c>
      <c r="K900" s="223">
        <v>0</v>
      </c>
      <c r="L900" s="223">
        <v>0</v>
      </c>
      <c r="M900" s="223">
        <v>0</v>
      </c>
      <c r="N900" s="223">
        <v>0</v>
      </c>
      <c r="O900">
        <v>34</v>
      </c>
    </row>
    <row r="901" spans="1:15">
      <c r="A901" s="222" t="s">
        <v>1337</v>
      </c>
      <c r="B901" s="222" t="s">
        <v>1338</v>
      </c>
      <c r="C901" s="223">
        <v>0</v>
      </c>
      <c r="D901" s="223">
        <v>0</v>
      </c>
      <c r="E901" s="223">
        <v>0</v>
      </c>
      <c r="F901" s="223">
        <v>0</v>
      </c>
      <c r="G901" s="223">
        <v>0</v>
      </c>
      <c r="H901" s="223">
        <v>0</v>
      </c>
      <c r="I901" s="223">
        <v>0</v>
      </c>
      <c r="J901" s="223">
        <v>0</v>
      </c>
      <c r="K901" s="223">
        <v>0</v>
      </c>
      <c r="L901" s="223">
        <v>0</v>
      </c>
      <c r="M901" s="223">
        <v>0</v>
      </c>
      <c r="N901" s="223">
        <v>0</v>
      </c>
      <c r="O901">
        <v>34</v>
      </c>
    </row>
    <row r="902" spans="1:15">
      <c r="A902" s="222" t="s">
        <v>1339</v>
      </c>
      <c r="B902" s="222" t="s">
        <v>1340</v>
      </c>
      <c r="C902" s="223">
        <v>0</v>
      </c>
      <c r="D902" s="223">
        <v>0</v>
      </c>
      <c r="E902" s="223">
        <v>0</v>
      </c>
      <c r="F902" s="223">
        <v>0</v>
      </c>
      <c r="G902" s="223">
        <v>0</v>
      </c>
      <c r="H902" s="223">
        <v>0</v>
      </c>
      <c r="I902" s="223">
        <v>0</v>
      </c>
      <c r="J902" s="223">
        <v>0</v>
      </c>
      <c r="K902" s="223">
        <v>0</v>
      </c>
      <c r="L902" s="223">
        <v>0</v>
      </c>
      <c r="M902" s="223">
        <v>0</v>
      </c>
      <c r="N902" s="223">
        <v>0</v>
      </c>
      <c r="O902">
        <v>34</v>
      </c>
    </row>
    <row r="903" spans="1:15">
      <c r="A903" s="222" t="s">
        <v>1341</v>
      </c>
      <c r="B903" s="222" t="s">
        <v>1342</v>
      </c>
      <c r="C903" s="223">
        <v>0</v>
      </c>
      <c r="D903" s="223">
        <v>0</v>
      </c>
      <c r="E903" s="223">
        <v>0</v>
      </c>
      <c r="F903" s="223">
        <v>0</v>
      </c>
      <c r="G903" s="223">
        <v>0</v>
      </c>
      <c r="H903" s="223">
        <v>0</v>
      </c>
      <c r="I903" s="223">
        <v>0</v>
      </c>
      <c r="J903" s="223">
        <v>0</v>
      </c>
      <c r="K903" s="223">
        <v>0</v>
      </c>
      <c r="L903" s="223">
        <v>0</v>
      </c>
      <c r="M903" s="223">
        <v>0</v>
      </c>
      <c r="N903" s="223">
        <v>0</v>
      </c>
      <c r="O903">
        <v>34</v>
      </c>
    </row>
    <row r="904" spans="1:15">
      <c r="A904" s="222" t="s">
        <v>1343</v>
      </c>
      <c r="B904" s="222" t="s">
        <v>1344</v>
      </c>
      <c r="C904" s="223">
        <v>0</v>
      </c>
      <c r="D904" s="223">
        <v>0</v>
      </c>
      <c r="E904" s="223">
        <v>0</v>
      </c>
      <c r="F904" s="223">
        <v>0</v>
      </c>
      <c r="G904" s="223">
        <v>0</v>
      </c>
      <c r="H904" s="223">
        <v>0</v>
      </c>
      <c r="I904" s="223">
        <v>0</v>
      </c>
      <c r="J904" s="223">
        <v>0</v>
      </c>
      <c r="K904" s="223">
        <v>0</v>
      </c>
      <c r="L904" s="223">
        <v>0</v>
      </c>
      <c r="M904" s="223">
        <v>0</v>
      </c>
      <c r="N904" s="223">
        <v>0</v>
      </c>
      <c r="O904">
        <v>34</v>
      </c>
    </row>
    <row r="905" spans="1:15">
      <c r="A905" s="222" t="s">
        <v>1345</v>
      </c>
      <c r="B905" s="222" t="s">
        <v>1344</v>
      </c>
      <c r="C905" s="223">
        <v>0</v>
      </c>
      <c r="D905" s="223">
        <v>0</v>
      </c>
      <c r="E905" s="223">
        <v>0</v>
      </c>
      <c r="F905" s="223">
        <v>0</v>
      </c>
      <c r="G905" s="223">
        <v>0</v>
      </c>
      <c r="H905" s="223">
        <v>0</v>
      </c>
      <c r="I905" s="223">
        <v>0</v>
      </c>
      <c r="J905" s="223">
        <v>0</v>
      </c>
      <c r="K905" s="223">
        <v>0</v>
      </c>
      <c r="L905" s="223">
        <v>0</v>
      </c>
      <c r="M905" s="223">
        <v>0</v>
      </c>
      <c r="N905" s="223">
        <v>0</v>
      </c>
      <c r="O905">
        <v>34</v>
      </c>
    </row>
    <row r="906" spans="1:15">
      <c r="A906" s="222" t="s">
        <v>1346</v>
      </c>
      <c r="B906" s="222" t="s">
        <v>1344</v>
      </c>
      <c r="C906" s="223">
        <v>0</v>
      </c>
      <c r="D906" s="223">
        <v>0</v>
      </c>
      <c r="E906" s="223">
        <v>0</v>
      </c>
      <c r="F906" s="223">
        <v>0</v>
      </c>
      <c r="G906" s="223">
        <v>0</v>
      </c>
      <c r="H906" s="223">
        <v>0</v>
      </c>
      <c r="I906" s="223">
        <v>0</v>
      </c>
      <c r="J906" s="223">
        <v>0</v>
      </c>
      <c r="K906" s="223">
        <v>0</v>
      </c>
      <c r="L906" s="223">
        <v>0</v>
      </c>
      <c r="M906" s="223">
        <v>0</v>
      </c>
      <c r="N906" s="223">
        <v>0</v>
      </c>
      <c r="O906">
        <v>34</v>
      </c>
    </row>
    <row r="907" spans="1:15">
      <c r="A907" s="222" t="s">
        <v>1347</v>
      </c>
      <c r="B907" s="222" t="s">
        <v>1348</v>
      </c>
      <c r="C907" s="223">
        <v>0</v>
      </c>
      <c r="D907" s="223">
        <v>0</v>
      </c>
      <c r="E907" s="223">
        <v>0</v>
      </c>
      <c r="F907" s="223">
        <v>0</v>
      </c>
      <c r="G907" s="223">
        <v>0</v>
      </c>
      <c r="H907" s="223">
        <v>0</v>
      </c>
      <c r="I907" s="223">
        <v>0</v>
      </c>
      <c r="J907" s="223">
        <v>0</v>
      </c>
      <c r="K907" s="223">
        <v>0</v>
      </c>
      <c r="L907" s="223">
        <v>0</v>
      </c>
      <c r="M907" s="223">
        <v>0</v>
      </c>
      <c r="N907" s="223">
        <v>0</v>
      </c>
      <c r="O907">
        <v>34</v>
      </c>
    </row>
    <row r="908" spans="1:15">
      <c r="A908" s="222" t="s">
        <v>1349</v>
      </c>
      <c r="B908" s="222" t="s">
        <v>1350</v>
      </c>
      <c r="C908" s="223">
        <v>0</v>
      </c>
      <c r="D908" s="223">
        <v>0</v>
      </c>
      <c r="E908" s="223">
        <v>0</v>
      </c>
      <c r="F908" s="223">
        <v>0</v>
      </c>
      <c r="G908" s="223">
        <v>0</v>
      </c>
      <c r="H908" s="223">
        <v>0</v>
      </c>
      <c r="I908" s="223">
        <v>0</v>
      </c>
      <c r="J908" s="223">
        <v>0</v>
      </c>
      <c r="K908" s="223">
        <v>0</v>
      </c>
      <c r="L908" s="223">
        <v>0</v>
      </c>
      <c r="M908" s="223">
        <v>0</v>
      </c>
      <c r="N908" s="223">
        <v>0</v>
      </c>
      <c r="O908">
        <v>34</v>
      </c>
    </row>
    <row r="909" spans="1:15">
      <c r="A909" s="222" t="s">
        <v>1351</v>
      </c>
      <c r="B909" s="222" t="s">
        <v>1352</v>
      </c>
      <c r="C909" s="223">
        <v>0</v>
      </c>
      <c r="D909" s="223">
        <v>0</v>
      </c>
      <c r="E909" s="223">
        <v>0</v>
      </c>
      <c r="F909" s="223">
        <v>0</v>
      </c>
      <c r="G909" s="223">
        <v>0</v>
      </c>
      <c r="H909" s="223">
        <v>0</v>
      </c>
      <c r="I909" s="223">
        <v>0</v>
      </c>
      <c r="J909" s="223">
        <v>0</v>
      </c>
      <c r="K909" s="223">
        <v>0</v>
      </c>
      <c r="L909" s="223">
        <v>0</v>
      </c>
      <c r="M909" s="223">
        <v>0</v>
      </c>
      <c r="N909" s="223">
        <v>0</v>
      </c>
      <c r="O909">
        <v>34</v>
      </c>
    </row>
    <row r="910" spans="1:15">
      <c r="A910" s="222" t="s">
        <v>1353</v>
      </c>
      <c r="B910" s="222" t="s">
        <v>1354</v>
      </c>
      <c r="C910" s="223">
        <v>0</v>
      </c>
      <c r="D910" s="223">
        <v>0</v>
      </c>
      <c r="E910" s="223">
        <v>0</v>
      </c>
      <c r="F910" s="223">
        <v>0</v>
      </c>
      <c r="G910" s="223">
        <v>0</v>
      </c>
      <c r="H910" s="223">
        <v>0</v>
      </c>
      <c r="I910" s="223">
        <v>0</v>
      </c>
      <c r="J910" s="223">
        <v>0</v>
      </c>
      <c r="K910" s="223">
        <v>0</v>
      </c>
      <c r="L910" s="223">
        <v>0</v>
      </c>
      <c r="M910" s="223">
        <v>0</v>
      </c>
      <c r="N910" s="223">
        <v>0</v>
      </c>
      <c r="O910">
        <v>34</v>
      </c>
    </row>
    <row r="911" spans="1:15">
      <c r="A911" s="222" t="s">
        <v>1355</v>
      </c>
      <c r="B911" s="222" t="s">
        <v>1356</v>
      </c>
      <c r="C911" s="223">
        <v>0</v>
      </c>
      <c r="D911" s="223">
        <v>0</v>
      </c>
      <c r="E911" s="223">
        <v>0</v>
      </c>
      <c r="F911" s="223">
        <v>0</v>
      </c>
      <c r="G911" s="223">
        <v>0</v>
      </c>
      <c r="H911" s="223">
        <v>0</v>
      </c>
      <c r="I911" s="223">
        <v>0</v>
      </c>
      <c r="J911" s="223">
        <v>0</v>
      </c>
      <c r="K911" s="223">
        <v>0</v>
      </c>
      <c r="L911" s="223">
        <v>0</v>
      </c>
      <c r="M911" s="223">
        <v>0</v>
      </c>
      <c r="N911" s="223">
        <v>0</v>
      </c>
      <c r="O911">
        <v>34</v>
      </c>
    </row>
    <row r="912" spans="1:15">
      <c r="A912" s="222" t="s">
        <v>1357</v>
      </c>
      <c r="B912" s="222" t="s">
        <v>1358</v>
      </c>
      <c r="C912" s="223">
        <v>0</v>
      </c>
      <c r="D912" s="223">
        <v>0</v>
      </c>
      <c r="E912" s="223">
        <v>0</v>
      </c>
      <c r="F912" s="223">
        <v>0</v>
      </c>
      <c r="G912" s="223">
        <v>0</v>
      </c>
      <c r="H912" s="223">
        <v>0</v>
      </c>
      <c r="I912" s="223">
        <v>0</v>
      </c>
      <c r="J912" s="223">
        <v>0</v>
      </c>
      <c r="K912" s="223">
        <v>0</v>
      </c>
      <c r="L912" s="223">
        <v>0</v>
      </c>
      <c r="M912" s="223">
        <v>0</v>
      </c>
      <c r="N912" s="223">
        <v>0</v>
      </c>
      <c r="O912">
        <v>34</v>
      </c>
    </row>
    <row r="913" spans="1:15">
      <c r="A913" s="222" t="s">
        <v>1359</v>
      </c>
      <c r="B913" s="222" t="s">
        <v>1332</v>
      </c>
      <c r="C913" s="223">
        <v>0</v>
      </c>
      <c r="D913" s="223">
        <v>0</v>
      </c>
      <c r="E913" s="223">
        <v>0</v>
      </c>
      <c r="F913" s="223">
        <v>0</v>
      </c>
      <c r="G913" s="223">
        <v>0</v>
      </c>
      <c r="H913" s="223">
        <v>0</v>
      </c>
      <c r="I913" s="223">
        <v>0</v>
      </c>
      <c r="J913" s="223">
        <v>0</v>
      </c>
      <c r="K913" s="223">
        <v>0</v>
      </c>
      <c r="L913" s="223">
        <v>0</v>
      </c>
      <c r="M913" s="223">
        <v>0</v>
      </c>
      <c r="N913" s="223">
        <v>0</v>
      </c>
      <c r="O913">
        <v>34</v>
      </c>
    </row>
    <row r="914" spans="1:15">
      <c r="A914" s="222" t="s">
        <v>1360</v>
      </c>
      <c r="B914" s="222" t="s">
        <v>1334</v>
      </c>
      <c r="C914" s="223">
        <v>0</v>
      </c>
      <c r="D914" s="223">
        <v>0</v>
      </c>
      <c r="E914" s="223">
        <v>0</v>
      </c>
      <c r="F914" s="223">
        <v>0</v>
      </c>
      <c r="G914" s="223">
        <v>0</v>
      </c>
      <c r="H914" s="223">
        <v>0</v>
      </c>
      <c r="I914" s="223">
        <v>0</v>
      </c>
      <c r="J914" s="223">
        <v>0</v>
      </c>
      <c r="K914" s="223">
        <v>0</v>
      </c>
      <c r="L914" s="223">
        <v>0</v>
      </c>
      <c r="M914" s="223">
        <v>0</v>
      </c>
      <c r="N914" s="223">
        <v>0</v>
      </c>
      <c r="O914">
        <v>34</v>
      </c>
    </row>
    <row r="915" spans="1:15">
      <c r="A915" s="222" t="s">
        <v>1361</v>
      </c>
      <c r="B915" s="222" t="s">
        <v>1336</v>
      </c>
      <c r="C915" s="223">
        <v>0</v>
      </c>
      <c r="D915" s="223">
        <v>0</v>
      </c>
      <c r="E915" s="223">
        <v>0</v>
      </c>
      <c r="F915" s="223">
        <v>0</v>
      </c>
      <c r="G915" s="223">
        <v>0</v>
      </c>
      <c r="H915" s="223">
        <v>0</v>
      </c>
      <c r="I915" s="223">
        <v>0</v>
      </c>
      <c r="J915" s="223">
        <v>0</v>
      </c>
      <c r="K915" s="223">
        <v>0</v>
      </c>
      <c r="L915" s="223">
        <v>0</v>
      </c>
      <c r="M915" s="223">
        <v>0</v>
      </c>
      <c r="N915" s="223">
        <v>0</v>
      </c>
      <c r="O915">
        <v>34</v>
      </c>
    </row>
    <row r="916" spans="1:15">
      <c r="A916" s="222" t="s">
        <v>1362</v>
      </c>
      <c r="B916" s="222" t="s">
        <v>1338</v>
      </c>
      <c r="C916" s="223">
        <v>0</v>
      </c>
      <c r="D916" s="223">
        <v>0</v>
      </c>
      <c r="E916" s="223">
        <v>0</v>
      </c>
      <c r="F916" s="223">
        <v>0</v>
      </c>
      <c r="G916" s="223">
        <v>0</v>
      </c>
      <c r="H916" s="223">
        <v>0</v>
      </c>
      <c r="I916" s="223">
        <v>0</v>
      </c>
      <c r="J916" s="223">
        <v>0</v>
      </c>
      <c r="K916" s="223">
        <v>0</v>
      </c>
      <c r="L916" s="223">
        <v>0</v>
      </c>
      <c r="M916" s="223">
        <v>0</v>
      </c>
      <c r="N916" s="223">
        <v>0</v>
      </c>
      <c r="O916">
        <v>34</v>
      </c>
    </row>
    <row r="917" spans="1:15">
      <c r="A917" s="222" t="s">
        <v>1363</v>
      </c>
      <c r="B917" s="222" t="s">
        <v>1340</v>
      </c>
      <c r="C917" s="223">
        <v>0</v>
      </c>
      <c r="D917" s="223">
        <v>0</v>
      </c>
      <c r="E917" s="223">
        <v>0</v>
      </c>
      <c r="F917" s="223">
        <v>0</v>
      </c>
      <c r="G917" s="223">
        <v>0</v>
      </c>
      <c r="H917" s="223">
        <v>0</v>
      </c>
      <c r="I917" s="223">
        <v>0</v>
      </c>
      <c r="J917" s="223">
        <v>0</v>
      </c>
      <c r="K917" s="223">
        <v>0</v>
      </c>
      <c r="L917" s="223">
        <v>0</v>
      </c>
      <c r="M917" s="223">
        <v>0</v>
      </c>
      <c r="N917" s="223">
        <v>0</v>
      </c>
      <c r="O917">
        <v>34</v>
      </c>
    </row>
    <row r="918" spans="1:15">
      <c r="A918" s="222" t="s">
        <v>1364</v>
      </c>
      <c r="B918" s="222" t="s">
        <v>1365</v>
      </c>
      <c r="C918" s="223">
        <v>0</v>
      </c>
      <c r="D918" s="223">
        <v>0</v>
      </c>
      <c r="E918" s="223">
        <v>0</v>
      </c>
      <c r="F918" s="223">
        <v>0</v>
      </c>
      <c r="G918" s="223">
        <v>0</v>
      </c>
      <c r="H918" s="223">
        <v>0</v>
      </c>
      <c r="I918" s="223">
        <v>0</v>
      </c>
      <c r="J918" s="223">
        <v>0</v>
      </c>
      <c r="K918" s="223">
        <v>0</v>
      </c>
      <c r="L918" s="223">
        <v>0</v>
      </c>
      <c r="M918" s="223">
        <v>0</v>
      </c>
      <c r="N918" s="223">
        <v>0</v>
      </c>
      <c r="O918">
        <v>34</v>
      </c>
    </row>
    <row r="919" spans="1:15">
      <c r="A919" s="222" t="s">
        <v>1366</v>
      </c>
      <c r="B919" s="222" t="s">
        <v>1367</v>
      </c>
      <c r="C919" s="223">
        <v>0</v>
      </c>
      <c r="D919" s="223">
        <v>0</v>
      </c>
      <c r="E919" s="223">
        <v>0</v>
      </c>
      <c r="F919" s="223">
        <v>0</v>
      </c>
      <c r="G919" s="223">
        <v>0</v>
      </c>
      <c r="H919" s="223">
        <v>0</v>
      </c>
      <c r="I919" s="223">
        <v>0</v>
      </c>
      <c r="J919" s="223">
        <v>0</v>
      </c>
      <c r="K919" s="223">
        <v>0</v>
      </c>
      <c r="L919" s="223">
        <v>0</v>
      </c>
      <c r="M919" s="223">
        <v>0</v>
      </c>
      <c r="N919" s="223">
        <v>0</v>
      </c>
      <c r="O919">
        <v>34</v>
      </c>
    </row>
    <row r="920" spans="1:15">
      <c r="A920" s="222" t="s">
        <v>1368</v>
      </c>
      <c r="B920" s="222" t="s">
        <v>1344</v>
      </c>
      <c r="C920" s="223">
        <v>0</v>
      </c>
      <c r="D920" s="223">
        <v>0</v>
      </c>
      <c r="E920" s="223">
        <v>0</v>
      </c>
      <c r="F920" s="223">
        <v>0</v>
      </c>
      <c r="G920" s="223">
        <v>0</v>
      </c>
      <c r="H920" s="223">
        <v>0</v>
      </c>
      <c r="I920" s="223">
        <v>0</v>
      </c>
      <c r="J920" s="223">
        <v>0</v>
      </c>
      <c r="K920" s="223">
        <v>0</v>
      </c>
      <c r="L920" s="223">
        <v>0</v>
      </c>
      <c r="M920" s="223">
        <v>0</v>
      </c>
      <c r="N920" s="223">
        <v>0</v>
      </c>
      <c r="O920">
        <v>34</v>
      </c>
    </row>
    <row r="921" spans="1:15">
      <c r="A921" s="222" t="s">
        <v>1369</v>
      </c>
      <c r="B921" s="222" t="s">
        <v>1352</v>
      </c>
      <c r="C921" s="223">
        <v>0</v>
      </c>
      <c r="D921" s="223">
        <v>0</v>
      </c>
      <c r="E921" s="223">
        <v>0</v>
      </c>
      <c r="F921" s="223">
        <v>0</v>
      </c>
      <c r="G921" s="223">
        <v>0</v>
      </c>
      <c r="H921" s="223">
        <v>0</v>
      </c>
      <c r="I921" s="223">
        <v>0</v>
      </c>
      <c r="J921" s="223">
        <v>0</v>
      </c>
      <c r="K921" s="223">
        <v>0</v>
      </c>
      <c r="L921" s="223">
        <v>0</v>
      </c>
      <c r="M921" s="223">
        <v>0</v>
      </c>
      <c r="N921" s="223">
        <v>0</v>
      </c>
      <c r="O921">
        <v>34</v>
      </c>
    </row>
    <row r="922" spans="1:15">
      <c r="A922" s="222" t="s">
        <v>1370</v>
      </c>
      <c r="B922" s="222" t="s">
        <v>1354</v>
      </c>
      <c r="C922" s="223">
        <v>0</v>
      </c>
      <c r="D922" s="223">
        <v>0</v>
      </c>
      <c r="E922" s="223">
        <v>0</v>
      </c>
      <c r="F922" s="223">
        <v>0</v>
      </c>
      <c r="G922" s="223">
        <v>0</v>
      </c>
      <c r="H922" s="223">
        <v>0</v>
      </c>
      <c r="I922" s="223">
        <v>0</v>
      </c>
      <c r="J922" s="223">
        <v>0</v>
      </c>
      <c r="K922" s="223">
        <v>0</v>
      </c>
      <c r="L922" s="223">
        <v>0</v>
      </c>
      <c r="M922" s="223">
        <v>0</v>
      </c>
      <c r="N922" s="223">
        <v>0</v>
      </c>
      <c r="O922">
        <v>34</v>
      </c>
    </row>
    <row r="923" spans="1:15">
      <c r="A923" s="222" t="s">
        <v>1371</v>
      </c>
      <c r="B923" s="222" t="s">
        <v>1356</v>
      </c>
      <c r="C923" s="223">
        <v>0</v>
      </c>
      <c r="D923" s="223">
        <v>0</v>
      </c>
      <c r="E923" s="223">
        <v>0</v>
      </c>
      <c r="F923" s="223">
        <v>0</v>
      </c>
      <c r="G923" s="223">
        <v>0</v>
      </c>
      <c r="H923" s="223">
        <v>0</v>
      </c>
      <c r="I923" s="223">
        <v>0</v>
      </c>
      <c r="J923" s="223">
        <v>0</v>
      </c>
      <c r="K923" s="223">
        <v>0</v>
      </c>
      <c r="L923" s="223">
        <v>0</v>
      </c>
      <c r="M923" s="223">
        <v>0</v>
      </c>
      <c r="N923" s="223">
        <v>0</v>
      </c>
      <c r="O923">
        <v>34</v>
      </c>
    </row>
    <row r="924" spans="1:15">
      <c r="A924" s="222" t="s">
        <v>1372</v>
      </c>
      <c r="B924" s="222" t="s">
        <v>1330</v>
      </c>
      <c r="C924" s="223">
        <v>0</v>
      </c>
      <c r="D924" s="223">
        <v>0</v>
      </c>
      <c r="E924" s="223">
        <v>0</v>
      </c>
      <c r="F924" s="223">
        <v>0</v>
      </c>
      <c r="G924" s="223">
        <v>0</v>
      </c>
      <c r="H924" s="223">
        <v>0</v>
      </c>
      <c r="I924" s="223">
        <v>0</v>
      </c>
      <c r="J924" s="223">
        <v>0</v>
      </c>
      <c r="K924" s="223">
        <v>0</v>
      </c>
      <c r="L924" s="223">
        <v>0</v>
      </c>
      <c r="M924" s="223">
        <v>0</v>
      </c>
      <c r="N924" s="223">
        <v>0</v>
      </c>
      <c r="O924">
        <v>34</v>
      </c>
    </row>
    <row r="925" spans="1:15">
      <c r="A925" s="222" t="s">
        <v>1373</v>
      </c>
      <c r="B925" s="222" t="s">
        <v>1332</v>
      </c>
      <c r="C925" s="223">
        <v>0</v>
      </c>
      <c r="D925" s="223">
        <v>0</v>
      </c>
      <c r="E925" s="223">
        <v>0</v>
      </c>
      <c r="F925" s="223">
        <v>0</v>
      </c>
      <c r="G925" s="223">
        <v>0</v>
      </c>
      <c r="H925" s="223">
        <v>0</v>
      </c>
      <c r="I925" s="223">
        <v>0</v>
      </c>
      <c r="J925" s="223">
        <v>0</v>
      </c>
      <c r="K925" s="223">
        <v>0</v>
      </c>
      <c r="L925" s="223">
        <v>0</v>
      </c>
      <c r="M925" s="223">
        <v>0</v>
      </c>
      <c r="N925" s="223">
        <v>0</v>
      </c>
      <c r="O925">
        <v>34</v>
      </c>
    </row>
    <row r="926" spans="1:15">
      <c r="A926" s="222" t="s">
        <v>1374</v>
      </c>
      <c r="B926" s="222" t="s">
        <v>1334</v>
      </c>
      <c r="C926" s="223">
        <v>0</v>
      </c>
      <c r="D926" s="223">
        <v>0</v>
      </c>
      <c r="E926" s="223">
        <v>0</v>
      </c>
      <c r="F926" s="223">
        <v>0</v>
      </c>
      <c r="G926" s="223">
        <v>0</v>
      </c>
      <c r="H926" s="223">
        <v>0</v>
      </c>
      <c r="I926" s="223">
        <v>0</v>
      </c>
      <c r="J926" s="223">
        <v>0</v>
      </c>
      <c r="K926" s="223">
        <v>0</v>
      </c>
      <c r="L926" s="223">
        <v>0</v>
      </c>
      <c r="M926" s="223">
        <v>0</v>
      </c>
      <c r="N926" s="223">
        <v>0</v>
      </c>
      <c r="O926">
        <v>34</v>
      </c>
    </row>
    <row r="927" spans="1:15">
      <c r="A927" s="222" t="s">
        <v>1375</v>
      </c>
      <c r="B927" s="222" t="s">
        <v>1336</v>
      </c>
      <c r="C927" s="223">
        <v>0</v>
      </c>
      <c r="D927" s="223">
        <v>0</v>
      </c>
      <c r="E927" s="223">
        <v>0</v>
      </c>
      <c r="F927" s="223">
        <v>0</v>
      </c>
      <c r="G927" s="223">
        <v>0</v>
      </c>
      <c r="H927" s="223">
        <v>0</v>
      </c>
      <c r="I927" s="223">
        <v>0</v>
      </c>
      <c r="J927" s="223">
        <v>0</v>
      </c>
      <c r="K927" s="223">
        <v>0</v>
      </c>
      <c r="L927" s="223">
        <v>0</v>
      </c>
      <c r="M927" s="223">
        <v>0</v>
      </c>
      <c r="N927" s="223">
        <v>0</v>
      </c>
      <c r="O927">
        <v>34</v>
      </c>
    </row>
    <row r="928" spans="1:15">
      <c r="A928" s="222" t="s">
        <v>1376</v>
      </c>
      <c r="B928" s="222" t="s">
        <v>1340</v>
      </c>
      <c r="C928" s="223">
        <v>0</v>
      </c>
      <c r="D928" s="223">
        <v>0</v>
      </c>
      <c r="E928" s="223">
        <v>0</v>
      </c>
      <c r="F928" s="223">
        <v>0</v>
      </c>
      <c r="G928" s="223">
        <v>0</v>
      </c>
      <c r="H928" s="223">
        <v>0</v>
      </c>
      <c r="I928" s="223">
        <v>0</v>
      </c>
      <c r="J928" s="223">
        <v>0</v>
      </c>
      <c r="K928" s="223">
        <v>0</v>
      </c>
      <c r="L928" s="223">
        <v>0</v>
      </c>
      <c r="M928" s="223">
        <v>0</v>
      </c>
      <c r="N928" s="223">
        <v>0</v>
      </c>
      <c r="O928">
        <v>34</v>
      </c>
    </row>
    <row r="929" spans="1:15">
      <c r="A929" s="222" t="s">
        <v>1377</v>
      </c>
      <c r="B929" s="222" t="s">
        <v>1342</v>
      </c>
      <c r="C929" s="223">
        <v>0</v>
      </c>
      <c r="D929" s="223">
        <v>0</v>
      </c>
      <c r="E929" s="223">
        <v>0</v>
      </c>
      <c r="F929" s="223">
        <v>0</v>
      </c>
      <c r="G929" s="223">
        <v>0</v>
      </c>
      <c r="H929" s="223">
        <v>0</v>
      </c>
      <c r="I929" s="223">
        <v>0</v>
      </c>
      <c r="J929" s="223">
        <v>0</v>
      </c>
      <c r="K929" s="223">
        <v>0</v>
      </c>
      <c r="L929" s="223">
        <v>0</v>
      </c>
      <c r="M929" s="223">
        <v>0</v>
      </c>
      <c r="N929" s="223">
        <v>0</v>
      </c>
      <c r="O929">
        <v>34</v>
      </c>
    </row>
    <row r="930" spans="1:15">
      <c r="A930" s="222" t="s">
        <v>1378</v>
      </c>
      <c r="B930" s="222" t="s">
        <v>1344</v>
      </c>
      <c r="C930" s="223">
        <v>0</v>
      </c>
      <c r="D930" s="223">
        <v>0</v>
      </c>
      <c r="E930" s="223">
        <v>0</v>
      </c>
      <c r="F930" s="223">
        <v>0</v>
      </c>
      <c r="G930" s="223">
        <v>0</v>
      </c>
      <c r="H930" s="223">
        <v>0</v>
      </c>
      <c r="I930" s="223">
        <v>0</v>
      </c>
      <c r="J930" s="223">
        <v>0</v>
      </c>
      <c r="K930" s="223">
        <v>0</v>
      </c>
      <c r="L930" s="223">
        <v>0</v>
      </c>
      <c r="M930" s="223">
        <v>0</v>
      </c>
      <c r="N930" s="223">
        <v>0</v>
      </c>
      <c r="O930">
        <v>34</v>
      </c>
    </row>
    <row r="931" spans="1:15">
      <c r="A931" s="222" t="s">
        <v>1379</v>
      </c>
      <c r="B931" s="222" t="s">
        <v>1344</v>
      </c>
      <c r="C931" s="223">
        <v>0</v>
      </c>
      <c r="D931" s="223">
        <v>0</v>
      </c>
      <c r="E931" s="223">
        <v>0</v>
      </c>
      <c r="F931" s="223">
        <v>0</v>
      </c>
      <c r="G931" s="223">
        <v>0</v>
      </c>
      <c r="H931" s="223">
        <v>0</v>
      </c>
      <c r="I931" s="223">
        <v>0</v>
      </c>
      <c r="J931" s="223">
        <v>0</v>
      </c>
      <c r="K931" s="223">
        <v>0</v>
      </c>
      <c r="L931" s="223">
        <v>0</v>
      </c>
      <c r="M931" s="223">
        <v>0</v>
      </c>
      <c r="N931" s="223">
        <v>0</v>
      </c>
      <c r="O931">
        <v>34</v>
      </c>
    </row>
    <row r="932" spans="1:15">
      <c r="A932" s="222" t="s">
        <v>1380</v>
      </c>
      <c r="B932" s="222" t="s">
        <v>1344</v>
      </c>
      <c r="C932" s="223">
        <v>0</v>
      </c>
      <c r="D932" s="223">
        <v>0</v>
      </c>
      <c r="E932" s="223">
        <v>0</v>
      </c>
      <c r="F932" s="223">
        <v>0</v>
      </c>
      <c r="G932" s="223">
        <v>0</v>
      </c>
      <c r="H932" s="223">
        <v>0</v>
      </c>
      <c r="I932" s="223">
        <v>0</v>
      </c>
      <c r="J932" s="223">
        <v>0</v>
      </c>
      <c r="K932" s="223">
        <v>0</v>
      </c>
      <c r="L932" s="223">
        <v>0</v>
      </c>
      <c r="M932" s="223">
        <v>0</v>
      </c>
      <c r="N932" s="223">
        <v>0</v>
      </c>
      <c r="O932">
        <v>34</v>
      </c>
    </row>
    <row r="933" spans="1:15">
      <c r="A933" s="222" t="s">
        <v>1381</v>
      </c>
      <c r="B933" s="222" t="s">
        <v>1348</v>
      </c>
      <c r="C933" s="223">
        <v>0</v>
      </c>
      <c r="D933" s="223">
        <v>0</v>
      </c>
      <c r="E933" s="223">
        <v>0</v>
      </c>
      <c r="F933" s="223">
        <v>0</v>
      </c>
      <c r="G933" s="223">
        <v>0</v>
      </c>
      <c r="H933" s="223">
        <v>0</v>
      </c>
      <c r="I933" s="223">
        <v>0</v>
      </c>
      <c r="J933" s="223">
        <v>0</v>
      </c>
      <c r="K933" s="223">
        <v>0</v>
      </c>
      <c r="L933" s="223">
        <v>0</v>
      </c>
      <c r="M933" s="223">
        <v>0</v>
      </c>
      <c r="N933" s="223">
        <v>0</v>
      </c>
      <c r="O933">
        <v>34</v>
      </c>
    </row>
    <row r="934" spans="1:15">
      <c r="A934" s="222" t="s">
        <v>1382</v>
      </c>
      <c r="B934" s="222" t="s">
        <v>1350</v>
      </c>
      <c r="C934" s="223">
        <v>0</v>
      </c>
      <c r="D934" s="223">
        <v>0</v>
      </c>
      <c r="E934" s="223">
        <v>0</v>
      </c>
      <c r="F934" s="223">
        <v>0</v>
      </c>
      <c r="G934" s="223">
        <v>0</v>
      </c>
      <c r="H934" s="223">
        <v>0</v>
      </c>
      <c r="I934" s="223">
        <v>0</v>
      </c>
      <c r="J934" s="223">
        <v>0</v>
      </c>
      <c r="K934" s="223">
        <v>0</v>
      </c>
      <c r="L934" s="223">
        <v>0</v>
      </c>
      <c r="M934" s="223">
        <v>0</v>
      </c>
      <c r="N934" s="223">
        <v>0</v>
      </c>
      <c r="O934">
        <v>34</v>
      </c>
    </row>
    <row r="935" spans="1:15">
      <c r="A935" s="222" t="s">
        <v>1383</v>
      </c>
      <c r="B935" s="222" t="s">
        <v>1352</v>
      </c>
      <c r="C935" s="223">
        <v>0</v>
      </c>
      <c r="D935" s="223">
        <v>0</v>
      </c>
      <c r="E935" s="223">
        <v>0</v>
      </c>
      <c r="F935" s="223">
        <v>0</v>
      </c>
      <c r="G935" s="223">
        <v>0</v>
      </c>
      <c r="H935" s="223">
        <v>0</v>
      </c>
      <c r="I935" s="223">
        <v>0</v>
      </c>
      <c r="J935" s="223">
        <v>0</v>
      </c>
      <c r="K935" s="223">
        <v>0</v>
      </c>
      <c r="L935" s="223">
        <v>0</v>
      </c>
      <c r="M935" s="223">
        <v>0</v>
      </c>
      <c r="N935" s="223">
        <v>0</v>
      </c>
      <c r="O935">
        <v>34</v>
      </c>
    </row>
    <row r="936" spans="1:15">
      <c r="A936" s="222" t="s">
        <v>1384</v>
      </c>
      <c r="B936" s="222" t="s">
        <v>1354</v>
      </c>
      <c r="C936" s="223">
        <v>0</v>
      </c>
      <c r="D936" s="223">
        <v>0</v>
      </c>
      <c r="E936" s="223">
        <v>0</v>
      </c>
      <c r="F936" s="223">
        <v>0</v>
      </c>
      <c r="G936" s="223">
        <v>0</v>
      </c>
      <c r="H936" s="223">
        <v>0</v>
      </c>
      <c r="I936" s="223">
        <v>0</v>
      </c>
      <c r="J936" s="223">
        <v>0</v>
      </c>
      <c r="K936" s="223">
        <v>0</v>
      </c>
      <c r="L936" s="223">
        <v>0</v>
      </c>
      <c r="M936" s="223">
        <v>0</v>
      </c>
      <c r="N936" s="223">
        <v>0</v>
      </c>
      <c r="O936">
        <v>34</v>
      </c>
    </row>
    <row r="937" spans="1:15">
      <c r="A937" s="222" t="s">
        <v>1385</v>
      </c>
      <c r="B937" s="222" t="s">
        <v>1356</v>
      </c>
      <c r="C937" s="223">
        <v>0</v>
      </c>
      <c r="D937" s="223">
        <v>0</v>
      </c>
      <c r="E937" s="223">
        <v>0</v>
      </c>
      <c r="F937" s="223">
        <v>0</v>
      </c>
      <c r="G937" s="223">
        <v>0</v>
      </c>
      <c r="H937" s="223">
        <v>0</v>
      </c>
      <c r="I937" s="223">
        <v>0</v>
      </c>
      <c r="J937" s="223">
        <v>0</v>
      </c>
      <c r="K937" s="223">
        <v>0</v>
      </c>
      <c r="L937" s="223">
        <v>0</v>
      </c>
      <c r="M937" s="223">
        <v>0</v>
      </c>
      <c r="N937" s="223">
        <v>0</v>
      </c>
      <c r="O937">
        <v>34</v>
      </c>
    </row>
    <row r="938" spans="1:15">
      <c r="A938" s="222" t="s">
        <v>1386</v>
      </c>
      <c r="B938" s="222" t="s">
        <v>1258</v>
      </c>
      <c r="C938" s="223">
        <v>0</v>
      </c>
      <c r="D938" s="223">
        <v>0</v>
      </c>
      <c r="E938" s="223">
        <v>0</v>
      </c>
      <c r="F938" s="223">
        <v>0</v>
      </c>
      <c r="G938" s="223">
        <v>0</v>
      </c>
      <c r="H938" s="223">
        <v>0</v>
      </c>
      <c r="I938" s="223">
        <v>0</v>
      </c>
      <c r="J938" s="223">
        <v>0</v>
      </c>
      <c r="K938" s="223">
        <v>0</v>
      </c>
      <c r="L938" s="223">
        <v>0</v>
      </c>
      <c r="M938" s="223">
        <v>0</v>
      </c>
      <c r="N938" s="223">
        <v>0</v>
      </c>
      <c r="O938">
        <v>34</v>
      </c>
    </row>
    <row r="939" spans="1:15">
      <c r="A939" s="222" t="s">
        <v>1387</v>
      </c>
      <c r="B939" s="222" t="s">
        <v>119</v>
      </c>
      <c r="C939" s="223">
        <v>0</v>
      </c>
      <c r="D939" s="223">
        <v>0</v>
      </c>
      <c r="E939" s="223">
        <v>0</v>
      </c>
      <c r="F939" s="223">
        <v>0</v>
      </c>
      <c r="G939" s="223">
        <v>0</v>
      </c>
      <c r="H939" s="223">
        <v>0</v>
      </c>
      <c r="I939" s="223">
        <v>0</v>
      </c>
      <c r="J939" s="223">
        <v>0</v>
      </c>
      <c r="K939" s="223">
        <v>0</v>
      </c>
      <c r="L939" s="223">
        <v>0</v>
      </c>
      <c r="M939" s="223">
        <v>0</v>
      </c>
      <c r="N939" s="223">
        <v>0</v>
      </c>
      <c r="O939">
        <v>34</v>
      </c>
    </row>
    <row r="940" spans="1:15">
      <c r="A940" s="222" t="s">
        <v>1388</v>
      </c>
      <c r="B940" s="222" t="s">
        <v>1262</v>
      </c>
      <c r="C940" s="223">
        <v>0</v>
      </c>
      <c r="D940" s="223">
        <v>0</v>
      </c>
      <c r="E940" s="223">
        <v>0</v>
      </c>
      <c r="F940" s="223">
        <v>0</v>
      </c>
      <c r="G940" s="223">
        <v>0</v>
      </c>
      <c r="H940" s="223">
        <v>0</v>
      </c>
      <c r="I940" s="223">
        <v>0</v>
      </c>
      <c r="J940" s="223">
        <v>0</v>
      </c>
      <c r="K940" s="223">
        <v>0</v>
      </c>
      <c r="L940" s="223">
        <v>0</v>
      </c>
      <c r="M940" s="223">
        <v>0</v>
      </c>
      <c r="N940" s="223">
        <v>0</v>
      </c>
      <c r="O940">
        <v>34</v>
      </c>
    </row>
    <row r="941" spans="1:15">
      <c r="A941" s="222" t="s">
        <v>1389</v>
      </c>
      <c r="B941" s="222" t="s">
        <v>119</v>
      </c>
      <c r="C941" s="223">
        <v>0</v>
      </c>
      <c r="D941" s="223">
        <v>0</v>
      </c>
      <c r="E941" s="223">
        <v>0</v>
      </c>
      <c r="F941" s="223">
        <v>0</v>
      </c>
      <c r="G941" s="223">
        <v>0</v>
      </c>
      <c r="H941" s="223">
        <v>0</v>
      </c>
      <c r="I941" s="223">
        <v>0</v>
      </c>
      <c r="J941" s="223">
        <v>0</v>
      </c>
      <c r="K941" s="223">
        <v>0</v>
      </c>
      <c r="L941" s="223">
        <v>0</v>
      </c>
      <c r="M941" s="223">
        <v>0</v>
      </c>
      <c r="N941" s="223">
        <v>0</v>
      </c>
      <c r="O941">
        <v>34</v>
      </c>
    </row>
    <row r="942" spans="1:15">
      <c r="A942" s="222" t="s">
        <v>1390</v>
      </c>
      <c r="B942" s="222" t="s">
        <v>1266</v>
      </c>
      <c r="C942" s="223">
        <v>0</v>
      </c>
      <c r="D942" s="223">
        <v>0</v>
      </c>
      <c r="E942" s="223">
        <v>0</v>
      </c>
      <c r="F942" s="223">
        <v>0</v>
      </c>
      <c r="G942" s="223">
        <v>0</v>
      </c>
      <c r="H942" s="223">
        <v>0</v>
      </c>
      <c r="I942" s="223">
        <v>0</v>
      </c>
      <c r="J942" s="223">
        <v>0</v>
      </c>
      <c r="K942" s="223">
        <v>0</v>
      </c>
      <c r="L942" s="223">
        <v>0</v>
      </c>
      <c r="M942" s="223">
        <v>0</v>
      </c>
      <c r="N942" s="223">
        <v>0</v>
      </c>
      <c r="O942">
        <v>34</v>
      </c>
    </row>
    <row r="943" spans="1:15">
      <c r="A943" s="222" t="s">
        <v>1391</v>
      </c>
      <c r="B943" s="222" t="s">
        <v>715</v>
      </c>
      <c r="C943" s="223">
        <v>0</v>
      </c>
      <c r="D943" s="223">
        <v>0</v>
      </c>
      <c r="E943" s="223">
        <v>0</v>
      </c>
      <c r="F943" s="223">
        <v>0</v>
      </c>
      <c r="G943" s="223">
        <v>0</v>
      </c>
      <c r="H943" s="223">
        <v>0</v>
      </c>
      <c r="I943" s="223">
        <v>0</v>
      </c>
      <c r="J943" s="223">
        <v>0</v>
      </c>
      <c r="K943" s="223">
        <v>0</v>
      </c>
      <c r="L943" s="223">
        <v>0</v>
      </c>
      <c r="M943" s="223">
        <v>0</v>
      </c>
      <c r="N943" s="223">
        <v>0</v>
      </c>
      <c r="O943">
        <v>34</v>
      </c>
    </row>
    <row r="944" spans="1:15">
      <c r="A944" s="222" t="s">
        <v>1392</v>
      </c>
      <c r="B944" s="222" t="s">
        <v>119</v>
      </c>
      <c r="C944" s="223">
        <v>0</v>
      </c>
      <c r="D944" s="223">
        <v>0</v>
      </c>
      <c r="E944" s="223">
        <v>0</v>
      </c>
      <c r="F944" s="223">
        <v>0</v>
      </c>
      <c r="G944" s="223">
        <v>0</v>
      </c>
      <c r="H944" s="223">
        <v>0</v>
      </c>
      <c r="I944" s="223">
        <v>0</v>
      </c>
      <c r="J944" s="223">
        <v>0</v>
      </c>
      <c r="K944" s="223">
        <v>0</v>
      </c>
      <c r="L944" s="223">
        <v>0</v>
      </c>
      <c r="M944" s="223">
        <v>0</v>
      </c>
      <c r="N944" s="223">
        <v>0</v>
      </c>
      <c r="O944">
        <v>34</v>
      </c>
    </row>
    <row r="945" spans="1:15">
      <c r="A945" s="222" t="s">
        <v>1393</v>
      </c>
      <c r="B945" s="222" t="s">
        <v>119</v>
      </c>
      <c r="C945" s="223">
        <v>0</v>
      </c>
      <c r="D945" s="223">
        <v>0</v>
      </c>
      <c r="E945" s="223">
        <v>0</v>
      </c>
      <c r="F945" s="223">
        <v>0</v>
      </c>
      <c r="G945" s="223">
        <v>0</v>
      </c>
      <c r="H945" s="223">
        <v>0</v>
      </c>
      <c r="I945" s="223">
        <v>0</v>
      </c>
      <c r="J945" s="223">
        <v>0</v>
      </c>
      <c r="K945" s="223">
        <v>0</v>
      </c>
      <c r="L945" s="223">
        <v>0</v>
      </c>
      <c r="M945" s="223">
        <v>0</v>
      </c>
      <c r="N945" s="223">
        <v>0</v>
      </c>
      <c r="O945">
        <v>34</v>
      </c>
    </row>
    <row r="946" spans="1:15">
      <c r="A946" s="222" t="s">
        <v>1394</v>
      </c>
      <c r="B946" s="222" t="s">
        <v>119</v>
      </c>
      <c r="C946" s="223">
        <v>0</v>
      </c>
      <c r="D946" s="223">
        <v>0</v>
      </c>
      <c r="E946" s="223">
        <v>0</v>
      </c>
      <c r="F946" s="223">
        <v>0</v>
      </c>
      <c r="G946" s="223">
        <v>0</v>
      </c>
      <c r="H946" s="223">
        <v>0</v>
      </c>
      <c r="I946" s="223">
        <v>0</v>
      </c>
      <c r="J946" s="223">
        <v>0</v>
      </c>
      <c r="K946" s="223">
        <v>0</v>
      </c>
      <c r="L946" s="223">
        <v>0</v>
      </c>
      <c r="M946" s="223">
        <v>0</v>
      </c>
      <c r="N946" s="223">
        <v>0</v>
      </c>
      <c r="O946">
        <v>34</v>
      </c>
    </row>
    <row r="947" spans="1:15">
      <c r="A947" s="222" t="s">
        <v>1395</v>
      </c>
      <c r="B947" s="222" t="s">
        <v>119</v>
      </c>
      <c r="C947" s="223">
        <v>0</v>
      </c>
      <c r="D947" s="223">
        <v>0</v>
      </c>
      <c r="E947" s="223">
        <v>0</v>
      </c>
      <c r="F947" s="223">
        <v>0</v>
      </c>
      <c r="G947" s="223">
        <v>0</v>
      </c>
      <c r="H947" s="223">
        <v>0</v>
      </c>
      <c r="I947" s="223">
        <v>0</v>
      </c>
      <c r="J947" s="223">
        <v>0</v>
      </c>
      <c r="K947" s="223">
        <v>0</v>
      </c>
      <c r="L947" s="223">
        <v>0</v>
      </c>
      <c r="M947" s="223">
        <v>0</v>
      </c>
      <c r="N947" s="223">
        <v>0</v>
      </c>
      <c r="O947">
        <v>34</v>
      </c>
    </row>
    <row r="948" spans="1:15">
      <c r="A948" s="222" t="s">
        <v>1396</v>
      </c>
      <c r="B948" s="222" t="s">
        <v>1283</v>
      </c>
      <c r="C948" s="223">
        <v>0</v>
      </c>
      <c r="D948" s="223">
        <v>0</v>
      </c>
      <c r="E948" s="223">
        <v>0</v>
      </c>
      <c r="F948" s="223">
        <v>0</v>
      </c>
      <c r="G948" s="223">
        <v>0</v>
      </c>
      <c r="H948" s="223">
        <v>0</v>
      </c>
      <c r="I948" s="223">
        <v>0</v>
      </c>
      <c r="J948" s="223">
        <v>0</v>
      </c>
      <c r="K948" s="223">
        <v>0</v>
      </c>
      <c r="L948" s="223">
        <v>0</v>
      </c>
      <c r="M948" s="223">
        <v>0</v>
      </c>
      <c r="N948" s="223">
        <v>0</v>
      </c>
      <c r="O948">
        <v>34</v>
      </c>
    </row>
    <row r="949" spans="1:15">
      <c r="A949" s="222" t="s">
        <v>1397</v>
      </c>
      <c r="B949" s="222" t="s">
        <v>1285</v>
      </c>
      <c r="C949" s="223">
        <v>0</v>
      </c>
      <c r="D949" s="223">
        <v>0</v>
      </c>
      <c r="E949" s="223">
        <v>0</v>
      </c>
      <c r="F949" s="223">
        <v>0</v>
      </c>
      <c r="G949" s="223">
        <v>0</v>
      </c>
      <c r="H949" s="223">
        <v>0</v>
      </c>
      <c r="I949" s="223">
        <v>0</v>
      </c>
      <c r="J949" s="223">
        <v>0</v>
      </c>
      <c r="K949" s="223">
        <v>0</v>
      </c>
      <c r="L949" s="223">
        <v>0</v>
      </c>
      <c r="M949" s="223">
        <v>0</v>
      </c>
      <c r="N949" s="223">
        <v>0</v>
      </c>
      <c r="O949">
        <v>34</v>
      </c>
    </row>
    <row r="950" spans="1:15">
      <c r="A950" s="222" t="s">
        <v>1398</v>
      </c>
      <c r="B950" s="222" t="s">
        <v>119</v>
      </c>
      <c r="C950" s="223">
        <v>0</v>
      </c>
      <c r="D950" s="223">
        <v>0</v>
      </c>
      <c r="E950" s="223">
        <v>0</v>
      </c>
      <c r="F950" s="223">
        <v>0</v>
      </c>
      <c r="G950" s="223">
        <v>0</v>
      </c>
      <c r="H950" s="223">
        <v>0</v>
      </c>
      <c r="I950" s="223">
        <v>0</v>
      </c>
      <c r="J950" s="223">
        <v>0</v>
      </c>
      <c r="K950" s="223">
        <v>0</v>
      </c>
      <c r="L950" s="223">
        <v>0</v>
      </c>
      <c r="M950" s="223">
        <v>0</v>
      </c>
      <c r="N950" s="223">
        <v>0</v>
      </c>
      <c r="O950">
        <v>34</v>
      </c>
    </row>
    <row r="951" spans="1:15">
      <c r="A951" s="222" t="s">
        <v>1399</v>
      </c>
      <c r="B951" s="222" t="s">
        <v>119</v>
      </c>
      <c r="C951" s="223">
        <v>0</v>
      </c>
      <c r="D951" s="223">
        <v>0</v>
      </c>
      <c r="E951" s="223">
        <v>0</v>
      </c>
      <c r="F951" s="223">
        <v>0</v>
      </c>
      <c r="G951" s="223">
        <v>0</v>
      </c>
      <c r="H951" s="223">
        <v>0</v>
      </c>
      <c r="I951" s="223">
        <v>0</v>
      </c>
      <c r="J951" s="223">
        <v>0</v>
      </c>
      <c r="K951" s="223">
        <v>0</v>
      </c>
      <c r="L951" s="223">
        <v>0</v>
      </c>
      <c r="M951" s="223">
        <v>0</v>
      </c>
      <c r="N951" s="223">
        <v>0</v>
      </c>
      <c r="O951">
        <v>34</v>
      </c>
    </row>
    <row r="952" spans="1:15">
      <c r="A952" s="222" t="s">
        <v>1400</v>
      </c>
      <c r="B952" s="222" t="s">
        <v>119</v>
      </c>
      <c r="C952" s="223">
        <v>0</v>
      </c>
      <c r="D952" s="223">
        <v>0</v>
      </c>
      <c r="E952" s="223">
        <v>0</v>
      </c>
      <c r="F952" s="223">
        <v>0</v>
      </c>
      <c r="G952" s="223">
        <v>0</v>
      </c>
      <c r="H952" s="223">
        <v>0</v>
      </c>
      <c r="I952" s="223">
        <v>0</v>
      </c>
      <c r="J952" s="223">
        <v>0</v>
      </c>
      <c r="K952" s="223">
        <v>0</v>
      </c>
      <c r="L952" s="223">
        <v>0</v>
      </c>
      <c r="M952" s="223">
        <v>0</v>
      </c>
      <c r="N952" s="223">
        <v>0</v>
      </c>
      <c r="O952">
        <v>34</v>
      </c>
    </row>
    <row r="953" spans="1:15">
      <c r="A953" s="222" t="s">
        <v>1401</v>
      </c>
      <c r="B953" s="222" t="s">
        <v>119</v>
      </c>
      <c r="C953" s="223">
        <v>0</v>
      </c>
      <c r="D953" s="223">
        <v>0</v>
      </c>
      <c r="E953" s="223">
        <v>0</v>
      </c>
      <c r="F953" s="223">
        <v>0</v>
      </c>
      <c r="G953" s="223">
        <v>0</v>
      </c>
      <c r="H953" s="223">
        <v>0</v>
      </c>
      <c r="I953" s="223">
        <v>0</v>
      </c>
      <c r="J953" s="223">
        <v>0</v>
      </c>
      <c r="K953" s="223">
        <v>0</v>
      </c>
      <c r="L953" s="223">
        <v>0</v>
      </c>
      <c r="M953" s="223">
        <v>0</v>
      </c>
      <c r="N953" s="223">
        <v>0</v>
      </c>
      <c r="O953">
        <v>34</v>
      </c>
    </row>
    <row r="954" spans="1:15">
      <c r="A954" s="222" t="s">
        <v>1402</v>
      </c>
      <c r="B954" s="222" t="s">
        <v>119</v>
      </c>
      <c r="C954" s="223">
        <v>0</v>
      </c>
      <c r="D954" s="223">
        <v>0</v>
      </c>
      <c r="E954" s="223">
        <v>0</v>
      </c>
      <c r="F954" s="223">
        <v>0</v>
      </c>
      <c r="G954" s="223">
        <v>0</v>
      </c>
      <c r="H954" s="223">
        <v>0</v>
      </c>
      <c r="I954" s="223">
        <v>0</v>
      </c>
      <c r="J954" s="223">
        <v>0</v>
      </c>
      <c r="K954" s="223">
        <v>0</v>
      </c>
      <c r="L954" s="223">
        <v>0</v>
      </c>
      <c r="M954" s="223">
        <v>0</v>
      </c>
      <c r="N954" s="223">
        <v>0</v>
      </c>
      <c r="O954">
        <v>34</v>
      </c>
    </row>
    <row r="955" spans="1:15">
      <c r="A955" s="222" t="s">
        <v>1403</v>
      </c>
      <c r="B955" s="222" t="s">
        <v>119</v>
      </c>
      <c r="C955" s="223">
        <v>0</v>
      </c>
      <c r="D955" s="223">
        <v>0</v>
      </c>
      <c r="E955" s="223">
        <v>0</v>
      </c>
      <c r="F955" s="223">
        <v>0</v>
      </c>
      <c r="G955" s="223">
        <v>0</v>
      </c>
      <c r="H955" s="223">
        <v>0</v>
      </c>
      <c r="I955" s="223">
        <v>0</v>
      </c>
      <c r="J955" s="223">
        <v>0</v>
      </c>
      <c r="K955" s="223">
        <v>0</v>
      </c>
      <c r="L955" s="223">
        <v>0</v>
      </c>
      <c r="M955" s="223">
        <v>0</v>
      </c>
      <c r="N955" s="223">
        <v>0</v>
      </c>
      <c r="O955">
        <v>34</v>
      </c>
    </row>
    <row r="956" spans="1:15">
      <c r="A956" s="222" t="s">
        <v>1404</v>
      </c>
      <c r="B956" s="222" t="s">
        <v>119</v>
      </c>
      <c r="C956" s="223">
        <v>0</v>
      </c>
      <c r="D956" s="223">
        <v>0</v>
      </c>
      <c r="E956" s="223">
        <v>0</v>
      </c>
      <c r="F956" s="223">
        <v>0</v>
      </c>
      <c r="G956" s="223">
        <v>0</v>
      </c>
      <c r="H956" s="223">
        <v>0</v>
      </c>
      <c r="I956" s="223">
        <v>0</v>
      </c>
      <c r="J956" s="223">
        <v>0</v>
      </c>
      <c r="K956" s="223">
        <v>0</v>
      </c>
      <c r="L956" s="223">
        <v>0</v>
      </c>
      <c r="M956" s="223">
        <v>0</v>
      </c>
      <c r="N956" s="223">
        <v>0</v>
      </c>
      <c r="O956">
        <v>34</v>
      </c>
    </row>
    <row r="957" spans="1:15">
      <c r="A957" s="222" t="s">
        <v>1405</v>
      </c>
      <c r="B957" s="222" t="s">
        <v>119</v>
      </c>
      <c r="C957" s="223">
        <v>0</v>
      </c>
      <c r="D957" s="223">
        <v>0</v>
      </c>
      <c r="E957" s="223">
        <v>0</v>
      </c>
      <c r="F957" s="223">
        <v>0</v>
      </c>
      <c r="G957" s="223">
        <v>0</v>
      </c>
      <c r="H957" s="223">
        <v>0</v>
      </c>
      <c r="I957" s="223">
        <v>0</v>
      </c>
      <c r="J957" s="223">
        <v>0</v>
      </c>
      <c r="K957" s="223">
        <v>0</v>
      </c>
      <c r="L957" s="223">
        <v>0</v>
      </c>
      <c r="M957" s="223">
        <v>0</v>
      </c>
      <c r="N957" s="223">
        <v>0</v>
      </c>
      <c r="O957">
        <v>34</v>
      </c>
    </row>
    <row r="958" spans="1:15">
      <c r="A958" s="222" t="s">
        <v>1406</v>
      </c>
      <c r="B958" s="222" t="s">
        <v>119</v>
      </c>
      <c r="C958" s="223">
        <v>0</v>
      </c>
      <c r="D958" s="223">
        <v>0</v>
      </c>
      <c r="E958" s="223">
        <v>0</v>
      </c>
      <c r="F958" s="223">
        <v>0</v>
      </c>
      <c r="G958" s="223">
        <v>0</v>
      </c>
      <c r="H958" s="223">
        <v>0</v>
      </c>
      <c r="I958" s="223">
        <v>0</v>
      </c>
      <c r="J958" s="223">
        <v>0</v>
      </c>
      <c r="K958" s="223">
        <v>0</v>
      </c>
      <c r="L958" s="223">
        <v>0</v>
      </c>
      <c r="M958" s="223">
        <v>0</v>
      </c>
      <c r="N958" s="223">
        <v>0</v>
      </c>
      <c r="O958">
        <v>34</v>
      </c>
    </row>
    <row r="959" spans="1:15">
      <c r="A959" s="222" t="s">
        <v>1407</v>
      </c>
      <c r="B959" s="222" t="s">
        <v>1408</v>
      </c>
      <c r="C959" s="223">
        <v>0</v>
      </c>
      <c r="D959" s="223">
        <v>0</v>
      </c>
      <c r="E959" s="223">
        <v>0</v>
      </c>
      <c r="F959" s="223">
        <v>0</v>
      </c>
      <c r="G959" s="223">
        <v>0</v>
      </c>
      <c r="H959" s="223">
        <v>0</v>
      </c>
      <c r="I959" s="223">
        <v>0</v>
      </c>
      <c r="J959" s="223">
        <v>0</v>
      </c>
      <c r="K959" s="223">
        <v>0</v>
      </c>
      <c r="L959" s="223">
        <v>0</v>
      </c>
      <c r="M959" s="223">
        <v>0</v>
      </c>
      <c r="N959" s="223">
        <v>0</v>
      </c>
      <c r="O959">
        <v>34</v>
      </c>
    </row>
    <row r="960" spans="1:15">
      <c r="A960" s="222" t="s">
        <v>1409</v>
      </c>
      <c r="B960" s="222" t="s">
        <v>1410</v>
      </c>
      <c r="C960" s="223">
        <v>0</v>
      </c>
      <c r="D960" s="223">
        <v>0</v>
      </c>
      <c r="E960" s="223">
        <v>0</v>
      </c>
      <c r="F960" s="223">
        <v>0</v>
      </c>
      <c r="G960" s="223">
        <v>0</v>
      </c>
      <c r="H960" s="223">
        <v>0</v>
      </c>
      <c r="I960" s="223">
        <v>0</v>
      </c>
      <c r="J960" s="223">
        <v>0</v>
      </c>
      <c r="K960" s="223">
        <v>0</v>
      </c>
      <c r="L960" s="223">
        <v>0</v>
      </c>
      <c r="M960" s="223">
        <v>0</v>
      </c>
      <c r="N960" s="223">
        <v>0</v>
      </c>
      <c r="O960">
        <v>34</v>
      </c>
    </row>
    <row r="961" spans="1:15">
      <c r="A961" s="222" t="s">
        <v>1411</v>
      </c>
      <c r="B961" s="222" t="s">
        <v>1412</v>
      </c>
      <c r="C961" s="223">
        <v>0</v>
      </c>
      <c r="D961" s="223">
        <v>0</v>
      </c>
      <c r="E961" s="223">
        <v>0</v>
      </c>
      <c r="F961" s="223">
        <v>0</v>
      </c>
      <c r="G961" s="223">
        <v>0</v>
      </c>
      <c r="H961" s="223">
        <v>0</v>
      </c>
      <c r="I961" s="223">
        <v>0</v>
      </c>
      <c r="J961" s="223">
        <v>0</v>
      </c>
      <c r="K961" s="223">
        <v>0</v>
      </c>
      <c r="L961" s="223">
        <v>0</v>
      </c>
      <c r="M961" s="223">
        <v>0</v>
      </c>
      <c r="N961" s="223">
        <v>0</v>
      </c>
      <c r="O961">
        <v>34</v>
      </c>
    </row>
    <row r="962" spans="1:15">
      <c r="A962" s="222" t="s">
        <v>1413</v>
      </c>
      <c r="B962" s="222" t="s">
        <v>1414</v>
      </c>
      <c r="C962" s="223">
        <v>0</v>
      </c>
      <c r="D962" s="223">
        <v>0</v>
      </c>
      <c r="E962" s="223">
        <v>0</v>
      </c>
      <c r="F962" s="223">
        <v>0</v>
      </c>
      <c r="G962" s="223">
        <v>0</v>
      </c>
      <c r="H962" s="223">
        <v>0</v>
      </c>
      <c r="I962" s="223">
        <v>0</v>
      </c>
      <c r="J962" s="223">
        <v>0</v>
      </c>
      <c r="K962" s="223">
        <v>0</v>
      </c>
      <c r="L962" s="223">
        <v>0</v>
      </c>
      <c r="M962" s="223">
        <v>0</v>
      </c>
      <c r="N962" s="223">
        <v>0</v>
      </c>
      <c r="O962">
        <v>34</v>
      </c>
    </row>
    <row r="963" spans="1:15">
      <c r="A963" s="222" t="s">
        <v>1415</v>
      </c>
      <c r="B963" s="222" t="s">
        <v>1416</v>
      </c>
      <c r="C963" s="223">
        <v>0</v>
      </c>
      <c r="D963" s="223">
        <v>0</v>
      </c>
      <c r="E963" s="223">
        <v>0</v>
      </c>
      <c r="F963" s="223">
        <v>0</v>
      </c>
      <c r="G963" s="223">
        <v>0</v>
      </c>
      <c r="H963" s="223">
        <v>0</v>
      </c>
      <c r="I963" s="223">
        <v>0</v>
      </c>
      <c r="J963" s="223">
        <v>0</v>
      </c>
      <c r="K963" s="223">
        <v>0</v>
      </c>
      <c r="L963" s="223">
        <v>0</v>
      </c>
      <c r="M963" s="223">
        <v>0</v>
      </c>
      <c r="N963" s="223">
        <v>0</v>
      </c>
      <c r="O963">
        <v>34</v>
      </c>
    </row>
    <row r="964" spans="1:15">
      <c r="A964" s="222" t="s">
        <v>1417</v>
      </c>
      <c r="B964" s="222" t="s">
        <v>1418</v>
      </c>
      <c r="C964" s="223">
        <v>0</v>
      </c>
      <c r="D964" s="223">
        <v>0</v>
      </c>
      <c r="E964" s="223">
        <v>0</v>
      </c>
      <c r="F964" s="223">
        <v>0</v>
      </c>
      <c r="G964" s="223">
        <v>0</v>
      </c>
      <c r="H964" s="223">
        <v>0</v>
      </c>
      <c r="I964" s="223">
        <v>0</v>
      </c>
      <c r="J964" s="223">
        <v>0</v>
      </c>
      <c r="K964" s="223">
        <v>0</v>
      </c>
      <c r="L964" s="223">
        <v>0</v>
      </c>
      <c r="M964" s="223">
        <v>0</v>
      </c>
      <c r="N964" s="223">
        <v>0</v>
      </c>
      <c r="O964">
        <v>34</v>
      </c>
    </row>
    <row r="965" spans="1:15">
      <c r="A965" s="222" t="s">
        <v>1419</v>
      </c>
      <c r="B965" s="222" t="s">
        <v>1420</v>
      </c>
      <c r="C965" s="223">
        <v>0</v>
      </c>
      <c r="D965" s="223">
        <v>0</v>
      </c>
      <c r="E965" s="223">
        <v>0</v>
      </c>
      <c r="F965" s="223">
        <v>0</v>
      </c>
      <c r="G965" s="223">
        <v>0</v>
      </c>
      <c r="H965" s="223">
        <v>0</v>
      </c>
      <c r="I965" s="223">
        <v>0</v>
      </c>
      <c r="J965" s="223">
        <v>0</v>
      </c>
      <c r="K965" s="223">
        <v>0</v>
      </c>
      <c r="L965" s="223">
        <v>0</v>
      </c>
      <c r="M965" s="223">
        <v>0</v>
      </c>
      <c r="N965" s="223">
        <v>0</v>
      </c>
      <c r="O965">
        <v>34</v>
      </c>
    </row>
    <row r="966" spans="1:15">
      <c r="A966" s="222" t="s">
        <v>1421</v>
      </c>
      <c r="B966" s="222" t="s">
        <v>1422</v>
      </c>
      <c r="C966" s="223">
        <v>0</v>
      </c>
      <c r="D966" s="223">
        <v>0</v>
      </c>
      <c r="E966" s="223">
        <v>0</v>
      </c>
      <c r="F966" s="223">
        <v>0</v>
      </c>
      <c r="G966" s="223">
        <v>0</v>
      </c>
      <c r="H966" s="223">
        <v>0</v>
      </c>
      <c r="I966" s="223">
        <v>0</v>
      </c>
      <c r="J966" s="223">
        <v>0</v>
      </c>
      <c r="K966" s="223">
        <v>0</v>
      </c>
      <c r="L966" s="223">
        <v>0</v>
      </c>
      <c r="M966" s="223">
        <v>0</v>
      </c>
      <c r="N966" s="223">
        <v>0</v>
      </c>
      <c r="O966">
        <v>34</v>
      </c>
    </row>
    <row r="967" spans="1:15">
      <c r="A967" s="222" t="s">
        <v>1423</v>
      </c>
      <c r="B967" s="222" t="s">
        <v>1424</v>
      </c>
      <c r="C967" s="223">
        <v>0</v>
      </c>
      <c r="D967" s="223">
        <v>0</v>
      </c>
      <c r="E967" s="223">
        <v>0</v>
      </c>
      <c r="F967" s="223">
        <v>0</v>
      </c>
      <c r="G967" s="223">
        <v>0</v>
      </c>
      <c r="H967" s="223">
        <v>0</v>
      </c>
      <c r="I967" s="223">
        <v>0</v>
      </c>
      <c r="J967" s="223">
        <v>0</v>
      </c>
      <c r="K967" s="223">
        <v>0</v>
      </c>
      <c r="L967" s="223">
        <v>0</v>
      </c>
      <c r="M967" s="223">
        <v>0</v>
      </c>
      <c r="N967" s="223">
        <v>0</v>
      </c>
      <c r="O967">
        <v>34</v>
      </c>
    </row>
    <row r="968" spans="1:15">
      <c r="A968" s="222" t="s">
        <v>1425</v>
      </c>
      <c r="B968" s="222" t="s">
        <v>1426</v>
      </c>
      <c r="C968" s="223">
        <v>0</v>
      </c>
      <c r="D968" s="223">
        <v>0</v>
      </c>
      <c r="E968" s="223">
        <v>0</v>
      </c>
      <c r="F968" s="223">
        <v>0</v>
      </c>
      <c r="G968" s="223">
        <v>0</v>
      </c>
      <c r="H968" s="223">
        <v>0</v>
      </c>
      <c r="I968" s="223">
        <v>0</v>
      </c>
      <c r="J968" s="223">
        <v>0</v>
      </c>
      <c r="K968" s="223">
        <v>0</v>
      </c>
      <c r="L968" s="223">
        <v>0</v>
      </c>
      <c r="M968" s="223">
        <v>0</v>
      </c>
      <c r="N968" s="223">
        <v>0</v>
      </c>
      <c r="O968">
        <v>34</v>
      </c>
    </row>
    <row r="969" spans="1:15">
      <c r="A969" s="222" t="s">
        <v>2496</v>
      </c>
      <c r="B969" s="222" t="s">
        <v>2497</v>
      </c>
      <c r="C969" s="223">
        <v>-2712068.2</v>
      </c>
      <c r="D969" s="223">
        <v>-2674743.2000000002</v>
      </c>
      <c r="E969" s="223">
        <v>-2708361.35</v>
      </c>
      <c r="F969" s="223">
        <v>0</v>
      </c>
      <c r="G969" s="223">
        <v>-985658.61</v>
      </c>
      <c r="H969" s="223">
        <v>-1014367.65</v>
      </c>
      <c r="I969" s="223">
        <v>-1014367.65</v>
      </c>
      <c r="J969" s="223">
        <v>-1014367.65</v>
      </c>
      <c r="K969" s="223">
        <v>-1014367.65</v>
      </c>
      <c r="L969" s="223">
        <v>-1014367.65</v>
      </c>
      <c r="M969" s="223">
        <v>-1014367.65</v>
      </c>
      <c r="N969" s="223">
        <v>-1014367.65</v>
      </c>
      <c r="O969">
        <v>34</v>
      </c>
    </row>
    <row r="970" spans="1:15">
      <c r="A970" s="222" t="s">
        <v>1427</v>
      </c>
      <c r="B970" s="222" t="s">
        <v>1428</v>
      </c>
      <c r="C970" s="223">
        <v>0</v>
      </c>
      <c r="D970" s="223">
        <v>0</v>
      </c>
      <c r="E970" s="223">
        <v>0</v>
      </c>
      <c r="F970" s="223">
        <v>0</v>
      </c>
      <c r="G970" s="223">
        <v>0</v>
      </c>
      <c r="H970" s="223">
        <v>0</v>
      </c>
      <c r="I970" s="223">
        <v>0</v>
      </c>
      <c r="J970" s="223">
        <v>0</v>
      </c>
      <c r="K970" s="223">
        <v>0</v>
      </c>
      <c r="L970" s="223">
        <v>0</v>
      </c>
      <c r="M970" s="223">
        <v>0</v>
      </c>
      <c r="N970" s="223">
        <v>0</v>
      </c>
      <c r="O970">
        <v>34</v>
      </c>
    </row>
    <row r="971" spans="1:15">
      <c r="A971" s="222" t="s">
        <v>1429</v>
      </c>
      <c r="B971" s="222" t="s">
        <v>1430</v>
      </c>
      <c r="C971" s="223">
        <v>0</v>
      </c>
      <c r="D971" s="223">
        <v>0</v>
      </c>
      <c r="E971" s="223">
        <v>0</v>
      </c>
      <c r="F971" s="223">
        <v>0</v>
      </c>
      <c r="G971" s="223">
        <v>0</v>
      </c>
      <c r="H971" s="223">
        <v>0</v>
      </c>
      <c r="I971" s="223">
        <v>0</v>
      </c>
      <c r="J971" s="223">
        <v>0</v>
      </c>
      <c r="K971" s="223">
        <v>0</v>
      </c>
      <c r="L971" s="223">
        <v>0</v>
      </c>
      <c r="M971" s="223">
        <v>0</v>
      </c>
      <c r="N971" s="223">
        <v>0</v>
      </c>
      <c r="O971">
        <v>34</v>
      </c>
    </row>
    <row r="972" spans="1:15">
      <c r="A972" s="222" t="s">
        <v>1431</v>
      </c>
      <c r="B972" s="222" t="s">
        <v>1432</v>
      </c>
      <c r="C972" s="223">
        <v>0</v>
      </c>
      <c r="D972" s="223">
        <v>0</v>
      </c>
      <c r="E972" s="223">
        <v>0</v>
      </c>
      <c r="F972" s="223">
        <v>0</v>
      </c>
      <c r="G972" s="223">
        <v>0</v>
      </c>
      <c r="H972" s="223">
        <v>0</v>
      </c>
      <c r="I972" s="223">
        <v>0</v>
      </c>
      <c r="J972" s="223">
        <v>0</v>
      </c>
      <c r="K972" s="223">
        <v>0</v>
      </c>
      <c r="L972" s="223">
        <v>0</v>
      </c>
      <c r="M972" s="223">
        <v>0</v>
      </c>
      <c r="N972" s="223">
        <v>0</v>
      </c>
      <c r="O972">
        <v>34</v>
      </c>
    </row>
    <row r="973" spans="1:15">
      <c r="A973" s="222" t="s">
        <v>1433</v>
      </c>
      <c r="B973" s="222" t="s">
        <v>1434</v>
      </c>
      <c r="C973" s="223">
        <v>0</v>
      </c>
      <c r="D973" s="223">
        <v>0</v>
      </c>
      <c r="E973" s="223">
        <v>0</v>
      </c>
      <c r="F973" s="223">
        <v>0</v>
      </c>
      <c r="G973" s="223">
        <v>0</v>
      </c>
      <c r="H973" s="223">
        <v>0</v>
      </c>
      <c r="I973" s="223">
        <v>0</v>
      </c>
      <c r="J973" s="223">
        <v>0</v>
      </c>
      <c r="K973" s="223">
        <v>0</v>
      </c>
      <c r="L973" s="223">
        <v>0</v>
      </c>
      <c r="M973" s="223">
        <v>0</v>
      </c>
      <c r="N973" s="223">
        <v>0</v>
      </c>
      <c r="O973">
        <v>34</v>
      </c>
    </row>
    <row r="974" spans="1:15">
      <c r="A974" s="222" t="s">
        <v>1435</v>
      </c>
      <c r="B974" s="222" t="s">
        <v>1436</v>
      </c>
      <c r="C974" s="223">
        <v>-214990</v>
      </c>
      <c r="D974" s="223">
        <v>-322485</v>
      </c>
      <c r="E974" s="223">
        <v>-322485</v>
      </c>
      <c r="F974" s="223">
        <v>4053176.82</v>
      </c>
      <c r="G974" s="223">
        <v>0</v>
      </c>
      <c r="H974" s="223">
        <v>39328</v>
      </c>
      <c r="I974" s="223">
        <v>39328</v>
      </c>
      <c r="J974" s="223">
        <v>39328</v>
      </c>
      <c r="K974" s="223">
        <v>39328</v>
      </c>
      <c r="L974" s="223">
        <v>39328</v>
      </c>
      <c r="M974" s="223">
        <v>39328</v>
      </c>
      <c r="N974" s="223">
        <v>39328</v>
      </c>
      <c r="O974">
        <v>34</v>
      </c>
    </row>
    <row r="975" spans="1:15">
      <c r="A975" s="222" t="s">
        <v>1437</v>
      </c>
      <c r="B975" s="222" t="s">
        <v>1438</v>
      </c>
      <c r="C975" s="223">
        <v>-6672230.6399999997</v>
      </c>
      <c r="D975" s="223">
        <v>-8162427.1200000001</v>
      </c>
      <c r="E975" s="223">
        <v>-8162427.1200000001</v>
      </c>
      <c r="F975" s="223">
        <v>-2762146.08</v>
      </c>
      <c r="G975" s="223">
        <v>0</v>
      </c>
      <c r="H975" s="223">
        <v>-1756860.05</v>
      </c>
      <c r="I975" s="223">
        <v>-1756860.05</v>
      </c>
      <c r="J975" s="223">
        <v>-1756860.05</v>
      </c>
      <c r="K975" s="223">
        <v>-1756860.05</v>
      </c>
      <c r="L975" s="223">
        <v>-1756860.05</v>
      </c>
      <c r="M975" s="223">
        <v>-1756860.05</v>
      </c>
      <c r="N975" s="223">
        <v>-1756860.05</v>
      </c>
      <c r="O975">
        <v>34</v>
      </c>
    </row>
    <row r="976" spans="1:15">
      <c r="A976" s="222" t="s">
        <v>1439</v>
      </c>
      <c r="B976" s="222" t="s">
        <v>1440</v>
      </c>
      <c r="C976" s="223">
        <v>0</v>
      </c>
      <c r="D976" s="223">
        <v>0</v>
      </c>
      <c r="E976" s="223">
        <v>0</v>
      </c>
      <c r="F976" s="223">
        <v>0</v>
      </c>
      <c r="G976" s="223">
        <v>0</v>
      </c>
      <c r="H976" s="223">
        <v>0</v>
      </c>
      <c r="I976" s="223">
        <v>0</v>
      </c>
      <c r="J976" s="223">
        <v>0</v>
      </c>
      <c r="K976" s="223">
        <v>0</v>
      </c>
      <c r="L976" s="223">
        <v>0</v>
      </c>
      <c r="M976" s="223">
        <v>0</v>
      </c>
      <c r="N976" s="223">
        <v>0</v>
      </c>
      <c r="O976">
        <v>34</v>
      </c>
    </row>
    <row r="977" spans="1:15">
      <c r="A977" s="222" t="s">
        <v>1441</v>
      </c>
      <c r="B977" s="222" t="s">
        <v>1442</v>
      </c>
      <c r="C977" s="223">
        <v>0</v>
      </c>
      <c r="D977" s="223">
        <v>-16666666.67</v>
      </c>
      <c r="E977" s="223">
        <v>-16666666.67</v>
      </c>
      <c r="F977" s="223">
        <v>-16666666.67</v>
      </c>
      <c r="G977" s="223">
        <v>-16666666.67</v>
      </c>
      <c r="H977" s="223">
        <v>-16666666.67</v>
      </c>
      <c r="I977" s="223">
        <v>-16666666.67</v>
      </c>
      <c r="J977" s="223">
        <v>-16666666.67</v>
      </c>
      <c r="K977" s="223">
        <v>-16666666.67</v>
      </c>
      <c r="L977" s="223">
        <v>-16666666.67</v>
      </c>
      <c r="M977" s="223">
        <v>-16666666.67</v>
      </c>
      <c r="N977" s="223">
        <v>-16666666.67</v>
      </c>
      <c r="O977">
        <v>34</v>
      </c>
    </row>
    <row r="978" spans="1:15">
      <c r="A978" s="222" t="s">
        <v>1443</v>
      </c>
      <c r="B978" s="222" t="s">
        <v>1444</v>
      </c>
      <c r="C978" s="223">
        <v>0</v>
      </c>
      <c r="D978" s="223">
        <v>0</v>
      </c>
      <c r="E978" s="223">
        <v>0</v>
      </c>
      <c r="F978" s="223">
        <v>0</v>
      </c>
      <c r="G978" s="223">
        <v>0</v>
      </c>
      <c r="H978" s="223">
        <v>0</v>
      </c>
      <c r="I978" s="223">
        <v>0</v>
      </c>
      <c r="J978" s="223">
        <v>0</v>
      </c>
      <c r="K978" s="223">
        <v>0</v>
      </c>
      <c r="L978" s="223">
        <v>0</v>
      </c>
      <c r="M978" s="223">
        <v>0</v>
      </c>
      <c r="N978" s="223">
        <v>0</v>
      </c>
      <c r="O978">
        <v>34</v>
      </c>
    </row>
    <row r="979" spans="1:15">
      <c r="A979" s="222" t="s">
        <v>1445</v>
      </c>
      <c r="B979" s="222" t="s">
        <v>1446</v>
      </c>
      <c r="C979" s="223">
        <v>0</v>
      </c>
      <c r="D979" s="223">
        <v>0</v>
      </c>
      <c r="E979" s="223">
        <v>0</v>
      </c>
      <c r="F979" s="223">
        <v>0</v>
      </c>
      <c r="G979" s="223">
        <v>0</v>
      </c>
      <c r="H979" s="223">
        <v>0</v>
      </c>
      <c r="I979" s="223">
        <v>0</v>
      </c>
      <c r="J979" s="223">
        <v>0</v>
      </c>
      <c r="K979" s="223">
        <v>0</v>
      </c>
      <c r="L979" s="223">
        <v>0</v>
      </c>
      <c r="M979" s="223">
        <v>0</v>
      </c>
      <c r="N979" s="223">
        <v>0</v>
      </c>
      <c r="O979">
        <v>34</v>
      </c>
    </row>
    <row r="980" spans="1:15">
      <c r="A980" s="222" t="s">
        <v>1447</v>
      </c>
      <c r="B980" s="222" t="s">
        <v>1448</v>
      </c>
      <c r="C980" s="223">
        <v>0</v>
      </c>
      <c r="D980" s="223">
        <v>0</v>
      </c>
      <c r="E980" s="223">
        <v>0</v>
      </c>
      <c r="F980" s="223">
        <v>0</v>
      </c>
      <c r="G980" s="223">
        <v>0</v>
      </c>
      <c r="H980" s="223">
        <v>0</v>
      </c>
      <c r="I980" s="223">
        <v>0</v>
      </c>
      <c r="J980" s="223">
        <v>0</v>
      </c>
      <c r="K980" s="223">
        <v>0</v>
      </c>
      <c r="L980" s="223">
        <v>0</v>
      </c>
      <c r="M980" s="223">
        <v>0</v>
      </c>
      <c r="N980" s="223">
        <v>0</v>
      </c>
      <c r="O980">
        <v>34</v>
      </c>
    </row>
    <row r="981" spans="1:15">
      <c r="A981" s="222" t="s">
        <v>1449</v>
      </c>
      <c r="B981" s="222" t="s">
        <v>1450</v>
      </c>
      <c r="C981" s="223">
        <v>0</v>
      </c>
      <c r="D981" s="223">
        <v>0</v>
      </c>
      <c r="E981" s="223">
        <v>0</v>
      </c>
      <c r="F981" s="223">
        <v>0</v>
      </c>
      <c r="G981" s="223">
        <v>0</v>
      </c>
      <c r="H981" s="223">
        <v>0</v>
      </c>
      <c r="I981" s="223">
        <v>0</v>
      </c>
      <c r="J981" s="223">
        <v>0</v>
      </c>
      <c r="K981" s="223">
        <v>0</v>
      </c>
      <c r="L981" s="223">
        <v>0</v>
      </c>
      <c r="M981" s="223">
        <v>0</v>
      </c>
      <c r="N981" s="223">
        <v>0</v>
      </c>
      <c r="O981">
        <v>34</v>
      </c>
    </row>
    <row r="982" spans="1:15">
      <c r="A982" s="222" t="s">
        <v>1451</v>
      </c>
      <c r="B982" s="222" t="s">
        <v>1452</v>
      </c>
      <c r="C982" s="223">
        <v>0</v>
      </c>
      <c r="D982" s="223">
        <v>0</v>
      </c>
      <c r="E982" s="223">
        <v>0</v>
      </c>
      <c r="F982" s="223">
        <v>-5327420.12</v>
      </c>
      <c r="G982" s="223">
        <v>-1653621.33</v>
      </c>
      <c r="H982" s="223">
        <v>0</v>
      </c>
      <c r="I982" s="223">
        <v>0</v>
      </c>
      <c r="J982" s="223">
        <v>0</v>
      </c>
      <c r="K982" s="223">
        <v>0</v>
      </c>
      <c r="L982" s="223">
        <v>0</v>
      </c>
      <c r="M982" s="223">
        <v>0</v>
      </c>
      <c r="N982" s="223">
        <v>0</v>
      </c>
      <c r="O982">
        <v>34</v>
      </c>
    </row>
    <row r="983" spans="1:15">
      <c r="A983" s="222" t="s">
        <v>1453</v>
      </c>
      <c r="B983" s="222" t="s">
        <v>1454</v>
      </c>
      <c r="C983" s="223">
        <v>-63705.34</v>
      </c>
      <c r="D983" s="223">
        <v>-64446.97</v>
      </c>
      <c r="E983" s="223">
        <v>-64446.97</v>
      </c>
      <c r="F983" s="223">
        <v>-65007.67</v>
      </c>
      <c r="G983" s="223">
        <v>0</v>
      </c>
      <c r="H983" s="223">
        <v>0</v>
      </c>
      <c r="I983" s="223">
        <v>0</v>
      </c>
      <c r="J983" s="223">
        <v>0</v>
      </c>
      <c r="K983" s="223">
        <v>0</v>
      </c>
      <c r="L983" s="223">
        <v>0</v>
      </c>
      <c r="M983" s="223">
        <v>0</v>
      </c>
      <c r="N983" s="223">
        <v>0</v>
      </c>
      <c r="O983">
        <v>34</v>
      </c>
    </row>
    <row r="984" spans="1:15">
      <c r="A984" s="222" t="s">
        <v>1455</v>
      </c>
      <c r="B984" s="222" t="s">
        <v>1456</v>
      </c>
      <c r="C984" s="223">
        <v>-1306145.29</v>
      </c>
      <c r="D984" s="223">
        <v>-2931374</v>
      </c>
      <c r="E984" s="223">
        <v>-2756838.87</v>
      </c>
      <c r="F984" s="223">
        <v>-1608065.25</v>
      </c>
      <c r="G984" s="223">
        <v>-2418240.98</v>
      </c>
      <c r="H984" s="223">
        <v>-1787008.41</v>
      </c>
      <c r="I984" s="223">
        <v>-1787008.41</v>
      </c>
      <c r="J984" s="223">
        <v>-1787008.41</v>
      </c>
      <c r="K984" s="223">
        <v>-1787008.41</v>
      </c>
      <c r="L984" s="223">
        <v>-1787008.41</v>
      </c>
      <c r="M984" s="223">
        <v>-1787008.41</v>
      </c>
      <c r="N984" s="223">
        <v>-1787008.41</v>
      </c>
      <c r="O984">
        <v>34</v>
      </c>
    </row>
    <row r="985" spans="1:15">
      <c r="A985" s="222" t="s">
        <v>1457</v>
      </c>
      <c r="B985" s="222" t="s">
        <v>1458</v>
      </c>
      <c r="C985" s="223">
        <v>-548222.82999999996</v>
      </c>
      <c r="D985" s="223">
        <v>-567154.43999999994</v>
      </c>
      <c r="E985" s="223">
        <v>-292744.71000000002</v>
      </c>
      <c r="F985" s="223">
        <v>-395425.42</v>
      </c>
      <c r="G985" s="223">
        <v>-611940.23</v>
      </c>
      <c r="H985" s="223">
        <v>-612996.73</v>
      </c>
      <c r="I985" s="223">
        <v>641.35</v>
      </c>
      <c r="J985" s="223">
        <v>641.35</v>
      </c>
      <c r="K985" s="223">
        <v>641.35</v>
      </c>
      <c r="L985" s="223">
        <v>641.35</v>
      </c>
      <c r="M985" s="223">
        <v>641.35</v>
      </c>
      <c r="N985" s="223">
        <v>641.35</v>
      </c>
      <c r="O985">
        <v>34</v>
      </c>
    </row>
    <row r="986" spans="1:15">
      <c r="A986" s="222" t="s">
        <v>1459</v>
      </c>
      <c r="B986" s="222" t="s">
        <v>1460</v>
      </c>
      <c r="C986" s="223">
        <v>0</v>
      </c>
      <c r="D986" s="223">
        <v>0</v>
      </c>
      <c r="E986" s="223">
        <v>0</v>
      </c>
      <c r="F986" s="223">
        <v>0</v>
      </c>
      <c r="G986" s="223">
        <v>0</v>
      </c>
      <c r="H986" s="223">
        <v>0</v>
      </c>
      <c r="I986" s="223">
        <v>0</v>
      </c>
      <c r="J986" s="223">
        <v>0</v>
      </c>
      <c r="K986" s="223">
        <v>0</v>
      </c>
      <c r="L986" s="223">
        <v>0</v>
      </c>
      <c r="M986" s="223">
        <v>0</v>
      </c>
      <c r="N986" s="223">
        <v>0</v>
      </c>
      <c r="O986">
        <v>34</v>
      </c>
    </row>
    <row r="987" spans="1:15">
      <c r="A987" s="222" t="s">
        <v>1461</v>
      </c>
      <c r="B987" s="222" t="s">
        <v>1462</v>
      </c>
      <c r="C987" s="223">
        <v>0</v>
      </c>
      <c r="D987" s="223">
        <v>0</v>
      </c>
      <c r="E987" s="223">
        <v>0</v>
      </c>
      <c r="F987" s="223">
        <v>0</v>
      </c>
      <c r="G987" s="223">
        <v>0</v>
      </c>
      <c r="H987" s="223">
        <v>0</v>
      </c>
      <c r="I987" s="223">
        <v>0</v>
      </c>
      <c r="J987" s="223">
        <v>0</v>
      </c>
      <c r="K987" s="223">
        <v>0</v>
      </c>
      <c r="L987" s="223">
        <v>0</v>
      </c>
      <c r="M987" s="223">
        <v>0</v>
      </c>
      <c r="N987" s="223">
        <v>0</v>
      </c>
      <c r="O987">
        <v>34</v>
      </c>
    </row>
    <row r="988" spans="1:15">
      <c r="A988" s="222" t="s">
        <v>1463</v>
      </c>
      <c r="B988" s="222" t="s">
        <v>1464</v>
      </c>
      <c r="C988" s="223">
        <v>0</v>
      </c>
      <c r="D988" s="223">
        <v>0</v>
      </c>
      <c r="E988" s="223">
        <v>0</v>
      </c>
      <c r="F988" s="223">
        <v>0</v>
      </c>
      <c r="G988" s="223">
        <v>0</v>
      </c>
      <c r="H988" s="223">
        <v>0</v>
      </c>
      <c r="I988" s="223">
        <v>0</v>
      </c>
      <c r="J988" s="223">
        <v>0</v>
      </c>
      <c r="K988" s="223">
        <v>0</v>
      </c>
      <c r="L988" s="223">
        <v>0</v>
      </c>
      <c r="M988" s="223">
        <v>0</v>
      </c>
      <c r="N988" s="223">
        <v>0</v>
      </c>
      <c r="O988">
        <v>34</v>
      </c>
    </row>
    <row r="989" spans="1:15">
      <c r="A989" s="222" t="s">
        <v>1465</v>
      </c>
      <c r="B989" s="222" t="s">
        <v>1466</v>
      </c>
      <c r="C989" s="223">
        <v>-44462978.93</v>
      </c>
      <c r="D989" s="223">
        <v>-47845400.899999999</v>
      </c>
      <c r="E989" s="223">
        <v>-32214106.969999999</v>
      </c>
      <c r="F989" s="223">
        <v>-32118284.879999999</v>
      </c>
      <c r="G989" s="223">
        <v>-32599110.579999998</v>
      </c>
      <c r="H989" s="223">
        <v>-29206673.550000001</v>
      </c>
      <c r="I989" s="223">
        <v>0</v>
      </c>
      <c r="J989" s="223">
        <v>0</v>
      </c>
      <c r="K989" s="223">
        <v>0</v>
      </c>
      <c r="L989" s="223">
        <v>0</v>
      </c>
      <c r="M989" s="223">
        <v>0</v>
      </c>
      <c r="N989" s="223">
        <v>0</v>
      </c>
      <c r="O989">
        <v>34</v>
      </c>
    </row>
    <row r="990" spans="1:15">
      <c r="A990" s="222" t="s">
        <v>1467</v>
      </c>
      <c r="B990" s="222" t="s">
        <v>1468</v>
      </c>
      <c r="C990" s="223">
        <v>0</v>
      </c>
      <c r="D990" s="223">
        <v>0</v>
      </c>
      <c r="E990" s="223">
        <v>0</v>
      </c>
      <c r="F990" s="223">
        <v>0</v>
      </c>
      <c r="G990" s="223">
        <v>0</v>
      </c>
      <c r="H990" s="223">
        <v>0</v>
      </c>
      <c r="I990" s="223">
        <v>0</v>
      </c>
      <c r="J990" s="223">
        <v>0</v>
      </c>
      <c r="K990" s="223">
        <v>0</v>
      </c>
      <c r="L990" s="223">
        <v>0</v>
      </c>
      <c r="M990" s="223">
        <v>0</v>
      </c>
      <c r="N990" s="223">
        <v>0</v>
      </c>
      <c r="O990">
        <v>34</v>
      </c>
    </row>
    <row r="991" spans="1:15">
      <c r="A991" s="222" t="s">
        <v>1469</v>
      </c>
      <c r="B991" s="222" t="s">
        <v>1470</v>
      </c>
      <c r="C991" s="223">
        <v>0</v>
      </c>
      <c r="D991" s="223">
        <v>0</v>
      </c>
      <c r="E991" s="223">
        <v>0</v>
      </c>
      <c r="F991" s="223">
        <v>0</v>
      </c>
      <c r="G991" s="223">
        <v>0</v>
      </c>
      <c r="H991" s="223">
        <v>0</v>
      </c>
      <c r="I991" s="223">
        <v>0</v>
      </c>
      <c r="J991" s="223">
        <v>0</v>
      </c>
      <c r="K991" s="223">
        <v>0</v>
      </c>
      <c r="L991" s="223">
        <v>0</v>
      </c>
      <c r="M991" s="223">
        <v>0</v>
      </c>
      <c r="N991" s="223">
        <v>0</v>
      </c>
      <c r="O991">
        <v>34</v>
      </c>
    </row>
    <row r="992" spans="1:15">
      <c r="A992" s="222" t="s">
        <v>1471</v>
      </c>
      <c r="B992" s="222" t="s">
        <v>1472</v>
      </c>
      <c r="C992" s="223">
        <v>0</v>
      </c>
      <c r="D992" s="223">
        <v>0</v>
      </c>
      <c r="E992" s="223">
        <v>0</v>
      </c>
      <c r="F992" s="223">
        <v>0</v>
      </c>
      <c r="G992" s="223">
        <v>0</v>
      </c>
      <c r="H992" s="223">
        <v>0</v>
      </c>
      <c r="I992" s="223">
        <v>0</v>
      </c>
      <c r="J992" s="223">
        <v>0</v>
      </c>
      <c r="K992" s="223">
        <v>0</v>
      </c>
      <c r="L992" s="223">
        <v>0</v>
      </c>
      <c r="M992" s="223">
        <v>0</v>
      </c>
      <c r="N992" s="223">
        <v>0</v>
      </c>
      <c r="O992">
        <v>34</v>
      </c>
    </row>
    <row r="993" spans="1:15">
      <c r="A993" s="222" t="s">
        <v>1473</v>
      </c>
      <c r="B993" s="222" t="s">
        <v>1474</v>
      </c>
      <c r="C993" s="223">
        <v>0</v>
      </c>
      <c r="D993" s="223">
        <v>0</v>
      </c>
      <c r="E993" s="223">
        <v>0</v>
      </c>
      <c r="F993" s="223">
        <v>0</v>
      </c>
      <c r="G993" s="223">
        <v>0</v>
      </c>
      <c r="H993" s="223">
        <v>0</v>
      </c>
      <c r="I993" s="223">
        <v>0</v>
      </c>
      <c r="J993" s="223">
        <v>0</v>
      </c>
      <c r="K993" s="223">
        <v>0</v>
      </c>
      <c r="L993" s="223">
        <v>0</v>
      </c>
      <c r="M993" s="223">
        <v>0</v>
      </c>
      <c r="N993" s="223">
        <v>0</v>
      </c>
      <c r="O993">
        <v>34</v>
      </c>
    </row>
    <row r="994" spans="1:15">
      <c r="A994" s="222" t="s">
        <v>1475</v>
      </c>
      <c r="B994" s="222" t="s">
        <v>1476</v>
      </c>
      <c r="C994" s="223">
        <v>-10053.209999999999</v>
      </c>
      <c r="D994" s="223">
        <v>-1430884</v>
      </c>
      <c r="E994" s="223">
        <v>-2650960.73</v>
      </c>
      <c r="F994" s="223">
        <v>-1703087.23</v>
      </c>
      <c r="G994" s="223">
        <v>-1702407.41</v>
      </c>
      <c r="H994" s="223">
        <v>-1836897.1</v>
      </c>
      <c r="I994" s="223">
        <v>-1836897.1</v>
      </c>
      <c r="J994" s="223">
        <v>-1836897.1</v>
      </c>
      <c r="K994" s="223">
        <v>-1836897.1</v>
      </c>
      <c r="L994" s="223">
        <v>-1836897.1</v>
      </c>
      <c r="M994" s="223">
        <v>-1836897.1</v>
      </c>
      <c r="N994" s="223">
        <v>-1836897.1</v>
      </c>
      <c r="O994">
        <v>34</v>
      </c>
    </row>
    <row r="995" spans="1:15">
      <c r="A995" s="222" t="s">
        <v>1477</v>
      </c>
      <c r="B995" s="222" t="s">
        <v>1478</v>
      </c>
      <c r="C995" s="223">
        <v>-37187.03</v>
      </c>
      <c r="D995" s="223">
        <v>-1295909.8799999999</v>
      </c>
      <c r="E995" s="223">
        <v>-1063233.01</v>
      </c>
      <c r="F995" s="223">
        <v>-117582.62</v>
      </c>
      <c r="G995" s="223">
        <v>-7562.87</v>
      </c>
      <c r="H995" s="223">
        <v>0</v>
      </c>
      <c r="I995" s="223">
        <v>0</v>
      </c>
      <c r="J995" s="223">
        <v>0</v>
      </c>
      <c r="K995" s="223">
        <v>0</v>
      </c>
      <c r="L995" s="223">
        <v>0</v>
      </c>
      <c r="M995" s="223">
        <v>0</v>
      </c>
      <c r="N995" s="223">
        <v>0</v>
      </c>
      <c r="O995">
        <v>34</v>
      </c>
    </row>
    <row r="996" spans="1:15">
      <c r="A996" s="222" t="s">
        <v>1479</v>
      </c>
      <c r="B996" s="222" t="s">
        <v>1480</v>
      </c>
      <c r="C996" s="223">
        <v>0</v>
      </c>
      <c r="D996" s="223">
        <v>0</v>
      </c>
      <c r="E996" s="223">
        <v>0</v>
      </c>
      <c r="F996" s="223">
        <v>0</v>
      </c>
      <c r="G996" s="223">
        <v>0</v>
      </c>
      <c r="H996" s="223">
        <v>0</v>
      </c>
      <c r="I996" s="223">
        <v>0</v>
      </c>
      <c r="J996" s="223">
        <v>0</v>
      </c>
      <c r="K996" s="223">
        <v>0</v>
      </c>
      <c r="L996" s="223">
        <v>0</v>
      </c>
      <c r="M996" s="223">
        <v>0</v>
      </c>
      <c r="N996" s="223">
        <v>0</v>
      </c>
      <c r="O996">
        <v>34</v>
      </c>
    </row>
    <row r="997" spans="1:15">
      <c r="A997" s="222" t="s">
        <v>2498</v>
      </c>
      <c r="B997" s="222" t="s">
        <v>2499</v>
      </c>
      <c r="C997" s="223">
        <v>0</v>
      </c>
      <c r="D997" s="223">
        <v>0</v>
      </c>
      <c r="E997" s="223">
        <v>0</v>
      </c>
      <c r="F997" s="223">
        <v>0</v>
      </c>
      <c r="G997" s="223">
        <v>0</v>
      </c>
      <c r="H997" s="223">
        <v>0</v>
      </c>
      <c r="I997" s="223">
        <v>0</v>
      </c>
      <c r="J997" s="223">
        <v>0</v>
      </c>
      <c r="K997" s="223">
        <v>0</v>
      </c>
      <c r="L997" s="223">
        <v>0</v>
      </c>
      <c r="M997" s="223">
        <v>0</v>
      </c>
      <c r="N997" s="223">
        <v>0</v>
      </c>
      <c r="O997">
        <v>34</v>
      </c>
    </row>
    <row r="998" spans="1:15">
      <c r="A998" s="222" t="s">
        <v>2500</v>
      </c>
      <c r="B998" s="222" t="s">
        <v>2501</v>
      </c>
      <c r="C998" s="223">
        <v>0</v>
      </c>
      <c r="D998" s="223">
        <v>0</v>
      </c>
      <c r="E998" s="223">
        <v>0</v>
      </c>
      <c r="F998" s="223">
        <v>0</v>
      </c>
      <c r="G998" s="223">
        <v>-3673798.79</v>
      </c>
      <c r="H998" s="223">
        <v>-5327420.12</v>
      </c>
      <c r="I998" s="223">
        <v>-5327420.12</v>
      </c>
      <c r="J998" s="223">
        <v>-5327420.12</v>
      </c>
      <c r="K998" s="223">
        <v>-5327420.12</v>
      </c>
      <c r="L998" s="223">
        <v>-5327420.12</v>
      </c>
      <c r="M998" s="223">
        <v>-5327420.12</v>
      </c>
      <c r="N998" s="223">
        <v>-5327420.12</v>
      </c>
      <c r="O998">
        <v>34</v>
      </c>
    </row>
    <row r="999" spans="1:15">
      <c r="A999" s="222" t="s">
        <v>1481</v>
      </c>
      <c r="B999" s="222" t="s">
        <v>1482</v>
      </c>
      <c r="C999" s="223">
        <v>0</v>
      </c>
      <c r="D999" s="223">
        <v>0</v>
      </c>
      <c r="E999" s="223">
        <v>0</v>
      </c>
      <c r="F999" s="223">
        <v>0</v>
      </c>
      <c r="G999" s="223">
        <v>0</v>
      </c>
      <c r="H999" s="223">
        <v>0</v>
      </c>
      <c r="I999" s="223">
        <v>0</v>
      </c>
      <c r="J999" s="223">
        <v>0</v>
      </c>
      <c r="K999" s="223">
        <v>0</v>
      </c>
      <c r="L999" s="223">
        <v>0</v>
      </c>
      <c r="M999" s="223">
        <v>0</v>
      </c>
      <c r="N999" s="223">
        <v>0</v>
      </c>
      <c r="O999">
        <v>34</v>
      </c>
    </row>
    <row r="1000" spans="1:15">
      <c r="A1000" s="222" t="s">
        <v>1483</v>
      </c>
      <c r="B1000" s="222" t="s">
        <v>1484</v>
      </c>
      <c r="C1000" s="223">
        <v>0</v>
      </c>
      <c r="D1000" s="223">
        <v>0</v>
      </c>
      <c r="E1000" s="223">
        <v>0</v>
      </c>
      <c r="F1000" s="223">
        <v>0</v>
      </c>
      <c r="G1000" s="223">
        <v>0</v>
      </c>
      <c r="H1000" s="223">
        <v>0</v>
      </c>
      <c r="I1000" s="223">
        <v>0</v>
      </c>
      <c r="J1000" s="223">
        <v>0</v>
      </c>
      <c r="K1000" s="223">
        <v>0</v>
      </c>
      <c r="L1000" s="223">
        <v>0</v>
      </c>
      <c r="M1000" s="223">
        <v>0</v>
      </c>
      <c r="N1000" s="223">
        <v>0</v>
      </c>
      <c r="O1000">
        <v>34</v>
      </c>
    </row>
    <row r="1001" spans="1:15">
      <c r="A1001" s="222" t="s">
        <v>1485</v>
      </c>
      <c r="B1001" s="222" t="s">
        <v>583</v>
      </c>
      <c r="C1001" s="223">
        <v>0</v>
      </c>
      <c r="D1001" s="223">
        <v>0</v>
      </c>
      <c r="E1001" s="223">
        <v>0</v>
      </c>
      <c r="F1001" s="223">
        <v>0</v>
      </c>
      <c r="G1001" s="223">
        <v>0</v>
      </c>
      <c r="H1001" s="223">
        <v>0</v>
      </c>
      <c r="I1001" s="223">
        <v>0</v>
      </c>
      <c r="J1001" s="223">
        <v>0</v>
      </c>
      <c r="K1001" s="223">
        <v>0</v>
      </c>
      <c r="L1001" s="223">
        <v>0</v>
      </c>
      <c r="M1001" s="223">
        <v>0</v>
      </c>
      <c r="N1001" s="223">
        <v>0</v>
      </c>
      <c r="O1001">
        <v>34</v>
      </c>
    </row>
    <row r="1002" spans="1:15">
      <c r="A1002" s="222" t="s">
        <v>1486</v>
      </c>
      <c r="B1002" s="222" t="s">
        <v>119</v>
      </c>
      <c r="C1002" s="223">
        <v>0</v>
      </c>
      <c r="D1002" s="223">
        <v>0</v>
      </c>
      <c r="E1002" s="223">
        <v>0</v>
      </c>
      <c r="F1002" s="223">
        <v>0</v>
      </c>
      <c r="G1002" s="223">
        <v>0</v>
      </c>
      <c r="H1002" s="223">
        <v>0</v>
      </c>
      <c r="I1002" s="223">
        <v>0</v>
      </c>
      <c r="J1002" s="223">
        <v>0</v>
      </c>
      <c r="K1002" s="223">
        <v>0</v>
      </c>
      <c r="L1002" s="223">
        <v>0</v>
      </c>
      <c r="M1002" s="223">
        <v>0</v>
      </c>
      <c r="N1002" s="223">
        <v>0</v>
      </c>
      <c r="O1002">
        <v>34</v>
      </c>
    </row>
    <row r="1003" spans="1:15">
      <c r="A1003" s="222" t="s">
        <v>1487</v>
      </c>
      <c r="B1003" s="222" t="s">
        <v>119</v>
      </c>
      <c r="C1003" s="223">
        <v>0</v>
      </c>
      <c r="D1003" s="223">
        <v>0</v>
      </c>
      <c r="E1003" s="223">
        <v>0</v>
      </c>
      <c r="F1003" s="223">
        <v>0</v>
      </c>
      <c r="G1003" s="223">
        <v>0</v>
      </c>
      <c r="H1003" s="223">
        <v>0</v>
      </c>
      <c r="I1003" s="223">
        <v>0</v>
      </c>
      <c r="J1003" s="223">
        <v>0</v>
      </c>
      <c r="K1003" s="223">
        <v>0</v>
      </c>
      <c r="L1003" s="223">
        <v>0</v>
      </c>
      <c r="M1003" s="223">
        <v>0</v>
      </c>
      <c r="N1003" s="223">
        <v>0</v>
      </c>
      <c r="O1003">
        <v>34</v>
      </c>
    </row>
    <row r="1004" spans="1:15">
      <c r="A1004" s="222" t="s">
        <v>1488</v>
      </c>
      <c r="B1004" s="222" t="s">
        <v>119</v>
      </c>
      <c r="C1004" s="223">
        <v>0</v>
      </c>
      <c r="D1004" s="223">
        <v>0</v>
      </c>
      <c r="E1004" s="223">
        <v>0</v>
      </c>
      <c r="F1004" s="223">
        <v>0</v>
      </c>
      <c r="G1004" s="223">
        <v>0</v>
      </c>
      <c r="H1004" s="223">
        <v>0</v>
      </c>
      <c r="I1004" s="223">
        <v>0</v>
      </c>
      <c r="J1004" s="223">
        <v>0</v>
      </c>
      <c r="K1004" s="223">
        <v>0</v>
      </c>
      <c r="L1004" s="223">
        <v>0</v>
      </c>
      <c r="M1004" s="223">
        <v>0</v>
      </c>
      <c r="N1004" s="223">
        <v>0</v>
      </c>
      <c r="O1004">
        <v>34</v>
      </c>
    </row>
    <row r="1005" spans="1:15">
      <c r="A1005" s="222" t="s">
        <v>1489</v>
      </c>
      <c r="B1005" s="222" t="s">
        <v>119</v>
      </c>
      <c r="C1005" s="223">
        <v>0</v>
      </c>
      <c r="D1005" s="223">
        <v>0</v>
      </c>
      <c r="E1005" s="223">
        <v>0</v>
      </c>
      <c r="F1005" s="223">
        <v>0</v>
      </c>
      <c r="G1005" s="223">
        <v>0</v>
      </c>
      <c r="H1005" s="223">
        <v>0</v>
      </c>
      <c r="I1005" s="223">
        <v>0</v>
      </c>
      <c r="J1005" s="223">
        <v>0</v>
      </c>
      <c r="K1005" s="223">
        <v>0</v>
      </c>
      <c r="L1005" s="223">
        <v>0</v>
      </c>
      <c r="M1005" s="223">
        <v>0</v>
      </c>
      <c r="N1005" s="223">
        <v>0</v>
      </c>
      <c r="O1005">
        <v>34</v>
      </c>
    </row>
    <row r="1006" spans="1:15">
      <c r="A1006" s="222" t="s">
        <v>1490</v>
      </c>
      <c r="B1006" s="222" t="s">
        <v>119</v>
      </c>
      <c r="C1006" s="223">
        <v>0</v>
      </c>
      <c r="D1006" s="223">
        <v>0</v>
      </c>
      <c r="E1006" s="223">
        <v>0</v>
      </c>
      <c r="F1006" s="223">
        <v>0</v>
      </c>
      <c r="G1006" s="223">
        <v>0</v>
      </c>
      <c r="H1006" s="223">
        <v>0</v>
      </c>
      <c r="I1006" s="223">
        <v>0</v>
      </c>
      <c r="J1006" s="223">
        <v>0</v>
      </c>
      <c r="K1006" s="223">
        <v>0</v>
      </c>
      <c r="L1006" s="223">
        <v>0</v>
      </c>
      <c r="M1006" s="223">
        <v>0</v>
      </c>
      <c r="N1006" s="223">
        <v>0</v>
      </c>
      <c r="O1006">
        <v>34</v>
      </c>
    </row>
    <row r="1007" spans="1:15">
      <c r="A1007" s="222" t="s">
        <v>1491</v>
      </c>
      <c r="B1007" s="222" t="s">
        <v>119</v>
      </c>
      <c r="C1007" s="223">
        <v>0</v>
      </c>
      <c r="D1007" s="223">
        <v>0</v>
      </c>
      <c r="E1007" s="223">
        <v>0</v>
      </c>
      <c r="F1007" s="223">
        <v>0</v>
      </c>
      <c r="G1007" s="223">
        <v>0</v>
      </c>
      <c r="H1007" s="223">
        <v>0</v>
      </c>
      <c r="I1007" s="223">
        <v>0</v>
      </c>
      <c r="J1007" s="223">
        <v>0</v>
      </c>
      <c r="K1007" s="223">
        <v>0</v>
      </c>
      <c r="L1007" s="223">
        <v>0</v>
      </c>
      <c r="M1007" s="223">
        <v>0</v>
      </c>
      <c r="N1007" s="223">
        <v>0</v>
      </c>
      <c r="O1007">
        <v>34</v>
      </c>
    </row>
    <row r="1008" spans="1:15">
      <c r="A1008" s="222" t="s">
        <v>1492</v>
      </c>
      <c r="B1008" s="222" t="s">
        <v>119</v>
      </c>
      <c r="C1008" s="223">
        <v>0</v>
      </c>
      <c r="D1008" s="223">
        <v>0</v>
      </c>
      <c r="E1008" s="223">
        <v>0</v>
      </c>
      <c r="F1008" s="223">
        <v>0</v>
      </c>
      <c r="G1008" s="223">
        <v>0</v>
      </c>
      <c r="H1008" s="223">
        <v>0</v>
      </c>
      <c r="I1008" s="223">
        <v>0</v>
      </c>
      <c r="J1008" s="223">
        <v>0</v>
      </c>
      <c r="K1008" s="223">
        <v>0</v>
      </c>
      <c r="L1008" s="223">
        <v>0</v>
      </c>
      <c r="M1008" s="223">
        <v>0</v>
      </c>
      <c r="N1008" s="223">
        <v>0</v>
      </c>
      <c r="O1008">
        <v>34</v>
      </c>
    </row>
    <row r="1009" spans="1:15">
      <c r="A1009" s="222" t="s">
        <v>1493</v>
      </c>
      <c r="B1009" s="222" t="s">
        <v>119</v>
      </c>
      <c r="C1009" s="223">
        <v>0</v>
      </c>
      <c r="D1009" s="223">
        <v>0</v>
      </c>
      <c r="E1009" s="223">
        <v>0</v>
      </c>
      <c r="F1009" s="223">
        <v>0</v>
      </c>
      <c r="G1009" s="223">
        <v>0</v>
      </c>
      <c r="H1009" s="223">
        <v>0</v>
      </c>
      <c r="I1009" s="223">
        <v>0</v>
      </c>
      <c r="J1009" s="223">
        <v>0</v>
      </c>
      <c r="K1009" s="223">
        <v>0</v>
      </c>
      <c r="L1009" s="223">
        <v>0</v>
      </c>
      <c r="M1009" s="223">
        <v>0</v>
      </c>
      <c r="N1009" s="223">
        <v>0</v>
      </c>
      <c r="O1009">
        <v>34</v>
      </c>
    </row>
    <row r="1010" spans="1:15">
      <c r="A1010" s="222" t="s">
        <v>1494</v>
      </c>
      <c r="B1010" s="222" t="s">
        <v>593</v>
      </c>
      <c r="C1010" s="223">
        <v>0</v>
      </c>
      <c r="D1010" s="223">
        <v>0</v>
      </c>
      <c r="E1010" s="223">
        <v>0</v>
      </c>
      <c r="F1010" s="223">
        <v>0</v>
      </c>
      <c r="G1010" s="223">
        <v>0</v>
      </c>
      <c r="H1010" s="223">
        <v>0</v>
      </c>
      <c r="I1010" s="223">
        <v>0</v>
      </c>
      <c r="J1010" s="223">
        <v>0</v>
      </c>
      <c r="K1010" s="223">
        <v>0</v>
      </c>
      <c r="L1010" s="223">
        <v>0</v>
      </c>
      <c r="M1010" s="223">
        <v>0</v>
      </c>
      <c r="N1010" s="223">
        <v>0</v>
      </c>
      <c r="O1010">
        <v>34</v>
      </c>
    </row>
    <row r="1011" spans="1:15">
      <c r="A1011" s="222" t="s">
        <v>1495</v>
      </c>
      <c r="B1011" s="222" t="s">
        <v>119</v>
      </c>
      <c r="C1011" s="223">
        <v>0</v>
      </c>
      <c r="D1011" s="223">
        <v>0</v>
      </c>
      <c r="E1011" s="223">
        <v>0</v>
      </c>
      <c r="F1011" s="223">
        <v>0</v>
      </c>
      <c r="G1011" s="223">
        <v>0</v>
      </c>
      <c r="H1011" s="223">
        <v>0</v>
      </c>
      <c r="I1011" s="223">
        <v>0</v>
      </c>
      <c r="J1011" s="223">
        <v>0</v>
      </c>
      <c r="K1011" s="223">
        <v>0</v>
      </c>
      <c r="L1011" s="223">
        <v>0</v>
      </c>
      <c r="M1011" s="223">
        <v>0</v>
      </c>
      <c r="N1011" s="223">
        <v>0</v>
      </c>
      <c r="O1011">
        <v>34</v>
      </c>
    </row>
    <row r="1012" spans="1:15">
      <c r="A1012" s="222" t="s">
        <v>1496</v>
      </c>
      <c r="B1012" s="222" t="s">
        <v>119</v>
      </c>
      <c r="C1012" s="223">
        <v>0</v>
      </c>
      <c r="D1012" s="223">
        <v>0</v>
      </c>
      <c r="E1012" s="223">
        <v>0</v>
      </c>
      <c r="F1012" s="223">
        <v>0</v>
      </c>
      <c r="G1012" s="223">
        <v>0</v>
      </c>
      <c r="H1012" s="223">
        <v>0</v>
      </c>
      <c r="I1012" s="223">
        <v>0</v>
      </c>
      <c r="J1012" s="223">
        <v>0</v>
      </c>
      <c r="K1012" s="223">
        <v>0</v>
      </c>
      <c r="L1012" s="223">
        <v>0</v>
      </c>
      <c r="M1012" s="223">
        <v>0</v>
      </c>
      <c r="N1012" s="223">
        <v>0</v>
      </c>
      <c r="O1012">
        <v>34</v>
      </c>
    </row>
    <row r="1013" spans="1:15">
      <c r="A1013" s="222" t="s">
        <v>1497</v>
      </c>
      <c r="B1013" s="222" t="s">
        <v>597</v>
      </c>
      <c r="C1013" s="223">
        <v>0</v>
      </c>
      <c r="D1013" s="223">
        <v>0</v>
      </c>
      <c r="E1013" s="223">
        <v>0</v>
      </c>
      <c r="F1013" s="223">
        <v>0</v>
      </c>
      <c r="G1013" s="223">
        <v>0</v>
      </c>
      <c r="H1013" s="223">
        <v>0</v>
      </c>
      <c r="I1013" s="223">
        <v>0</v>
      </c>
      <c r="J1013" s="223">
        <v>0</v>
      </c>
      <c r="K1013" s="223">
        <v>0</v>
      </c>
      <c r="L1013" s="223">
        <v>0</v>
      </c>
      <c r="M1013" s="223">
        <v>0</v>
      </c>
      <c r="N1013" s="223">
        <v>0</v>
      </c>
      <c r="O1013">
        <v>34</v>
      </c>
    </row>
    <row r="1014" spans="1:15">
      <c r="A1014" s="222" t="s">
        <v>1498</v>
      </c>
      <c r="B1014" s="222" t="s">
        <v>119</v>
      </c>
      <c r="C1014" s="223">
        <v>0</v>
      </c>
      <c r="D1014" s="223">
        <v>0</v>
      </c>
      <c r="E1014" s="223">
        <v>0</v>
      </c>
      <c r="F1014" s="223">
        <v>0</v>
      </c>
      <c r="G1014" s="223">
        <v>0</v>
      </c>
      <c r="H1014" s="223">
        <v>0</v>
      </c>
      <c r="I1014" s="223">
        <v>0</v>
      </c>
      <c r="J1014" s="223">
        <v>0</v>
      </c>
      <c r="K1014" s="223">
        <v>0</v>
      </c>
      <c r="L1014" s="223">
        <v>0</v>
      </c>
      <c r="M1014" s="223">
        <v>0</v>
      </c>
      <c r="N1014" s="223">
        <v>0</v>
      </c>
      <c r="O1014">
        <v>34</v>
      </c>
    </row>
    <row r="1015" spans="1:15">
      <c r="A1015" s="222" t="s">
        <v>1499</v>
      </c>
      <c r="B1015" s="222" t="s">
        <v>119</v>
      </c>
      <c r="C1015" s="223">
        <v>0</v>
      </c>
      <c r="D1015" s="223">
        <v>0</v>
      </c>
      <c r="E1015" s="223">
        <v>0</v>
      </c>
      <c r="F1015" s="223">
        <v>0</v>
      </c>
      <c r="G1015" s="223">
        <v>0</v>
      </c>
      <c r="H1015" s="223">
        <v>0</v>
      </c>
      <c r="I1015" s="223">
        <v>0</v>
      </c>
      <c r="J1015" s="223">
        <v>0</v>
      </c>
      <c r="K1015" s="223">
        <v>0</v>
      </c>
      <c r="L1015" s="223">
        <v>0</v>
      </c>
      <c r="M1015" s="223">
        <v>0</v>
      </c>
      <c r="N1015" s="223">
        <v>0</v>
      </c>
      <c r="O1015">
        <v>34</v>
      </c>
    </row>
    <row r="1016" spans="1:15">
      <c r="A1016" s="222" t="s">
        <v>1500</v>
      </c>
      <c r="B1016" s="222" t="s">
        <v>119</v>
      </c>
      <c r="C1016" s="223">
        <v>0</v>
      </c>
      <c r="D1016" s="223">
        <v>0</v>
      </c>
      <c r="E1016" s="223">
        <v>0</v>
      </c>
      <c r="F1016" s="223">
        <v>0</v>
      </c>
      <c r="G1016" s="223">
        <v>0</v>
      </c>
      <c r="H1016" s="223">
        <v>0</v>
      </c>
      <c r="I1016" s="223">
        <v>0</v>
      </c>
      <c r="J1016" s="223">
        <v>0</v>
      </c>
      <c r="K1016" s="223">
        <v>0</v>
      </c>
      <c r="L1016" s="223">
        <v>0</v>
      </c>
      <c r="M1016" s="223">
        <v>0</v>
      </c>
      <c r="N1016" s="223">
        <v>0</v>
      </c>
      <c r="O1016">
        <v>34</v>
      </c>
    </row>
    <row r="1017" spans="1:15">
      <c r="A1017" s="222" t="s">
        <v>1501</v>
      </c>
      <c r="B1017" s="222" t="s">
        <v>119</v>
      </c>
      <c r="C1017" s="223">
        <v>0</v>
      </c>
      <c r="D1017" s="223">
        <v>0</v>
      </c>
      <c r="E1017" s="223">
        <v>0</v>
      </c>
      <c r="F1017" s="223">
        <v>0</v>
      </c>
      <c r="G1017" s="223">
        <v>0</v>
      </c>
      <c r="H1017" s="223">
        <v>0</v>
      </c>
      <c r="I1017" s="223">
        <v>0</v>
      </c>
      <c r="J1017" s="223">
        <v>0</v>
      </c>
      <c r="K1017" s="223">
        <v>0</v>
      </c>
      <c r="L1017" s="223">
        <v>0</v>
      </c>
      <c r="M1017" s="223">
        <v>0</v>
      </c>
      <c r="N1017" s="223">
        <v>0</v>
      </c>
      <c r="O1017">
        <v>34</v>
      </c>
    </row>
    <row r="1018" spans="1:15">
      <c r="A1018" s="222" t="s">
        <v>1502</v>
      </c>
      <c r="B1018" s="222" t="s">
        <v>119</v>
      </c>
      <c r="C1018" s="223">
        <v>0</v>
      </c>
      <c r="D1018" s="223">
        <v>0</v>
      </c>
      <c r="E1018" s="223">
        <v>0</v>
      </c>
      <c r="F1018" s="223">
        <v>0</v>
      </c>
      <c r="G1018" s="223">
        <v>0</v>
      </c>
      <c r="H1018" s="223">
        <v>0</v>
      </c>
      <c r="I1018" s="223">
        <v>0</v>
      </c>
      <c r="J1018" s="223">
        <v>0</v>
      </c>
      <c r="K1018" s="223">
        <v>0</v>
      </c>
      <c r="L1018" s="223">
        <v>0</v>
      </c>
      <c r="M1018" s="223">
        <v>0</v>
      </c>
      <c r="N1018" s="223">
        <v>0</v>
      </c>
      <c r="O1018">
        <v>34</v>
      </c>
    </row>
    <row r="1019" spans="1:15">
      <c r="A1019" s="222" t="s">
        <v>1503</v>
      </c>
      <c r="B1019" s="222" t="s">
        <v>1504</v>
      </c>
      <c r="C1019" s="223">
        <v>0</v>
      </c>
      <c r="D1019" s="223">
        <v>0</v>
      </c>
      <c r="E1019" s="223">
        <v>0</v>
      </c>
      <c r="F1019" s="223">
        <v>0</v>
      </c>
      <c r="G1019" s="223">
        <v>0</v>
      </c>
      <c r="H1019" s="223">
        <v>0</v>
      </c>
      <c r="I1019" s="223">
        <v>0</v>
      </c>
      <c r="J1019" s="223">
        <v>0</v>
      </c>
      <c r="K1019" s="223">
        <v>0</v>
      </c>
      <c r="L1019" s="223">
        <v>0</v>
      </c>
      <c r="M1019" s="223">
        <v>0</v>
      </c>
      <c r="N1019" s="223">
        <v>0</v>
      </c>
      <c r="O1019">
        <v>34</v>
      </c>
    </row>
    <row r="1020" spans="1:15">
      <c r="A1020" s="222" t="s">
        <v>1505</v>
      </c>
      <c r="B1020" s="222" t="s">
        <v>119</v>
      </c>
      <c r="C1020" s="223">
        <v>0</v>
      </c>
      <c r="D1020" s="223">
        <v>0</v>
      </c>
      <c r="E1020" s="223">
        <v>0</v>
      </c>
      <c r="F1020" s="223">
        <v>0</v>
      </c>
      <c r="G1020" s="223">
        <v>0</v>
      </c>
      <c r="H1020" s="223">
        <v>0</v>
      </c>
      <c r="I1020" s="223">
        <v>0</v>
      </c>
      <c r="J1020" s="223">
        <v>0</v>
      </c>
      <c r="K1020" s="223">
        <v>0</v>
      </c>
      <c r="L1020" s="223">
        <v>0</v>
      </c>
      <c r="M1020" s="223">
        <v>0</v>
      </c>
      <c r="N1020" s="223">
        <v>0</v>
      </c>
      <c r="O1020">
        <v>34</v>
      </c>
    </row>
    <row r="1021" spans="1:15">
      <c r="A1021" s="222" t="s">
        <v>1506</v>
      </c>
      <c r="B1021" s="222" t="s">
        <v>119</v>
      </c>
      <c r="C1021" s="223">
        <v>0</v>
      </c>
      <c r="D1021" s="223">
        <v>0</v>
      </c>
      <c r="E1021" s="223">
        <v>0</v>
      </c>
      <c r="F1021" s="223">
        <v>0</v>
      </c>
      <c r="G1021" s="223">
        <v>0</v>
      </c>
      <c r="H1021" s="223">
        <v>0</v>
      </c>
      <c r="I1021" s="223">
        <v>0</v>
      </c>
      <c r="J1021" s="223">
        <v>0</v>
      </c>
      <c r="K1021" s="223">
        <v>0</v>
      </c>
      <c r="L1021" s="223">
        <v>0</v>
      </c>
      <c r="M1021" s="223">
        <v>0</v>
      </c>
      <c r="N1021" s="223">
        <v>0</v>
      </c>
      <c r="O1021">
        <v>34</v>
      </c>
    </row>
    <row r="1022" spans="1:15">
      <c r="A1022" s="222" t="s">
        <v>1507</v>
      </c>
      <c r="B1022" s="222" t="s">
        <v>119</v>
      </c>
      <c r="C1022" s="223">
        <v>0</v>
      </c>
      <c r="D1022" s="223">
        <v>0</v>
      </c>
      <c r="E1022" s="223">
        <v>0</v>
      </c>
      <c r="F1022" s="223">
        <v>0</v>
      </c>
      <c r="G1022" s="223">
        <v>0</v>
      </c>
      <c r="H1022" s="223">
        <v>0</v>
      </c>
      <c r="I1022" s="223">
        <v>0</v>
      </c>
      <c r="J1022" s="223">
        <v>0</v>
      </c>
      <c r="K1022" s="223">
        <v>0</v>
      </c>
      <c r="L1022" s="223">
        <v>0</v>
      </c>
      <c r="M1022" s="223">
        <v>0</v>
      </c>
      <c r="N1022" s="223">
        <v>0</v>
      </c>
      <c r="O1022">
        <v>34</v>
      </c>
    </row>
    <row r="1023" spans="1:15">
      <c r="A1023" s="222" t="s">
        <v>1508</v>
      </c>
      <c r="B1023" s="222" t="s">
        <v>621</v>
      </c>
      <c r="C1023" s="223">
        <v>0</v>
      </c>
      <c r="D1023" s="223">
        <v>0</v>
      </c>
      <c r="E1023" s="223">
        <v>0</v>
      </c>
      <c r="F1023" s="223">
        <v>0</v>
      </c>
      <c r="G1023" s="223">
        <v>0</v>
      </c>
      <c r="H1023" s="223">
        <v>0</v>
      </c>
      <c r="I1023" s="223">
        <v>0</v>
      </c>
      <c r="J1023" s="223">
        <v>0</v>
      </c>
      <c r="K1023" s="223">
        <v>0</v>
      </c>
      <c r="L1023" s="223">
        <v>0</v>
      </c>
      <c r="M1023" s="223">
        <v>0</v>
      </c>
      <c r="N1023" s="223">
        <v>0</v>
      </c>
      <c r="O1023">
        <v>34</v>
      </c>
    </row>
    <row r="1024" spans="1:15">
      <c r="A1024" s="222" t="s">
        <v>1509</v>
      </c>
      <c r="B1024" s="222" t="s">
        <v>119</v>
      </c>
      <c r="C1024" s="223">
        <v>0</v>
      </c>
      <c r="D1024" s="223">
        <v>0</v>
      </c>
      <c r="E1024" s="223">
        <v>0</v>
      </c>
      <c r="F1024" s="223">
        <v>0</v>
      </c>
      <c r="G1024" s="223">
        <v>0</v>
      </c>
      <c r="H1024" s="223">
        <v>0</v>
      </c>
      <c r="I1024" s="223">
        <v>0</v>
      </c>
      <c r="J1024" s="223">
        <v>0</v>
      </c>
      <c r="K1024" s="223">
        <v>0</v>
      </c>
      <c r="L1024" s="223">
        <v>0</v>
      </c>
      <c r="M1024" s="223">
        <v>0</v>
      </c>
      <c r="N1024" s="223">
        <v>0</v>
      </c>
      <c r="O1024">
        <v>34</v>
      </c>
    </row>
    <row r="1025" spans="1:15">
      <c r="A1025" s="222" t="s">
        <v>1510</v>
      </c>
      <c r="B1025" s="222" t="s">
        <v>119</v>
      </c>
      <c r="C1025" s="223">
        <v>0</v>
      </c>
      <c r="D1025" s="223">
        <v>0</v>
      </c>
      <c r="E1025" s="223">
        <v>0</v>
      </c>
      <c r="F1025" s="223">
        <v>0</v>
      </c>
      <c r="G1025" s="223">
        <v>0</v>
      </c>
      <c r="H1025" s="223">
        <v>0</v>
      </c>
      <c r="I1025" s="223">
        <v>0</v>
      </c>
      <c r="J1025" s="223">
        <v>0</v>
      </c>
      <c r="K1025" s="223">
        <v>0</v>
      </c>
      <c r="L1025" s="223">
        <v>0</v>
      </c>
      <c r="M1025" s="223">
        <v>0</v>
      </c>
      <c r="N1025" s="223">
        <v>0</v>
      </c>
      <c r="O1025">
        <v>34</v>
      </c>
    </row>
    <row r="1026" spans="1:15">
      <c r="A1026" s="222" t="s">
        <v>1511</v>
      </c>
      <c r="B1026" s="222" t="s">
        <v>583</v>
      </c>
      <c r="C1026" s="223">
        <v>0</v>
      </c>
      <c r="D1026" s="223">
        <v>0</v>
      </c>
      <c r="E1026" s="223">
        <v>0</v>
      </c>
      <c r="F1026" s="223">
        <v>0</v>
      </c>
      <c r="G1026" s="223">
        <v>0</v>
      </c>
      <c r="H1026" s="223">
        <v>0</v>
      </c>
      <c r="I1026" s="223">
        <v>0</v>
      </c>
      <c r="J1026" s="223">
        <v>0</v>
      </c>
      <c r="K1026" s="223">
        <v>0</v>
      </c>
      <c r="L1026" s="223">
        <v>0</v>
      </c>
      <c r="M1026" s="223">
        <v>0</v>
      </c>
      <c r="N1026" s="223">
        <v>0</v>
      </c>
      <c r="O1026">
        <v>34</v>
      </c>
    </row>
    <row r="1027" spans="1:15">
      <c r="A1027" s="222" t="s">
        <v>1512</v>
      </c>
      <c r="B1027" s="222" t="s">
        <v>119</v>
      </c>
      <c r="C1027" s="223">
        <v>0</v>
      </c>
      <c r="D1027" s="223">
        <v>0</v>
      </c>
      <c r="E1027" s="223">
        <v>0</v>
      </c>
      <c r="F1027" s="223">
        <v>0</v>
      </c>
      <c r="G1027" s="223">
        <v>0</v>
      </c>
      <c r="H1027" s="223">
        <v>0</v>
      </c>
      <c r="I1027" s="223">
        <v>0</v>
      </c>
      <c r="J1027" s="223">
        <v>0</v>
      </c>
      <c r="K1027" s="223">
        <v>0</v>
      </c>
      <c r="L1027" s="223">
        <v>0</v>
      </c>
      <c r="M1027" s="223">
        <v>0</v>
      </c>
      <c r="N1027" s="223">
        <v>0</v>
      </c>
      <c r="O1027">
        <v>34</v>
      </c>
    </row>
    <row r="1028" spans="1:15">
      <c r="A1028" s="222" t="s">
        <v>1513</v>
      </c>
      <c r="B1028" s="222" t="s">
        <v>119</v>
      </c>
      <c r="C1028" s="223">
        <v>0</v>
      </c>
      <c r="D1028" s="223">
        <v>0</v>
      </c>
      <c r="E1028" s="223">
        <v>0</v>
      </c>
      <c r="F1028" s="223">
        <v>0</v>
      </c>
      <c r="G1028" s="223">
        <v>0</v>
      </c>
      <c r="H1028" s="223">
        <v>0</v>
      </c>
      <c r="I1028" s="223">
        <v>0</v>
      </c>
      <c r="J1028" s="223">
        <v>0</v>
      </c>
      <c r="K1028" s="223">
        <v>0</v>
      </c>
      <c r="L1028" s="223">
        <v>0</v>
      </c>
      <c r="M1028" s="223">
        <v>0</v>
      </c>
      <c r="N1028" s="223">
        <v>0</v>
      </c>
      <c r="O1028">
        <v>34</v>
      </c>
    </row>
    <row r="1029" spans="1:15">
      <c r="A1029" s="222" t="s">
        <v>1514</v>
      </c>
      <c r="B1029" s="222" t="s">
        <v>119</v>
      </c>
      <c r="C1029" s="223">
        <v>0</v>
      </c>
      <c r="D1029" s="223">
        <v>0</v>
      </c>
      <c r="E1029" s="223">
        <v>0</v>
      </c>
      <c r="F1029" s="223">
        <v>0</v>
      </c>
      <c r="G1029" s="223">
        <v>0</v>
      </c>
      <c r="H1029" s="223">
        <v>0</v>
      </c>
      <c r="I1029" s="223">
        <v>0</v>
      </c>
      <c r="J1029" s="223">
        <v>0</v>
      </c>
      <c r="K1029" s="223">
        <v>0</v>
      </c>
      <c r="L1029" s="223">
        <v>0</v>
      </c>
      <c r="M1029" s="223">
        <v>0</v>
      </c>
      <c r="N1029" s="223">
        <v>0</v>
      </c>
      <c r="O1029">
        <v>34</v>
      </c>
    </row>
    <row r="1030" spans="1:15">
      <c r="A1030" s="222" t="s">
        <v>1515</v>
      </c>
      <c r="B1030" s="222" t="s">
        <v>119</v>
      </c>
      <c r="C1030" s="223">
        <v>0</v>
      </c>
      <c r="D1030" s="223">
        <v>0</v>
      </c>
      <c r="E1030" s="223">
        <v>0</v>
      </c>
      <c r="F1030" s="223">
        <v>0</v>
      </c>
      <c r="G1030" s="223">
        <v>0</v>
      </c>
      <c r="H1030" s="223">
        <v>0</v>
      </c>
      <c r="I1030" s="223">
        <v>0</v>
      </c>
      <c r="J1030" s="223">
        <v>0</v>
      </c>
      <c r="K1030" s="223">
        <v>0</v>
      </c>
      <c r="L1030" s="223">
        <v>0</v>
      </c>
      <c r="M1030" s="223">
        <v>0</v>
      </c>
      <c r="N1030" s="223">
        <v>0</v>
      </c>
      <c r="O1030">
        <v>34</v>
      </c>
    </row>
    <row r="1031" spans="1:15">
      <c r="A1031" s="222" t="s">
        <v>1516</v>
      </c>
      <c r="B1031" s="222" t="s">
        <v>119</v>
      </c>
      <c r="C1031" s="223">
        <v>0</v>
      </c>
      <c r="D1031" s="223">
        <v>0</v>
      </c>
      <c r="E1031" s="223">
        <v>0</v>
      </c>
      <c r="F1031" s="223">
        <v>0</v>
      </c>
      <c r="G1031" s="223">
        <v>0</v>
      </c>
      <c r="H1031" s="223">
        <v>0</v>
      </c>
      <c r="I1031" s="223">
        <v>0</v>
      </c>
      <c r="J1031" s="223">
        <v>0</v>
      </c>
      <c r="K1031" s="223">
        <v>0</v>
      </c>
      <c r="L1031" s="223">
        <v>0</v>
      </c>
      <c r="M1031" s="223">
        <v>0</v>
      </c>
      <c r="N1031" s="223">
        <v>0</v>
      </c>
      <c r="O1031">
        <v>34</v>
      </c>
    </row>
    <row r="1032" spans="1:15">
      <c r="A1032" s="222" t="s">
        <v>1517</v>
      </c>
      <c r="B1032" s="222" t="s">
        <v>119</v>
      </c>
      <c r="C1032" s="223">
        <v>0</v>
      </c>
      <c r="D1032" s="223">
        <v>0</v>
      </c>
      <c r="E1032" s="223">
        <v>0</v>
      </c>
      <c r="F1032" s="223">
        <v>0</v>
      </c>
      <c r="G1032" s="223">
        <v>0</v>
      </c>
      <c r="H1032" s="223">
        <v>0</v>
      </c>
      <c r="I1032" s="223">
        <v>0</v>
      </c>
      <c r="J1032" s="223">
        <v>0</v>
      </c>
      <c r="K1032" s="223">
        <v>0</v>
      </c>
      <c r="L1032" s="223">
        <v>0</v>
      </c>
      <c r="M1032" s="223">
        <v>0</v>
      </c>
      <c r="N1032" s="223">
        <v>0</v>
      </c>
      <c r="O1032">
        <v>34</v>
      </c>
    </row>
    <row r="1033" spans="1:15">
      <c r="A1033" s="222" t="s">
        <v>1518</v>
      </c>
      <c r="B1033" s="222" t="s">
        <v>119</v>
      </c>
      <c r="C1033" s="223">
        <v>0</v>
      </c>
      <c r="D1033" s="223">
        <v>0</v>
      </c>
      <c r="E1033" s="223">
        <v>0</v>
      </c>
      <c r="F1033" s="223">
        <v>0</v>
      </c>
      <c r="G1033" s="223">
        <v>0</v>
      </c>
      <c r="H1033" s="223">
        <v>0</v>
      </c>
      <c r="I1033" s="223">
        <v>0</v>
      </c>
      <c r="J1033" s="223">
        <v>0</v>
      </c>
      <c r="K1033" s="223">
        <v>0</v>
      </c>
      <c r="L1033" s="223">
        <v>0</v>
      </c>
      <c r="M1033" s="223">
        <v>0</v>
      </c>
      <c r="N1033" s="223">
        <v>0</v>
      </c>
      <c r="O1033">
        <v>34</v>
      </c>
    </row>
    <row r="1034" spans="1:15">
      <c r="A1034" s="222" t="s">
        <v>1519</v>
      </c>
      <c r="B1034" s="222" t="s">
        <v>119</v>
      </c>
      <c r="C1034" s="223">
        <v>0</v>
      </c>
      <c r="D1034" s="223">
        <v>0</v>
      </c>
      <c r="E1034" s="223">
        <v>0</v>
      </c>
      <c r="F1034" s="223">
        <v>0</v>
      </c>
      <c r="G1034" s="223">
        <v>0</v>
      </c>
      <c r="H1034" s="223">
        <v>0</v>
      </c>
      <c r="I1034" s="223">
        <v>0</v>
      </c>
      <c r="J1034" s="223">
        <v>0</v>
      </c>
      <c r="K1034" s="223">
        <v>0</v>
      </c>
      <c r="L1034" s="223">
        <v>0</v>
      </c>
      <c r="M1034" s="223">
        <v>0</v>
      </c>
      <c r="N1034" s="223">
        <v>0</v>
      </c>
      <c r="O1034">
        <v>34</v>
      </c>
    </row>
    <row r="1035" spans="1:15">
      <c r="A1035" s="222" t="s">
        <v>1520</v>
      </c>
      <c r="B1035" s="222" t="s">
        <v>593</v>
      </c>
      <c r="C1035" s="223">
        <v>0</v>
      </c>
      <c r="D1035" s="223">
        <v>0</v>
      </c>
      <c r="E1035" s="223">
        <v>0</v>
      </c>
      <c r="F1035" s="223">
        <v>0</v>
      </c>
      <c r="G1035" s="223">
        <v>0</v>
      </c>
      <c r="H1035" s="223">
        <v>0</v>
      </c>
      <c r="I1035" s="223">
        <v>0</v>
      </c>
      <c r="J1035" s="223">
        <v>0</v>
      </c>
      <c r="K1035" s="223">
        <v>0</v>
      </c>
      <c r="L1035" s="223">
        <v>0</v>
      </c>
      <c r="M1035" s="223">
        <v>0</v>
      </c>
      <c r="N1035" s="223">
        <v>0</v>
      </c>
      <c r="O1035">
        <v>34</v>
      </c>
    </row>
    <row r="1036" spans="1:15">
      <c r="A1036" s="222" t="s">
        <v>1521</v>
      </c>
      <c r="B1036" s="222" t="s">
        <v>119</v>
      </c>
      <c r="C1036" s="223">
        <v>0</v>
      </c>
      <c r="D1036" s="223">
        <v>0</v>
      </c>
      <c r="E1036" s="223">
        <v>0</v>
      </c>
      <c r="F1036" s="223">
        <v>0</v>
      </c>
      <c r="G1036" s="223">
        <v>0</v>
      </c>
      <c r="H1036" s="223">
        <v>0</v>
      </c>
      <c r="I1036" s="223">
        <v>0</v>
      </c>
      <c r="J1036" s="223">
        <v>0</v>
      </c>
      <c r="K1036" s="223">
        <v>0</v>
      </c>
      <c r="L1036" s="223">
        <v>0</v>
      </c>
      <c r="M1036" s="223">
        <v>0</v>
      </c>
      <c r="N1036" s="223">
        <v>0</v>
      </c>
      <c r="O1036">
        <v>34</v>
      </c>
    </row>
    <row r="1037" spans="1:15">
      <c r="A1037" s="222" t="s">
        <v>1522</v>
      </c>
      <c r="B1037" s="222" t="s">
        <v>119</v>
      </c>
      <c r="C1037" s="223">
        <v>0</v>
      </c>
      <c r="D1037" s="223">
        <v>0</v>
      </c>
      <c r="E1037" s="223">
        <v>0</v>
      </c>
      <c r="F1037" s="223">
        <v>0</v>
      </c>
      <c r="G1037" s="223">
        <v>0</v>
      </c>
      <c r="H1037" s="223">
        <v>0</v>
      </c>
      <c r="I1037" s="223">
        <v>0</v>
      </c>
      <c r="J1037" s="223">
        <v>0</v>
      </c>
      <c r="K1037" s="223">
        <v>0</v>
      </c>
      <c r="L1037" s="223">
        <v>0</v>
      </c>
      <c r="M1037" s="223">
        <v>0</v>
      </c>
      <c r="N1037" s="223">
        <v>0</v>
      </c>
      <c r="O1037">
        <v>34</v>
      </c>
    </row>
    <row r="1038" spans="1:15">
      <c r="A1038" s="222" t="s">
        <v>1523</v>
      </c>
      <c r="B1038" s="222" t="s">
        <v>119</v>
      </c>
      <c r="C1038" s="223">
        <v>0</v>
      </c>
      <c r="D1038" s="223">
        <v>0</v>
      </c>
      <c r="E1038" s="223">
        <v>0</v>
      </c>
      <c r="F1038" s="223">
        <v>0</v>
      </c>
      <c r="G1038" s="223">
        <v>0</v>
      </c>
      <c r="H1038" s="223">
        <v>0</v>
      </c>
      <c r="I1038" s="223">
        <v>0</v>
      </c>
      <c r="J1038" s="223">
        <v>0</v>
      </c>
      <c r="K1038" s="223">
        <v>0</v>
      </c>
      <c r="L1038" s="223">
        <v>0</v>
      </c>
      <c r="M1038" s="223">
        <v>0</v>
      </c>
      <c r="N1038" s="223">
        <v>0</v>
      </c>
      <c r="O1038">
        <v>34</v>
      </c>
    </row>
    <row r="1039" spans="1:15">
      <c r="A1039" s="222" t="s">
        <v>1524</v>
      </c>
      <c r="B1039" s="222" t="s">
        <v>119</v>
      </c>
      <c r="C1039" s="223">
        <v>0</v>
      </c>
      <c r="D1039" s="223">
        <v>0</v>
      </c>
      <c r="E1039" s="223">
        <v>0</v>
      </c>
      <c r="F1039" s="223">
        <v>0</v>
      </c>
      <c r="G1039" s="223">
        <v>0</v>
      </c>
      <c r="H1039" s="223">
        <v>0</v>
      </c>
      <c r="I1039" s="223">
        <v>0</v>
      </c>
      <c r="J1039" s="223">
        <v>0</v>
      </c>
      <c r="K1039" s="223">
        <v>0</v>
      </c>
      <c r="L1039" s="223">
        <v>0</v>
      </c>
      <c r="M1039" s="223">
        <v>0</v>
      </c>
      <c r="N1039" s="223">
        <v>0</v>
      </c>
      <c r="O1039">
        <v>34</v>
      </c>
    </row>
    <row r="1040" spans="1:15">
      <c r="A1040" s="222" t="s">
        <v>1525</v>
      </c>
      <c r="B1040" s="222" t="s">
        <v>119</v>
      </c>
      <c r="C1040" s="223">
        <v>0</v>
      </c>
      <c r="D1040" s="223">
        <v>0</v>
      </c>
      <c r="E1040" s="223">
        <v>0</v>
      </c>
      <c r="F1040" s="223">
        <v>0</v>
      </c>
      <c r="G1040" s="223">
        <v>0</v>
      </c>
      <c r="H1040" s="223">
        <v>0</v>
      </c>
      <c r="I1040" s="223">
        <v>0</v>
      </c>
      <c r="J1040" s="223">
        <v>0</v>
      </c>
      <c r="K1040" s="223">
        <v>0</v>
      </c>
      <c r="L1040" s="223">
        <v>0</v>
      </c>
      <c r="M1040" s="223">
        <v>0</v>
      </c>
      <c r="N1040" s="223">
        <v>0</v>
      </c>
      <c r="O1040">
        <v>34</v>
      </c>
    </row>
    <row r="1041" spans="1:15">
      <c r="A1041" s="222" t="s">
        <v>1526</v>
      </c>
      <c r="B1041" s="222" t="s">
        <v>119</v>
      </c>
      <c r="C1041" s="223">
        <v>0</v>
      </c>
      <c r="D1041" s="223">
        <v>0</v>
      </c>
      <c r="E1041" s="223">
        <v>0</v>
      </c>
      <c r="F1041" s="223">
        <v>0</v>
      </c>
      <c r="G1041" s="223">
        <v>0</v>
      </c>
      <c r="H1041" s="223">
        <v>0</v>
      </c>
      <c r="I1041" s="223">
        <v>0</v>
      </c>
      <c r="J1041" s="223">
        <v>0</v>
      </c>
      <c r="K1041" s="223">
        <v>0</v>
      </c>
      <c r="L1041" s="223">
        <v>0</v>
      </c>
      <c r="M1041" s="223">
        <v>0</v>
      </c>
      <c r="N1041" s="223">
        <v>0</v>
      </c>
      <c r="O1041">
        <v>34</v>
      </c>
    </row>
    <row r="1042" spans="1:15">
      <c r="A1042" s="222" t="s">
        <v>1527</v>
      </c>
      <c r="B1042" s="222" t="s">
        <v>119</v>
      </c>
      <c r="C1042" s="223">
        <v>0</v>
      </c>
      <c r="D1042" s="223">
        <v>0</v>
      </c>
      <c r="E1042" s="223">
        <v>0</v>
      </c>
      <c r="F1042" s="223">
        <v>0</v>
      </c>
      <c r="G1042" s="223">
        <v>0</v>
      </c>
      <c r="H1042" s="223">
        <v>0</v>
      </c>
      <c r="I1042" s="223">
        <v>0</v>
      </c>
      <c r="J1042" s="223">
        <v>0</v>
      </c>
      <c r="K1042" s="223">
        <v>0</v>
      </c>
      <c r="L1042" s="223">
        <v>0</v>
      </c>
      <c r="M1042" s="223">
        <v>0</v>
      </c>
      <c r="N1042" s="223">
        <v>0</v>
      </c>
      <c r="O1042">
        <v>34</v>
      </c>
    </row>
    <row r="1043" spans="1:15">
      <c r="A1043" s="222" t="s">
        <v>1528</v>
      </c>
      <c r="B1043" s="222" t="s">
        <v>119</v>
      </c>
      <c r="C1043" s="223">
        <v>0</v>
      </c>
      <c r="D1043" s="223">
        <v>0</v>
      </c>
      <c r="E1043" s="223">
        <v>0</v>
      </c>
      <c r="F1043" s="223">
        <v>0</v>
      </c>
      <c r="G1043" s="223">
        <v>0</v>
      </c>
      <c r="H1043" s="223">
        <v>0</v>
      </c>
      <c r="I1043" s="223">
        <v>0</v>
      </c>
      <c r="J1043" s="223">
        <v>0</v>
      </c>
      <c r="K1043" s="223">
        <v>0</v>
      </c>
      <c r="L1043" s="223">
        <v>0</v>
      </c>
      <c r="M1043" s="223">
        <v>0</v>
      </c>
      <c r="N1043" s="223">
        <v>0</v>
      </c>
      <c r="O1043">
        <v>34</v>
      </c>
    </row>
    <row r="1044" spans="1:15">
      <c r="A1044" s="222" t="s">
        <v>1529</v>
      </c>
      <c r="B1044" s="222" t="s">
        <v>119</v>
      </c>
      <c r="C1044" s="223">
        <v>0</v>
      </c>
      <c r="D1044" s="223">
        <v>0</v>
      </c>
      <c r="E1044" s="223">
        <v>0</v>
      </c>
      <c r="F1044" s="223">
        <v>0</v>
      </c>
      <c r="G1044" s="223">
        <v>0</v>
      </c>
      <c r="H1044" s="223">
        <v>0</v>
      </c>
      <c r="I1044" s="223">
        <v>0</v>
      </c>
      <c r="J1044" s="223">
        <v>0</v>
      </c>
      <c r="K1044" s="223">
        <v>0</v>
      </c>
      <c r="L1044" s="223">
        <v>0</v>
      </c>
      <c r="M1044" s="223">
        <v>0</v>
      </c>
      <c r="N1044" s="223">
        <v>0</v>
      </c>
      <c r="O1044">
        <v>34</v>
      </c>
    </row>
    <row r="1045" spans="1:15">
      <c r="A1045" s="222" t="s">
        <v>1530</v>
      </c>
      <c r="B1045" s="222" t="s">
        <v>119</v>
      </c>
      <c r="C1045" s="223">
        <v>0</v>
      </c>
      <c r="D1045" s="223">
        <v>0</v>
      </c>
      <c r="E1045" s="223">
        <v>0</v>
      </c>
      <c r="F1045" s="223">
        <v>0</v>
      </c>
      <c r="G1045" s="223">
        <v>0</v>
      </c>
      <c r="H1045" s="223">
        <v>0</v>
      </c>
      <c r="I1045" s="223">
        <v>0</v>
      </c>
      <c r="J1045" s="223">
        <v>0</v>
      </c>
      <c r="K1045" s="223">
        <v>0</v>
      </c>
      <c r="L1045" s="223">
        <v>0</v>
      </c>
      <c r="M1045" s="223">
        <v>0</v>
      </c>
      <c r="N1045" s="223">
        <v>0</v>
      </c>
      <c r="O1045">
        <v>34</v>
      </c>
    </row>
    <row r="1046" spans="1:15">
      <c r="A1046" s="222" t="s">
        <v>1531</v>
      </c>
      <c r="B1046" s="222" t="s">
        <v>119</v>
      </c>
      <c r="C1046" s="223">
        <v>0</v>
      </c>
      <c r="D1046" s="223">
        <v>0</v>
      </c>
      <c r="E1046" s="223">
        <v>0</v>
      </c>
      <c r="F1046" s="223">
        <v>0</v>
      </c>
      <c r="G1046" s="223">
        <v>0</v>
      </c>
      <c r="H1046" s="223">
        <v>0</v>
      </c>
      <c r="I1046" s="223">
        <v>0</v>
      </c>
      <c r="J1046" s="223">
        <v>0</v>
      </c>
      <c r="K1046" s="223">
        <v>0</v>
      </c>
      <c r="L1046" s="223">
        <v>0</v>
      </c>
      <c r="M1046" s="223">
        <v>0</v>
      </c>
      <c r="N1046" s="223">
        <v>0</v>
      </c>
      <c r="O1046">
        <v>34</v>
      </c>
    </row>
    <row r="1047" spans="1:15">
      <c r="A1047" s="222" t="s">
        <v>1532</v>
      </c>
      <c r="B1047" s="222" t="s">
        <v>119</v>
      </c>
      <c r="C1047" s="223">
        <v>0</v>
      </c>
      <c r="D1047" s="223">
        <v>0</v>
      </c>
      <c r="E1047" s="223">
        <v>0</v>
      </c>
      <c r="F1047" s="223">
        <v>0</v>
      </c>
      <c r="G1047" s="223">
        <v>0</v>
      </c>
      <c r="H1047" s="223">
        <v>0</v>
      </c>
      <c r="I1047" s="223">
        <v>0</v>
      </c>
      <c r="J1047" s="223">
        <v>0</v>
      </c>
      <c r="K1047" s="223">
        <v>0</v>
      </c>
      <c r="L1047" s="223">
        <v>0</v>
      </c>
      <c r="M1047" s="223">
        <v>0</v>
      </c>
      <c r="N1047" s="223">
        <v>0</v>
      </c>
      <c r="O1047">
        <v>34</v>
      </c>
    </row>
    <row r="1048" spans="1:15">
      <c r="A1048" s="222" t="s">
        <v>1533</v>
      </c>
      <c r="B1048" s="222" t="s">
        <v>119</v>
      </c>
      <c r="C1048" s="223">
        <v>0</v>
      </c>
      <c r="D1048" s="223">
        <v>0</v>
      </c>
      <c r="E1048" s="223">
        <v>0</v>
      </c>
      <c r="F1048" s="223">
        <v>0</v>
      </c>
      <c r="G1048" s="223">
        <v>0</v>
      </c>
      <c r="H1048" s="223">
        <v>0</v>
      </c>
      <c r="I1048" s="223">
        <v>0</v>
      </c>
      <c r="J1048" s="223">
        <v>0</v>
      </c>
      <c r="K1048" s="223">
        <v>0</v>
      </c>
      <c r="L1048" s="223">
        <v>0</v>
      </c>
      <c r="M1048" s="223">
        <v>0</v>
      </c>
      <c r="N1048" s="223">
        <v>0</v>
      </c>
      <c r="O1048">
        <v>34</v>
      </c>
    </row>
    <row r="1049" spans="1:15">
      <c r="A1049" s="222" t="s">
        <v>1534</v>
      </c>
      <c r="B1049" s="222" t="s">
        <v>1535</v>
      </c>
      <c r="C1049" s="223">
        <v>-20028248.75</v>
      </c>
      <c r="D1049" s="223">
        <v>-22539447.239999998</v>
      </c>
      <c r="E1049" s="223">
        <v>-27523037.239999998</v>
      </c>
      <c r="F1049" s="223">
        <v>-34291106.420000002</v>
      </c>
      <c r="G1049" s="223">
        <v>-16365458.310000001</v>
      </c>
      <c r="H1049" s="223">
        <v>-2886700.51</v>
      </c>
      <c r="I1049" s="223">
        <v>-2449739.77</v>
      </c>
      <c r="J1049" s="223">
        <v>-2449739.77</v>
      </c>
      <c r="K1049" s="223">
        <v>-2449739.77</v>
      </c>
      <c r="L1049" s="223">
        <v>-2449739.77</v>
      </c>
      <c r="M1049" s="223">
        <v>-2449739.77</v>
      </c>
      <c r="N1049" s="223">
        <v>-2449739.77</v>
      </c>
      <c r="O1049">
        <v>34</v>
      </c>
    </row>
    <row r="1050" spans="1:15">
      <c r="A1050" s="222" t="s">
        <v>1536</v>
      </c>
      <c r="B1050" s="222" t="s">
        <v>1537</v>
      </c>
      <c r="C1050" s="223">
        <v>0</v>
      </c>
      <c r="D1050" s="223">
        <v>0</v>
      </c>
      <c r="E1050" s="223">
        <v>0</v>
      </c>
      <c r="F1050" s="223">
        <v>0</v>
      </c>
      <c r="G1050" s="223">
        <v>0</v>
      </c>
      <c r="H1050" s="223">
        <v>0</v>
      </c>
      <c r="I1050" s="223">
        <v>0</v>
      </c>
      <c r="J1050" s="223">
        <v>0</v>
      </c>
      <c r="K1050" s="223">
        <v>0</v>
      </c>
      <c r="L1050" s="223">
        <v>0</v>
      </c>
      <c r="M1050" s="223">
        <v>0</v>
      </c>
      <c r="N1050" s="223">
        <v>0</v>
      </c>
      <c r="O1050">
        <v>34</v>
      </c>
    </row>
    <row r="1051" spans="1:15">
      <c r="A1051" s="222" t="s">
        <v>1538</v>
      </c>
      <c r="B1051" s="222" t="s">
        <v>1539</v>
      </c>
      <c r="C1051" s="223">
        <v>-18983240.059999999</v>
      </c>
      <c r="D1051" s="223">
        <v>-14847151.890000001</v>
      </c>
      <c r="E1051" s="223">
        <v>-5023010.04</v>
      </c>
      <c r="F1051" s="223">
        <v>-2245101.59</v>
      </c>
      <c r="G1051" s="223">
        <v>-660460.88</v>
      </c>
      <c r="H1051" s="223">
        <v>-626495.03</v>
      </c>
      <c r="I1051" s="223">
        <v>-679214.67</v>
      </c>
      <c r="J1051" s="223">
        <v>-679214.67</v>
      </c>
      <c r="K1051" s="223">
        <v>-679214.67</v>
      </c>
      <c r="L1051" s="223">
        <v>-679214.67</v>
      </c>
      <c r="M1051" s="223">
        <v>-679214.67</v>
      </c>
      <c r="N1051" s="223">
        <v>-679214.67</v>
      </c>
      <c r="O1051">
        <v>34</v>
      </c>
    </row>
    <row r="1052" spans="1:15">
      <c r="A1052" s="222" t="s">
        <v>1540</v>
      </c>
      <c r="B1052" s="222" t="s">
        <v>1541</v>
      </c>
      <c r="C1052" s="223">
        <v>-11492176.550000001</v>
      </c>
      <c r="D1052" s="223">
        <v>-11504019.220000001</v>
      </c>
      <c r="E1052" s="223">
        <v>-13538168.43</v>
      </c>
      <c r="F1052" s="223">
        <v>-13276085.09</v>
      </c>
      <c r="G1052" s="223">
        <v>-2487902.5</v>
      </c>
      <c r="H1052" s="223">
        <v>-3934685.03</v>
      </c>
      <c r="I1052" s="223">
        <v>-3974372.61</v>
      </c>
      <c r="J1052" s="223">
        <v>-3974372.61</v>
      </c>
      <c r="K1052" s="223">
        <v>-3974372.61</v>
      </c>
      <c r="L1052" s="223">
        <v>-3974372.61</v>
      </c>
      <c r="M1052" s="223">
        <v>-3974372.61</v>
      </c>
      <c r="N1052" s="223">
        <v>-3974372.61</v>
      </c>
      <c r="O1052">
        <v>34</v>
      </c>
    </row>
    <row r="1053" spans="1:15">
      <c r="A1053" s="222" t="s">
        <v>1542</v>
      </c>
      <c r="B1053" s="222" t="s">
        <v>1543</v>
      </c>
      <c r="C1053" s="223">
        <v>0</v>
      </c>
      <c r="D1053" s="223">
        <v>0</v>
      </c>
      <c r="E1053" s="223">
        <v>0</v>
      </c>
      <c r="F1053" s="223">
        <v>0</v>
      </c>
      <c r="G1053" s="223">
        <v>0</v>
      </c>
      <c r="H1053" s="223">
        <v>0</v>
      </c>
      <c r="I1053" s="223">
        <v>0</v>
      </c>
      <c r="J1053" s="223">
        <v>0</v>
      </c>
      <c r="K1053" s="223">
        <v>0</v>
      </c>
      <c r="L1053" s="223">
        <v>0</v>
      </c>
      <c r="M1053" s="223">
        <v>0</v>
      </c>
      <c r="N1053" s="223">
        <v>0</v>
      </c>
      <c r="O1053">
        <v>34</v>
      </c>
    </row>
    <row r="1054" spans="1:15">
      <c r="A1054" s="222" t="s">
        <v>1544</v>
      </c>
      <c r="B1054" s="222" t="s">
        <v>1545</v>
      </c>
      <c r="C1054" s="223">
        <v>0</v>
      </c>
      <c r="D1054" s="223">
        <v>0</v>
      </c>
      <c r="E1054" s="223">
        <v>0</v>
      </c>
      <c r="F1054" s="223">
        <v>0</v>
      </c>
      <c r="G1054" s="223">
        <v>0</v>
      </c>
      <c r="H1054" s="223">
        <v>0</v>
      </c>
      <c r="I1054" s="223">
        <v>0</v>
      </c>
      <c r="J1054" s="223">
        <v>0</v>
      </c>
      <c r="K1054" s="223">
        <v>0</v>
      </c>
      <c r="L1054" s="223">
        <v>0</v>
      </c>
      <c r="M1054" s="223">
        <v>0</v>
      </c>
      <c r="N1054" s="223">
        <v>0</v>
      </c>
      <c r="O1054">
        <v>34</v>
      </c>
    </row>
    <row r="1055" spans="1:15">
      <c r="A1055" s="222" t="s">
        <v>1546</v>
      </c>
      <c r="B1055" s="222" t="s">
        <v>1547</v>
      </c>
      <c r="C1055" s="223">
        <v>0</v>
      </c>
      <c r="D1055" s="223">
        <v>0</v>
      </c>
      <c r="E1055" s="223">
        <v>0</v>
      </c>
      <c r="F1055" s="223">
        <v>0</v>
      </c>
      <c r="G1055" s="223">
        <v>0</v>
      </c>
      <c r="H1055" s="223">
        <v>0</v>
      </c>
      <c r="I1055" s="223">
        <v>0</v>
      </c>
      <c r="J1055" s="223">
        <v>0</v>
      </c>
      <c r="K1055" s="223">
        <v>0</v>
      </c>
      <c r="L1055" s="223">
        <v>0</v>
      </c>
      <c r="M1055" s="223">
        <v>0</v>
      </c>
      <c r="N1055" s="223">
        <v>0</v>
      </c>
      <c r="O1055">
        <v>34</v>
      </c>
    </row>
    <row r="1056" spans="1:15">
      <c r="A1056" s="222" t="s">
        <v>1548</v>
      </c>
      <c r="B1056" s="222" t="s">
        <v>1549</v>
      </c>
      <c r="C1056" s="223">
        <v>512590.26</v>
      </c>
      <c r="D1056" s="223">
        <v>690195.21</v>
      </c>
      <c r="E1056" s="223">
        <v>546531.79</v>
      </c>
      <c r="F1056" s="223">
        <v>927079.08</v>
      </c>
      <c r="G1056" s="223">
        <v>24199.72</v>
      </c>
      <c r="H1056" s="223">
        <v>-83267.710000000006</v>
      </c>
      <c r="I1056" s="223">
        <v>0</v>
      </c>
      <c r="J1056" s="223">
        <v>0</v>
      </c>
      <c r="K1056" s="223">
        <v>0</v>
      </c>
      <c r="L1056" s="223">
        <v>0</v>
      </c>
      <c r="M1056" s="223">
        <v>0</v>
      </c>
      <c r="N1056" s="223">
        <v>0</v>
      </c>
      <c r="O1056">
        <v>34</v>
      </c>
    </row>
    <row r="1057" spans="1:15">
      <c r="A1057" s="222" t="s">
        <v>1550</v>
      </c>
      <c r="B1057" s="222" t="s">
        <v>1551</v>
      </c>
      <c r="C1057" s="223">
        <v>436424.58</v>
      </c>
      <c r="D1057" s="223">
        <v>550437.38</v>
      </c>
      <c r="E1057" s="223">
        <v>74569.94</v>
      </c>
      <c r="F1057" s="223">
        <v>104353.95</v>
      </c>
      <c r="G1057" s="223">
        <v>11634.03</v>
      </c>
      <c r="H1057" s="223">
        <v>-1409.76</v>
      </c>
      <c r="I1057" s="223">
        <v>0</v>
      </c>
      <c r="J1057" s="223">
        <v>0</v>
      </c>
      <c r="K1057" s="223">
        <v>0</v>
      </c>
      <c r="L1057" s="223">
        <v>0</v>
      </c>
      <c r="M1057" s="223">
        <v>0</v>
      </c>
      <c r="N1057" s="223">
        <v>0</v>
      </c>
      <c r="O1057">
        <v>34</v>
      </c>
    </row>
    <row r="1058" spans="1:15">
      <c r="A1058" s="222" t="s">
        <v>1552</v>
      </c>
      <c r="B1058" s="222" t="s">
        <v>1553</v>
      </c>
      <c r="C1058" s="223">
        <v>0</v>
      </c>
      <c r="D1058" s="223">
        <v>0</v>
      </c>
      <c r="E1058" s="223">
        <v>0</v>
      </c>
      <c r="F1058" s="223">
        <v>0</v>
      </c>
      <c r="G1058" s="223">
        <v>0</v>
      </c>
      <c r="H1058" s="223">
        <v>0</v>
      </c>
      <c r="I1058" s="223">
        <v>0</v>
      </c>
      <c r="J1058" s="223">
        <v>0</v>
      </c>
      <c r="K1058" s="223">
        <v>0</v>
      </c>
      <c r="L1058" s="223">
        <v>0</v>
      </c>
      <c r="M1058" s="223">
        <v>0</v>
      </c>
      <c r="N1058" s="223">
        <v>0</v>
      </c>
      <c r="O1058">
        <v>34</v>
      </c>
    </row>
    <row r="1059" spans="1:15">
      <c r="A1059" s="222" t="s">
        <v>1554</v>
      </c>
      <c r="B1059" s="222" t="s">
        <v>1555</v>
      </c>
      <c r="C1059" s="223">
        <v>0</v>
      </c>
      <c r="D1059" s="223">
        <v>0</v>
      </c>
      <c r="E1059" s="223">
        <v>0</v>
      </c>
      <c r="F1059" s="223">
        <v>0</v>
      </c>
      <c r="G1059" s="223">
        <v>0</v>
      </c>
      <c r="H1059" s="223">
        <v>0</v>
      </c>
      <c r="I1059" s="223">
        <v>0</v>
      </c>
      <c r="J1059" s="223">
        <v>0</v>
      </c>
      <c r="K1059" s="223">
        <v>0</v>
      </c>
      <c r="L1059" s="223">
        <v>0</v>
      </c>
      <c r="M1059" s="223">
        <v>0</v>
      </c>
      <c r="N1059" s="223">
        <v>0</v>
      </c>
      <c r="O1059">
        <v>34</v>
      </c>
    </row>
    <row r="1060" spans="1:15">
      <c r="A1060" s="222" t="s">
        <v>1556</v>
      </c>
      <c r="B1060" s="222" t="s">
        <v>1557</v>
      </c>
      <c r="C1060" s="223">
        <v>0</v>
      </c>
      <c r="D1060" s="223">
        <v>0</v>
      </c>
      <c r="E1060" s="223">
        <v>0</v>
      </c>
      <c r="F1060" s="223">
        <v>0</v>
      </c>
      <c r="G1060" s="223">
        <v>0</v>
      </c>
      <c r="H1060" s="223">
        <v>0</v>
      </c>
      <c r="I1060" s="223">
        <v>0</v>
      </c>
      <c r="J1060" s="223">
        <v>0</v>
      </c>
      <c r="K1060" s="223">
        <v>0</v>
      </c>
      <c r="L1060" s="223">
        <v>0</v>
      </c>
      <c r="M1060" s="223">
        <v>0</v>
      </c>
      <c r="N1060" s="223">
        <v>0</v>
      </c>
      <c r="O1060">
        <v>34</v>
      </c>
    </row>
    <row r="1061" spans="1:15">
      <c r="A1061" s="222" t="s">
        <v>1558</v>
      </c>
      <c r="B1061" s="222" t="s">
        <v>1559</v>
      </c>
      <c r="C1061" s="223">
        <v>-8303088.3300000001</v>
      </c>
      <c r="D1061" s="223">
        <v>-7540341.0300000003</v>
      </c>
      <c r="E1061" s="223">
        <v>-5890844.0700000003</v>
      </c>
      <c r="F1061" s="223">
        <v>-6263716.7599999998</v>
      </c>
      <c r="G1061" s="223">
        <v>-6017894.2599999998</v>
      </c>
      <c r="H1061" s="223">
        <v>-5964873.2199999997</v>
      </c>
      <c r="I1061" s="223">
        <v>12303001.02</v>
      </c>
      <c r="J1061" s="223">
        <v>12303001.02</v>
      </c>
      <c r="K1061" s="223">
        <v>12303001.02</v>
      </c>
      <c r="L1061" s="223">
        <v>12303001.02</v>
      </c>
      <c r="M1061" s="223">
        <v>12303001.02</v>
      </c>
      <c r="N1061" s="223">
        <v>12303001.02</v>
      </c>
      <c r="O1061">
        <v>34</v>
      </c>
    </row>
    <row r="1062" spans="1:15">
      <c r="A1062" s="222" t="s">
        <v>1560</v>
      </c>
      <c r="B1062" s="222" t="s">
        <v>1561</v>
      </c>
      <c r="C1062" s="223">
        <v>0</v>
      </c>
      <c r="D1062" s="223">
        <v>0</v>
      </c>
      <c r="E1062" s="223">
        <v>0</v>
      </c>
      <c r="F1062" s="223">
        <v>0</v>
      </c>
      <c r="G1062" s="223">
        <v>0</v>
      </c>
      <c r="H1062" s="223">
        <v>0</v>
      </c>
      <c r="I1062" s="223">
        <v>0</v>
      </c>
      <c r="J1062" s="223">
        <v>0</v>
      </c>
      <c r="K1062" s="223">
        <v>0</v>
      </c>
      <c r="L1062" s="223">
        <v>0</v>
      </c>
      <c r="M1062" s="223">
        <v>0</v>
      </c>
      <c r="N1062" s="223">
        <v>0</v>
      </c>
      <c r="O1062">
        <v>34</v>
      </c>
    </row>
    <row r="1063" spans="1:15">
      <c r="A1063" s="222" t="s">
        <v>1562</v>
      </c>
      <c r="B1063" s="222" t="s">
        <v>1563</v>
      </c>
      <c r="C1063" s="223">
        <v>0</v>
      </c>
      <c r="D1063" s="223">
        <v>0</v>
      </c>
      <c r="E1063" s="223">
        <v>0</v>
      </c>
      <c r="F1063" s="223">
        <v>0</v>
      </c>
      <c r="G1063" s="223">
        <v>0</v>
      </c>
      <c r="H1063" s="223">
        <v>0</v>
      </c>
      <c r="I1063" s="223">
        <v>0</v>
      </c>
      <c r="J1063" s="223">
        <v>0</v>
      </c>
      <c r="K1063" s="223">
        <v>0</v>
      </c>
      <c r="L1063" s="223">
        <v>0</v>
      </c>
      <c r="M1063" s="223">
        <v>0</v>
      </c>
      <c r="N1063" s="223">
        <v>0</v>
      </c>
      <c r="O1063">
        <v>34</v>
      </c>
    </row>
    <row r="1064" spans="1:15">
      <c r="A1064" s="222" t="s">
        <v>1564</v>
      </c>
      <c r="B1064" s="222" t="s">
        <v>1565</v>
      </c>
      <c r="C1064" s="223">
        <v>0</v>
      </c>
      <c r="D1064" s="223">
        <v>0</v>
      </c>
      <c r="E1064" s="223">
        <v>0</v>
      </c>
      <c r="F1064" s="223">
        <v>0</v>
      </c>
      <c r="G1064" s="223">
        <v>0</v>
      </c>
      <c r="H1064" s="223">
        <v>0</v>
      </c>
      <c r="I1064" s="223">
        <v>0</v>
      </c>
      <c r="J1064" s="223">
        <v>0</v>
      </c>
      <c r="K1064" s="223">
        <v>0</v>
      </c>
      <c r="L1064" s="223">
        <v>0</v>
      </c>
      <c r="M1064" s="223">
        <v>0</v>
      </c>
      <c r="N1064" s="223">
        <v>0</v>
      </c>
      <c r="O1064">
        <v>34</v>
      </c>
    </row>
    <row r="1065" spans="1:15">
      <c r="A1065" s="222" t="s">
        <v>1566</v>
      </c>
      <c r="B1065" s="222" t="s">
        <v>1567</v>
      </c>
      <c r="C1065" s="223">
        <v>0</v>
      </c>
      <c r="D1065" s="223">
        <v>0</v>
      </c>
      <c r="E1065" s="223">
        <v>0</v>
      </c>
      <c r="F1065" s="223">
        <v>0</v>
      </c>
      <c r="G1065" s="223">
        <v>0</v>
      </c>
      <c r="H1065" s="223">
        <v>0</v>
      </c>
      <c r="I1065" s="223">
        <v>0</v>
      </c>
      <c r="J1065" s="223">
        <v>0</v>
      </c>
      <c r="K1065" s="223">
        <v>0</v>
      </c>
      <c r="L1065" s="223">
        <v>0</v>
      </c>
      <c r="M1065" s="223">
        <v>0</v>
      </c>
      <c r="N1065" s="223">
        <v>0</v>
      </c>
      <c r="O1065">
        <v>34</v>
      </c>
    </row>
    <row r="1066" spans="1:15">
      <c r="A1066" s="222" t="s">
        <v>1568</v>
      </c>
      <c r="B1066" s="222" t="s">
        <v>1569</v>
      </c>
      <c r="C1066" s="223">
        <v>0</v>
      </c>
      <c r="D1066" s="223">
        <v>0</v>
      </c>
      <c r="E1066" s="223">
        <v>0</v>
      </c>
      <c r="F1066" s="223">
        <v>0</v>
      </c>
      <c r="G1066" s="223">
        <v>0</v>
      </c>
      <c r="H1066" s="223">
        <v>0</v>
      </c>
      <c r="I1066" s="223">
        <v>0</v>
      </c>
      <c r="J1066" s="223">
        <v>0</v>
      </c>
      <c r="K1066" s="223">
        <v>0</v>
      </c>
      <c r="L1066" s="223">
        <v>0</v>
      </c>
      <c r="M1066" s="223">
        <v>0</v>
      </c>
      <c r="N1066" s="223">
        <v>0</v>
      </c>
      <c r="O1066">
        <v>34</v>
      </c>
    </row>
    <row r="1067" spans="1:15">
      <c r="A1067" s="222" t="s">
        <v>1570</v>
      </c>
      <c r="B1067" s="222" t="s">
        <v>1571</v>
      </c>
      <c r="C1067" s="223">
        <v>0</v>
      </c>
      <c r="D1067" s="223">
        <v>-3611.88</v>
      </c>
      <c r="E1067" s="223">
        <v>-4540169.42</v>
      </c>
      <c r="F1067" s="223">
        <v>-743131.78</v>
      </c>
      <c r="G1067" s="223">
        <v>-319373.03999999998</v>
      </c>
      <c r="H1067" s="223">
        <v>-979.28</v>
      </c>
      <c r="I1067" s="223">
        <v>0</v>
      </c>
      <c r="J1067" s="223">
        <v>0</v>
      </c>
      <c r="K1067" s="223">
        <v>0</v>
      </c>
      <c r="L1067" s="223">
        <v>0</v>
      </c>
      <c r="M1067" s="223">
        <v>0</v>
      </c>
      <c r="N1067" s="223">
        <v>0</v>
      </c>
      <c r="O1067">
        <v>34</v>
      </c>
    </row>
    <row r="1068" spans="1:15">
      <c r="A1068" s="222" t="s">
        <v>1572</v>
      </c>
      <c r="B1068" s="222" t="s">
        <v>1573</v>
      </c>
      <c r="C1068" s="223">
        <v>0</v>
      </c>
      <c r="D1068" s="223">
        <v>0</v>
      </c>
      <c r="E1068" s="223">
        <v>0</v>
      </c>
      <c r="F1068" s="223">
        <v>0</v>
      </c>
      <c r="G1068" s="223">
        <v>0</v>
      </c>
      <c r="H1068" s="223">
        <v>0</v>
      </c>
      <c r="I1068" s="223">
        <v>6074.95</v>
      </c>
      <c r="J1068" s="223">
        <v>6074.95</v>
      </c>
      <c r="K1068" s="223">
        <v>6074.95</v>
      </c>
      <c r="L1068" s="223">
        <v>6074.95</v>
      </c>
      <c r="M1068" s="223">
        <v>6074.95</v>
      </c>
      <c r="N1068" s="223">
        <v>6074.95</v>
      </c>
      <c r="O1068">
        <v>34</v>
      </c>
    </row>
    <row r="1069" spans="1:15">
      <c r="A1069" s="222" t="s">
        <v>1574</v>
      </c>
      <c r="B1069" s="222" t="s">
        <v>1575</v>
      </c>
      <c r="C1069" s="223">
        <v>0</v>
      </c>
      <c r="D1069" s="223">
        <v>0</v>
      </c>
      <c r="E1069" s="223">
        <v>-1090213.45</v>
      </c>
      <c r="F1069" s="223">
        <v>-2222229.1</v>
      </c>
      <c r="G1069" s="223">
        <v>0</v>
      </c>
      <c r="H1069" s="223">
        <v>0</v>
      </c>
      <c r="I1069" s="223">
        <v>0</v>
      </c>
      <c r="J1069" s="223">
        <v>0</v>
      </c>
      <c r="K1069" s="223">
        <v>0</v>
      </c>
      <c r="L1069" s="223">
        <v>0</v>
      </c>
      <c r="M1069" s="223">
        <v>0</v>
      </c>
      <c r="N1069" s="223">
        <v>0</v>
      </c>
      <c r="O1069">
        <v>34</v>
      </c>
    </row>
    <row r="1070" spans="1:15">
      <c r="A1070" s="222" t="s">
        <v>1576</v>
      </c>
      <c r="B1070" s="222" t="s">
        <v>1577</v>
      </c>
      <c r="C1070" s="223">
        <v>0</v>
      </c>
      <c r="D1070" s="223">
        <v>0</v>
      </c>
      <c r="E1070" s="223">
        <v>0</v>
      </c>
      <c r="F1070" s="223">
        <v>0</v>
      </c>
      <c r="G1070" s="223">
        <v>0</v>
      </c>
      <c r="H1070" s="223">
        <v>0</v>
      </c>
      <c r="I1070" s="223">
        <v>0</v>
      </c>
      <c r="J1070" s="223">
        <v>0</v>
      </c>
      <c r="K1070" s="223">
        <v>0</v>
      </c>
      <c r="L1070" s="223">
        <v>0</v>
      </c>
      <c r="M1070" s="223">
        <v>0</v>
      </c>
      <c r="N1070" s="223">
        <v>0</v>
      </c>
      <c r="O1070">
        <v>34</v>
      </c>
    </row>
    <row r="1071" spans="1:15">
      <c r="A1071" s="222" t="s">
        <v>1578</v>
      </c>
      <c r="B1071" s="222" t="s">
        <v>1579</v>
      </c>
      <c r="C1071" s="223">
        <v>-2066116.14</v>
      </c>
      <c r="D1071" s="223">
        <v>-2041572.55</v>
      </c>
      <c r="E1071" s="223">
        <v>-2152098.9500000002</v>
      </c>
      <c r="F1071" s="223">
        <v>-2770033.43</v>
      </c>
      <c r="G1071" s="223">
        <v>-2420195.58</v>
      </c>
      <c r="H1071" s="223">
        <v>-2035755.15</v>
      </c>
      <c r="I1071" s="223">
        <v>-2035755.15</v>
      </c>
      <c r="J1071" s="223">
        <v>-2035755.15</v>
      </c>
      <c r="K1071" s="223">
        <v>-2035755.15</v>
      </c>
      <c r="L1071" s="223">
        <v>-2035755.15</v>
      </c>
      <c r="M1071" s="223">
        <v>-2035755.15</v>
      </c>
      <c r="N1071" s="223">
        <v>-2035755.15</v>
      </c>
      <c r="O1071">
        <v>34</v>
      </c>
    </row>
    <row r="1072" spans="1:15">
      <c r="A1072" s="222" t="s">
        <v>1580</v>
      </c>
      <c r="B1072" s="222" t="s">
        <v>1581</v>
      </c>
      <c r="C1072" s="223">
        <v>-525271.22</v>
      </c>
      <c r="D1072" s="223">
        <v>-519227.35</v>
      </c>
      <c r="E1072" s="223">
        <v>-534230.36</v>
      </c>
      <c r="F1072" s="223">
        <v>-745413.34</v>
      </c>
      <c r="G1072" s="223">
        <v>-605842.56999999995</v>
      </c>
      <c r="H1072" s="223">
        <v>-514342.58</v>
      </c>
      <c r="I1072" s="223">
        <v>-511997.17</v>
      </c>
      <c r="J1072" s="223">
        <v>-511997.17</v>
      </c>
      <c r="K1072" s="223">
        <v>-511997.17</v>
      </c>
      <c r="L1072" s="223">
        <v>-511997.17</v>
      </c>
      <c r="M1072" s="223">
        <v>-511997.17</v>
      </c>
      <c r="N1072" s="223">
        <v>-511997.17</v>
      </c>
      <c r="O1072">
        <v>34</v>
      </c>
    </row>
    <row r="1073" spans="1:15">
      <c r="A1073" s="222" t="s">
        <v>1582</v>
      </c>
      <c r="B1073" s="222" t="s">
        <v>1583</v>
      </c>
      <c r="C1073" s="223">
        <v>-11147150.75</v>
      </c>
      <c r="D1073" s="223">
        <v>-11323769.800000001</v>
      </c>
      <c r="E1073" s="223">
        <v>-11517899.289999999</v>
      </c>
      <c r="F1073" s="223">
        <v>-11644609.9</v>
      </c>
      <c r="G1073" s="223">
        <v>-12081164.82</v>
      </c>
      <c r="H1073" s="223">
        <v>-12082281.060000001</v>
      </c>
      <c r="I1073" s="223">
        <v>-12082281.060000001</v>
      </c>
      <c r="J1073" s="223">
        <v>-12082281.060000001</v>
      </c>
      <c r="K1073" s="223">
        <v>-12082281.060000001</v>
      </c>
      <c r="L1073" s="223">
        <v>-12082281.060000001</v>
      </c>
      <c r="M1073" s="223">
        <v>-12082281.060000001</v>
      </c>
      <c r="N1073" s="223">
        <v>-12082281.060000001</v>
      </c>
      <c r="O1073">
        <v>34</v>
      </c>
    </row>
    <row r="1074" spans="1:15">
      <c r="A1074" s="222" t="s">
        <v>1584</v>
      </c>
      <c r="B1074" s="222" t="s">
        <v>1585</v>
      </c>
      <c r="C1074" s="223">
        <v>-688275.34</v>
      </c>
      <c r="D1074" s="223">
        <v>-1389022.19</v>
      </c>
      <c r="E1074" s="223">
        <v>-2058460.79</v>
      </c>
      <c r="F1074" s="223">
        <v>-2999358.21</v>
      </c>
      <c r="G1074" s="223">
        <v>-3730905.75</v>
      </c>
      <c r="H1074" s="223">
        <v>-4301464.82</v>
      </c>
      <c r="I1074" s="223">
        <v>-4301464.82</v>
      </c>
      <c r="J1074" s="223">
        <v>-4301464.82</v>
      </c>
      <c r="K1074" s="223">
        <v>-4301464.82</v>
      </c>
      <c r="L1074" s="223">
        <v>-4301464.82</v>
      </c>
      <c r="M1074" s="223">
        <v>-4301464.82</v>
      </c>
      <c r="N1074" s="223">
        <v>-4301464.82</v>
      </c>
      <c r="O1074">
        <v>34</v>
      </c>
    </row>
    <row r="1075" spans="1:15">
      <c r="A1075" s="222" t="s">
        <v>1586</v>
      </c>
      <c r="B1075" s="222" t="s">
        <v>1587</v>
      </c>
      <c r="C1075" s="223">
        <v>0</v>
      </c>
      <c r="D1075" s="223">
        <v>0</v>
      </c>
      <c r="E1075" s="223">
        <v>0</v>
      </c>
      <c r="F1075" s="223">
        <v>0</v>
      </c>
      <c r="G1075" s="223">
        <v>0</v>
      </c>
      <c r="H1075" s="223">
        <v>0</v>
      </c>
      <c r="I1075" s="223">
        <v>39546.79</v>
      </c>
      <c r="J1075" s="223">
        <v>39546.79</v>
      </c>
      <c r="K1075" s="223">
        <v>39546.79</v>
      </c>
      <c r="L1075" s="223">
        <v>39546.79</v>
      </c>
      <c r="M1075" s="223">
        <v>39546.79</v>
      </c>
      <c r="N1075" s="223">
        <v>39546.79</v>
      </c>
      <c r="O1075">
        <v>34</v>
      </c>
    </row>
    <row r="1076" spans="1:15">
      <c r="A1076" s="222" t="s">
        <v>1588</v>
      </c>
      <c r="B1076" s="222" t="s">
        <v>1589</v>
      </c>
      <c r="C1076" s="223">
        <v>0</v>
      </c>
      <c r="D1076" s="223">
        <v>0</v>
      </c>
      <c r="E1076" s="223">
        <v>0</v>
      </c>
      <c r="F1076" s="223">
        <v>0</v>
      </c>
      <c r="G1076" s="223">
        <v>0</v>
      </c>
      <c r="H1076" s="223">
        <v>0</v>
      </c>
      <c r="I1076" s="223">
        <v>0</v>
      </c>
      <c r="J1076" s="223">
        <v>0</v>
      </c>
      <c r="K1076" s="223">
        <v>0</v>
      </c>
      <c r="L1076" s="223">
        <v>0</v>
      </c>
      <c r="M1076" s="223">
        <v>0</v>
      </c>
      <c r="N1076" s="223">
        <v>0</v>
      </c>
      <c r="O1076">
        <v>34</v>
      </c>
    </row>
    <row r="1077" spans="1:15">
      <c r="A1077" s="222" t="s">
        <v>1590</v>
      </c>
      <c r="B1077" s="222" t="s">
        <v>1591</v>
      </c>
      <c r="C1077" s="223">
        <v>0</v>
      </c>
      <c r="D1077" s="223">
        <v>0</v>
      </c>
      <c r="E1077" s="223">
        <v>0</v>
      </c>
      <c r="F1077" s="223">
        <v>0</v>
      </c>
      <c r="G1077" s="223">
        <v>0</v>
      </c>
      <c r="H1077" s="223">
        <v>-19370.52</v>
      </c>
      <c r="I1077" s="223">
        <v>25011.87</v>
      </c>
      <c r="J1077" s="223">
        <v>25011.87</v>
      </c>
      <c r="K1077" s="223">
        <v>25011.87</v>
      </c>
      <c r="L1077" s="223">
        <v>25011.87</v>
      </c>
      <c r="M1077" s="223">
        <v>25011.87</v>
      </c>
      <c r="N1077" s="223">
        <v>25011.87</v>
      </c>
      <c r="O1077">
        <v>34</v>
      </c>
    </row>
    <row r="1078" spans="1:15">
      <c r="A1078" s="222" t="s">
        <v>1592</v>
      </c>
      <c r="B1078" s="222" t="s">
        <v>1593</v>
      </c>
      <c r="C1078" s="223">
        <v>0</v>
      </c>
      <c r="D1078" s="223">
        <v>0</v>
      </c>
      <c r="E1078" s="223">
        <v>-1342749.11</v>
      </c>
      <c r="F1078" s="223">
        <v>0</v>
      </c>
      <c r="G1078" s="223">
        <v>0</v>
      </c>
      <c r="H1078" s="223">
        <v>-1404030.45</v>
      </c>
      <c r="I1078" s="223">
        <v>-96370.45</v>
      </c>
      <c r="J1078" s="223">
        <v>-96370.45</v>
      </c>
      <c r="K1078" s="223">
        <v>-96370.45</v>
      </c>
      <c r="L1078" s="223">
        <v>-96370.45</v>
      </c>
      <c r="M1078" s="223">
        <v>-96370.45</v>
      </c>
      <c r="N1078" s="223">
        <v>-96370.45</v>
      </c>
      <c r="O1078">
        <v>34</v>
      </c>
    </row>
    <row r="1079" spans="1:15">
      <c r="A1079" s="222" t="s">
        <v>1594</v>
      </c>
      <c r="B1079" s="222" t="s">
        <v>1595</v>
      </c>
      <c r="C1079" s="223">
        <v>0</v>
      </c>
      <c r="D1079" s="223">
        <v>0</v>
      </c>
      <c r="E1079" s="223">
        <v>0</v>
      </c>
      <c r="F1079" s="223">
        <v>0</v>
      </c>
      <c r="G1079" s="223">
        <v>0</v>
      </c>
      <c r="H1079" s="223">
        <v>0</v>
      </c>
      <c r="I1079" s="223">
        <v>0</v>
      </c>
      <c r="J1079" s="223">
        <v>0</v>
      </c>
      <c r="K1079" s="223">
        <v>0</v>
      </c>
      <c r="L1079" s="223">
        <v>0</v>
      </c>
      <c r="M1079" s="223">
        <v>0</v>
      </c>
      <c r="N1079" s="223">
        <v>0</v>
      </c>
      <c r="O1079">
        <v>34</v>
      </c>
    </row>
    <row r="1080" spans="1:15">
      <c r="A1080" s="222" t="s">
        <v>1596</v>
      </c>
      <c r="B1080" s="222" t="s">
        <v>1597</v>
      </c>
      <c r="C1080" s="223">
        <v>0</v>
      </c>
      <c r="D1080" s="223">
        <v>0</v>
      </c>
      <c r="E1080" s="223">
        <v>0</v>
      </c>
      <c r="F1080" s="223">
        <v>0</v>
      </c>
      <c r="G1080" s="223">
        <v>0</v>
      </c>
      <c r="H1080" s="223">
        <v>-5397.23</v>
      </c>
      <c r="I1080" s="223">
        <v>-5397.23</v>
      </c>
      <c r="J1080" s="223">
        <v>-5397.23</v>
      </c>
      <c r="K1080" s="223">
        <v>-5397.23</v>
      </c>
      <c r="L1080" s="223">
        <v>-5397.23</v>
      </c>
      <c r="M1080" s="223">
        <v>-5397.23</v>
      </c>
      <c r="N1080" s="223">
        <v>-5397.23</v>
      </c>
      <c r="O1080">
        <v>34</v>
      </c>
    </row>
    <row r="1081" spans="1:15">
      <c r="A1081" s="222" t="s">
        <v>1598</v>
      </c>
      <c r="B1081" s="222" t="s">
        <v>1599</v>
      </c>
      <c r="C1081" s="223">
        <v>0</v>
      </c>
      <c r="D1081" s="223">
        <v>0</v>
      </c>
      <c r="E1081" s="223">
        <v>0</v>
      </c>
      <c r="F1081" s="223">
        <v>0</v>
      </c>
      <c r="G1081" s="223">
        <v>0</v>
      </c>
      <c r="H1081" s="223">
        <v>0</v>
      </c>
      <c r="I1081" s="223">
        <v>0</v>
      </c>
      <c r="J1081" s="223">
        <v>0</v>
      </c>
      <c r="K1081" s="223">
        <v>0</v>
      </c>
      <c r="L1081" s="223">
        <v>0</v>
      </c>
      <c r="M1081" s="223">
        <v>0</v>
      </c>
      <c r="N1081" s="223">
        <v>0</v>
      </c>
      <c r="O1081">
        <v>34</v>
      </c>
    </row>
    <row r="1082" spans="1:15">
      <c r="A1082" s="222" t="s">
        <v>1600</v>
      </c>
      <c r="B1082" s="222" t="s">
        <v>1601</v>
      </c>
      <c r="C1082" s="223">
        <v>0</v>
      </c>
      <c r="D1082" s="223">
        <v>0</v>
      </c>
      <c r="E1082" s="223">
        <v>492893.1</v>
      </c>
      <c r="F1082" s="223">
        <v>0</v>
      </c>
      <c r="G1082" s="223">
        <v>0</v>
      </c>
      <c r="H1082" s="223">
        <v>0</v>
      </c>
      <c r="I1082" s="223">
        <v>0</v>
      </c>
      <c r="J1082" s="223">
        <v>0</v>
      </c>
      <c r="K1082" s="223">
        <v>0</v>
      </c>
      <c r="L1082" s="223">
        <v>0</v>
      </c>
      <c r="M1082" s="223">
        <v>0</v>
      </c>
      <c r="N1082" s="223">
        <v>0</v>
      </c>
      <c r="O1082">
        <v>34</v>
      </c>
    </row>
    <row r="1083" spans="1:15">
      <c r="A1083" s="222" t="s">
        <v>1602</v>
      </c>
      <c r="B1083" s="222" t="s">
        <v>1603</v>
      </c>
      <c r="C1083" s="223">
        <v>0</v>
      </c>
      <c r="D1083" s="223">
        <v>0</v>
      </c>
      <c r="E1083" s="223">
        <v>0</v>
      </c>
      <c r="F1083" s="223">
        <v>0</v>
      </c>
      <c r="G1083" s="223">
        <v>0</v>
      </c>
      <c r="H1083" s="223">
        <v>0</v>
      </c>
      <c r="I1083" s="223">
        <v>0</v>
      </c>
      <c r="J1083" s="223">
        <v>0</v>
      </c>
      <c r="K1083" s="223">
        <v>0</v>
      </c>
      <c r="L1083" s="223">
        <v>0</v>
      </c>
      <c r="M1083" s="223">
        <v>0</v>
      </c>
      <c r="N1083" s="223">
        <v>0</v>
      </c>
      <c r="O1083">
        <v>34</v>
      </c>
    </row>
    <row r="1084" spans="1:15">
      <c r="A1084" s="222" t="s">
        <v>1604</v>
      </c>
      <c r="B1084" s="222" t="s">
        <v>1605</v>
      </c>
      <c r="C1084" s="223">
        <v>-21076721.859999999</v>
      </c>
      <c r="D1084" s="223">
        <v>-21131544.800000001</v>
      </c>
      <c r="E1084" s="223">
        <v>-21312787.899999999</v>
      </c>
      <c r="F1084" s="223">
        <v>-21476553.41</v>
      </c>
      <c r="G1084" s="223">
        <v>-21637314.050000001</v>
      </c>
      <c r="H1084" s="223">
        <v>-21805586.879999999</v>
      </c>
      <c r="I1084" s="223">
        <v>-21805586.879999999</v>
      </c>
      <c r="J1084" s="223">
        <v>-21805586.879999999</v>
      </c>
      <c r="K1084" s="223">
        <v>-21805586.879999999</v>
      </c>
      <c r="L1084" s="223">
        <v>-21805586.879999999</v>
      </c>
      <c r="M1084" s="223">
        <v>-21805586.879999999</v>
      </c>
      <c r="N1084" s="223">
        <v>-21805586.879999999</v>
      </c>
      <c r="O1084">
        <v>34</v>
      </c>
    </row>
    <row r="1085" spans="1:15">
      <c r="A1085" s="222" t="s">
        <v>1606</v>
      </c>
      <c r="B1085" s="222" t="s">
        <v>1607</v>
      </c>
      <c r="C1085" s="223">
        <v>0</v>
      </c>
      <c r="D1085" s="223">
        <v>0</v>
      </c>
      <c r="E1085" s="223">
        <v>0</v>
      </c>
      <c r="F1085" s="223">
        <v>0</v>
      </c>
      <c r="G1085" s="223">
        <v>-300281.31</v>
      </c>
      <c r="H1085" s="223">
        <v>0</v>
      </c>
      <c r="I1085" s="223">
        <v>0</v>
      </c>
      <c r="J1085" s="223">
        <v>0</v>
      </c>
      <c r="K1085" s="223">
        <v>0</v>
      </c>
      <c r="L1085" s="223">
        <v>0</v>
      </c>
      <c r="M1085" s="223">
        <v>0</v>
      </c>
      <c r="N1085" s="223">
        <v>0</v>
      </c>
      <c r="O1085">
        <v>34</v>
      </c>
    </row>
    <row r="1086" spans="1:15">
      <c r="A1086" s="222" t="s">
        <v>1608</v>
      </c>
      <c r="B1086" s="222" t="s">
        <v>1609</v>
      </c>
      <c r="C1086" s="223">
        <v>-136774.09</v>
      </c>
      <c r="D1086" s="223">
        <v>-143762.45000000001</v>
      </c>
      <c r="E1086" s="223">
        <v>-144633.31</v>
      </c>
      <c r="F1086" s="223">
        <v>-149197.17000000001</v>
      </c>
      <c r="G1086" s="223">
        <v>-165045.19</v>
      </c>
      <c r="H1086" s="223">
        <v>-168434.54</v>
      </c>
      <c r="I1086" s="223">
        <v>-168434.54</v>
      </c>
      <c r="J1086" s="223">
        <v>-168434.54</v>
      </c>
      <c r="K1086" s="223">
        <v>-168434.54</v>
      </c>
      <c r="L1086" s="223">
        <v>-168434.54</v>
      </c>
      <c r="M1086" s="223">
        <v>-168434.54</v>
      </c>
      <c r="N1086" s="223">
        <v>-168434.54</v>
      </c>
      <c r="O1086">
        <v>34</v>
      </c>
    </row>
    <row r="1087" spans="1:15">
      <c r="A1087" s="222" t="s">
        <v>1610</v>
      </c>
      <c r="B1087" s="222" t="s">
        <v>119</v>
      </c>
      <c r="C1087" s="223">
        <v>0</v>
      </c>
      <c r="D1087" s="223">
        <v>0</v>
      </c>
      <c r="E1087" s="223">
        <v>0</v>
      </c>
      <c r="F1087" s="223">
        <v>0</v>
      </c>
      <c r="G1087" s="223">
        <v>0</v>
      </c>
      <c r="H1087" s="223">
        <v>0</v>
      </c>
      <c r="I1087" s="223">
        <v>0</v>
      </c>
      <c r="J1087" s="223">
        <v>0</v>
      </c>
      <c r="K1087" s="223">
        <v>0</v>
      </c>
      <c r="L1087" s="223">
        <v>0</v>
      </c>
      <c r="M1087" s="223">
        <v>0</v>
      </c>
      <c r="N1087" s="223">
        <v>0</v>
      </c>
      <c r="O1087">
        <v>34</v>
      </c>
    </row>
    <row r="1088" spans="1:15">
      <c r="A1088" s="222" t="s">
        <v>1611</v>
      </c>
      <c r="B1088" s="222" t="s">
        <v>1612</v>
      </c>
      <c r="C1088" s="223">
        <v>0</v>
      </c>
      <c r="D1088" s="223">
        <v>0</v>
      </c>
      <c r="E1088" s="223">
        <v>0</v>
      </c>
      <c r="F1088" s="223">
        <v>0</v>
      </c>
      <c r="G1088" s="223">
        <v>0</v>
      </c>
      <c r="H1088" s="223">
        <v>0</v>
      </c>
      <c r="I1088" s="223">
        <v>0</v>
      </c>
      <c r="J1088" s="223">
        <v>0</v>
      </c>
      <c r="K1088" s="223">
        <v>0</v>
      </c>
      <c r="L1088" s="223">
        <v>0</v>
      </c>
      <c r="M1088" s="223">
        <v>0</v>
      </c>
      <c r="N1088" s="223">
        <v>0</v>
      </c>
      <c r="O1088">
        <v>34</v>
      </c>
    </row>
    <row r="1089" spans="1:15">
      <c r="A1089" s="222" t="s">
        <v>1613</v>
      </c>
      <c r="B1089" s="222" t="s">
        <v>1614</v>
      </c>
      <c r="C1089" s="223">
        <v>0</v>
      </c>
      <c r="D1089" s="223">
        <v>0</v>
      </c>
      <c r="E1089" s="223">
        <v>0</v>
      </c>
      <c r="F1089" s="223">
        <v>0</v>
      </c>
      <c r="G1089" s="223">
        <v>0</v>
      </c>
      <c r="H1089" s="223">
        <v>0</v>
      </c>
      <c r="I1089" s="223">
        <v>0</v>
      </c>
      <c r="J1089" s="223">
        <v>0</v>
      </c>
      <c r="K1089" s="223">
        <v>0</v>
      </c>
      <c r="L1089" s="223">
        <v>0</v>
      </c>
      <c r="M1089" s="223">
        <v>0</v>
      </c>
      <c r="N1089" s="223">
        <v>0</v>
      </c>
      <c r="O1089">
        <v>34</v>
      </c>
    </row>
    <row r="1090" spans="1:15">
      <c r="A1090" s="222" t="s">
        <v>1615</v>
      </c>
      <c r="B1090" s="222" t="s">
        <v>1616</v>
      </c>
      <c r="C1090" s="223">
        <v>0</v>
      </c>
      <c r="D1090" s="223">
        <v>0</v>
      </c>
      <c r="E1090" s="223">
        <v>0</v>
      </c>
      <c r="F1090" s="223">
        <v>0</v>
      </c>
      <c r="G1090" s="223">
        <v>0</v>
      </c>
      <c r="H1090" s="223">
        <v>0</v>
      </c>
      <c r="I1090" s="223">
        <v>0</v>
      </c>
      <c r="J1090" s="223">
        <v>0</v>
      </c>
      <c r="K1090" s="223">
        <v>0</v>
      </c>
      <c r="L1090" s="223">
        <v>0</v>
      </c>
      <c r="M1090" s="223">
        <v>0</v>
      </c>
      <c r="N1090" s="223">
        <v>0</v>
      </c>
      <c r="O1090">
        <v>34</v>
      </c>
    </row>
    <row r="1091" spans="1:15">
      <c r="A1091" s="222" t="s">
        <v>1617</v>
      </c>
      <c r="B1091" s="222" t="s">
        <v>1618</v>
      </c>
      <c r="C1091" s="223">
        <v>0</v>
      </c>
      <c r="D1091" s="223">
        <v>0</v>
      </c>
      <c r="E1091" s="223">
        <v>0</v>
      </c>
      <c r="F1091" s="223">
        <v>0</v>
      </c>
      <c r="G1091" s="223">
        <v>0</v>
      </c>
      <c r="H1091" s="223">
        <v>0</v>
      </c>
      <c r="I1091" s="223">
        <v>0</v>
      </c>
      <c r="J1091" s="223">
        <v>0</v>
      </c>
      <c r="K1091" s="223">
        <v>0</v>
      </c>
      <c r="L1091" s="223">
        <v>0</v>
      </c>
      <c r="M1091" s="223">
        <v>0</v>
      </c>
      <c r="N1091" s="223">
        <v>0</v>
      </c>
      <c r="O1091">
        <v>34</v>
      </c>
    </row>
    <row r="1092" spans="1:15">
      <c r="A1092" s="222" t="s">
        <v>1619</v>
      </c>
      <c r="B1092" s="222" t="s">
        <v>1620</v>
      </c>
      <c r="C1092" s="223">
        <v>-135451.5</v>
      </c>
      <c r="D1092" s="223">
        <v>-994895.44</v>
      </c>
      <c r="E1092" s="223">
        <v>-277751.18</v>
      </c>
      <c r="F1092" s="223">
        <v>-289840.33</v>
      </c>
      <c r="G1092" s="223">
        <v>-604735.52</v>
      </c>
      <c r="H1092" s="223">
        <v>-43956.43</v>
      </c>
      <c r="I1092" s="223">
        <v>-43956.43</v>
      </c>
      <c r="J1092" s="223">
        <v>-43956.43</v>
      </c>
      <c r="K1092" s="223">
        <v>-43956.43</v>
      </c>
      <c r="L1092" s="223">
        <v>-43956.43</v>
      </c>
      <c r="M1092" s="223">
        <v>-43956.43</v>
      </c>
      <c r="N1092" s="223">
        <v>-43956.43</v>
      </c>
      <c r="O1092">
        <v>34</v>
      </c>
    </row>
    <row r="1093" spans="1:15">
      <c r="A1093" s="222" t="s">
        <v>1621</v>
      </c>
      <c r="B1093" s="222" t="s">
        <v>1622</v>
      </c>
      <c r="C1093" s="223">
        <v>-26336.9</v>
      </c>
      <c r="D1093" s="223">
        <v>-329076.25</v>
      </c>
      <c r="E1093" s="223">
        <v>-208650.09</v>
      </c>
      <c r="F1093" s="223">
        <v>-154087.32999999999</v>
      </c>
      <c r="G1093" s="223">
        <v>-38900.69</v>
      </c>
      <c r="H1093" s="223">
        <v>-204144.76</v>
      </c>
      <c r="I1093" s="223">
        <v>0</v>
      </c>
      <c r="J1093" s="223">
        <v>0</v>
      </c>
      <c r="K1093" s="223">
        <v>0</v>
      </c>
      <c r="L1093" s="223">
        <v>0</v>
      </c>
      <c r="M1093" s="223">
        <v>0</v>
      </c>
      <c r="N1093" s="223">
        <v>0</v>
      </c>
      <c r="O1093">
        <v>34</v>
      </c>
    </row>
    <row r="1094" spans="1:15">
      <c r="A1094" s="222" t="s">
        <v>1623</v>
      </c>
      <c r="B1094" s="222" t="s">
        <v>119</v>
      </c>
      <c r="C1094" s="223">
        <v>0</v>
      </c>
      <c r="D1094" s="223">
        <v>0</v>
      </c>
      <c r="E1094" s="223">
        <v>0</v>
      </c>
      <c r="F1094" s="223">
        <v>0</v>
      </c>
      <c r="G1094" s="223">
        <v>0</v>
      </c>
      <c r="H1094" s="223">
        <v>0</v>
      </c>
      <c r="I1094" s="223">
        <v>0</v>
      </c>
      <c r="J1094" s="223">
        <v>0</v>
      </c>
      <c r="K1094" s="223">
        <v>0</v>
      </c>
      <c r="L1094" s="223">
        <v>0</v>
      </c>
      <c r="M1094" s="223">
        <v>0</v>
      </c>
      <c r="N1094" s="223">
        <v>0</v>
      </c>
      <c r="O1094">
        <v>34</v>
      </c>
    </row>
    <row r="1095" spans="1:15">
      <c r="A1095" s="222" t="s">
        <v>1624</v>
      </c>
      <c r="B1095" s="222" t="s">
        <v>1625</v>
      </c>
      <c r="C1095" s="223">
        <v>0</v>
      </c>
      <c r="D1095" s="223">
        <v>-2860991.03</v>
      </c>
      <c r="E1095" s="223">
        <v>-326801.23</v>
      </c>
      <c r="F1095" s="223">
        <v>-568097.06999999995</v>
      </c>
      <c r="G1095" s="223">
        <v>-1354510.7</v>
      </c>
      <c r="H1095" s="223">
        <v>0</v>
      </c>
      <c r="I1095" s="223">
        <v>119917.44</v>
      </c>
      <c r="J1095" s="223">
        <v>119917.44</v>
      </c>
      <c r="K1095" s="223">
        <v>119917.44</v>
      </c>
      <c r="L1095" s="223">
        <v>119917.44</v>
      </c>
      <c r="M1095" s="223">
        <v>119917.44</v>
      </c>
      <c r="N1095" s="223">
        <v>119917.44</v>
      </c>
      <c r="O1095">
        <v>34</v>
      </c>
    </row>
    <row r="1096" spans="1:15">
      <c r="A1096" s="222" t="s">
        <v>1626</v>
      </c>
      <c r="B1096" s="222" t="s">
        <v>1627</v>
      </c>
      <c r="C1096" s="223">
        <v>-160112.06</v>
      </c>
      <c r="D1096" s="223">
        <v>-494764.35</v>
      </c>
      <c r="E1096" s="223">
        <v>-157402.6</v>
      </c>
      <c r="F1096" s="223">
        <v>-102037.35</v>
      </c>
      <c r="G1096" s="223">
        <v>-29079.32</v>
      </c>
      <c r="H1096" s="223">
        <v>-2102.4899999999998</v>
      </c>
      <c r="I1096" s="223">
        <v>6182.46</v>
      </c>
      <c r="J1096" s="223">
        <v>6182.46</v>
      </c>
      <c r="K1096" s="223">
        <v>6182.46</v>
      </c>
      <c r="L1096" s="223">
        <v>6182.46</v>
      </c>
      <c r="M1096" s="223">
        <v>6182.46</v>
      </c>
      <c r="N1096" s="223">
        <v>6182.46</v>
      </c>
      <c r="O1096">
        <v>34</v>
      </c>
    </row>
    <row r="1097" spans="1:15">
      <c r="A1097" s="222" t="s">
        <v>1628</v>
      </c>
      <c r="B1097" s="222" t="s">
        <v>1629</v>
      </c>
      <c r="C1097" s="223">
        <v>-784.61</v>
      </c>
      <c r="D1097" s="223">
        <v>-423.16</v>
      </c>
      <c r="E1097" s="223">
        <v>-485.56</v>
      </c>
      <c r="F1097" s="223">
        <v>-362.43</v>
      </c>
      <c r="G1097" s="223">
        <v>-842.13</v>
      </c>
      <c r="H1097" s="223">
        <v>-429.87</v>
      </c>
      <c r="I1097" s="223">
        <v>0</v>
      </c>
      <c r="J1097" s="223">
        <v>0</v>
      </c>
      <c r="K1097" s="223">
        <v>0</v>
      </c>
      <c r="L1097" s="223">
        <v>0</v>
      </c>
      <c r="M1097" s="223">
        <v>0</v>
      </c>
      <c r="N1097" s="223">
        <v>0</v>
      </c>
      <c r="O1097">
        <v>34</v>
      </c>
    </row>
    <row r="1098" spans="1:15">
      <c r="A1098" s="222" t="s">
        <v>1630</v>
      </c>
      <c r="B1098" s="222" t="s">
        <v>1631</v>
      </c>
      <c r="C1098" s="223">
        <v>-7220738.8600000003</v>
      </c>
      <c r="D1098" s="223">
        <v>-6278992.5899999999</v>
      </c>
      <c r="E1098" s="223">
        <v>-6623285</v>
      </c>
      <c r="F1098" s="223">
        <v>-6949861.25</v>
      </c>
      <c r="G1098" s="223">
        <v>-7339927.1299999999</v>
      </c>
      <c r="H1098" s="223">
        <v>-7740921.8799999999</v>
      </c>
      <c r="I1098" s="223">
        <v>0</v>
      </c>
      <c r="J1098" s="223">
        <v>0</v>
      </c>
      <c r="K1098" s="223">
        <v>0</v>
      </c>
      <c r="L1098" s="223">
        <v>0</v>
      </c>
      <c r="M1098" s="223">
        <v>0</v>
      </c>
      <c r="N1098" s="223">
        <v>0</v>
      </c>
      <c r="O1098">
        <v>34</v>
      </c>
    </row>
    <row r="1099" spans="1:15">
      <c r="A1099" s="222" t="s">
        <v>1632</v>
      </c>
      <c r="B1099" s="222" t="s">
        <v>944</v>
      </c>
      <c r="C1099" s="223">
        <v>0</v>
      </c>
      <c r="D1099" s="223">
        <v>0</v>
      </c>
      <c r="E1099" s="223">
        <v>0</v>
      </c>
      <c r="F1099" s="223">
        <v>0</v>
      </c>
      <c r="G1099" s="223">
        <v>0</v>
      </c>
      <c r="H1099" s="223">
        <v>0</v>
      </c>
      <c r="I1099" s="223">
        <v>0</v>
      </c>
      <c r="J1099" s="223">
        <v>0</v>
      </c>
      <c r="K1099" s="223">
        <v>0</v>
      </c>
      <c r="L1099" s="223">
        <v>0</v>
      </c>
      <c r="M1099" s="223">
        <v>0</v>
      </c>
      <c r="N1099" s="223">
        <v>0</v>
      </c>
      <c r="O1099">
        <v>34</v>
      </c>
    </row>
    <row r="1100" spans="1:15">
      <c r="A1100" s="222" t="s">
        <v>1633</v>
      </c>
      <c r="B1100" s="222" t="s">
        <v>1634</v>
      </c>
      <c r="C1100" s="223">
        <v>0</v>
      </c>
      <c r="D1100" s="223">
        <v>0</v>
      </c>
      <c r="E1100" s="223">
        <v>0</v>
      </c>
      <c r="F1100" s="223">
        <v>0</v>
      </c>
      <c r="G1100" s="223">
        <v>0</v>
      </c>
      <c r="H1100" s="223">
        <v>0</v>
      </c>
      <c r="I1100" s="223">
        <v>0</v>
      </c>
      <c r="J1100" s="223">
        <v>0</v>
      </c>
      <c r="K1100" s="223">
        <v>0</v>
      </c>
      <c r="L1100" s="223">
        <v>0</v>
      </c>
      <c r="M1100" s="223">
        <v>0</v>
      </c>
      <c r="N1100" s="223">
        <v>0</v>
      </c>
      <c r="O1100">
        <v>34</v>
      </c>
    </row>
    <row r="1101" spans="1:15">
      <c r="A1101" s="222" t="s">
        <v>1635</v>
      </c>
      <c r="B1101" s="222" t="s">
        <v>1636</v>
      </c>
      <c r="C1101" s="223">
        <v>-59382.239999999998</v>
      </c>
      <c r="D1101" s="223">
        <v>-21678.41</v>
      </c>
      <c r="E1101" s="223">
        <v>-73166.61</v>
      </c>
      <c r="F1101" s="223">
        <v>-124829.96</v>
      </c>
      <c r="G1101" s="223">
        <v>2264.36</v>
      </c>
      <c r="H1101" s="223">
        <v>-1865.93</v>
      </c>
      <c r="I1101" s="223">
        <v>-2188.09</v>
      </c>
      <c r="J1101" s="223">
        <v>-2188.09</v>
      </c>
      <c r="K1101" s="223">
        <v>-2188.09</v>
      </c>
      <c r="L1101" s="223">
        <v>-2188.09</v>
      </c>
      <c r="M1101" s="223">
        <v>-2188.09</v>
      </c>
      <c r="N1101" s="223">
        <v>-2188.09</v>
      </c>
      <c r="O1101">
        <v>34</v>
      </c>
    </row>
    <row r="1102" spans="1:15">
      <c r="A1102" s="222" t="s">
        <v>1637</v>
      </c>
      <c r="B1102" s="222" t="s">
        <v>1638</v>
      </c>
      <c r="C1102" s="223">
        <v>0</v>
      </c>
      <c r="D1102" s="223">
        <v>0</v>
      </c>
      <c r="E1102" s="223">
        <v>0</v>
      </c>
      <c r="F1102" s="223">
        <v>0</v>
      </c>
      <c r="G1102" s="223">
        <v>0</v>
      </c>
      <c r="H1102" s="223">
        <v>0</v>
      </c>
      <c r="I1102" s="223">
        <v>0</v>
      </c>
      <c r="J1102" s="223">
        <v>0</v>
      </c>
      <c r="K1102" s="223">
        <v>0</v>
      </c>
      <c r="L1102" s="223">
        <v>0</v>
      </c>
      <c r="M1102" s="223">
        <v>0</v>
      </c>
      <c r="N1102" s="223">
        <v>0</v>
      </c>
      <c r="O1102">
        <v>34</v>
      </c>
    </row>
    <row r="1103" spans="1:15">
      <c r="A1103" s="222" t="s">
        <v>1639</v>
      </c>
      <c r="B1103" s="222" t="s">
        <v>1640</v>
      </c>
      <c r="C1103" s="223">
        <v>0</v>
      </c>
      <c r="D1103" s="223">
        <v>0</v>
      </c>
      <c r="E1103" s="223">
        <v>0</v>
      </c>
      <c r="F1103" s="223">
        <v>0</v>
      </c>
      <c r="G1103" s="223">
        <v>0</v>
      </c>
      <c r="H1103" s="223">
        <v>0</v>
      </c>
      <c r="I1103" s="223">
        <v>0</v>
      </c>
      <c r="J1103" s="223">
        <v>0</v>
      </c>
      <c r="K1103" s="223">
        <v>0</v>
      </c>
      <c r="L1103" s="223">
        <v>0</v>
      </c>
      <c r="M1103" s="223">
        <v>0</v>
      </c>
      <c r="N1103" s="223">
        <v>0</v>
      </c>
      <c r="O1103">
        <v>34</v>
      </c>
    </row>
    <row r="1104" spans="1:15">
      <c r="A1104" s="222" t="s">
        <v>1641</v>
      </c>
      <c r="B1104" s="222" t="s">
        <v>751</v>
      </c>
      <c r="C1104" s="223">
        <v>0</v>
      </c>
      <c r="D1104" s="223">
        <v>0</v>
      </c>
      <c r="E1104" s="223">
        <v>0</v>
      </c>
      <c r="F1104" s="223">
        <v>0</v>
      </c>
      <c r="G1104" s="223">
        <v>0</v>
      </c>
      <c r="H1104" s="223">
        <v>0</v>
      </c>
      <c r="I1104" s="223">
        <v>0</v>
      </c>
      <c r="J1104" s="223">
        <v>0</v>
      </c>
      <c r="K1104" s="223">
        <v>0</v>
      </c>
      <c r="L1104" s="223">
        <v>0</v>
      </c>
      <c r="M1104" s="223">
        <v>0</v>
      </c>
      <c r="N1104" s="223">
        <v>0</v>
      </c>
      <c r="O1104">
        <v>34</v>
      </c>
    </row>
    <row r="1105" spans="1:15">
      <c r="A1105" s="222" t="s">
        <v>1642</v>
      </c>
      <c r="B1105" s="222" t="s">
        <v>1643</v>
      </c>
      <c r="C1105" s="223">
        <v>-163547.96</v>
      </c>
      <c r="D1105" s="223">
        <v>-3881160.87</v>
      </c>
      <c r="E1105" s="223">
        <v>0</v>
      </c>
      <c r="F1105" s="223">
        <v>0</v>
      </c>
      <c r="G1105" s="223">
        <v>0</v>
      </c>
      <c r="H1105" s="223">
        <v>0</v>
      </c>
      <c r="I1105" s="223">
        <v>0</v>
      </c>
      <c r="J1105" s="223">
        <v>0</v>
      </c>
      <c r="K1105" s="223">
        <v>0</v>
      </c>
      <c r="L1105" s="223">
        <v>0</v>
      </c>
      <c r="M1105" s="223">
        <v>0</v>
      </c>
      <c r="N1105" s="223">
        <v>0</v>
      </c>
      <c r="O1105">
        <v>34</v>
      </c>
    </row>
    <row r="1106" spans="1:15">
      <c r="A1106" s="222" t="s">
        <v>1644</v>
      </c>
      <c r="B1106" s="222" t="s">
        <v>1645</v>
      </c>
      <c r="C1106" s="223">
        <v>-966957.14</v>
      </c>
      <c r="D1106" s="223">
        <v>-1047238.18</v>
      </c>
      <c r="E1106" s="223">
        <v>-1164477.47</v>
      </c>
      <c r="F1106" s="223">
        <v>-2329828</v>
      </c>
      <c r="G1106" s="223">
        <v>-1588660.86</v>
      </c>
      <c r="H1106" s="223">
        <v>-1090173.01</v>
      </c>
      <c r="I1106" s="223">
        <v>-1090173.01</v>
      </c>
      <c r="J1106" s="223">
        <v>-1090173.01</v>
      </c>
      <c r="K1106" s="223">
        <v>-1090173.01</v>
      </c>
      <c r="L1106" s="223">
        <v>-1090173.01</v>
      </c>
      <c r="M1106" s="223">
        <v>-1090173.01</v>
      </c>
      <c r="N1106" s="223">
        <v>-1090173.01</v>
      </c>
      <c r="O1106">
        <v>34</v>
      </c>
    </row>
    <row r="1107" spans="1:15">
      <c r="A1107" s="222" t="s">
        <v>1646</v>
      </c>
      <c r="B1107" s="222" t="s">
        <v>1647</v>
      </c>
      <c r="C1107" s="223">
        <v>-147067.46</v>
      </c>
      <c r="D1107" s="223">
        <v>-70672.69</v>
      </c>
      <c r="E1107" s="223">
        <v>-291144.31</v>
      </c>
      <c r="F1107" s="223">
        <v>-211530.93</v>
      </c>
      <c r="G1107" s="223">
        <v>-30776.26</v>
      </c>
      <c r="H1107" s="223">
        <v>-19690.03</v>
      </c>
      <c r="I1107" s="223">
        <v>-24544.54</v>
      </c>
      <c r="J1107" s="223">
        <v>-24544.54</v>
      </c>
      <c r="K1107" s="223">
        <v>-24544.54</v>
      </c>
      <c r="L1107" s="223">
        <v>-24544.54</v>
      </c>
      <c r="M1107" s="223">
        <v>-24544.54</v>
      </c>
      <c r="N1107" s="223">
        <v>-24544.54</v>
      </c>
      <c r="O1107">
        <v>34</v>
      </c>
    </row>
    <row r="1108" spans="1:15">
      <c r="A1108" s="222" t="s">
        <v>1648</v>
      </c>
      <c r="B1108" s="222" t="s">
        <v>1649</v>
      </c>
      <c r="C1108" s="223">
        <v>0</v>
      </c>
      <c r="D1108" s="223">
        <v>0</v>
      </c>
      <c r="E1108" s="223">
        <v>0</v>
      </c>
      <c r="F1108" s="223">
        <v>0</v>
      </c>
      <c r="G1108" s="223">
        <v>0</v>
      </c>
      <c r="H1108" s="223">
        <v>0</v>
      </c>
      <c r="I1108" s="223">
        <v>0</v>
      </c>
      <c r="J1108" s="223">
        <v>0</v>
      </c>
      <c r="K1108" s="223">
        <v>0</v>
      </c>
      <c r="L1108" s="223">
        <v>0</v>
      </c>
      <c r="M1108" s="223">
        <v>0</v>
      </c>
      <c r="N1108" s="223">
        <v>0</v>
      </c>
      <c r="O1108">
        <v>34</v>
      </c>
    </row>
    <row r="1109" spans="1:15">
      <c r="A1109" s="222" t="s">
        <v>1650</v>
      </c>
      <c r="B1109" s="222" t="s">
        <v>1651</v>
      </c>
      <c r="C1109" s="223">
        <v>-595709.23</v>
      </c>
      <c r="D1109" s="223">
        <v>-304807.96999999997</v>
      </c>
      <c r="E1109" s="223">
        <v>-476420.56</v>
      </c>
      <c r="F1109" s="223">
        <v>-466713.3</v>
      </c>
      <c r="G1109" s="223">
        <v>-200423.1</v>
      </c>
      <c r="H1109" s="223">
        <v>-210074.5</v>
      </c>
      <c r="I1109" s="223">
        <v>-226485.25</v>
      </c>
      <c r="J1109" s="223">
        <v>-226485.25</v>
      </c>
      <c r="K1109" s="223">
        <v>-226485.25</v>
      </c>
      <c r="L1109" s="223">
        <v>-226485.25</v>
      </c>
      <c r="M1109" s="223">
        <v>-226485.25</v>
      </c>
      <c r="N1109" s="223">
        <v>-226485.25</v>
      </c>
      <c r="O1109">
        <v>34</v>
      </c>
    </row>
    <row r="1110" spans="1:15">
      <c r="A1110" s="222" t="s">
        <v>1652</v>
      </c>
      <c r="B1110" s="222" t="s">
        <v>1653</v>
      </c>
      <c r="C1110" s="223">
        <v>0</v>
      </c>
      <c r="D1110" s="223">
        <v>0</v>
      </c>
      <c r="E1110" s="223">
        <v>0</v>
      </c>
      <c r="F1110" s="223">
        <v>0</v>
      </c>
      <c r="G1110" s="223">
        <v>0</v>
      </c>
      <c r="H1110" s="223">
        <v>0</v>
      </c>
      <c r="I1110" s="223">
        <v>0</v>
      </c>
      <c r="J1110" s="223">
        <v>0</v>
      </c>
      <c r="K1110" s="223">
        <v>0</v>
      </c>
      <c r="L1110" s="223">
        <v>0</v>
      </c>
      <c r="M1110" s="223">
        <v>0</v>
      </c>
      <c r="N1110" s="223">
        <v>0</v>
      </c>
      <c r="O1110">
        <v>34</v>
      </c>
    </row>
    <row r="1111" spans="1:15">
      <c r="A1111" s="222" t="s">
        <v>1654</v>
      </c>
      <c r="B1111" s="222" t="s">
        <v>1655</v>
      </c>
      <c r="C1111" s="223">
        <v>0</v>
      </c>
      <c r="D1111" s="223">
        <v>0</v>
      </c>
      <c r="E1111" s="223">
        <v>0</v>
      </c>
      <c r="F1111" s="223">
        <v>0</v>
      </c>
      <c r="G1111" s="223">
        <v>0</v>
      </c>
      <c r="H1111" s="223">
        <v>0</v>
      </c>
      <c r="I1111" s="223">
        <v>0</v>
      </c>
      <c r="J1111" s="223">
        <v>0</v>
      </c>
      <c r="K1111" s="223">
        <v>0</v>
      </c>
      <c r="L1111" s="223">
        <v>0</v>
      </c>
      <c r="M1111" s="223">
        <v>0</v>
      </c>
      <c r="N1111" s="223">
        <v>0</v>
      </c>
      <c r="O1111">
        <v>34</v>
      </c>
    </row>
    <row r="1112" spans="1:15">
      <c r="A1112" s="222" t="s">
        <v>1656</v>
      </c>
      <c r="B1112" s="222" t="s">
        <v>1657</v>
      </c>
      <c r="C1112" s="223">
        <v>-72180.22</v>
      </c>
      <c r="D1112" s="223">
        <v>-1462287.65</v>
      </c>
      <c r="E1112" s="223">
        <v>0</v>
      </c>
      <c r="F1112" s="223">
        <v>0</v>
      </c>
      <c r="G1112" s="223">
        <v>0</v>
      </c>
      <c r="H1112" s="223">
        <v>0</v>
      </c>
      <c r="I1112" s="223">
        <v>0</v>
      </c>
      <c r="J1112" s="223">
        <v>0</v>
      </c>
      <c r="K1112" s="223">
        <v>0</v>
      </c>
      <c r="L1112" s="223">
        <v>0</v>
      </c>
      <c r="M1112" s="223">
        <v>0</v>
      </c>
      <c r="N1112" s="223">
        <v>0</v>
      </c>
      <c r="O1112">
        <v>34</v>
      </c>
    </row>
    <row r="1113" spans="1:15">
      <c r="A1113" s="222" t="s">
        <v>1658</v>
      </c>
      <c r="B1113" s="222" t="s">
        <v>1659</v>
      </c>
      <c r="C1113" s="223">
        <v>0</v>
      </c>
      <c r="D1113" s="223">
        <v>0</v>
      </c>
      <c r="E1113" s="223">
        <v>0</v>
      </c>
      <c r="F1113" s="223">
        <v>0</v>
      </c>
      <c r="G1113" s="223">
        <v>0</v>
      </c>
      <c r="H1113" s="223">
        <v>0</v>
      </c>
      <c r="I1113" s="223">
        <v>0</v>
      </c>
      <c r="J1113" s="223">
        <v>0</v>
      </c>
      <c r="K1113" s="223">
        <v>0</v>
      </c>
      <c r="L1113" s="223">
        <v>0</v>
      </c>
      <c r="M1113" s="223">
        <v>0</v>
      </c>
      <c r="N1113" s="223">
        <v>0</v>
      </c>
      <c r="O1113">
        <v>34</v>
      </c>
    </row>
    <row r="1114" spans="1:15">
      <c r="A1114" s="222" t="s">
        <v>1660</v>
      </c>
      <c r="B1114" s="222" t="s">
        <v>1661</v>
      </c>
      <c r="C1114" s="223">
        <v>-160595.98000000001</v>
      </c>
      <c r="D1114" s="223">
        <v>-76745.53</v>
      </c>
      <c r="E1114" s="223">
        <v>-600058.78</v>
      </c>
      <c r="F1114" s="223">
        <v>-280077.57</v>
      </c>
      <c r="G1114" s="223">
        <v>-883955.29</v>
      </c>
      <c r="H1114" s="223">
        <v>-669364.09</v>
      </c>
      <c r="I1114" s="223">
        <v>-681854.88</v>
      </c>
      <c r="J1114" s="223">
        <v>-681854.88</v>
      </c>
      <c r="K1114" s="223">
        <v>-681854.88</v>
      </c>
      <c r="L1114" s="223">
        <v>-681854.88</v>
      </c>
      <c r="M1114" s="223">
        <v>-681854.88</v>
      </c>
      <c r="N1114" s="223">
        <v>-681854.88</v>
      </c>
      <c r="O1114">
        <v>34</v>
      </c>
    </row>
    <row r="1115" spans="1:15">
      <c r="A1115" s="222" t="s">
        <v>1662</v>
      </c>
      <c r="B1115" s="222" t="s">
        <v>1663</v>
      </c>
      <c r="C1115" s="223">
        <v>0</v>
      </c>
      <c r="D1115" s="223">
        <v>0</v>
      </c>
      <c r="E1115" s="223">
        <v>0</v>
      </c>
      <c r="F1115" s="223">
        <v>0</v>
      </c>
      <c r="G1115" s="223">
        <v>0</v>
      </c>
      <c r="H1115" s="223">
        <v>0</v>
      </c>
      <c r="I1115" s="223">
        <v>0</v>
      </c>
      <c r="J1115" s="223">
        <v>0</v>
      </c>
      <c r="K1115" s="223">
        <v>0</v>
      </c>
      <c r="L1115" s="223">
        <v>0</v>
      </c>
      <c r="M1115" s="223">
        <v>0</v>
      </c>
      <c r="N1115" s="223">
        <v>0</v>
      </c>
      <c r="O1115">
        <v>34</v>
      </c>
    </row>
    <row r="1116" spans="1:15">
      <c r="A1116" s="222" t="s">
        <v>1664</v>
      </c>
      <c r="B1116" s="222" t="s">
        <v>1665</v>
      </c>
      <c r="C1116" s="223">
        <v>-11944.07</v>
      </c>
      <c r="D1116" s="223">
        <v>-22046.75</v>
      </c>
      <c r="E1116" s="223">
        <v>-9222.41</v>
      </c>
      <c r="F1116" s="223">
        <v>-8838.75</v>
      </c>
      <c r="G1116" s="223">
        <v>-7771.62</v>
      </c>
      <c r="H1116" s="223">
        <v>-6621.51</v>
      </c>
      <c r="I1116" s="223">
        <v>-6765.01</v>
      </c>
      <c r="J1116" s="223">
        <v>-6765.01</v>
      </c>
      <c r="K1116" s="223">
        <v>-6765.01</v>
      </c>
      <c r="L1116" s="223">
        <v>-6765.01</v>
      </c>
      <c r="M1116" s="223">
        <v>-6765.01</v>
      </c>
      <c r="N1116" s="223">
        <v>-6765.01</v>
      </c>
      <c r="O1116">
        <v>34</v>
      </c>
    </row>
    <row r="1117" spans="1:15">
      <c r="A1117" s="222" t="s">
        <v>1666</v>
      </c>
      <c r="B1117" s="222" t="s">
        <v>1667</v>
      </c>
      <c r="C1117" s="223">
        <v>0</v>
      </c>
      <c r="D1117" s="223">
        <v>0</v>
      </c>
      <c r="E1117" s="223">
        <v>0</v>
      </c>
      <c r="F1117" s="223">
        <v>0</v>
      </c>
      <c r="G1117" s="223">
        <v>0</v>
      </c>
      <c r="H1117" s="223">
        <v>0</v>
      </c>
      <c r="I1117" s="223">
        <v>0</v>
      </c>
      <c r="J1117" s="223">
        <v>0</v>
      </c>
      <c r="K1117" s="223">
        <v>0</v>
      </c>
      <c r="L1117" s="223">
        <v>0</v>
      </c>
      <c r="M1117" s="223">
        <v>0</v>
      </c>
      <c r="N1117" s="223">
        <v>0</v>
      </c>
      <c r="O1117">
        <v>34</v>
      </c>
    </row>
    <row r="1118" spans="1:15">
      <c r="A1118" s="222" t="s">
        <v>1668</v>
      </c>
      <c r="B1118" s="222" t="s">
        <v>1669</v>
      </c>
      <c r="C1118" s="223">
        <v>-55125.63</v>
      </c>
      <c r="D1118" s="223">
        <v>-101752.45</v>
      </c>
      <c r="E1118" s="223">
        <v>-42564.12</v>
      </c>
      <c r="F1118" s="223">
        <v>-40793.35</v>
      </c>
      <c r="G1118" s="223">
        <v>-35868.080000000002</v>
      </c>
      <c r="H1118" s="223">
        <v>-30560.75</v>
      </c>
      <c r="I1118" s="223">
        <v>-31223.03</v>
      </c>
      <c r="J1118" s="223">
        <v>-31223.03</v>
      </c>
      <c r="K1118" s="223">
        <v>-31223.03</v>
      </c>
      <c r="L1118" s="223">
        <v>-31223.03</v>
      </c>
      <c r="M1118" s="223">
        <v>-31223.03</v>
      </c>
      <c r="N1118" s="223">
        <v>-31223.03</v>
      </c>
      <c r="O1118">
        <v>34</v>
      </c>
    </row>
    <row r="1119" spans="1:15">
      <c r="A1119" s="222" t="s">
        <v>1670</v>
      </c>
      <c r="B1119" s="222" t="s">
        <v>1671</v>
      </c>
      <c r="C1119" s="223">
        <v>0</v>
      </c>
      <c r="D1119" s="223">
        <v>0</v>
      </c>
      <c r="E1119" s="223">
        <v>0</v>
      </c>
      <c r="F1119" s="223">
        <v>0</v>
      </c>
      <c r="G1119" s="223">
        <v>0</v>
      </c>
      <c r="H1119" s="223">
        <v>0</v>
      </c>
      <c r="I1119" s="223">
        <v>0</v>
      </c>
      <c r="J1119" s="223">
        <v>0</v>
      </c>
      <c r="K1119" s="223">
        <v>0</v>
      </c>
      <c r="L1119" s="223">
        <v>0</v>
      </c>
      <c r="M1119" s="223">
        <v>0</v>
      </c>
      <c r="N1119" s="223">
        <v>0</v>
      </c>
      <c r="O1119">
        <v>34</v>
      </c>
    </row>
    <row r="1120" spans="1:15">
      <c r="A1120" s="222" t="s">
        <v>1672</v>
      </c>
      <c r="B1120" s="222" t="s">
        <v>1673</v>
      </c>
      <c r="C1120" s="223">
        <v>0</v>
      </c>
      <c r="D1120" s="223">
        <v>0</v>
      </c>
      <c r="E1120" s="223">
        <v>0</v>
      </c>
      <c r="F1120" s="223">
        <v>0</v>
      </c>
      <c r="G1120" s="223">
        <v>0</v>
      </c>
      <c r="H1120" s="223">
        <v>0</v>
      </c>
      <c r="I1120" s="223">
        <v>0</v>
      </c>
      <c r="J1120" s="223">
        <v>0</v>
      </c>
      <c r="K1120" s="223">
        <v>0</v>
      </c>
      <c r="L1120" s="223">
        <v>0</v>
      </c>
      <c r="M1120" s="223">
        <v>0</v>
      </c>
      <c r="N1120" s="223">
        <v>0</v>
      </c>
      <c r="O1120">
        <v>34</v>
      </c>
    </row>
    <row r="1121" spans="1:15">
      <c r="A1121" s="222" t="s">
        <v>1674</v>
      </c>
      <c r="B1121" s="222" t="s">
        <v>1675</v>
      </c>
      <c r="C1121" s="223">
        <v>-299257.65000000002</v>
      </c>
      <c r="D1121" s="223">
        <v>-1089580.71</v>
      </c>
      <c r="E1121" s="223">
        <v>-2541201.39</v>
      </c>
      <c r="F1121" s="223">
        <v>-924818.49</v>
      </c>
      <c r="G1121" s="223">
        <v>-395391.16</v>
      </c>
      <c r="H1121" s="223">
        <v>-210502.77</v>
      </c>
      <c r="I1121" s="223">
        <v>-228596.08</v>
      </c>
      <c r="J1121" s="223">
        <v>-228596.08</v>
      </c>
      <c r="K1121" s="223">
        <v>-228596.08</v>
      </c>
      <c r="L1121" s="223">
        <v>-228596.08</v>
      </c>
      <c r="M1121" s="223">
        <v>-228596.08</v>
      </c>
      <c r="N1121" s="223">
        <v>-228596.08</v>
      </c>
      <c r="O1121">
        <v>34</v>
      </c>
    </row>
    <row r="1122" spans="1:15">
      <c r="A1122" s="222" t="s">
        <v>1676</v>
      </c>
      <c r="B1122" s="222" t="s">
        <v>1677</v>
      </c>
      <c r="C1122" s="223">
        <v>-1393134.76</v>
      </c>
      <c r="D1122" s="223">
        <v>-5048130.04</v>
      </c>
      <c r="E1122" s="223">
        <v>-2241262.58</v>
      </c>
      <c r="F1122" s="223">
        <v>-5192855.03</v>
      </c>
      <c r="G1122" s="223">
        <v>-1979809.69</v>
      </c>
      <c r="H1122" s="223">
        <v>-1022602.36</v>
      </c>
      <c r="I1122" s="223">
        <v>-1105941.26</v>
      </c>
      <c r="J1122" s="223">
        <v>-1105941.26</v>
      </c>
      <c r="K1122" s="223">
        <v>-1105941.26</v>
      </c>
      <c r="L1122" s="223">
        <v>-1105941.26</v>
      </c>
      <c r="M1122" s="223">
        <v>-1105941.26</v>
      </c>
      <c r="N1122" s="223">
        <v>-1105941.26</v>
      </c>
      <c r="O1122">
        <v>34</v>
      </c>
    </row>
    <row r="1123" spans="1:15">
      <c r="A1123" s="222" t="s">
        <v>1678</v>
      </c>
      <c r="B1123" s="222" t="s">
        <v>1679</v>
      </c>
      <c r="C1123" s="223">
        <v>0</v>
      </c>
      <c r="D1123" s="223">
        <v>0</v>
      </c>
      <c r="E1123" s="223">
        <v>0</v>
      </c>
      <c r="F1123" s="223">
        <v>0</v>
      </c>
      <c r="G1123" s="223">
        <v>0</v>
      </c>
      <c r="H1123" s="223">
        <v>0</v>
      </c>
      <c r="I1123" s="223">
        <v>0</v>
      </c>
      <c r="J1123" s="223">
        <v>0</v>
      </c>
      <c r="K1123" s="223">
        <v>0</v>
      </c>
      <c r="L1123" s="223">
        <v>0</v>
      </c>
      <c r="M1123" s="223">
        <v>0</v>
      </c>
      <c r="N1123" s="223">
        <v>0</v>
      </c>
      <c r="O1123">
        <v>34</v>
      </c>
    </row>
    <row r="1124" spans="1:15">
      <c r="A1124" s="222" t="s">
        <v>1680</v>
      </c>
      <c r="B1124" s="222" t="s">
        <v>1681</v>
      </c>
      <c r="C1124" s="223">
        <v>0</v>
      </c>
      <c r="D1124" s="223">
        <v>0</v>
      </c>
      <c r="E1124" s="223">
        <v>0</v>
      </c>
      <c r="F1124" s="223">
        <v>0</v>
      </c>
      <c r="G1124" s="223">
        <v>0</v>
      </c>
      <c r="H1124" s="223">
        <v>0</v>
      </c>
      <c r="I1124" s="223">
        <v>0</v>
      </c>
      <c r="J1124" s="223">
        <v>0</v>
      </c>
      <c r="K1124" s="223">
        <v>0</v>
      </c>
      <c r="L1124" s="223">
        <v>0</v>
      </c>
      <c r="M1124" s="223">
        <v>0</v>
      </c>
      <c r="N1124" s="223">
        <v>0</v>
      </c>
      <c r="O1124">
        <v>34</v>
      </c>
    </row>
    <row r="1125" spans="1:15">
      <c r="A1125" s="222" t="s">
        <v>1682</v>
      </c>
      <c r="B1125" s="222" t="s">
        <v>1683</v>
      </c>
      <c r="C1125" s="223">
        <v>-760.1</v>
      </c>
      <c r="D1125" s="223">
        <v>-760.1</v>
      </c>
      <c r="E1125" s="223">
        <v>-1364.48</v>
      </c>
      <c r="F1125" s="223">
        <v>-760.1</v>
      </c>
      <c r="G1125" s="223">
        <v>-875.27</v>
      </c>
      <c r="H1125" s="223">
        <v>-850.1</v>
      </c>
      <c r="I1125" s="223">
        <v>-850.1</v>
      </c>
      <c r="J1125" s="223">
        <v>-850.1</v>
      </c>
      <c r="K1125" s="223">
        <v>-850.1</v>
      </c>
      <c r="L1125" s="223">
        <v>-850.1</v>
      </c>
      <c r="M1125" s="223">
        <v>-850.1</v>
      </c>
      <c r="N1125" s="223">
        <v>-850.1</v>
      </c>
      <c r="O1125">
        <v>34</v>
      </c>
    </row>
    <row r="1126" spans="1:15">
      <c r="A1126" s="222" t="s">
        <v>1684</v>
      </c>
      <c r="B1126" s="222" t="s">
        <v>1685</v>
      </c>
      <c r="C1126" s="223">
        <v>0</v>
      </c>
      <c r="D1126" s="223">
        <v>0</v>
      </c>
      <c r="E1126" s="223">
        <v>0</v>
      </c>
      <c r="F1126" s="223">
        <v>0</v>
      </c>
      <c r="G1126" s="223">
        <v>0</v>
      </c>
      <c r="H1126" s="223">
        <v>0</v>
      </c>
      <c r="I1126" s="223">
        <v>0</v>
      </c>
      <c r="J1126" s="223">
        <v>0</v>
      </c>
      <c r="K1126" s="223">
        <v>0</v>
      </c>
      <c r="L1126" s="223">
        <v>0</v>
      </c>
      <c r="M1126" s="223">
        <v>0</v>
      </c>
      <c r="N1126" s="223">
        <v>0</v>
      </c>
      <c r="O1126">
        <v>34</v>
      </c>
    </row>
    <row r="1127" spans="1:15">
      <c r="A1127" s="222" t="s">
        <v>1686</v>
      </c>
      <c r="B1127" s="222" t="s">
        <v>1687</v>
      </c>
      <c r="C1127" s="223">
        <v>0</v>
      </c>
      <c r="D1127" s="223">
        <v>0</v>
      </c>
      <c r="E1127" s="223">
        <v>0</v>
      </c>
      <c r="F1127" s="223">
        <v>0</v>
      </c>
      <c r="G1127" s="223">
        <v>0</v>
      </c>
      <c r="H1127" s="223">
        <v>0</v>
      </c>
      <c r="I1127" s="223">
        <v>0</v>
      </c>
      <c r="J1127" s="223">
        <v>0</v>
      </c>
      <c r="K1127" s="223">
        <v>0</v>
      </c>
      <c r="L1127" s="223">
        <v>0</v>
      </c>
      <c r="M1127" s="223">
        <v>0</v>
      </c>
      <c r="N1127" s="223">
        <v>0</v>
      </c>
      <c r="O1127">
        <v>34</v>
      </c>
    </row>
    <row r="1128" spans="1:15">
      <c r="A1128" s="222" t="s">
        <v>1688</v>
      </c>
      <c r="B1128" s="222" t="s">
        <v>1689</v>
      </c>
      <c r="C1128" s="223">
        <v>0</v>
      </c>
      <c r="D1128" s="223">
        <v>0</v>
      </c>
      <c r="E1128" s="223">
        <v>0</v>
      </c>
      <c r="F1128" s="223">
        <v>0</v>
      </c>
      <c r="G1128" s="223">
        <v>0</v>
      </c>
      <c r="H1128" s="223">
        <v>0</v>
      </c>
      <c r="I1128" s="223">
        <v>0</v>
      </c>
      <c r="J1128" s="223">
        <v>0</v>
      </c>
      <c r="K1128" s="223">
        <v>0</v>
      </c>
      <c r="L1128" s="223">
        <v>0</v>
      </c>
      <c r="M1128" s="223">
        <v>0</v>
      </c>
      <c r="N1128" s="223">
        <v>0</v>
      </c>
      <c r="O1128">
        <v>34</v>
      </c>
    </row>
    <row r="1129" spans="1:15">
      <c r="A1129" s="222" t="s">
        <v>1690</v>
      </c>
      <c r="B1129" s="222" t="s">
        <v>1691</v>
      </c>
      <c r="C1129" s="223">
        <v>0</v>
      </c>
      <c r="D1129" s="223">
        <v>0</v>
      </c>
      <c r="E1129" s="223">
        <v>0</v>
      </c>
      <c r="F1129" s="223">
        <v>0</v>
      </c>
      <c r="G1129" s="223">
        <v>0</v>
      </c>
      <c r="H1129" s="223">
        <v>0</v>
      </c>
      <c r="I1129" s="223">
        <v>0</v>
      </c>
      <c r="J1129" s="223">
        <v>0</v>
      </c>
      <c r="K1129" s="223">
        <v>0</v>
      </c>
      <c r="L1129" s="223">
        <v>0</v>
      </c>
      <c r="M1129" s="223">
        <v>0</v>
      </c>
      <c r="N1129" s="223">
        <v>0</v>
      </c>
      <c r="O1129">
        <v>34</v>
      </c>
    </row>
    <row r="1130" spans="1:15">
      <c r="A1130" s="222" t="s">
        <v>1692</v>
      </c>
      <c r="B1130" s="222" t="s">
        <v>119</v>
      </c>
      <c r="C1130" s="223">
        <v>0</v>
      </c>
      <c r="D1130" s="223">
        <v>0</v>
      </c>
      <c r="E1130" s="223">
        <v>0</v>
      </c>
      <c r="F1130" s="223">
        <v>0</v>
      </c>
      <c r="G1130" s="223">
        <v>0</v>
      </c>
      <c r="H1130" s="223">
        <v>0</v>
      </c>
      <c r="I1130" s="223">
        <v>0</v>
      </c>
      <c r="J1130" s="223">
        <v>0</v>
      </c>
      <c r="K1130" s="223">
        <v>0</v>
      </c>
      <c r="L1130" s="223">
        <v>0</v>
      </c>
      <c r="M1130" s="223">
        <v>0</v>
      </c>
      <c r="N1130" s="223">
        <v>0</v>
      </c>
      <c r="O1130">
        <v>34</v>
      </c>
    </row>
    <row r="1131" spans="1:15">
      <c r="A1131" s="222" t="s">
        <v>1693</v>
      </c>
      <c r="B1131" s="222" t="s">
        <v>1694</v>
      </c>
      <c r="C1131" s="223">
        <v>0</v>
      </c>
      <c r="D1131" s="223">
        <v>0</v>
      </c>
      <c r="E1131" s="223">
        <v>0</v>
      </c>
      <c r="F1131" s="223">
        <v>0</v>
      </c>
      <c r="G1131" s="223">
        <v>0</v>
      </c>
      <c r="H1131" s="223">
        <v>0</v>
      </c>
      <c r="I1131" s="223">
        <v>0</v>
      </c>
      <c r="J1131" s="223">
        <v>0</v>
      </c>
      <c r="K1131" s="223">
        <v>0</v>
      </c>
      <c r="L1131" s="223">
        <v>0</v>
      </c>
      <c r="M1131" s="223">
        <v>0</v>
      </c>
      <c r="N1131" s="223">
        <v>0</v>
      </c>
      <c r="O1131">
        <v>34</v>
      </c>
    </row>
    <row r="1132" spans="1:15">
      <c r="A1132" s="222" t="s">
        <v>1695</v>
      </c>
      <c r="B1132" s="222" t="s">
        <v>1694</v>
      </c>
      <c r="C1132" s="223">
        <v>-407360.15</v>
      </c>
      <c r="D1132" s="223">
        <v>-328861.51</v>
      </c>
      <c r="E1132" s="223">
        <v>-196868.27</v>
      </c>
      <c r="F1132" s="223">
        <v>-71305.45</v>
      </c>
      <c r="G1132" s="223">
        <v>-53549.68</v>
      </c>
      <c r="H1132" s="223">
        <v>-6802.32</v>
      </c>
      <c r="I1132" s="223">
        <v>-17742.87</v>
      </c>
      <c r="J1132" s="223">
        <v>-17742.87</v>
      </c>
      <c r="K1132" s="223">
        <v>-17742.87</v>
      </c>
      <c r="L1132" s="223">
        <v>-17742.87</v>
      </c>
      <c r="M1132" s="223">
        <v>-17742.87</v>
      </c>
      <c r="N1132" s="223">
        <v>-17742.87</v>
      </c>
      <c r="O1132">
        <v>34</v>
      </c>
    </row>
    <row r="1133" spans="1:15">
      <c r="A1133" s="222" t="s">
        <v>1696</v>
      </c>
      <c r="B1133" s="222" t="s">
        <v>1697</v>
      </c>
      <c r="C1133" s="223">
        <v>1224814.67</v>
      </c>
      <c r="D1133" s="223">
        <v>6634.15</v>
      </c>
      <c r="E1133" s="223">
        <v>20777.27</v>
      </c>
      <c r="F1133" s="223">
        <v>6085.56</v>
      </c>
      <c r="G1133" s="223">
        <v>4928.17</v>
      </c>
      <c r="H1133" s="223">
        <v>0</v>
      </c>
      <c r="I1133" s="223">
        <v>0</v>
      </c>
      <c r="J1133" s="223">
        <v>0</v>
      </c>
      <c r="K1133" s="223">
        <v>0</v>
      </c>
      <c r="L1133" s="223">
        <v>0</v>
      </c>
      <c r="M1133" s="223">
        <v>0</v>
      </c>
      <c r="N1133" s="223">
        <v>0</v>
      </c>
      <c r="O1133">
        <v>34</v>
      </c>
    </row>
    <row r="1134" spans="1:15">
      <c r="A1134" s="222" t="s">
        <v>1698</v>
      </c>
      <c r="B1134" s="222" t="s">
        <v>1699</v>
      </c>
      <c r="C1134" s="223">
        <v>0</v>
      </c>
      <c r="D1134" s="223">
        <v>0</v>
      </c>
      <c r="E1134" s="223">
        <v>0</v>
      </c>
      <c r="F1134" s="223">
        <v>0</v>
      </c>
      <c r="G1134" s="223">
        <v>0</v>
      </c>
      <c r="H1134" s="223">
        <v>0</v>
      </c>
      <c r="I1134" s="223">
        <v>0</v>
      </c>
      <c r="J1134" s="223">
        <v>0</v>
      </c>
      <c r="K1134" s="223">
        <v>0</v>
      </c>
      <c r="L1134" s="223">
        <v>0</v>
      </c>
      <c r="M1134" s="223">
        <v>0</v>
      </c>
      <c r="N1134" s="223">
        <v>0</v>
      </c>
      <c r="O1134">
        <v>34</v>
      </c>
    </row>
    <row r="1135" spans="1:15">
      <c r="A1135" s="222" t="s">
        <v>1700</v>
      </c>
      <c r="B1135" s="222" t="s">
        <v>1701</v>
      </c>
      <c r="C1135" s="223">
        <v>0</v>
      </c>
      <c r="D1135" s="223">
        <v>0</v>
      </c>
      <c r="E1135" s="223">
        <v>0</v>
      </c>
      <c r="F1135" s="223">
        <v>0</v>
      </c>
      <c r="G1135" s="223">
        <v>0</v>
      </c>
      <c r="H1135" s="223">
        <v>0</v>
      </c>
      <c r="I1135" s="223">
        <v>0</v>
      </c>
      <c r="J1135" s="223">
        <v>0</v>
      </c>
      <c r="K1135" s="223">
        <v>0</v>
      </c>
      <c r="L1135" s="223">
        <v>0</v>
      </c>
      <c r="M1135" s="223">
        <v>0</v>
      </c>
      <c r="N1135" s="223">
        <v>0</v>
      </c>
      <c r="O1135">
        <v>34</v>
      </c>
    </row>
    <row r="1136" spans="1:15">
      <c r="A1136" s="222" t="s">
        <v>1702</v>
      </c>
      <c r="B1136" s="222" t="s">
        <v>119</v>
      </c>
      <c r="C1136" s="223">
        <v>0</v>
      </c>
      <c r="D1136" s="223">
        <v>0</v>
      </c>
      <c r="E1136" s="223">
        <v>0</v>
      </c>
      <c r="F1136" s="223">
        <v>0</v>
      </c>
      <c r="G1136" s="223">
        <v>0</v>
      </c>
      <c r="H1136" s="223">
        <v>0</v>
      </c>
      <c r="I1136" s="223">
        <v>0</v>
      </c>
      <c r="J1136" s="223">
        <v>0</v>
      </c>
      <c r="K1136" s="223">
        <v>0</v>
      </c>
      <c r="L1136" s="223">
        <v>0</v>
      </c>
      <c r="M1136" s="223">
        <v>0</v>
      </c>
      <c r="N1136" s="223">
        <v>0</v>
      </c>
      <c r="O1136">
        <v>34</v>
      </c>
    </row>
    <row r="1137" spans="1:15">
      <c r="A1137" s="222" t="s">
        <v>1703</v>
      </c>
      <c r="B1137" s="222" t="s">
        <v>119</v>
      </c>
      <c r="C1137" s="223">
        <v>0</v>
      </c>
      <c r="D1137" s="223">
        <v>0</v>
      </c>
      <c r="E1137" s="223">
        <v>0</v>
      </c>
      <c r="F1137" s="223">
        <v>0</v>
      </c>
      <c r="G1137" s="223">
        <v>0</v>
      </c>
      <c r="H1137" s="223">
        <v>0</v>
      </c>
      <c r="I1137" s="223">
        <v>0</v>
      </c>
      <c r="J1137" s="223">
        <v>0</v>
      </c>
      <c r="K1137" s="223">
        <v>0</v>
      </c>
      <c r="L1137" s="223">
        <v>0</v>
      </c>
      <c r="M1137" s="223">
        <v>0</v>
      </c>
      <c r="N1137" s="223">
        <v>0</v>
      </c>
      <c r="O1137">
        <v>34</v>
      </c>
    </row>
    <row r="1138" spans="1:15">
      <c r="A1138" s="222" t="s">
        <v>1704</v>
      </c>
      <c r="B1138" s="222" t="s">
        <v>1705</v>
      </c>
      <c r="C1138" s="223">
        <v>-299645.28999999998</v>
      </c>
      <c r="D1138" s="223">
        <v>-285147.27</v>
      </c>
      <c r="E1138" s="223">
        <v>-286563.53000000003</v>
      </c>
      <c r="F1138" s="223">
        <v>-285239.24</v>
      </c>
      <c r="G1138" s="223">
        <v>-285137.86</v>
      </c>
      <c r="H1138" s="223">
        <v>-286326.82</v>
      </c>
      <c r="I1138" s="223">
        <v>-286320.14</v>
      </c>
      <c r="J1138" s="223">
        <v>-286320.14</v>
      </c>
      <c r="K1138" s="223">
        <v>-286320.14</v>
      </c>
      <c r="L1138" s="223">
        <v>-286320.14</v>
      </c>
      <c r="M1138" s="223">
        <v>-286320.14</v>
      </c>
      <c r="N1138" s="223">
        <v>-286320.14</v>
      </c>
      <c r="O1138">
        <v>34</v>
      </c>
    </row>
    <row r="1139" spans="1:15">
      <c r="A1139" s="222" t="s">
        <v>1706</v>
      </c>
      <c r="B1139" s="222" t="s">
        <v>1707</v>
      </c>
      <c r="C1139" s="223">
        <v>0</v>
      </c>
      <c r="D1139" s="223">
        <v>0</v>
      </c>
      <c r="E1139" s="223">
        <v>0</v>
      </c>
      <c r="F1139" s="223">
        <v>0</v>
      </c>
      <c r="G1139" s="223">
        <v>0</v>
      </c>
      <c r="H1139" s="223">
        <v>0</v>
      </c>
      <c r="I1139" s="223">
        <v>0</v>
      </c>
      <c r="J1139" s="223">
        <v>0</v>
      </c>
      <c r="K1139" s="223">
        <v>0</v>
      </c>
      <c r="L1139" s="223">
        <v>0</v>
      </c>
      <c r="M1139" s="223">
        <v>0</v>
      </c>
      <c r="N1139" s="223">
        <v>0</v>
      </c>
      <c r="O1139">
        <v>34</v>
      </c>
    </row>
    <row r="1140" spans="1:15">
      <c r="A1140" s="222" t="s">
        <v>1708</v>
      </c>
      <c r="B1140" s="222" t="s">
        <v>1709</v>
      </c>
      <c r="C1140" s="223">
        <v>-630503.62</v>
      </c>
      <c r="D1140" s="223">
        <v>-633760.11</v>
      </c>
      <c r="E1140" s="223">
        <v>-1020615.91</v>
      </c>
      <c r="F1140" s="223">
        <v>-1020638.68</v>
      </c>
      <c r="G1140" s="223">
        <v>-1020645.36</v>
      </c>
      <c r="H1140" s="223">
        <v>-1020645.36</v>
      </c>
      <c r="I1140" s="223">
        <v>-1020652.04</v>
      </c>
      <c r="J1140" s="223">
        <v>-1020652.04</v>
      </c>
      <c r="K1140" s="223">
        <v>-1020652.04</v>
      </c>
      <c r="L1140" s="223">
        <v>-1020652.04</v>
      </c>
      <c r="M1140" s="223">
        <v>-1020652.04</v>
      </c>
      <c r="N1140" s="223">
        <v>-1020652.04</v>
      </c>
      <c r="O1140">
        <v>34</v>
      </c>
    </row>
    <row r="1141" spans="1:15">
      <c r="A1141" s="222" t="s">
        <v>1710</v>
      </c>
      <c r="B1141" s="222" t="s">
        <v>1711</v>
      </c>
      <c r="C1141" s="223">
        <v>0</v>
      </c>
      <c r="D1141" s="223">
        <v>0</v>
      </c>
      <c r="E1141" s="223">
        <v>0</v>
      </c>
      <c r="F1141" s="223">
        <v>0</v>
      </c>
      <c r="G1141" s="223">
        <v>0</v>
      </c>
      <c r="H1141" s="223">
        <v>0</v>
      </c>
      <c r="I1141" s="223">
        <v>0</v>
      </c>
      <c r="J1141" s="223">
        <v>0</v>
      </c>
      <c r="K1141" s="223">
        <v>0</v>
      </c>
      <c r="L1141" s="223">
        <v>0</v>
      </c>
      <c r="M1141" s="223">
        <v>0</v>
      </c>
      <c r="N1141" s="223">
        <v>0</v>
      </c>
      <c r="O1141">
        <v>34</v>
      </c>
    </row>
    <row r="1142" spans="1:15">
      <c r="A1142" s="222" t="s">
        <v>1712</v>
      </c>
      <c r="B1142" s="222" t="s">
        <v>1713</v>
      </c>
      <c r="C1142" s="223">
        <v>0</v>
      </c>
      <c r="D1142" s="223">
        <v>0</v>
      </c>
      <c r="E1142" s="223">
        <v>0</v>
      </c>
      <c r="F1142" s="223">
        <v>0</v>
      </c>
      <c r="G1142" s="223">
        <v>0</v>
      </c>
      <c r="H1142" s="223">
        <v>0</v>
      </c>
      <c r="I1142" s="223">
        <v>0</v>
      </c>
      <c r="J1142" s="223">
        <v>0</v>
      </c>
      <c r="K1142" s="223">
        <v>0</v>
      </c>
      <c r="L1142" s="223">
        <v>0</v>
      </c>
      <c r="M1142" s="223">
        <v>0</v>
      </c>
      <c r="N1142" s="223">
        <v>0</v>
      </c>
      <c r="O1142">
        <v>34</v>
      </c>
    </row>
    <row r="1143" spans="1:15">
      <c r="A1143" s="222" t="s">
        <v>1714</v>
      </c>
      <c r="B1143" s="222" t="s">
        <v>119</v>
      </c>
      <c r="C1143" s="223">
        <v>0</v>
      </c>
      <c r="D1143" s="223">
        <v>0</v>
      </c>
      <c r="E1143" s="223">
        <v>0</v>
      </c>
      <c r="F1143" s="223">
        <v>0</v>
      </c>
      <c r="G1143" s="223">
        <v>0</v>
      </c>
      <c r="H1143" s="223">
        <v>0</v>
      </c>
      <c r="I1143" s="223">
        <v>0</v>
      </c>
      <c r="J1143" s="223">
        <v>0</v>
      </c>
      <c r="K1143" s="223">
        <v>0</v>
      </c>
      <c r="L1143" s="223">
        <v>0</v>
      </c>
      <c r="M1143" s="223">
        <v>0</v>
      </c>
      <c r="N1143" s="223">
        <v>0</v>
      </c>
      <c r="O1143">
        <v>34</v>
      </c>
    </row>
    <row r="1144" spans="1:15">
      <c r="A1144" s="222" t="s">
        <v>1715</v>
      </c>
      <c r="B1144" s="222" t="s">
        <v>1716</v>
      </c>
      <c r="C1144" s="223">
        <v>0</v>
      </c>
      <c r="D1144" s="223">
        <v>0</v>
      </c>
      <c r="E1144" s="223">
        <v>0</v>
      </c>
      <c r="F1144" s="223">
        <v>0</v>
      </c>
      <c r="G1144" s="223">
        <v>0</v>
      </c>
      <c r="H1144" s="223">
        <v>0</v>
      </c>
      <c r="I1144" s="223">
        <v>0</v>
      </c>
      <c r="J1144" s="223">
        <v>0</v>
      </c>
      <c r="K1144" s="223">
        <v>0</v>
      </c>
      <c r="L1144" s="223">
        <v>0</v>
      </c>
      <c r="M1144" s="223">
        <v>0</v>
      </c>
      <c r="N1144" s="223">
        <v>0</v>
      </c>
      <c r="O1144">
        <v>34</v>
      </c>
    </row>
    <row r="1145" spans="1:15">
      <c r="A1145" s="222" t="s">
        <v>1717</v>
      </c>
      <c r="B1145" s="222" t="s">
        <v>1718</v>
      </c>
      <c r="C1145" s="223">
        <v>0</v>
      </c>
      <c r="D1145" s="223">
        <v>0</v>
      </c>
      <c r="E1145" s="223">
        <v>0</v>
      </c>
      <c r="F1145" s="223">
        <v>0</v>
      </c>
      <c r="G1145" s="223">
        <v>0</v>
      </c>
      <c r="H1145" s="223">
        <v>0</v>
      </c>
      <c r="I1145" s="223">
        <v>0</v>
      </c>
      <c r="J1145" s="223">
        <v>0</v>
      </c>
      <c r="K1145" s="223">
        <v>0</v>
      </c>
      <c r="L1145" s="223">
        <v>0</v>
      </c>
      <c r="M1145" s="223">
        <v>0</v>
      </c>
      <c r="N1145" s="223">
        <v>0</v>
      </c>
      <c r="O1145">
        <v>34</v>
      </c>
    </row>
    <row r="1146" spans="1:15">
      <c r="A1146" s="222" t="s">
        <v>1719</v>
      </c>
      <c r="B1146" s="222" t="s">
        <v>1720</v>
      </c>
      <c r="C1146" s="223">
        <v>0</v>
      </c>
      <c r="D1146" s="223">
        <v>0</v>
      </c>
      <c r="E1146" s="223">
        <v>0</v>
      </c>
      <c r="F1146" s="223">
        <v>0</v>
      </c>
      <c r="G1146" s="223">
        <v>0</v>
      </c>
      <c r="H1146" s="223">
        <v>0</v>
      </c>
      <c r="I1146" s="223">
        <v>0</v>
      </c>
      <c r="J1146" s="223">
        <v>0</v>
      </c>
      <c r="K1146" s="223">
        <v>0</v>
      </c>
      <c r="L1146" s="223">
        <v>0</v>
      </c>
      <c r="M1146" s="223">
        <v>0</v>
      </c>
      <c r="N1146" s="223">
        <v>0</v>
      </c>
      <c r="O1146">
        <v>34</v>
      </c>
    </row>
    <row r="1147" spans="1:15">
      <c r="A1147" s="222" t="s">
        <v>1721</v>
      </c>
      <c r="B1147" s="222" t="s">
        <v>1722</v>
      </c>
      <c r="C1147" s="223">
        <v>0</v>
      </c>
      <c r="D1147" s="223">
        <v>0</v>
      </c>
      <c r="E1147" s="223">
        <v>0</v>
      </c>
      <c r="F1147" s="223">
        <v>0</v>
      </c>
      <c r="G1147" s="223">
        <v>0</v>
      </c>
      <c r="H1147" s="223">
        <v>0</v>
      </c>
      <c r="I1147" s="223">
        <v>0</v>
      </c>
      <c r="J1147" s="223">
        <v>0</v>
      </c>
      <c r="K1147" s="223">
        <v>0</v>
      </c>
      <c r="L1147" s="223">
        <v>0</v>
      </c>
      <c r="M1147" s="223">
        <v>0</v>
      </c>
      <c r="N1147" s="223">
        <v>0</v>
      </c>
      <c r="O1147">
        <v>34</v>
      </c>
    </row>
    <row r="1148" spans="1:15">
      <c r="A1148" s="222" t="s">
        <v>1723</v>
      </c>
      <c r="B1148" s="222" t="s">
        <v>1724</v>
      </c>
      <c r="C1148" s="223">
        <v>0</v>
      </c>
      <c r="D1148" s="223">
        <v>0</v>
      </c>
      <c r="E1148" s="223">
        <v>0</v>
      </c>
      <c r="F1148" s="223">
        <v>0</v>
      </c>
      <c r="G1148" s="223">
        <v>0</v>
      </c>
      <c r="H1148" s="223">
        <v>0</v>
      </c>
      <c r="I1148" s="223">
        <v>0</v>
      </c>
      <c r="J1148" s="223">
        <v>0</v>
      </c>
      <c r="K1148" s="223">
        <v>0</v>
      </c>
      <c r="L1148" s="223">
        <v>0</v>
      </c>
      <c r="M1148" s="223">
        <v>0</v>
      </c>
      <c r="N1148" s="223">
        <v>0</v>
      </c>
      <c r="O1148">
        <v>34</v>
      </c>
    </row>
    <row r="1149" spans="1:15">
      <c r="A1149" s="222" t="s">
        <v>1725</v>
      </c>
      <c r="B1149" s="222" t="s">
        <v>1726</v>
      </c>
      <c r="C1149" s="223">
        <v>0</v>
      </c>
      <c r="D1149" s="223">
        <v>0</v>
      </c>
      <c r="E1149" s="223">
        <v>0</v>
      </c>
      <c r="F1149" s="223">
        <v>0</v>
      </c>
      <c r="G1149" s="223">
        <v>0</v>
      </c>
      <c r="H1149" s="223">
        <v>0</v>
      </c>
      <c r="I1149" s="223">
        <v>0</v>
      </c>
      <c r="J1149" s="223">
        <v>0</v>
      </c>
      <c r="K1149" s="223">
        <v>0</v>
      </c>
      <c r="L1149" s="223">
        <v>0</v>
      </c>
      <c r="M1149" s="223">
        <v>0</v>
      </c>
      <c r="N1149" s="223">
        <v>0</v>
      </c>
      <c r="O1149">
        <v>34</v>
      </c>
    </row>
    <row r="1150" spans="1:15">
      <c r="A1150" s="222" t="s">
        <v>1727</v>
      </c>
      <c r="B1150" s="222" t="s">
        <v>1728</v>
      </c>
      <c r="C1150" s="223">
        <v>0</v>
      </c>
      <c r="D1150" s="223">
        <v>0</v>
      </c>
      <c r="E1150" s="223">
        <v>0</v>
      </c>
      <c r="F1150" s="223">
        <v>0</v>
      </c>
      <c r="G1150" s="223">
        <v>0</v>
      </c>
      <c r="H1150" s="223">
        <v>0</v>
      </c>
      <c r="I1150" s="223">
        <v>0</v>
      </c>
      <c r="J1150" s="223">
        <v>0</v>
      </c>
      <c r="K1150" s="223">
        <v>0</v>
      </c>
      <c r="L1150" s="223">
        <v>0</v>
      </c>
      <c r="M1150" s="223">
        <v>0</v>
      </c>
      <c r="N1150" s="223">
        <v>0</v>
      </c>
      <c r="O1150">
        <v>34</v>
      </c>
    </row>
    <row r="1151" spans="1:15">
      <c r="A1151" s="222" t="s">
        <v>1729</v>
      </c>
      <c r="B1151" s="222" t="s">
        <v>1730</v>
      </c>
      <c r="C1151" s="223">
        <v>0</v>
      </c>
      <c r="D1151" s="223">
        <v>0</v>
      </c>
      <c r="E1151" s="223">
        <v>0</v>
      </c>
      <c r="F1151" s="223">
        <v>0</v>
      </c>
      <c r="G1151" s="223">
        <v>0</v>
      </c>
      <c r="H1151" s="223">
        <v>0</v>
      </c>
      <c r="I1151" s="223">
        <v>0</v>
      </c>
      <c r="J1151" s="223">
        <v>0</v>
      </c>
      <c r="K1151" s="223">
        <v>0</v>
      </c>
      <c r="L1151" s="223">
        <v>0</v>
      </c>
      <c r="M1151" s="223">
        <v>0</v>
      </c>
      <c r="N1151" s="223">
        <v>0</v>
      </c>
      <c r="O1151">
        <v>34</v>
      </c>
    </row>
    <row r="1152" spans="1:15">
      <c r="A1152" s="222" t="s">
        <v>1731</v>
      </c>
      <c r="B1152" s="222" t="s">
        <v>1732</v>
      </c>
      <c r="C1152" s="223">
        <v>0</v>
      </c>
      <c r="D1152" s="223">
        <v>0</v>
      </c>
      <c r="E1152" s="223">
        <v>0</v>
      </c>
      <c r="F1152" s="223">
        <v>0</v>
      </c>
      <c r="G1152" s="223">
        <v>0</v>
      </c>
      <c r="H1152" s="223">
        <v>0</v>
      </c>
      <c r="I1152" s="223">
        <v>0</v>
      </c>
      <c r="J1152" s="223">
        <v>0</v>
      </c>
      <c r="K1152" s="223">
        <v>0</v>
      </c>
      <c r="L1152" s="223">
        <v>0</v>
      </c>
      <c r="M1152" s="223">
        <v>0</v>
      </c>
      <c r="N1152" s="223">
        <v>0</v>
      </c>
      <c r="O1152">
        <v>34</v>
      </c>
    </row>
    <row r="1153" spans="1:15">
      <c r="A1153" s="222" t="s">
        <v>1733</v>
      </c>
      <c r="B1153" s="222" t="s">
        <v>1734</v>
      </c>
      <c r="C1153" s="223">
        <v>0</v>
      </c>
      <c r="D1153" s="223">
        <v>0</v>
      </c>
      <c r="E1153" s="223">
        <v>0</v>
      </c>
      <c r="F1153" s="223">
        <v>0</v>
      </c>
      <c r="G1153" s="223">
        <v>0</v>
      </c>
      <c r="H1153" s="223">
        <v>0</v>
      </c>
      <c r="I1153" s="223">
        <v>0</v>
      </c>
      <c r="J1153" s="223">
        <v>0</v>
      </c>
      <c r="K1153" s="223">
        <v>0</v>
      </c>
      <c r="L1153" s="223">
        <v>0</v>
      </c>
      <c r="M1153" s="223">
        <v>0</v>
      </c>
      <c r="N1153" s="223">
        <v>0</v>
      </c>
      <c r="O1153">
        <v>34</v>
      </c>
    </row>
    <row r="1154" spans="1:15">
      <c r="A1154" s="222" t="s">
        <v>1735</v>
      </c>
      <c r="B1154" s="222" t="s">
        <v>1736</v>
      </c>
      <c r="C1154" s="223">
        <v>0</v>
      </c>
      <c r="D1154" s="223">
        <v>0</v>
      </c>
      <c r="E1154" s="223">
        <v>0</v>
      </c>
      <c r="F1154" s="223">
        <v>0</v>
      </c>
      <c r="G1154" s="223">
        <v>0</v>
      </c>
      <c r="H1154" s="223">
        <v>0</v>
      </c>
      <c r="I1154" s="223">
        <v>0</v>
      </c>
      <c r="J1154" s="223">
        <v>0</v>
      </c>
      <c r="K1154" s="223">
        <v>0</v>
      </c>
      <c r="L1154" s="223">
        <v>0</v>
      </c>
      <c r="M1154" s="223">
        <v>0</v>
      </c>
      <c r="N1154" s="223">
        <v>0</v>
      </c>
      <c r="O1154">
        <v>34</v>
      </c>
    </row>
    <row r="1155" spans="1:15">
      <c r="A1155" s="222" t="s">
        <v>1737</v>
      </c>
      <c r="B1155" s="222" t="s">
        <v>1738</v>
      </c>
      <c r="C1155" s="223">
        <v>0</v>
      </c>
      <c r="D1155" s="223">
        <v>0</v>
      </c>
      <c r="E1155" s="223">
        <v>0</v>
      </c>
      <c r="F1155" s="223">
        <v>0</v>
      </c>
      <c r="G1155" s="223">
        <v>0</v>
      </c>
      <c r="H1155" s="223">
        <v>0</v>
      </c>
      <c r="I1155" s="223">
        <v>0</v>
      </c>
      <c r="J1155" s="223">
        <v>0</v>
      </c>
      <c r="K1155" s="223">
        <v>0</v>
      </c>
      <c r="L1155" s="223">
        <v>0</v>
      </c>
      <c r="M1155" s="223">
        <v>0</v>
      </c>
      <c r="N1155" s="223">
        <v>0</v>
      </c>
      <c r="O1155">
        <v>34</v>
      </c>
    </row>
    <row r="1156" spans="1:15">
      <c r="A1156" s="222" t="s">
        <v>1739</v>
      </c>
      <c r="B1156" s="222" t="s">
        <v>1740</v>
      </c>
      <c r="C1156" s="223">
        <v>0</v>
      </c>
      <c r="D1156" s="223">
        <v>0</v>
      </c>
      <c r="E1156" s="223">
        <v>0</v>
      </c>
      <c r="F1156" s="223">
        <v>0</v>
      </c>
      <c r="G1156" s="223">
        <v>0</v>
      </c>
      <c r="H1156" s="223">
        <v>0</v>
      </c>
      <c r="I1156" s="223">
        <v>0</v>
      </c>
      <c r="J1156" s="223">
        <v>0</v>
      </c>
      <c r="K1156" s="223">
        <v>0</v>
      </c>
      <c r="L1156" s="223">
        <v>0</v>
      </c>
      <c r="M1156" s="223">
        <v>0</v>
      </c>
      <c r="N1156" s="223">
        <v>0</v>
      </c>
      <c r="O1156">
        <v>34</v>
      </c>
    </row>
    <row r="1157" spans="1:15">
      <c r="A1157" s="222" t="s">
        <v>1741</v>
      </c>
      <c r="B1157" s="222" t="s">
        <v>1742</v>
      </c>
      <c r="C1157" s="223">
        <v>0</v>
      </c>
      <c r="D1157" s="223">
        <v>0</v>
      </c>
      <c r="E1157" s="223">
        <v>0</v>
      </c>
      <c r="F1157" s="223">
        <v>0</v>
      </c>
      <c r="G1157" s="223">
        <v>0</v>
      </c>
      <c r="H1157" s="223">
        <v>0</v>
      </c>
      <c r="I1157" s="223">
        <v>0</v>
      </c>
      <c r="J1157" s="223">
        <v>0</v>
      </c>
      <c r="K1157" s="223">
        <v>0</v>
      </c>
      <c r="L1157" s="223">
        <v>0</v>
      </c>
      <c r="M1157" s="223">
        <v>0</v>
      </c>
      <c r="N1157" s="223">
        <v>0</v>
      </c>
      <c r="O1157">
        <v>34</v>
      </c>
    </row>
    <row r="1158" spans="1:15">
      <c r="A1158" s="222" t="s">
        <v>1743</v>
      </c>
      <c r="B1158" s="222" t="s">
        <v>1744</v>
      </c>
      <c r="C1158" s="223">
        <v>0</v>
      </c>
      <c r="D1158" s="223">
        <v>0</v>
      </c>
      <c r="E1158" s="223">
        <v>0</v>
      </c>
      <c r="F1158" s="223">
        <v>0</v>
      </c>
      <c r="G1158" s="223">
        <v>0</v>
      </c>
      <c r="H1158" s="223">
        <v>0</v>
      </c>
      <c r="I1158" s="223">
        <v>0</v>
      </c>
      <c r="J1158" s="223">
        <v>0</v>
      </c>
      <c r="K1158" s="223">
        <v>0</v>
      </c>
      <c r="L1158" s="223">
        <v>0</v>
      </c>
      <c r="M1158" s="223">
        <v>0</v>
      </c>
      <c r="N1158" s="223">
        <v>0</v>
      </c>
      <c r="O1158">
        <v>34</v>
      </c>
    </row>
    <row r="1159" spans="1:15">
      <c r="A1159" s="222" t="s">
        <v>1745</v>
      </c>
      <c r="B1159" s="222" t="s">
        <v>1746</v>
      </c>
      <c r="C1159" s="223">
        <v>0</v>
      </c>
      <c r="D1159" s="223">
        <v>0</v>
      </c>
      <c r="E1159" s="223">
        <v>0</v>
      </c>
      <c r="F1159" s="223">
        <v>0</v>
      </c>
      <c r="G1159" s="223">
        <v>0</v>
      </c>
      <c r="H1159" s="223">
        <v>0</v>
      </c>
      <c r="I1159" s="223">
        <v>0</v>
      </c>
      <c r="J1159" s="223">
        <v>0</v>
      </c>
      <c r="K1159" s="223">
        <v>0</v>
      </c>
      <c r="L1159" s="223">
        <v>0</v>
      </c>
      <c r="M1159" s="223">
        <v>0</v>
      </c>
      <c r="N1159" s="223">
        <v>0</v>
      </c>
      <c r="O1159">
        <v>34</v>
      </c>
    </row>
    <row r="1160" spans="1:15">
      <c r="A1160" s="222" t="s">
        <v>1747</v>
      </c>
      <c r="B1160" s="222" t="s">
        <v>1748</v>
      </c>
      <c r="C1160" s="223">
        <v>0</v>
      </c>
      <c r="D1160" s="223">
        <v>0</v>
      </c>
      <c r="E1160" s="223">
        <v>0</v>
      </c>
      <c r="F1160" s="223">
        <v>0</v>
      </c>
      <c r="G1160" s="223">
        <v>0</v>
      </c>
      <c r="H1160" s="223">
        <v>0</v>
      </c>
      <c r="I1160" s="223">
        <v>0</v>
      </c>
      <c r="J1160" s="223">
        <v>0</v>
      </c>
      <c r="K1160" s="223">
        <v>0</v>
      </c>
      <c r="L1160" s="223">
        <v>0</v>
      </c>
      <c r="M1160" s="223">
        <v>0</v>
      </c>
      <c r="N1160" s="223">
        <v>0</v>
      </c>
      <c r="O1160">
        <v>34</v>
      </c>
    </row>
    <row r="1161" spans="1:15">
      <c r="A1161" s="222" t="s">
        <v>1749</v>
      </c>
      <c r="B1161" s="222" t="s">
        <v>1750</v>
      </c>
      <c r="C1161" s="223">
        <v>0</v>
      </c>
      <c r="D1161" s="223">
        <v>0</v>
      </c>
      <c r="E1161" s="223">
        <v>0</v>
      </c>
      <c r="F1161" s="223">
        <v>0</v>
      </c>
      <c r="G1161" s="223">
        <v>0</v>
      </c>
      <c r="H1161" s="223">
        <v>0</v>
      </c>
      <c r="I1161" s="223">
        <v>0</v>
      </c>
      <c r="J1161" s="223">
        <v>0</v>
      </c>
      <c r="K1161" s="223">
        <v>0</v>
      </c>
      <c r="L1161" s="223">
        <v>0</v>
      </c>
      <c r="M1161" s="223">
        <v>0</v>
      </c>
      <c r="N1161" s="223">
        <v>0</v>
      </c>
      <c r="O1161">
        <v>34</v>
      </c>
    </row>
    <row r="1162" spans="1:15">
      <c r="A1162" s="222" t="s">
        <v>1751</v>
      </c>
      <c r="B1162" s="222" t="s">
        <v>1752</v>
      </c>
      <c r="C1162" s="223">
        <v>0</v>
      </c>
      <c r="D1162" s="223">
        <v>0</v>
      </c>
      <c r="E1162" s="223">
        <v>0</v>
      </c>
      <c r="F1162" s="223">
        <v>0</v>
      </c>
      <c r="G1162" s="223">
        <v>0</v>
      </c>
      <c r="H1162" s="223">
        <v>0</v>
      </c>
      <c r="I1162" s="223">
        <v>0</v>
      </c>
      <c r="J1162" s="223">
        <v>0</v>
      </c>
      <c r="K1162" s="223">
        <v>0</v>
      </c>
      <c r="L1162" s="223">
        <v>0</v>
      </c>
      <c r="M1162" s="223">
        <v>0</v>
      </c>
      <c r="N1162" s="223">
        <v>0</v>
      </c>
      <c r="O1162">
        <v>34</v>
      </c>
    </row>
    <row r="1163" spans="1:15">
      <c r="A1163" s="222" t="s">
        <v>1753</v>
      </c>
      <c r="B1163" s="222" t="s">
        <v>1754</v>
      </c>
      <c r="C1163" s="223">
        <v>0</v>
      </c>
      <c r="D1163" s="223">
        <v>0</v>
      </c>
      <c r="E1163" s="223">
        <v>0</v>
      </c>
      <c r="F1163" s="223">
        <v>0</v>
      </c>
      <c r="G1163" s="223">
        <v>0</v>
      </c>
      <c r="H1163" s="223">
        <v>0</v>
      </c>
      <c r="I1163" s="223">
        <v>0</v>
      </c>
      <c r="J1163" s="223">
        <v>0</v>
      </c>
      <c r="K1163" s="223">
        <v>0</v>
      </c>
      <c r="L1163" s="223">
        <v>0</v>
      </c>
      <c r="M1163" s="223">
        <v>0</v>
      </c>
      <c r="N1163" s="223">
        <v>0</v>
      </c>
      <c r="O1163">
        <v>34</v>
      </c>
    </row>
    <row r="1164" spans="1:15">
      <c r="A1164" s="222" t="s">
        <v>1755</v>
      </c>
      <c r="B1164" s="222" t="s">
        <v>1756</v>
      </c>
      <c r="C1164" s="223">
        <v>0</v>
      </c>
      <c r="D1164" s="223">
        <v>0</v>
      </c>
      <c r="E1164" s="223">
        <v>0</v>
      </c>
      <c r="F1164" s="223">
        <v>0</v>
      </c>
      <c r="G1164" s="223">
        <v>0</v>
      </c>
      <c r="H1164" s="223">
        <v>0</v>
      </c>
      <c r="I1164" s="223">
        <v>0</v>
      </c>
      <c r="J1164" s="223">
        <v>0</v>
      </c>
      <c r="K1164" s="223">
        <v>0</v>
      </c>
      <c r="L1164" s="223">
        <v>0</v>
      </c>
      <c r="M1164" s="223">
        <v>0</v>
      </c>
      <c r="N1164" s="223">
        <v>0</v>
      </c>
      <c r="O1164">
        <v>34</v>
      </c>
    </row>
    <row r="1165" spans="1:15">
      <c r="A1165" s="222" t="s">
        <v>1757</v>
      </c>
      <c r="B1165" s="222" t="s">
        <v>1758</v>
      </c>
      <c r="C1165" s="223">
        <v>0</v>
      </c>
      <c r="D1165" s="223">
        <v>0</v>
      </c>
      <c r="E1165" s="223">
        <v>0</v>
      </c>
      <c r="F1165" s="223">
        <v>0</v>
      </c>
      <c r="G1165" s="223">
        <v>0</v>
      </c>
      <c r="H1165" s="223">
        <v>0</v>
      </c>
      <c r="I1165" s="223">
        <v>0</v>
      </c>
      <c r="J1165" s="223">
        <v>0</v>
      </c>
      <c r="K1165" s="223">
        <v>0</v>
      </c>
      <c r="L1165" s="223">
        <v>0</v>
      </c>
      <c r="M1165" s="223">
        <v>0</v>
      </c>
      <c r="N1165" s="223">
        <v>0</v>
      </c>
      <c r="O1165">
        <v>34</v>
      </c>
    </row>
    <row r="1166" spans="1:15">
      <c r="A1166" s="222" t="s">
        <v>1759</v>
      </c>
      <c r="B1166" s="222" t="s">
        <v>1760</v>
      </c>
      <c r="C1166" s="223">
        <v>0</v>
      </c>
      <c r="D1166" s="223">
        <v>0</v>
      </c>
      <c r="E1166" s="223">
        <v>0</v>
      </c>
      <c r="F1166" s="223">
        <v>0</v>
      </c>
      <c r="G1166" s="223">
        <v>0</v>
      </c>
      <c r="H1166" s="223">
        <v>0</v>
      </c>
      <c r="I1166" s="223">
        <v>0</v>
      </c>
      <c r="J1166" s="223">
        <v>0</v>
      </c>
      <c r="K1166" s="223">
        <v>0</v>
      </c>
      <c r="L1166" s="223">
        <v>0</v>
      </c>
      <c r="M1166" s="223">
        <v>0</v>
      </c>
      <c r="N1166" s="223">
        <v>0</v>
      </c>
      <c r="O1166">
        <v>34</v>
      </c>
    </row>
    <row r="1167" spans="1:15">
      <c r="A1167" s="222" t="s">
        <v>1761</v>
      </c>
      <c r="B1167" s="222" t="s">
        <v>1762</v>
      </c>
      <c r="C1167" s="223">
        <v>0</v>
      </c>
      <c r="D1167" s="223">
        <v>0</v>
      </c>
      <c r="E1167" s="223">
        <v>0</v>
      </c>
      <c r="F1167" s="223">
        <v>0</v>
      </c>
      <c r="G1167" s="223">
        <v>0</v>
      </c>
      <c r="H1167" s="223">
        <v>0</v>
      </c>
      <c r="I1167" s="223">
        <v>0</v>
      </c>
      <c r="J1167" s="223">
        <v>0</v>
      </c>
      <c r="K1167" s="223">
        <v>0</v>
      </c>
      <c r="L1167" s="223">
        <v>0</v>
      </c>
      <c r="M1167" s="223">
        <v>0</v>
      </c>
      <c r="N1167" s="223">
        <v>0</v>
      </c>
      <c r="O1167">
        <v>34</v>
      </c>
    </row>
    <row r="1168" spans="1:15">
      <c r="A1168" s="222" t="s">
        <v>1763</v>
      </c>
      <c r="B1168" s="222" t="s">
        <v>1764</v>
      </c>
      <c r="C1168" s="223">
        <v>0</v>
      </c>
      <c r="D1168" s="223">
        <v>0</v>
      </c>
      <c r="E1168" s="223">
        <v>0</v>
      </c>
      <c r="F1168" s="223">
        <v>0</v>
      </c>
      <c r="G1168" s="223">
        <v>0</v>
      </c>
      <c r="H1168" s="223">
        <v>0</v>
      </c>
      <c r="I1168" s="223">
        <v>0</v>
      </c>
      <c r="J1168" s="223">
        <v>0</v>
      </c>
      <c r="K1168" s="223">
        <v>0</v>
      </c>
      <c r="L1168" s="223">
        <v>0</v>
      </c>
      <c r="M1168" s="223">
        <v>0</v>
      </c>
      <c r="N1168" s="223">
        <v>0</v>
      </c>
      <c r="O1168">
        <v>34</v>
      </c>
    </row>
    <row r="1169" spans="1:15">
      <c r="A1169" s="222" t="s">
        <v>1765</v>
      </c>
      <c r="B1169" s="222" t="s">
        <v>1766</v>
      </c>
      <c r="C1169" s="223">
        <v>0</v>
      </c>
      <c r="D1169" s="223">
        <v>0</v>
      </c>
      <c r="E1169" s="223">
        <v>0</v>
      </c>
      <c r="F1169" s="223">
        <v>0</v>
      </c>
      <c r="G1169" s="223">
        <v>0</v>
      </c>
      <c r="H1169" s="223">
        <v>0</v>
      </c>
      <c r="I1169" s="223">
        <v>0</v>
      </c>
      <c r="J1169" s="223">
        <v>0</v>
      </c>
      <c r="K1169" s="223">
        <v>0</v>
      </c>
      <c r="L1169" s="223">
        <v>0</v>
      </c>
      <c r="M1169" s="223">
        <v>0</v>
      </c>
      <c r="N1169" s="223">
        <v>0</v>
      </c>
      <c r="O1169">
        <v>34</v>
      </c>
    </row>
    <row r="1170" spans="1:15">
      <c r="A1170" s="222" t="s">
        <v>1767</v>
      </c>
      <c r="B1170" s="222" t="s">
        <v>1768</v>
      </c>
      <c r="C1170" s="223">
        <v>0</v>
      </c>
      <c r="D1170" s="223">
        <v>0</v>
      </c>
      <c r="E1170" s="223">
        <v>0</v>
      </c>
      <c r="F1170" s="223">
        <v>0</v>
      </c>
      <c r="G1170" s="223">
        <v>0</v>
      </c>
      <c r="H1170" s="223">
        <v>0</v>
      </c>
      <c r="I1170" s="223">
        <v>0</v>
      </c>
      <c r="J1170" s="223">
        <v>0</v>
      </c>
      <c r="K1170" s="223">
        <v>0</v>
      </c>
      <c r="L1170" s="223">
        <v>0</v>
      </c>
      <c r="M1170" s="223">
        <v>0</v>
      </c>
      <c r="N1170" s="223">
        <v>0</v>
      </c>
      <c r="O1170">
        <v>34</v>
      </c>
    </row>
    <row r="1171" spans="1:15">
      <c r="A1171" s="222" t="s">
        <v>1769</v>
      </c>
      <c r="B1171" s="222" t="s">
        <v>1770</v>
      </c>
      <c r="C1171" s="223">
        <v>0</v>
      </c>
      <c r="D1171" s="223">
        <v>0</v>
      </c>
      <c r="E1171" s="223">
        <v>0</v>
      </c>
      <c r="F1171" s="223">
        <v>0</v>
      </c>
      <c r="G1171" s="223">
        <v>0</v>
      </c>
      <c r="H1171" s="223">
        <v>0</v>
      </c>
      <c r="I1171" s="223">
        <v>0</v>
      </c>
      <c r="J1171" s="223">
        <v>0</v>
      </c>
      <c r="K1171" s="223">
        <v>0</v>
      </c>
      <c r="L1171" s="223">
        <v>0</v>
      </c>
      <c r="M1171" s="223">
        <v>0</v>
      </c>
      <c r="N1171" s="223">
        <v>0</v>
      </c>
      <c r="O1171">
        <v>34</v>
      </c>
    </row>
    <row r="1172" spans="1:15">
      <c r="A1172" s="222" t="s">
        <v>1771</v>
      </c>
      <c r="B1172" s="222" t="s">
        <v>1772</v>
      </c>
      <c r="C1172" s="223">
        <v>0</v>
      </c>
      <c r="D1172" s="223">
        <v>0</v>
      </c>
      <c r="E1172" s="223">
        <v>0</v>
      </c>
      <c r="F1172" s="223">
        <v>0</v>
      </c>
      <c r="G1172" s="223">
        <v>0</v>
      </c>
      <c r="H1172" s="223">
        <v>0</v>
      </c>
      <c r="I1172" s="223">
        <v>0</v>
      </c>
      <c r="J1172" s="223">
        <v>0</v>
      </c>
      <c r="K1172" s="223">
        <v>0</v>
      </c>
      <c r="L1172" s="223">
        <v>0</v>
      </c>
      <c r="M1172" s="223">
        <v>0</v>
      </c>
      <c r="N1172" s="223">
        <v>0</v>
      </c>
      <c r="O1172">
        <v>34</v>
      </c>
    </row>
    <row r="1173" spans="1:15">
      <c r="A1173" s="222" t="s">
        <v>1773</v>
      </c>
      <c r="B1173" s="222" t="s">
        <v>1774</v>
      </c>
      <c r="C1173" s="223">
        <v>0</v>
      </c>
      <c r="D1173" s="223">
        <v>0</v>
      </c>
      <c r="E1173" s="223">
        <v>0</v>
      </c>
      <c r="F1173" s="223">
        <v>0</v>
      </c>
      <c r="G1173" s="223">
        <v>0</v>
      </c>
      <c r="H1173" s="223">
        <v>0</v>
      </c>
      <c r="I1173" s="223">
        <v>0</v>
      </c>
      <c r="J1173" s="223">
        <v>0</v>
      </c>
      <c r="K1173" s="223">
        <v>0</v>
      </c>
      <c r="L1173" s="223">
        <v>0</v>
      </c>
      <c r="M1173" s="223">
        <v>0</v>
      </c>
      <c r="N1173" s="223">
        <v>0</v>
      </c>
      <c r="O1173">
        <v>34</v>
      </c>
    </row>
    <row r="1174" spans="1:15">
      <c r="A1174" s="222" t="s">
        <v>1775</v>
      </c>
      <c r="B1174" s="222" t="s">
        <v>1776</v>
      </c>
      <c r="C1174" s="223">
        <v>0</v>
      </c>
      <c r="D1174" s="223">
        <v>0</v>
      </c>
      <c r="E1174" s="223">
        <v>0</v>
      </c>
      <c r="F1174" s="223">
        <v>0</v>
      </c>
      <c r="G1174" s="223">
        <v>0</v>
      </c>
      <c r="H1174" s="223">
        <v>0</v>
      </c>
      <c r="I1174" s="223">
        <v>0</v>
      </c>
      <c r="J1174" s="223">
        <v>0</v>
      </c>
      <c r="K1174" s="223">
        <v>0</v>
      </c>
      <c r="L1174" s="223">
        <v>0</v>
      </c>
      <c r="M1174" s="223">
        <v>0</v>
      </c>
      <c r="N1174" s="223">
        <v>0</v>
      </c>
      <c r="O1174">
        <v>34</v>
      </c>
    </row>
    <row r="1175" spans="1:15">
      <c r="A1175" s="222" t="s">
        <v>1777</v>
      </c>
      <c r="B1175" s="222" t="s">
        <v>1778</v>
      </c>
      <c r="C1175" s="223">
        <v>0</v>
      </c>
      <c r="D1175" s="223">
        <v>0</v>
      </c>
      <c r="E1175" s="223">
        <v>0</v>
      </c>
      <c r="F1175" s="223">
        <v>0</v>
      </c>
      <c r="G1175" s="223">
        <v>0</v>
      </c>
      <c r="H1175" s="223">
        <v>0</v>
      </c>
      <c r="I1175" s="223">
        <v>0</v>
      </c>
      <c r="J1175" s="223">
        <v>0</v>
      </c>
      <c r="K1175" s="223">
        <v>0</v>
      </c>
      <c r="L1175" s="223">
        <v>0</v>
      </c>
      <c r="M1175" s="223">
        <v>0</v>
      </c>
      <c r="N1175" s="223">
        <v>0</v>
      </c>
      <c r="O1175">
        <v>34</v>
      </c>
    </row>
    <row r="1176" spans="1:15">
      <c r="A1176" s="222" t="s">
        <v>1779</v>
      </c>
      <c r="B1176" s="222" t="s">
        <v>1780</v>
      </c>
      <c r="C1176" s="223">
        <v>0</v>
      </c>
      <c r="D1176" s="223">
        <v>0</v>
      </c>
      <c r="E1176" s="223">
        <v>0</v>
      </c>
      <c r="F1176" s="223">
        <v>0</v>
      </c>
      <c r="G1176" s="223">
        <v>0</v>
      </c>
      <c r="H1176" s="223">
        <v>0</v>
      </c>
      <c r="I1176" s="223">
        <v>0</v>
      </c>
      <c r="J1176" s="223">
        <v>0</v>
      </c>
      <c r="K1176" s="223">
        <v>0</v>
      </c>
      <c r="L1176" s="223">
        <v>0</v>
      </c>
      <c r="M1176" s="223">
        <v>0</v>
      </c>
      <c r="N1176" s="223">
        <v>0</v>
      </c>
      <c r="O1176">
        <v>34</v>
      </c>
    </row>
    <row r="1177" spans="1:15">
      <c r="A1177" s="222" t="s">
        <v>1781</v>
      </c>
      <c r="B1177" s="222" t="s">
        <v>1782</v>
      </c>
      <c r="C1177" s="223">
        <v>0</v>
      </c>
      <c r="D1177" s="223">
        <v>0</v>
      </c>
      <c r="E1177" s="223">
        <v>0</v>
      </c>
      <c r="F1177" s="223">
        <v>0</v>
      </c>
      <c r="G1177" s="223">
        <v>0</v>
      </c>
      <c r="H1177" s="223">
        <v>0</v>
      </c>
      <c r="I1177" s="223">
        <v>0</v>
      </c>
      <c r="J1177" s="223">
        <v>0</v>
      </c>
      <c r="K1177" s="223">
        <v>0</v>
      </c>
      <c r="L1177" s="223">
        <v>0</v>
      </c>
      <c r="M1177" s="223">
        <v>0</v>
      </c>
      <c r="N1177" s="223">
        <v>0</v>
      </c>
      <c r="O1177">
        <v>34</v>
      </c>
    </row>
    <row r="1178" spans="1:15">
      <c r="A1178" s="222" t="s">
        <v>1783</v>
      </c>
      <c r="B1178" s="222" t="s">
        <v>2502</v>
      </c>
      <c r="C1178" s="223">
        <v>-338667.06</v>
      </c>
      <c r="D1178" s="223">
        <v>-766271.33</v>
      </c>
      <c r="E1178" s="223">
        <v>-210471.29</v>
      </c>
      <c r="F1178" s="223">
        <v>-77680.52</v>
      </c>
      <c r="G1178" s="223">
        <v>-13768.7</v>
      </c>
      <c r="H1178" s="223">
        <v>-212702.54</v>
      </c>
      <c r="I1178" s="223">
        <v>-212702.54</v>
      </c>
      <c r="J1178" s="223">
        <v>-212702.54</v>
      </c>
      <c r="K1178" s="223">
        <v>-212702.54</v>
      </c>
      <c r="L1178" s="223">
        <v>-212702.54</v>
      </c>
      <c r="M1178" s="223">
        <v>-212702.54</v>
      </c>
      <c r="N1178" s="223">
        <v>-212702.54</v>
      </c>
      <c r="O1178">
        <v>34</v>
      </c>
    </row>
    <row r="1179" spans="1:15">
      <c r="A1179" s="222" t="s">
        <v>1784</v>
      </c>
      <c r="B1179" s="222" t="s">
        <v>1785</v>
      </c>
      <c r="C1179" s="223">
        <v>0</v>
      </c>
      <c r="D1179" s="223">
        <v>0</v>
      </c>
      <c r="E1179" s="223">
        <v>0</v>
      </c>
      <c r="F1179" s="223">
        <v>0</v>
      </c>
      <c r="G1179" s="223">
        <v>0</v>
      </c>
      <c r="H1179" s="223">
        <v>0</v>
      </c>
      <c r="I1179" s="223">
        <v>0</v>
      </c>
      <c r="J1179" s="223">
        <v>0</v>
      </c>
      <c r="K1179" s="223">
        <v>0</v>
      </c>
      <c r="L1179" s="223">
        <v>0</v>
      </c>
      <c r="M1179" s="223">
        <v>0</v>
      </c>
      <c r="N1179" s="223">
        <v>0</v>
      </c>
      <c r="O1179">
        <v>34</v>
      </c>
    </row>
    <row r="1180" spans="1:15">
      <c r="A1180" s="222" t="s">
        <v>1786</v>
      </c>
      <c r="B1180" s="222" t="s">
        <v>1787</v>
      </c>
      <c r="C1180" s="223">
        <v>0</v>
      </c>
      <c r="D1180" s="223">
        <v>0</v>
      </c>
      <c r="E1180" s="223">
        <v>0</v>
      </c>
      <c r="F1180" s="223">
        <v>0</v>
      </c>
      <c r="G1180" s="223">
        <v>0</v>
      </c>
      <c r="H1180" s="223">
        <v>0</v>
      </c>
      <c r="I1180" s="223">
        <v>0</v>
      </c>
      <c r="J1180" s="223">
        <v>0</v>
      </c>
      <c r="K1180" s="223">
        <v>0</v>
      </c>
      <c r="L1180" s="223">
        <v>0</v>
      </c>
      <c r="M1180" s="223">
        <v>0</v>
      </c>
      <c r="N1180" s="223">
        <v>0</v>
      </c>
      <c r="O1180">
        <v>34</v>
      </c>
    </row>
    <row r="1181" spans="1:15">
      <c r="A1181" s="222" t="s">
        <v>1788</v>
      </c>
      <c r="B1181" s="222" t="s">
        <v>1789</v>
      </c>
      <c r="C1181" s="223">
        <v>-93031.66</v>
      </c>
      <c r="D1181" s="223">
        <v>-158851.01999999999</v>
      </c>
      <c r="E1181" s="223">
        <v>-159422.24</v>
      </c>
      <c r="F1181" s="223">
        <v>0</v>
      </c>
      <c r="G1181" s="223">
        <v>-2080.06</v>
      </c>
      <c r="H1181" s="223">
        <v>0</v>
      </c>
      <c r="I1181" s="223">
        <v>0</v>
      </c>
      <c r="J1181" s="223">
        <v>0</v>
      </c>
      <c r="K1181" s="223">
        <v>0</v>
      </c>
      <c r="L1181" s="223">
        <v>0</v>
      </c>
      <c r="M1181" s="223">
        <v>0</v>
      </c>
      <c r="N1181" s="223">
        <v>0</v>
      </c>
      <c r="O1181">
        <v>34</v>
      </c>
    </row>
    <row r="1182" spans="1:15">
      <c r="A1182" s="222" t="s">
        <v>1790</v>
      </c>
      <c r="B1182" s="222" t="s">
        <v>1791</v>
      </c>
      <c r="C1182" s="223">
        <v>0</v>
      </c>
      <c r="D1182" s="223">
        <v>0</v>
      </c>
      <c r="E1182" s="223">
        <v>0</v>
      </c>
      <c r="F1182" s="223">
        <v>0</v>
      </c>
      <c r="G1182" s="223">
        <v>0</v>
      </c>
      <c r="H1182" s="223">
        <v>0</v>
      </c>
      <c r="I1182" s="223">
        <v>0</v>
      </c>
      <c r="J1182" s="223">
        <v>0</v>
      </c>
      <c r="K1182" s="223">
        <v>0</v>
      </c>
      <c r="L1182" s="223">
        <v>0</v>
      </c>
      <c r="M1182" s="223">
        <v>0</v>
      </c>
      <c r="N1182" s="223">
        <v>0</v>
      </c>
      <c r="O1182">
        <v>34</v>
      </c>
    </row>
    <row r="1183" spans="1:15">
      <c r="A1183" s="222" t="s">
        <v>1792</v>
      </c>
      <c r="B1183" s="222" t="s">
        <v>1793</v>
      </c>
      <c r="C1183" s="223">
        <v>0</v>
      </c>
      <c r="D1183" s="223">
        <v>0</v>
      </c>
      <c r="E1183" s="223">
        <v>0</v>
      </c>
      <c r="F1183" s="223">
        <v>0</v>
      </c>
      <c r="G1183" s="223">
        <v>0</v>
      </c>
      <c r="H1183" s="223">
        <v>0</v>
      </c>
      <c r="I1183" s="223">
        <v>0</v>
      </c>
      <c r="J1183" s="223">
        <v>0</v>
      </c>
      <c r="K1183" s="223">
        <v>0</v>
      </c>
      <c r="L1183" s="223">
        <v>0</v>
      </c>
      <c r="M1183" s="223">
        <v>0</v>
      </c>
      <c r="N1183" s="223">
        <v>0</v>
      </c>
      <c r="O1183">
        <v>34</v>
      </c>
    </row>
    <row r="1184" spans="1:15">
      <c r="A1184" s="222" t="s">
        <v>1794</v>
      </c>
      <c r="B1184" s="222" t="s">
        <v>1795</v>
      </c>
      <c r="C1184" s="223">
        <v>0</v>
      </c>
      <c r="D1184" s="223">
        <v>0</v>
      </c>
      <c r="E1184" s="223">
        <v>0</v>
      </c>
      <c r="F1184" s="223">
        <v>0</v>
      </c>
      <c r="G1184" s="223">
        <v>0</v>
      </c>
      <c r="H1184" s="223">
        <v>0</v>
      </c>
      <c r="I1184" s="223">
        <v>0</v>
      </c>
      <c r="J1184" s="223">
        <v>0</v>
      </c>
      <c r="K1184" s="223">
        <v>0</v>
      </c>
      <c r="L1184" s="223">
        <v>0</v>
      </c>
      <c r="M1184" s="223">
        <v>0</v>
      </c>
      <c r="N1184" s="223">
        <v>0</v>
      </c>
      <c r="O1184">
        <v>34</v>
      </c>
    </row>
    <row r="1185" spans="1:15">
      <c r="A1185" s="222" t="s">
        <v>1796</v>
      </c>
      <c r="B1185" s="222" t="s">
        <v>1797</v>
      </c>
      <c r="C1185" s="223">
        <v>0</v>
      </c>
      <c r="D1185" s="223">
        <v>0</v>
      </c>
      <c r="E1185" s="223">
        <v>0</v>
      </c>
      <c r="F1185" s="223">
        <v>0</v>
      </c>
      <c r="G1185" s="223">
        <v>0</v>
      </c>
      <c r="H1185" s="223">
        <v>0</v>
      </c>
      <c r="I1185" s="223">
        <v>0</v>
      </c>
      <c r="J1185" s="223">
        <v>0</v>
      </c>
      <c r="K1185" s="223">
        <v>0</v>
      </c>
      <c r="L1185" s="223">
        <v>0</v>
      </c>
      <c r="M1185" s="223">
        <v>0</v>
      </c>
      <c r="N1185" s="223">
        <v>0</v>
      </c>
      <c r="O1185">
        <v>34</v>
      </c>
    </row>
    <row r="1186" spans="1:15">
      <c r="A1186" s="222" t="s">
        <v>1798</v>
      </c>
      <c r="B1186" s="222" t="s">
        <v>1799</v>
      </c>
      <c r="C1186" s="223">
        <v>-1777240.8</v>
      </c>
      <c r="D1186" s="223">
        <v>-1777240.8</v>
      </c>
      <c r="E1186" s="223">
        <v>-1720379.8</v>
      </c>
      <c r="F1186" s="223">
        <v>-1663518.8</v>
      </c>
      <c r="G1186" s="223">
        <v>-1606657.8</v>
      </c>
      <c r="H1186" s="223">
        <v>-1549796.8</v>
      </c>
      <c r="I1186" s="223">
        <v>-1549796.8</v>
      </c>
      <c r="J1186" s="223">
        <v>-1549796.8</v>
      </c>
      <c r="K1186" s="223">
        <v>-1549796.8</v>
      </c>
      <c r="L1186" s="223">
        <v>-1549796.8</v>
      </c>
      <c r="M1186" s="223">
        <v>-1549796.8</v>
      </c>
      <c r="N1186" s="223">
        <v>-1549796.8</v>
      </c>
      <c r="O1186">
        <v>34</v>
      </c>
    </row>
    <row r="1187" spans="1:15">
      <c r="A1187" s="222" t="s">
        <v>1800</v>
      </c>
      <c r="B1187" s="222" t="s">
        <v>1801</v>
      </c>
      <c r="C1187" s="223">
        <v>310682.08</v>
      </c>
      <c r="D1187" s="223">
        <v>291908.99</v>
      </c>
      <c r="E1187" s="223">
        <v>272895.40999999997</v>
      </c>
      <c r="F1187" s="223">
        <v>254345.9</v>
      </c>
      <c r="G1187" s="223">
        <v>236266.15</v>
      </c>
      <c r="H1187" s="223">
        <v>218661.91</v>
      </c>
      <c r="I1187" s="223">
        <v>218661.91</v>
      </c>
      <c r="J1187" s="223">
        <v>218661.91</v>
      </c>
      <c r="K1187" s="223">
        <v>218661.91</v>
      </c>
      <c r="L1187" s="223">
        <v>218661.91</v>
      </c>
      <c r="M1187" s="223">
        <v>218661.91</v>
      </c>
      <c r="N1187" s="223">
        <v>218661.91</v>
      </c>
      <c r="O1187">
        <v>34</v>
      </c>
    </row>
    <row r="1188" spans="1:15">
      <c r="A1188" s="222" t="s">
        <v>1802</v>
      </c>
      <c r="B1188" s="222" t="s">
        <v>1803</v>
      </c>
      <c r="C1188" s="223">
        <v>0</v>
      </c>
      <c r="D1188" s="223">
        <v>0</v>
      </c>
      <c r="E1188" s="223">
        <v>0</v>
      </c>
      <c r="F1188" s="223">
        <v>0</v>
      </c>
      <c r="G1188" s="223">
        <v>0</v>
      </c>
      <c r="H1188" s="223">
        <v>0</v>
      </c>
      <c r="I1188" s="223">
        <v>0</v>
      </c>
      <c r="J1188" s="223">
        <v>0</v>
      </c>
      <c r="K1188" s="223">
        <v>0</v>
      </c>
      <c r="L1188" s="223">
        <v>0</v>
      </c>
      <c r="M1188" s="223">
        <v>0</v>
      </c>
      <c r="N1188" s="223">
        <v>0</v>
      </c>
      <c r="O1188">
        <v>34</v>
      </c>
    </row>
    <row r="1189" spans="1:15">
      <c r="A1189" s="222" t="s">
        <v>1804</v>
      </c>
      <c r="B1189" s="222" t="s">
        <v>1805</v>
      </c>
      <c r="C1189" s="223">
        <v>0</v>
      </c>
      <c r="D1189" s="223">
        <v>0</v>
      </c>
      <c r="E1189" s="223">
        <v>0</v>
      </c>
      <c r="F1189" s="223">
        <v>0</v>
      </c>
      <c r="G1189" s="223">
        <v>0</v>
      </c>
      <c r="H1189" s="223">
        <v>0</v>
      </c>
      <c r="I1189" s="223">
        <v>0</v>
      </c>
      <c r="J1189" s="223">
        <v>0</v>
      </c>
      <c r="K1189" s="223">
        <v>0</v>
      </c>
      <c r="L1189" s="223">
        <v>0</v>
      </c>
      <c r="M1189" s="223">
        <v>0</v>
      </c>
      <c r="N1189" s="223">
        <v>0</v>
      </c>
      <c r="O1189">
        <v>34</v>
      </c>
    </row>
    <row r="1190" spans="1:15">
      <c r="A1190" s="222" t="s">
        <v>1806</v>
      </c>
      <c r="B1190" s="222" t="s">
        <v>1807</v>
      </c>
      <c r="C1190" s="223">
        <v>0</v>
      </c>
      <c r="D1190" s="223">
        <v>0</v>
      </c>
      <c r="E1190" s="223">
        <v>0</v>
      </c>
      <c r="F1190" s="223">
        <v>0</v>
      </c>
      <c r="G1190" s="223">
        <v>0</v>
      </c>
      <c r="H1190" s="223">
        <v>0</v>
      </c>
      <c r="I1190" s="223">
        <v>0</v>
      </c>
      <c r="J1190" s="223">
        <v>0</v>
      </c>
      <c r="K1190" s="223">
        <v>0</v>
      </c>
      <c r="L1190" s="223">
        <v>0</v>
      </c>
      <c r="M1190" s="223">
        <v>0</v>
      </c>
      <c r="N1190" s="223">
        <v>0</v>
      </c>
      <c r="O1190">
        <v>34</v>
      </c>
    </row>
    <row r="1191" spans="1:15">
      <c r="A1191" s="222" t="s">
        <v>1808</v>
      </c>
      <c r="B1191" s="222" t="s">
        <v>1809</v>
      </c>
      <c r="C1191" s="223">
        <v>0</v>
      </c>
      <c r="D1191" s="223">
        <v>0</v>
      </c>
      <c r="E1191" s="223">
        <v>0</v>
      </c>
      <c r="F1191" s="223">
        <v>0</v>
      </c>
      <c r="G1191" s="223">
        <v>0</v>
      </c>
      <c r="H1191" s="223">
        <v>0</v>
      </c>
      <c r="I1191" s="223">
        <v>0</v>
      </c>
      <c r="J1191" s="223">
        <v>0</v>
      </c>
      <c r="K1191" s="223">
        <v>0</v>
      </c>
      <c r="L1191" s="223">
        <v>0</v>
      </c>
      <c r="M1191" s="223">
        <v>0</v>
      </c>
      <c r="N1191" s="223">
        <v>0</v>
      </c>
      <c r="O1191">
        <v>34</v>
      </c>
    </row>
    <row r="1192" spans="1:15">
      <c r="A1192" s="222" t="s">
        <v>1810</v>
      </c>
      <c r="B1192" s="222" t="s">
        <v>119</v>
      </c>
      <c r="C1192" s="223">
        <v>0</v>
      </c>
      <c r="D1192" s="223">
        <v>0</v>
      </c>
      <c r="E1192" s="223">
        <v>0</v>
      </c>
      <c r="F1192" s="223">
        <v>0</v>
      </c>
      <c r="G1192" s="223">
        <v>0</v>
      </c>
      <c r="H1192" s="223">
        <v>0</v>
      </c>
      <c r="I1192" s="223">
        <v>0</v>
      </c>
      <c r="J1192" s="223">
        <v>0</v>
      </c>
      <c r="K1192" s="223">
        <v>0</v>
      </c>
      <c r="L1192" s="223">
        <v>0</v>
      </c>
      <c r="M1192" s="223">
        <v>0</v>
      </c>
      <c r="N1192" s="223">
        <v>0</v>
      </c>
      <c r="O1192">
        <v>34</v>
      </c>
    </row>
    <row r="1193" spans="1:15">
      <c r="A1193" s="222" t="s">
        <v>1811</v>
      </c>
      <c r="B1193" s="222" t="s">
        <v>119</v>
      </c>
      <c r="C1193" s="223">
        <v>0</v>
      </c>
      <c r="D1193" s="223">
        <v>0</v>
      </c>
      <c r="E1193" s="223">
        <v>0</v>
      </c>
      <c r="F1193" s="223">
        <v>0</v>
      </c>
      <c r="G1193" s="223">
        <v>0</v>
      </c>
      <c r="H1193" s="223">
        <v>0</v>
      </c>
      <c r="I1193" s="223">
        <v>0</v>
      </c>
      <c r="J1193" s="223">
        <v>0</v>
      </c>
      <c r="K1193" s="223">
        <v>0</v>
      </c>
      <c r="L1193" s="223">
        <v>0</v>
      </c>
      <c r="M1193" s="223">
        <v>0</v>
      </c>
      <c r="N1193" s="223">
        <v>0</v>
      </c>
      <c r="O1193">
        <v>34</v>
      </c>
    </row>
    <row r="1194" spans="1:15">
      <c r="A1194" s="222" t="s">
        <v>1812</v>
      </c>
      <c r="B1194" s="222" t="s">
        <v>119</v>
      </c>
      <c r="C1194" s="223">
        <v>0</v>
      </c>
      <c r="D1194" s="223">
        <v>0</v>
      </c>
      <c r="E1194" s="223">
        <v>0</v>
      </c>
      <c r="F1194" s="223">
        <v>0</v>
      </c>
      <c r="G1194" s="223">
        <v>0</v>
      </c>
      <c r="H1194" s="223">
        <v>0</v>
      </c>
      <c r="I1194" s="223">
        <v>0</v>
      </c>
      <c r="J1194" s="223">
        <v>0</v>
      </c>
      <c r="K1194" s="223">
        <v>0</v>
      </c>
      <c r="L1194" s="223">
        <v>0</v>
      </c>
      <c r="M1194" s="223">
        <v>0</v>
      </c>
      <c r="N1194" s="223">
        <v>0</v>
      </c>
      <c r="O1194">
        <v>34</v>
      </c>
    </row>
    <row r="1195" spans="1:15">
      <c r="A1195" s="222" t="s">
        <v>1813</v>
      </c>
      <c r="B1195" s="222" t="s">
        <v>119</v>
      </c>
      <c r="C1195" s="223">
        <v>0</v>
      </c>
      <c r="D1195" s="223">
        <v>0</v>
      </c>
      <c r="E1195" s="223">
        <v>0</v>
      </c>
      <c r="F1195" s="223">
        <v>0</v>
      </c>
      <c r="G1195" s="223">
        <v>0</v>
      </c>
      <c r="H1195" s="223">
        <v>0</v>
      </c>
      <c r="I1195" s="223">
        <v>0</v>
      </c>
      <c r="J1195" s="223">
        <v>0</v>
      </c>
      <c r="K1195" s="223">
        <v>0</v>
      </c>
      <c r="L1195" s="223">
        <v>0</v>
      </c>
      <c r="M1195" s="223">
        <v>0</v>
      </c>
      <c r="N1195" s="223">
        <v>0</v>
      </c>
      <c r="O1195">
        <v>34</v>
      </c>
    </row>
    <row r="1196" spans="1:15">
      <c r="A1196" s="222" t="s">
        <v>1814</v>
      </c>
      <c r="B1196" s="222" t="s">
        <v>119</v>
      </c>
      <c r="C1196" s="223">
        <v>0</v>
      </c>
      <c r="D1196" s="223">
        <v>0</v>
      </c>
      <c r="E1196" s="223">
        <v>0</v>
      </c>
      <c r="F1196" s="223">
        <v>0</v>
      </c>
      <c r="G1196" s="223">
        <v>0</v>
      </c>
      <c r="H1196" s="223">
        <v>0</v>
      </c>
      <c r="I1196" s="223">
        <v>0</v>
      </c>
      <c r="J1196" s="223">
        <v>0</v>
      </c>
      <c r="K1196" s="223">
        <v>0</v>
      </c>
      <c r="L1196" s="223">
        <v>0</v>
      </c>
      <c r="M1196" s="223">
        <v>0</v>
      </c>
      <c r="N1196" s="223">
        <v>0</v>
      </c>
      <c r="O1196">
        <v>34</v>
      </c>
    </row>
    <row r="1197" spans="1:15">
      <c r="A1197" s="222" t="s">
        <v>1815</v>
      </c>
      <c r="B1197" s="222" t="s">
        <v>119</v>
      </c>
      <c r="C1197" s="223">
        <v>0</v>
      </c>
      <c r="D1197" s="223">
        <v>0</v>
      </c>
      <c r="E1197" s="223">
        <v>0</v>
      </c>
      <c r="F1197" s="223">
        <v>0</v>
      </c>
      <c r="G1197" s="223">
        <v>0</v>
      </c>
      <c r="H1197" s="223">
        <v>0</v>
      </c>
      <c r="I1197" s="223">
        <v>0</v>
      </c>
      <c r="J1197" s="223">
        <v>0</v>
      </c>
      <c r="K1197" s="223">
        <v>0</v>
      </c>
      <c r="L1197" s="223">
        <v>0</v>
      </c>
      <c r="M1197" s="223">
        <v>0</v>
      </c>
      <c r="N1197" s="223">
        <v>0</v>
      </c>
      <c r="O1197">
        <v>34</v>
      </c>
    </row>
    <row r="1198" spans="1:15">
      <c r="A1198" s="222" t="s">
        <v>1816</v>
      </c>
      <c r="B1198" s="222" t="s">
        <v>1817</v>
      </c>
      <c r="C1198" s="223">
        <v>0</v>
      </c>
      <c r="D1198" s="223">
        <v>0</v>
      </c>
      <c r="E1198" s="223">
        <v>0</v>
      </c>
      <c r="F1198" s="223">
        <v>0</v>
      </c>
      <c r="G1198" s="223">
        <v>0</v>
      </c>
      <c r="H1198" s="223">
        <v>0</v>
      </c>
      <c r="I1198" s="223">
        <v>0</v>
      </c>
      <c r="J1198" s="223">
        <v>0</v>
      </c>
      <c r="K1198" s="223">
        <v>0</v>
      </c>
      <c r="L1198" s="223">
        <v>0</v>
      </c>
      <c r="M1198" s="223">
        <v>0</v>
      </c>
      <c r="N1198" s="223">
        <v>0</v>
      </c>
      <c r="O1198">
        <v>34</v>
      </c>
    </row>
    <row r="1199" spans="1:15">
      <c r="A1199" s="222" t="s">
        <v>1818</v>
      </c>
      <c r="B1199" s="222" t="s">
        <v>119</v>
      </c>
      <c r="C1199" s="223">
        <v>0</v>
      </c>
      <c r="D1199" s="223">
        <v>0</v>
      </c>
      <c r="E1199" s="223">
        <v>0</v>
      </c>
      <c r="F1199" s="223">
        <v>0</v>
      </c>
      <c r="G1199" s="223">
        <v>0</v>
      </c>
      <c r="H1199" s="223">
        <v>0</v>
      </c>
      <c r="I1199" s="223">
        <v>0</v>
      </c>
      <c r="J1199" s="223">
        <v>0</v>
      </c>
      <c r="K1199" s="223">
        <v>0</v>
      </c>
      <c r="L1199" s="223">
        <v>0</v>
      </c>
      <c r="M1199" s="223">
        <v>0</v>
      </c>
      <c r="N1199" s="223">
        <v>0</v>
      </c>
      <c r="O1199">
        <v>34</v>
      </c>
    </row>
    <row r="1200" spans="1:15">
      <c r="A1200" s="222" t="s">
        <v>1819</v>
      </c>
      <c r="B1200" s="222" t="s">
        <v>119</v>
      </c>
      <c r="C1200" s="223">
        <v>0</v>
      </c>
      <c r="D1200" s="223">
        <v>0</v>
      </c>
      <c r="E1200" s="223">
        <v>0</v>
      </c>
      <c r="F1200" s="223">
        <v>0</v>
      </c>
      <c r="G1200" s="223">
        <v>0</v>
      </c>
      <c r="H1200" s="223">
        <v>0</v>
      </c>
      <c r="I1200" s="223">
        <v>0</v>
      </c>
      <c r="J1200" s="223">
        <v>0</v>
      </c>
      <c r="K1200" s="223">
        <v>0</v>
      </c>
      <c r="L1200" s="223">
        <v>0</v>
      </c>
      <c r="M1200" s="223">
        <v>0</v>
      </c>
      <c r="N1200" s="223">
        <v>0</v>
      </c>
      <c r="O1200">
        <v>34</v>
      </c>
    </row>
    <row r="1201" spans="1:15">
      <c r="A1201" s="222" t="s">
        <v>1820</v>
      </c>
      <c r="B1201" s="222" t="s">
        <v>119</v>
      </c>
      <c r="C1201" s="223">
        <v>0</v>
      </c>
      <c r="D1201" s="223">
        <v>0</v>
      </c>
      <c r="E1201" s="223">
        <v>0</v>
      </c>
      <c r="F1201" s="223">
        <v>0</v>
      </c>
      <c r="G1201" s="223">
        <v>0</v>
      </c>
      <c r="H1201" s="223">
        <v>0</v>
      </c>
      <c r="I1201" s="223">
        <v>0</v>
      </c>
      <c r="J1201" s="223">
        <v>0</v>
      </c>
      <c r="K1201" s="223">
        <v>0</v>
      </c>
      <c r="L1201" s="223">
        <v>0</v>
      </c>
      <c r="M1201" s="223">
        <v>0</v>
      </c>
      <c r="N1201" s="223">
        <v>0</v>
      </c>
      <c r="O1201">
        <v>34</v>
      </c>
    </row>
    <row r="1202" spans="1:15">
      <c r="A1202" s="222" t="s">
        <v>1821</v>
      </c>
      <c r="B1202" s="222" t="s">
        <v>119</v>
      </c>
      <c r="C1202" s="223">
        <v>0</v>
      </c>
      <c r="D1202" s="223">
        <v>0</v>
      </c>
      <c r="E1202" s="223">
        <v>0</v>
      </c>
      <c r="F1202" s="223">
        <v>0</v>
      </c>
      <c r="G1202" s="223">
        <v>0</v>
      </c>
      <c r="H1202" s="223">
        <v>0</v>
      </c>
      <c r="I1202" s="223">
        <v>0</v>
      </c>
      <c r="J1202" s="223">
        <v>0</v>
      </c>
      <c r="K1202" s="223">
        <v>0</v>
      </c>
      <c r="L1202" s="223">
        <v>0</v>
      </c>
      <c r="M1202" s="223">
        <v>0</v>
      </c>
      <c r="N1202" s="223">
        <v>0</v>
      </c>
      <c r="O1202">
        <v>34</v>
      </c>
    </row>
    <row r="1203" spans="1:15">
      <c r="A1203" s="222" t="s">
        <v>1822</v>
      </c>
      <c r="B1203" s="222" t="s">
        <v>119</v>
      </c>
      <c r="C1203" s="223">
        <v>0</v>
      </c>
      <c r="D1203" s="223">
        <v>0</v>
      </c>
      <c r="E1203" s="223">
        <v>0</v>
      </c>
      <c r="F1203" s="223">
        <v>0</v>
      </c>
      <c r="G1203" s="223">
        <v>0</v>
      </c>
      <c r="H1203" s="223">
        <v>0</v>
      </c>
      <c r="I1203" s="223">
        <v>0</v>
      </c>
      <c r="J1203" s="223">
        <v>0</v>
      </c>
      <c r="K1203" s="223">
        <v>0</v>
      </c>
      <c r="L1203" s="223">
        <v>0</v>
      </c>
      <c r="M1203" s="223">
        <v>0</v>
      </c>
      <c r="N1203" s="223">
        <v>0</v>
      </c>
      <c r="O1203">
        <v>34</v>
      </c>
    </row>
    <row r="1204" spans="1:15">
      <c r="A1204" s="222" t="s">
        <v>1823</v>
      </c>
      <c r="B1204" s="222" t="s">
        <v>1824</v>
      </c>
      <c r="C1204" s="223">
        <v>0</v>
      </c>
      <c r="D1204" s="223">
        <v>0</v>
      </c>
      <c r="E1204" s="223">
        <v>0</v>
      </c>
      <c r="F1204" s="223">
        <v>0</v>
      </c>
      <c r="G1204" s="223">
        <v>0</v>
      </c>
      <c r="H1204" s="223">
        <v>0</v>
      </c>
      <c r="I1204" s="223">
        <v>0</v>
      </c>
      <c r="J1204" s="223">
        <v>0</v>
      </c>
      <c r="K1204" s="223">
        <v>0</v>
      </c>
      <c r="L1204" s="223">
        <v>0</v>
      </c>
      <c r="M1204" s="223">
        <v>0</v>
      </c>
      <c r="N1204" s="223">
        <v>0</v>
      </c>
      <c r="O1204">
        <v>34</v>
      </c>
    </row>
    <row r="1205" spans="1:15">
      <c r="A1205" s="222" t="s">
        <v>1825</v>
      </c>
      <c r="B1205" s="222" t="s">
        <v>119</v>
      </c>
      <c r="C1205" s="223">
        <v>0</v>
      </c>
      <c r="D1205" s="223">
        <v>0</v>
      </c>
      <c r="E1205" s="223">
        <v>0</v>
      </c>
      <c r="F1205" s="223">
        <v>0</v>
      </c>
      <c r="G1205" s="223">
        <v>0</v>
      </c>
      <c r="H1205" s="223">
        <v>0</v>
      </c>
      <c r="I1205" s="223">
        <v>0</v>
      </c>
      <c r="J1205" s="223">
        <v>0</v>
      </c>
      <c r="K1205" s="223">
        <v>0</v>
      </c>
      <c r="L1205" s="223">
        <v>0</v>
      </c>
      <c r="M1205" s="223">
        <v>0</v>
      </c>
      <c r="N1205" s="223">
        <v>0</v>
      </c>
      <c r="O1205">
        <v>34</v>
      </c>
    </row>
    <row r="1206" spans="1:15">
      <c r="A1206" s="222" t="s">
        <v>1826</v>
      </c>
      <c r="B1206" s="222" t="s">
        <v>119</v>
      </c>
      <c r="C1206" s="223">
        <v>0</v>
      </c>
      <c r="D1206" s="223">
        <v>0</v>
      </c>
      <c r="E1206" s="223">
        <v>0</v>
      </c>
      <c r="F1206" s="223">
        <v>0</v>
      </c>
      <c r="G1206" s="223">
        <v>0</v>
      </c>
      <c r="H1206" s="223">
        <v>0</v>
      </c>
      <c r="I1206" s="223">
        <v>0</v>
      </c>
      <c r="J1206" s="223">
        <v>0</v>
      </c>
      <c r="K1206" s="223">
        <v>0</v>
      </c>
      <c r="L1206" s="223">
        <v>0</v>
      </c>
      <c r="M1206" s="223">
        <v>0</v>
      </c>
      <c r="N1206" s="223">
        <v>0</v>
      </c>
      <c r="O1206">
        <v>34</v>
      </c>
    </row>
    <row r="1207" spans="1:15">
      <c r="A1207" s="222" t="s">
        <v>1827</v>
      </c>
      <c r="B1207" s="222" t="s">
        <v>1828</v>
      </c>
      <c r="C1207" s="223">
        <v>0</v>
      </c>
      <c r="D1207" s="223">
        <v>0</v>
      </c>
      <c r="E1207" s="223">
        <v>0</v>
      </c>
      <c r="F1207" s="223">
        <v>0</v>
      </c>
      <c r="G1207" s="223">
        <v>0</v>
      </c>
      <c r="H1207" s="223">
        <v>0</v>
      </c>
      <c r="I1207" s="223">
        <v>0</v>
      </c>
      <c r="J1207" s="223">
        <v>0</v>
      </c>
      <c r="K1207" s="223">
        <v>0</v>
      </c>
      <c r="L1207" s="223">
        <v>0</v>
      </c>
      <c r="M1207" s="223">
        <v>0</v>
      </c>
      <c r="N1207" s="223">
        <v>0</v>
      </c>
      <c r="O1207">
        <v>34</v>
      </c>
    </row>
    <row r="1208" spans="1:15">
      <c r="A1208" s="222" t="s">
        <v>1829</v>
      </c>
      <c r="B1208" s="222" t="s">
        <v>1830</v>
      </c>
      <c r="C1208" s="223">
        <v>0</v>
      </c>
      <c r="D1208" s="223">
        <v>0</v>
      </c>
      <c r="E1208" s="223">
        <v>0</v>
      </c>
      <c r="F1208" s="223">
        <v>0</v>
      </c>
      <c r="G1208" s="223">
        <v>0</v>
      </c>
      <c r="H1208" s="223">
        <v>0</v>
      </c>
      <c r="I1208" s="223">
        <v>0</v>
      </c>
      <c r="J1208" s="223">
        <v>0</v>
      </c>
      <c r="K1208" s="223">
        <v>0</v>
      </c>
      <c r="L1208" s="223">
        <v>0</v>
      </c>
      <c r="M1208" s="223">
        <v>0</v>
      </c>
      <c r="N1208" s="223">
        <v>0</v>
      </c>
      <c r="O1208">
        <v>34</v>
      </c>
    </row>
    <row r="1209" spans="1:15">
      <c r="A1209" s="222" t="s">
        <v>1831</v>
      </c>
      <c r="B1209" s="222" t="s">
        <v>119</v>
      </c>
      <c r="C1209" s="223">
        <v>0</v>
      </c>
      <c r="D1209" s="223">
        <v>0</v>
      </c>
      <c r="E1209" s="223">
        <v>0</v>
      </c>
      <c r="F1209" s="223">
        <v>0</v>
      </c>
      <c r="G1209" s="223">
        <v>0</v>
      </c>
      <c r="H1209" s="223">
        <v>0</v>
      </c>
      <c r="I1209" s="223">
        <v>0</v>
      </c>
      <c r="J1209" s="223">
        <v>0</v>
      </c>
      <c r="K1209" s="223">
        <v>0</v>
      </c>
      <c r="L1209" s="223">
        <v>0</v>
      </c>
      <c r="M1209" s="223">
        <v>0</v>
      </c>
      <c r="N1209" s="223">
        <v>0</v>
      </c>
      <c r="O1209">
        <v>34</v>
      </c>
    </row>
    <row r="1210" spans="1:15">
      <c r="A1210" s="222" t="s">
        <v>1832</v>
      </c>
      <c r="B1210" s="222" t="s">
        <v>119</v>
      </c>
      <c r="C1210" s="223">
        <v>0</v>
      </c>
      <c r="D1210" s="223">
        <v>0</v>
      </c>
      <c r="E1210" s="223">
        <v>0</v>
      </c>
      <c r="F1210" s="223">
        <v>0</v>
      </c>
      <c r="G1210" s="223">
        <v>0</v>
      </c>
      <c r="H1210" s="223">
        <v>0</v>
      </c>
      <c r="I1210" s="223">
        <v>0</v>
      </c>
      <c r="J1210" s="223">
        <v>0</v>
      </c>
      <c r="K1210" s="223">
        <v>0</v>
      </c>
      <c r="L1210" s="223">
        <v>0</v>
      </c>
      <c r="M1210" s="223">
        <v>0</v>
      </c>
      <c r="N1210" s="223">
        <v>0</v>
      </c>
      <c r="O1210">
        <v>34</v>
      </c>
    </row>
    <row r="1211" spans="1:15">
      <c r="A1211" s="222" t="s">
        <v>1833</v>
      </c>
      <c r="B1211" s="222" t="s">
        <v>119</v>
      </c>
      <c r="C1211" s="223">
        <v>0</v>
      </c>
      <c r="D1211" s="223">
        <v>0</v>
      </c>
      <c r="E1211" s="223">
        <v>0</v>
      </c>
      <c r="F1211" s="223">
        <v>0</v>
      </c>
      <c r="G1211" s="223">
        <v>0</v>
      </c>
      <c r="H1211" s="223">
        <v>0</v>
      </c>
      <c r="I1211" s="223">
        <v>0</v>
      </c>
      <c r="J1211" s="223">
        <v>0</v>
      </c>
      <c r="K1211" s="223">
        <v>0</v>
      </c>
      <c r="L1211" s="223">
        <v>0</v>
      </c>
      <c r="M1211" s="223">
        <v>0</v>
      </c>
      <c r="N1211" s="223">
        <v>0</v>
      </c>
      <c r="O1211">
        <v>34</v>
      </c>
    </row>
    <row r="1212" spans="1:15">
      <c r="A1212" s="222" t="s">
        <v>1834</v>
      </c>
      <c r="B1212" s="222" t="s">
        <v>119</v>
      </c>
      <c r="C1212" s="223">
        <v>0</v>
      </c>
      <c r="D1212" s="223">
        <v>0</v>
      </c>
      <c r="E1212" s="223">
        <v>0</v>
      </c>
      <c r="F1212" s="223">
        <v>0</v>
      </c>
      <c r="G1212" s="223">
        <v>0</v>
      </c>
      <c r="H1212" s="223">
        <v>0</v>
      </c>
      <c r="I1212" s="223">
        <v>0</v>
      </c>
      <c r="J1212" s="223">
        <v>0</v>
      </c>
      <c r="K1212" s="223">
        <v>0</v>
      </c>
      <c r="L1212" s="223">
        <v>0</v>
      </c>
      <c r="M1212" s="223">
        <v>0</v>
      </c>
      <c r="N1212" s="223">
        <v>0</v>
      </c>
      <c r="O1212">
        <v>34</v>
      </c>
    </row>
    <row r="1213" spans="1:15">
      <c r="A1213" s="222" t="s">
        <v>1835</v>
      </c>
      <c r="B1213" s="222" t="s">
        <v>119</v>
      </c>
      <c r="C1213" s="223">
        <v>0</v>
      </c>
      <c r="D1213" s="223">
        <v>0</v>
      </c>
      <c r="E1213" s="223">
        <v>0</v>
      </c>
      <c r="F1213" s="223">
        <v>0</v>
      </c>
      <c r="G1213" s="223">
        <v>0</v>
      </c>
      <c r="H1213" s="223">
        <v>0</v>
      </c>
      <c r="I1213" s="223">
        <v>0</v>
      </c>
      <c r="J1213" s="223">
        <v>0</v>
      </c>
      <c r="K1213" s="223">
        <v>0</v>
      </c>
      <c r="L1213" s="223">
        <v>0</v>
      </c>
      <c r="M1213" s="223">
        <v>0</v>
      </c>
      <c r="N1213" s="223">
        <v>0</v>
      </c>
      <c r="O1213">
        <v>34</v>
      </c>
    </row>
    <row r="1214" spans="1:15">
      <c r="A1214" s="222" t="s">
        <v>1836</v>
      </c>
      <c r="B1214" s="222" t="s">
        <v>1837</v>
      </c>
      <c r="C1214" s="223">
        <v>0</v>
      </c>
      <c r="D1214" s="223">
        <v>0</v>
      </c>
      <c r="E1214" s="223">
        <v>0</v>
      </c>
      <c r="F1214" s="223">
        <v>0</v>
      </c>
      <c r="G1214" s="223">
        <v>0</v>
      </c>
      <c r="H1214" s="223">
        <v>0</v>
      </c>
      <c r="I1214" s="223">
        <v>0</v>
      </c>
      <c r="J1214" s="223">
        <v>0</v>
      </c>
      <c r="K1214" s="223">
        <v>0</v>
      </c>
      <c r="L1214" s="223">
        <v>0</v>
      </c>
      <c r="M1214" s="223">
        <v>0</v>
      </c>
      <c r="N1214" s="223">
        <v>0</v>
      </c>
      <c r="O1214">
        <v>34</v>
      </c>
    </row>
    <row r="1215" spans="1:15">
      <c r="A1215" s="222" t="s">
        <v>1838</v>
      </c>
      <c r="B1215" s="222" t="s">
        <v>119</v>
      </c>
      <c r="C1215" s="223">
        <v>0</v>
      </c>
      <c r="D1215" s="223">
        <v>0</v>
      </c>
      <c r="E1215" s="223">
        <v>0</v>
      </c>
      <c r="F1215" s="223">
        <v>0</v>
      </c>
      <c r="G1215" s="223">
        <v>0</v>
      </c>
      <c r="H1215" s="223">
        <v>0</v>
      </c>
      <c r="I1215" s="223">
        <v>0</v>
      </c>
      <c r="J1215" s="223">
        <v>0</v>
      </c>
      <c r="K1215" s="223">
        <v>0</v>
      </c>
      <c r="L1215" s="223">
        <v>0</v>
      </c>
      <c r="M1215" s="223">
        <v>0</v>
      </c>
      <c r="N1215" s="223">
        <v>0</v>
      </c>
      <c r="O1215">
        <v>34</v>
      </c>
    </row>
    <row r="1216" spans="1:15">
      <c r="A1216" s="222" t="s">
        <v>1839</v>
      </c>
      <c r="B1216" s="222" t="s">
        <v>119</v>
      </c>
      <c r="C1216" s="223">
        <v>0</v>
      </c>
      <c r="D1216" s="223">
        <v>0</v>
      </c>
      <c r="E1216" s="223">
        <v>0</v>
      </c>
      <c r="F1216" s="223">
        <v>0</v>
      </c>
      <c r="G1216" s="223">
        <v>0</v>
      </c>
      <c r="H1216" s="223">
        <v>0</v>
      </c>
      <c r="I1216" s="223">
        <v>0</v>
      </c>
      <c r="J1216" s="223">
        <v>0</v>
      </c>
      <c r="K1216" s="223">
        <v>0</v>
      </c>
      <c r="L1216" s="223">
        <v>0</v>
      </c>
      <c r="M1216" s="223">
        <v>0</v>
      </c>
      <c r="N1216" s="223">
        <v>0</v>
      </c>
      <c r="O1216">
        <v>34</v>
      </c>
    </row>
    <row r="1217" spans="1:15">
      <c r="A1217" s="222" t="s">
        <v>1840</v>
      </c>
      <c r="B1217" s="222" t="s">
        <v>1841</v>
      </c>
      <c r="C1217" s="223">
        <v>0</v>
      </c>
      <c r="D1217" s="223">
        <v>0</v>
      </c>
      <c r="E1217" s="223">
        <v>0</v>
      </c>
      <c r="F1217" s="223">
        <v>0</v>
      </c>
      <c r="G1217" s="223">
        <v>0</v>
      </c>
      <c r="H1217" s="223">
        <v>0</v>
      </c>
      <c r="I1217" s="223">
        <v>0</v>
      </c>
      <c r="J1217" s="223">
        <v>0</v>
      </c>
      <c r="K1217" s="223">
        <v>0</v>
      </c>
      <c r="L1217" s="223">
        <v>0</v>
      </c>
      <c r="M1217" s="223">
        <v>0</v>
      </c>
      <c r="N1217" s="223">
        <v>0</v>
      </c>
      <c r="O1217">
        <v>34</v>
      </c>
    </row>
    <row r="1218" spans="1:15">
      <c r="A1218" s="222" t="s">
        <v>1842</v>
      </c>
      <c r="B1218" s="222" t="s">
        <v>119</v>
      </c>
      <c r="C1218" s="223">
        <v>0</v>
      </c>
      <c r="D1218" s="223">
        <v>0</v>
      </c>
      <c r="E1218" s="223">
        <v>0</v>
      </c>
      <c r="F1218" s="223">
        <v>0</v>
      </c>
      <c r="G1218" s="223">
        <v>0</v>
      </c>
      <c r="H1218" s="223">
        <v>0</v>
      </c>
      <c r="I1218" s="223">
        <v>0</v>
      </c>
      <c r="J1218" s="223">
        <v>0</v>
      </c>
      <c r="K1218" s="223">
        <v>0</v>
      </c>
      <c r="L1218" s="223">
        <v>0</v>
      </c>
      <c r="M1218" s="223">
        <v>0</v>
      </c>
      <c r="N1218" s="223">
        <v>0</v>
      </c>
      <c r="O1218">
        <v>34</v>
      </c>
    </row>
    <row r="1219" spans="1:15">
      <c r="A1219" s="222" t="s">
        <v>1843</v>
      </c>
      <c r="B1219" s="222" t="s">
        <v>119</v>
      </c>
      <c r="C1219" s="223">
        <v>0</v>
      </c>
      <c r="D1219" s="223">
        <v>0</v>
      </c>
      <c r="E1219" s="223">
        <v>0</v>
      </c>
      <c r="F1219" s="223">
        <v>0</v>
      </c>
      <c r="G1219" s="223">
        <v>0</v>
      </c>
      <c r="H1219" s="223">
        <v>0</v>
      </c>
      <c r="I1219" s="223">
        <v>0</v>
      </c>
      <c r="J1219" s="223">
        <v>0</v>
      </c>
      <c r="K1219" s="223">
        <v>0</v>
      </c>
      <c r="L1219" s="223">
        <v>0</v>
      </c>
      <c r="M1219" s="223">
        <v>0</v>
      </c>
      <c r="N1219" s="223">
        <v>0</v>
      </c>
      <c r="O1219">
        <v>34</v>
      </c>
    </row>
    <row r="1220" spans="1:15">
      <c r="A1220" s="222" t="s">
        <v>1844</v>
      </c>
      <c r="B1220" s="222" t="s">
        <v>119</v>
      </c>
      <c r="C1220" s="223">
        <v>0</v>
      </c>
      <c r="D1220" s="223">
        <v>0</v>
      </c>
      <c r="E1220" s="223">
        <v>0</v>
      </c>
      <c r="F1220" s="223">
        <v>0</v>
      </c>
      <c r="G1220" s="223">
        <v>0</v>
      </c>
      <c r="H1220" s="223">
        <v>0</v>
      </c>
      <c r="I1220" s="223">
        <v>0</v>
      </c>
      <c r="J1220" s="223">
        <v>0</v>
      </c>
      <c r="K1220" s="223">
        <v>0</v>
      </c>
      <c r="L1220" s="223">
        <v>0</v>
      </c>
      <c r="M1220" s="223">
        <v>0</v>
      </c>
      <c r="N1220" s="223">
        <v>0</v>
      </c>
      <c r="O1220">
        <v>34</v>
      </c>
    </row>
    <row r="1221" spans="1:15">
      <c r="A1221" s="222" t="s">
        <v>1845</v>
      </c>
      <c r="B1221" s="222" t="s">
        <v>119</v>
      </c>
      <c r="C1221" s="223">
        <v>0</v>
      </c>
      <c r="D1221" s="223">
        <v>0</v>
      </c>
      <c r="E1221" s="223">
        <v>0</v>
      </c>
      <c r="F1221" s="223">
        <v>0</v>
      </c>
      <c r="G1221" s="223">
        <v>0</v>
      </c>
      <c r="H1221" s="223">
        <v>0</v>
      </c>
      <c r="I1221" s="223">
        <v>0</v>
      </c>
      <c r="J1221" s="223">
        <v>0</v>
      </c>
      <c r="K1221" s="223">
        <v>0</v>
      </c>
      <c r="L1221" s="223">
        <v>0</v>
      </c>
      <c r="M1221" s="223">
        <v>0</v>
      </c>
      <c r="N1221" s="223">
        <v>0</v>
      </c>
      <c r="O1221">
        <v>34</v>
      </c>
    </row>
    <row r="1222" spans="1:15">
      <c r="A1222" s="222" t="s">
        <v>1846</v>
      </c>
      <c r="B1222" s="222" t="s">
        <v>119</v>
      </c>
      <c r="C1222" s="223">
        <v>0</v>
      </c>
      <c r="D1222" s="223">
        <v>0</v>
      </c>
      <c r="E1222" s="223">
        <v>0</v>
      </c>
      <c r="F1222" s="223">
        <v>0</v>
      </c>
      <c r="G1222" s="223">
        <v>0</v>
      </c>
      <c r="H1222" s="223">
        <v>0</v>
      </c>
      <c r="I1222" s="223">
        <v>0</v>
      </c>
      <c r="J1222" s="223">
        <v>0</v>
      </c>
      <c r="K1222" s="223">
        <v>0</v>
      </c>
      <c r="L1222" s="223">
        <v>0</v>
      </c>
      <c r="M1222" s="223">
        <v>0</v>
      </c>
      <c r="N1222" s="223">
        <v>0</v>
      </c>
      <c r="O1222">
        <v>34</v>
      </c>
    </row>
    <row r="1223" spans="1:15">
      <c r="A1223" s="222" t="s">
        <v>1847</v>
      </c>
      <c r="B1223" s="222" t="s">
        <v>119</v>
      </c>
      <c r="C1223" s="223">
        <v>0</v>
      </c>
      <c r="D1223" s="223">
        <v>0</v>
      </c>
      <c r="E1223" s="223">
        <v>0</v>
      </c>
      <c r="F1223" s="223">
        <v>0</v>
      </c>
      <c r="G1223" s="223">
        <v>0</v>
      </c>
      <c r="H1223" s="223">
        <v>0</v>
      </c>
      <c r="I1223" s="223">
        <v>0</v>
      </c>
      <c r="J1223" s="223">
        <v>0</v>
      </c>
      <c r="K1223" s="223">
        <v>0</v>
      </c>
      <c r="L1223" s="223">
        <v>0</v>
      </c>
      <c r="M1223" s="223">
        <v>0</v>
      </c>
      <c r="N1223" s="223">
        <v>0</v>
      </c>
      <c r="O1223">
        <v>34</v>
      </c>
    </row>
    <row r="1224" spans="1:15">
      <c r="A1224" s="222" t="s">
        <v>1848</v>
      </c>
      <c r="B1224" s="222" t="s">
        <v>119</v>
      </c>
      <c r="C1224" s="223">
        <v>0</v>
      </c>
      <c r="D1224" s="223">
        <v>0</v>
      </c>
      <c r="E1224" s="223">
        <v>0</v>
      </c>
      <c r="F1224" s="223">
        <v>0</v>
      </c>
      <c r="G1224" s="223">
        <v>0</v>
      </c>
      <c r="H1224" s="223">
        <v>0</v>
      </c>
      <c r="I1224" s="223">
        <v>0</v>
      </c>
      <c r="J1224" s="223">
        <v>0</v>
      </c>
      <c r="K1224" s="223">
        <v>0</v>
      </c>
      <c r="L1224" s="223">
        <v>0</v>
      </c>
      <c r="M1224" s="223">
        <v>0</v>
      </c>
      <c r="N1224" s="223">
        <v>0</v>
      </c>
      <c r="O1224">
        <v>34</v>
      </c>
    </row>
    <row r="1225" spans="1:15">
      <c r="A1225" s="222" t="s">
        <v>1849</v>
      </c>
      <c r="B1225" s="222" t="s">
        <v>119</v>
      </c>
      <c r="C1225" s="223">
        <v>0</v>
      </c>
      <c r="D1225" s="223">
        <v>0</v>
      </c>
      <c r="E1225" s="223">
        <v>0</v>
      </c>
      <c r="F1225" s="223">
        <v>0</v>
      </c>
      <c r="G1225" s="223">
        <v>0</v>
      </c>
      <c r="H1225" s="223">
        <v>0</v>
      </c>
      <c r="I1225" s="223">
        <v>0</v>
      </c>
      <c r="J1225" s="223">
        <v>0</v>
      </c>
      <c r="K1225" s="223">
        <v>0</v>
      </c>
      <c r="L1225" s="223">
        <v>0</v>
      </c>
      <c r="M1225" s="223">
        <v>0</v>
      </c>
      <c r="N1225" s="223">
        <v>0</v>
      </c>
      <c r="O1225">
        <v>34</v>
      </c>
    </row>
    <row r="1226" spans="1:15">
      <c r="A1226" s="222" t="s">
        <v>1850</v>
      </c>
      <c r="B1226" s="222" t="s">
        <v>119</v>
      </c>
      <c r="C1226" s="223">
        <v>0</v>
      </c>
      <c r="D1226" s="223">
        <v>0</v>
      </c>
      <c r="E1226" s="223">
        <v>0</v>
      </c>
      <c r="F1226" s="223">
        <v>0</v>
      </c>
      <c r="G1226" s="223">
        <v>0</v>
      </c>
      <c r="H1226" s="223">
        <v>0</v>
      </c>
      <c r="I1226" s="223">
        <v>0</v>
      </c>
      <c r="J1226" s="223">
        <v>0</v>
      </c>
      <c r="K1226" s="223">
        <v>0</v>
      </c>
      <c r="L1226" s="223">
        <v>0</v>
      </c>
      <c r="M1226" s="223">
        <v>0</v>
      </c>
      <c r="N1226" s="223">
        <v>0</v>
      </c>
      <c r="O1226">
        <v>34</v>
      </c>
    </row>
    <row r="1227" spans="1:15">
      <c r="A1227" s="222" t="s">
        <v>1851</v>
      </c>
      <c r="B1227" s="222" t="s">
        <v>119</v>
      </c>
      <c r="C1227" s="223">
        <v>0</v>
      </c>
      <c r="D1227" s="223">
        <v>0</v>
      </c>
      <c r="E1227" s="223">
        <v>0</v>
      </c>
      <c r="F1227" s="223">
        <v>0</v>
      </c>
      <c r="G1227" s="223">
        <v>0</v>
      </c>
      <c r="H1227" s="223">
        <v>0</v>
      </c>
      <c r="I1227" s="223">
        <v>0</v>
      </c>
      <c r="J1227" s="223">
        <v>0</v>
      </c>
      <c r="K1227" s="223">
        <v>0</v>
      </c>
      <c r="L1227" s="223">
        <v>0</v>
      </c>
      <c r="M1227" s="223">
        <v>0</v>
      </c>
      <c r="N1227" s="223">
        <v>0</v>
      </c>
      <c r="O1227">
        <v>34</v>
      </c>
    </row>
    <row r="1228" spans="1:15">
      <c r="A1228" s="222" t="s">
        <v>1852</v>
      </c>
      <c r="B1228" s="222" t="s">
        <v>119</v>
      </c>
      <c r="C1228" s="223">
        <v>0</v>
      </c>
      <c r="D1228" s="223">
        <v>0</v>
      </c>
      <c r="E1228" s="223">
        <v>0</v>
      </c>
      <c r="F1228" s="223">
        <v>0</v>
      </c>
      <c r="G1228" s="223">
        <v>0</v>
      </c>
      <c r="H1228" s="223">
        <v>0</v>
      </c>
      <c r="I1228" s="223">
        <v>0</v>
      </c>
      <c r="J1228" s="223">
        <v>0</v>
      </c>
      <c r="K1228" s="223">
        <v>0</v>
      </c>
      <c r="L1228" s="223">
        <v>0</v>
      </c>
      <c r="M1228" s="223">
        <v>0</v>
      </c>
      <c r="N1228" s="223">
        <v>0</v>
      </c>
      <c r="O1228">
        <v>34</v>
      </c>
    </row>
    <row r="1229" spans="1:15">
      <c r="A1229" s="222" t="s">
        <v>1853</v>
      </c>
      <c r="B1229" s="222" t="s">
        <v>119</v>
      </c>
      <c r="C1229" s="223">
        <v>0</v>
      </c>
      <c r="D1229" s="223">
        <v>0</v>
      </c>
      <c r="E1229" s="223">
        <v>0</v>
      </c>
      <c r="F1229" s="223">
        <v>0</v>
      </c>
      <c r="G1229" s="223">
        <v>0</v>
      </c>
      <c r="H1229" s="223">
        <v>0</v>
      </c>
      <c r="I1229" s="223">
        <v>0</v>
      </c>
      <c r="J1229" s="223">
        <v>0</v>
      </c>
      <c r="K1229" s="223">
        <v>0</v>
      </c>
      <c r="L1229" s="223">
        <v>0</v>
      </c>
      <c r="M1229" s="223">
        <v>0</v>
      </c>
      <c r="N1229" s="223">
        <v>0</v>
      </c>
      <c r="O1229">
        <v>34</v>
      </c>
    </row>
    <row r="1230" spans="1:15">
      <c r="A1230" s="222" t="s">
        <v>1854</v>
      </c>
      <c r="B1230" s="222" t="s">
        <v>119</v>
      </c>
      <c r="C1230" s="223">
        <v>0</v>
      </c>
      <c r="D1230" s="223">
        <v>0</v>
      </c>
      <c r="E1230" s="223">
        <v>0</v>
      </c>
      <c r="F1230" s="223">
        <v>0</v>
      </c>
      <c r="G1230" s="223">
        <v>0</v>
      </c>
      <c r="H1230" s="223">
        <v>0</v>
      </c>
      <c r="I1230" s="223">
        <v>0</v>
      </c>
      <c r="J1230" s="223">
        <v>0</v>
      </c>
      <c r="K1230" s="223">
        <v>0</v>
      </c>
      <c r="L1230" s="223">
        <v>0</v>
      </c>
      <c r="M1230" s="223">
        <v>0</v>
      </c>
      <c r="N1230" s="223">
        <v>0</v>
      </c>
      <c r="O1230">
        <v>34</v>
      </c>
    </row>
    <row r="1231" spans="1:15">
      <c r="A1231" s="222" t="s">
        <v>1855</v>
      </c>
      <c r="B1231" s="222" t="s">
        <v>119</v>
      </c>
      <c r="C1231" s="223">
        <v>0</v>
      </c>
      <c r="D1231" s="223">
        <v>0</v>
      </c>
      <c r="E1231" s="223">
        <v>0</v>
      </c>
      <c r="F1231" s="223">
        <v>0</v>
      </c>
      <c r="G1231" s="223">
        <v>0</v>
      </c>
      <c r="H1231" s="223">
        <v>0</v>
      </c>
      <c r="I1231" s="223">
        <v>0</v>
      </c>
      <c r="J1231" s="223">
        <v>0</v>
      </c>
      <c r="K1231" s="223">
        <v>0</v>
      </c>
      <c r="L1231" s="223">
        <v>0</v>
      </c>
      <c r="M1231" s="223">
        <v>0</v>
      </c>
      <c r="N1231" s="223">
        <v>0</v>
      </c>
      <c r="O1231">
        <v>34</v>
      </c>
    </row>
    <row r="1232" spans="1:15">
      <c r="A1232" s="222" t="s">
        <v>1856</v>
      </c>
      <c r="B1232" s="222" t="s">
        <v>119</v>
      </c>
      <c r="C1232" s="223">
        <v>0</v>
      </c>
      <c r="D1232" s="223">
        <v>0</v>
      </c>
      <c r="E1232" s="223">
        <v>0</v>
      </c>
      <c r="F1232" s="223">
        <v>0</v>
      </c>
      <c r="G1232" s="223">
        <v>0</v>
      </c>
      <c r="H1232" s="223">
        <v>0</v>
      </c>
      <c r="I1232" s="223">
        <v>0</v>
      </c>
      <c r="J1232" s="223">
        <v>0</v>
      </c>
      <c r="K1232" s="223">
        <v>0</v>
      </c>
      <c r="L1232" s="223">
        <v>0</v>
      </c>
      <c r="M1232" s="223">
        <v>0</v>
      </c>
      <c r="N1232" s="223">
        <v>0</v>
      </c>
      <c r="O1232">
        <v>34</v>
      </c>
    </row>
    <row r="1233" spans="1:15">
      <c r="A1233" s="222" t="s">
        <v>1857</v>
      </c>
      <c r="B1233" s="222" t="s">
        <v>119</v>
      </c>
      <c r="C1233" s="223">
        <v>0</v>
      </c>
      <c r="D1233" s="223">
        <v>0</v>
      </c>
      <c r="E1233" s="223">
        <v>0</v>
      </c>
      <c r="F1233" s="223">
        <v>0</v>
      </c>
      <c r="G1233" s="223">
        <v>0</v>
      </c>
      <c r="H1233" s="223">
        <v>0</v>
      </c>
      <c r="I1233" s="223">
        <v>0</v>
      </c>
      <c r="J1233" s="223">
        <v>0</v>
      </c>
      <c r="K1233" s="223">
        <v>0</v>
      </c>
      <c r="L1233" s="223">
        <v>0</v>
      </c>
      <c r="M1233" s="223">
        <v>0</v>
      </c>
      <c r="N1233" s="223">
        <v>0</v>
      </c>
      <c r="O1233">
        <v>34</v>
      </c>
    </row>
    <row r="1234" spans="1:15">
      <c r="A1234" s="222" t="s">
        <v>1858</v>
      </c>
      <c r="B1234" s="222" t="s">
        <v>119</v>
      </c>
      <c r="C1234" s="223">
        <v>0</v>
      </c>
      <c r="D1234" s="223">
        <v>0</v>
      </c>
      <c r="E1234" s="223">
        <v>0</v>
      </c>
      <c r="F1234" s="223">
        <v>0</v>
      </c>
      <c r="G1234" s="223">
        <v>0</v>
      </c>
      <c r="H1234" s="223">
        <v>0</v>
      </c>
      <c r="I1234" s="223">
        <v>0</v>
      </c>
      <c r="J1234" s="223">
        <v>0</v>
      </c>
      <c r="K1234" s="223">
        <v>0</v>
      </c>
      <c r="L1234" s="223">
        <v>0</v>
      </c>
      <c r="M1234" s="223">
        <v>0</v>
      </c>
      <c r="N1234" s="223">
        <v>0</v>
      </c>
      <c r="O1234">
        <v>34</v>
      </c>
    </row>
    <row r="1235" spans="1:15">
      <c r="A1235" s="222" t="s">
        <v>1859</v>
      </c>
      <c r="B1235" s="222" t="s">
        <v>119</v>
      </c>
      <c r="C1235" s="223">
        <v>0</v>
      </c>
      <c r="D1235" s="223">
        <v>0</v>
      </c>
      <c r="E1235" s="223">
        <v>0</v>
      </c>
      <c r="F1235" s="223">
        <v>0</v>
      </c>
      <c r="G1235" s="223">
        <v>0</v>
      </c>
      <c r="H1235" s="223">
        <v>0</v>
      </c>
      <c r="I1235" s="223">
        <v>0</v>
      </c>
      <c r="J1235" s="223">
        <v>0</v>
      </c>
      <c r="K1235" s="223">
        <v>0</v>
      </c>
      <c r="L1235" s="223">
        <v>0</v>
      </c>
      <c r="M1235" s="223">
        <v>0</v>
      </c>
      <c r="N1235" s="223">
        <v>0</v>
      </c>
      <c r="O1235">
        <v>34</v>
      </c>
    </row>
    <row r="1236" spans="1:15">
      <c r="A1236" s="222" t="s">
        <v>1860</v>
      </c>
      <c r="B1236" s="222" t="s">
        <v>119</v>
      </c>
      <c r="C1236" s="223">
        <v>0</v>
      </c>
      <c r="D1236" s="223">
        <v>0</v>
      </c>
      <c r="E1236" s="223">
        <v>0</v>
      </c>
      <c r="F1236" s="223">
        <v>0</v>
      </c>
      <c r="G1236" s="223">
        <v>0</v>
      </c>
      <c r="H1236" s="223">
        <v>0</v>
      </c>
      <c r="I1236" s="223">
        <v>0</v>
      </c>
      <c r="J1236" s="223">
        <v>0</v>
      </c>
      <c r="K1236" s="223">
        <v>0</v>
      </c>
      <c r="L1236" s="223">
        <v>0</v>
      </c>
      <c r="M1236" s="223">
        <v>0</v>
      </c>
      <c r="N1236" s="223">
        <v>0</v>
      </c>
      <c r="O1236">
        <v>34</v>
      </c>
    </row>
    <row r="1237" spans="1:15">
      <c r="A1237" s="222" t="s">
        <v>1861</v>
      </c>
      <c r="B1237" s="222" t="s">
        <v>119</v>
      </c>
      <c r="C1237" s="223">
        <v>0</v>
      </c>
      <c r="D1237" s="223">
        <v>0</v>
      </c>
      <c r="E1237" s="223">
        <v>0</v>
      </c>
      <c r="F1237" s="223">
        <v>0</v>
      </c>
      <c r="G1237" s="223">
        <v>0</v>
      </c>
      <c r="H1237" s="223">
        <v>0</v>
      </c>
      <c r="I1237" s="223">
        <v>0</v>
      </c>
      <c r="J1237" s="223">
        <v>0</v>
      </c>
      <c r="K1237" s="223">
        <v>0</v>
      </c>
      <c r="L1237" s="223">
        <v>0</v>
      </c>
      <c r="M1237" s="223">
        <v>0</v>
      </c>
      <c r="N1237" s="223">
        <v>0</v>
      </c>
      <c r="O1237">
        <v>34</v>
      </c>
    </row>
    <row r="1238" spans="1:15">
      <c r="A1238" s="222" t="s">
        <v>1862</v>
      </c>
      <c r="B1238" s="222" t="s">
        <v>119</v>
      </c>
      <c r="C1238" s="223">
        <v>0</v>
      </c>
      <c r="D1238" s="223">
        <v>0</v>
      </c>
      <c r="E1238" s="223">
        <v>0</v>
      </c>
      <c r="F1238" s="223">
        <v>0</v>
      </c>
      <c r="G1238" s="223">
        <v>0</v>
      </c>
      <c r="H1238" s="223">
        <v>0</v>
      </c>
      <c r="I1238" s="223">
        <v>0</v>
      </c>
      <c r="J1238" s="223">
        <v>0</v>
      </c>
      <c r="K1238" s="223">
        <v>0</v>
      </c>
      <c r="L1238" s="223">
        <v>0</v>
      </c>
      <c r="M1238" s="223">
        <v>0</v>
      </c>
      <c r="N1238" s="223">
        <v>0</v>
      </c>
      <c r="O1238">
        <v>34</v>
      </c>
    </row>
    <row r="1239" spans="1:15">
      <c r="A1239" s="222" t="s">
        <v>1863</v>
      </c>
      <c r="B1239" s="222" t="s">
        <v>119</v>
      </c>
      <c r="C1239" s="223">
        <v>0</v>
      </c>
      <c r="D1239" s="223">
        <v>0</v>
      </c>
      <c r="E1239" s="223">
        <v>0</v>
      </c>
      <c r="F1239" s="223">
        <v>0</v>
      </c>
      <c r="G1239" s="223">
        <v>0</v>
      </c>
      <c r="H1239" s="223">
        <v>0</v>
      </c>
      <c r="I1239" s="223">
        <v>0</v>
      </c>
      <c r="J1239" s="223">
        <v>0</v>
      </c>
      <c r="K1239" s="223">
        <v>0</v>
      </c>
      <c r="L1239" s="223">
        <v>0</v>
      </c>
      <c r="M1239" s="223">
        <v>0</v>
      </c>
      <c r="N1239" s="223">
        <v>0</v>
      </c>
      <c r="O1239">
        <v>34</v>
      </c>
    </row>
    <row r="1240" spans="1:15">
      <c r="A1240" s="222" t="s">
        <v>1864</v>
      </c>
      <c r="B1240" s="222" t="s">
        <v>119</v>
      </c>
      <c r="C1240" s="223">
        <v>0</v>
      </c>
      <c r="D1240" s="223">
        <v>0</v>
      </c>
      <c r="E1240" s="223">
        <v>0</v>
      </c>
      <c r="F1240" s="223">
        <v>0</v>
      </c>
      <c r="G1240" s="223">
        <v>0</v>
      </c>
      <c r="H1240" s="223">
        <v>0</v>
      </c>
      <c r="I1240" s="223">
        <v>0</v>
      </c>
      <c r="J1240" s="223">
        <v>0</v>
      </c>
      <c r="K1240" s="223">
        <v>0</v>
      </c>
      <c r="L1240" s="223">
        <v>0</v>
      </c>
      <c r="M1240" s="223">
        <v>0</v>
      </c>
      <c r="N1240" s="223">
        <v>0</v>
      </c>
      <c r="O1240">
        <v>34</v>
      </c>
    </row>
    <row r="1241" spans="1:15">
      <c r="A1241" s="222" t="s">
        <v>1865</v>
      </c>
      <c r="B1241" s="222" t="s">
        <v>119</v>
      </c>
      <c r="C1241" s="223">
        <v>0</v>
      </c>
      <c r="D1241" s="223">
        <v>0</v>
      </c>
      <c r="E1241" s="223">
        <v>0</v>
      </c>
      <c r="F1241" s="223">
        <v>0</v>
      </c>
      <c r="G1241" s="223">
        <v>0</v>
      </c>
      <c r="H1241" s="223">
        <v>0</v>
      </c>
      <c r="I1241" s="223">
        <v>0</v>
      </c>
      <c r="J1241" s="223">
        <v>0</v>
      </c>
      <c r="K1241" s="223">
        <v>0</v>
      </c>
      <c r="L1241" s="223">
        <v>0</v>
      </c>
      <c r="M1241" s="223">
        <v>0</v>
      </c>
      <c r="N1241" s="223">
        <v>0</v>
      </c>
      <c r="O1241">
        <v>34</v>
      </c>
    </row>
    <row r="1242" spans="1:15">
      <c r="A1242" s="222" t="s">
        <v>1866</v>
      </c>
      <c r="B1242" s="222" t="s">
        <v>119</v>
      </c>
      <c r="C1242" s="223">
        <v>0</v>
      </c>
      <c r="D1242" s="223">
        <v>0</v>
      </c>
      <c r="E1242" s="223">
        <v>0</v>
      </c>
      <c r="F1242" s="223">
        <v>0</v>
      </c>
      <c r="G1242" s="223">
        <v>0</v>
      </c>
      <c r="H1242" s="223">
        <v>0</v>
      </c>
      <c r="I1242" s="223">
        <v>0</v>
      </c>
      <c r="J1242" s="223">
        <v>0</v>
      </c>
      <c r="K1242" s="223">
        <v>0</v>
      </c>
      <c r="L1242" s="223">
        <v>0</v>
      </c>
      <c r="M1242" s="223">
        <v>0</v>
      </c>
      <c r="N1242" s="223">
        <v>0</v>
      </c>
      <c r="O1242">
        <v>34</v>
      </c>
    </row>
    <row r="1243" spans="1:15">
      <c r="A1243" s="222" t="s">
        <v>1867</v>
      </c>
      <c r="B1243" s="222" t="s">
        <v>119</v>
      </c>
      <c r="C1243" s="223">
        <v>0</v>
      </c>
      <c r="D1243" s="223">
        <v>0</v>
      </c>
      <c r="E1243" s="223">
        <v>0</v>
      </c>
      <c r="F1243" s="223">
        <v>0</v>
      </c>
      <c r="G1243" s="223">
        <v>0</v>
      </c>
      <c r="H1243" s="223">
        <v>0</v>
      </c>
      <c r="I1243" s="223">
        <v>0</v>
      </c>
      <c r="J1243" s="223">
        <v>0</v>
      </c>
      <c r="K1243" s="223">
        <v>0</v>
      </c>
      <c r="L1243" s="223">
        <v>0</v>
      </c>
      <c r="M1243" s="223">
        <v>0</v>
      </c>
      <c r="N1243" s="223">
        <v>0</v>
      </c>
      <c r="O1243">
        <v>34</v>
      </c>
    </row>
    <row r="1244" spans="1:15">
      <c r="A1244" s="222" t="s">
        <v>1868</v>
      </c>
      <c r="B1244" s="222" t="s">
        <v>119</v>
      </c>
      <c r="C1244" s="223">
        <v>0</v>
      </c>
      <c r="D1244" s="223">
        <v>0</v>
      </c>
      <c r="E1244" s="223">
        <v>0</v>
      </c>
      <c r="F1244" s="223">
        <v>0</v>
      </c>
      <c r="G1244" s="223">
        <v>0</v>
      </c>
      <c r="H1244" s="223">
        <v>0</v>
      </c>
      <c r="I1244" s="223">
        <v>0</v>
      </c>
      <c r="J1244" s="223">
        <v>0</v>
      </c>
      <c r="K1244" s="223">
        <v>0</v>
      </c>
      <c r="L1244" s="223">
        <v>0</v>
      </c>
      <c r="M1244" s="223">
        <v>0</v>
      </c>
      <c r="N1244" s="223">
        <v>0</v>
      </c>
      <c r="O1244">
        <v>34</v>
      </c>
    </row>
    <row r="1245" spans="1:15">
      <c r="A1245" s="222" t="s">
        <v>1869</v>
      </c>
      <c r="B1245" s="222" t="s">
        <v>119</v>
      </c>
      <c r="C1245" s="223">
        <v>0</v>
      </c>
      <c r="D1245" s="223">
        <v>0</v>
      </c>
      <c r="E1245" s="223">
        <v>0</v>
      </c>
      <c r="F1245" s="223">
        <v>0</v>
      </c>
      <c r="G1245" s="223">
        <v>0</v>
      </c>
      <c r="H1245" s="223">
        <v>0</v>
      </c>
      <c r="I1245" s="223">
        <v>0</v>
      </c>
      <c r="J1245" s="223">
        <v>0</v>
      </c>
      <c r="K1245" s="223">
        <v>0</v>
      </c>
      <c r="L1245" s="223">
        <v>0</v>
      </c>
      <c r="M1245" s="223">
        <v>0</v>
      </c>
      <c r="N1245" s="223">
        <v>0</v>
      </c>
      <c r="O1245">
        <v>34</v>
      </c>
    </row>
    <row r="1246" spans="1:15">
      <c r="A1246" s="222" t="s">
        <v>1870</v>
      </c>
      <c r="B1246" s="222" t="s">
        <v>1871</v>
      </c>
      <c r="C1246" s="223">
        <v>0</v>
      </c>
      <c r="D1246" s="223">
        <v>0</v>
      </c>
      <c r="E1246" s="223">
        <v>0</v>
      </c>
      <c r="F1246" s="223">
        <v>0</v>
      </c>
      <c r="G1246" s="223">
        <v>0</v>
      </c>
      <c r="H1246" s="223">
        <v>0</v>
      </c>
      <c r="I1246" s="223">
        <v>0</v>
      </c>
      <c r="J1246" s="223">
        <v>0</v>
      </c>
      <c r="K1246" s="223">
        <v>0</v>
      </c>
      <c r="L1246" s="223">
        <v>0</v>
      </c>
      <c r="M1246" s="223">
        <v>0</v>
      </c>
      <c r="N1246" s="223">
        <v>0</v>
      </c>
      <c r="O1246">
        <v>34</v>
      </c>
    </row>
    <row r="1247" spans="1:15">
      <c r="A1247" s="222" t="s">
        <v>1872</v>
      </c>
      <c r="B1247" s="222" t="s">
        <v>119</v>
      </c>
      <c r="C1247" s="223">
        <v>0</v>
      </c>
      <c r="D1247" s="223">
        <v>0</v>
      </c>
      <c r="E1247" s="223">
        <v>0</v>
      </c>
      <c r="F1247" s="223">
        <v>0</v>
      </c>
      <c r="G1247" s="223">
        <v>0</v>
      </c>
      <c r="H1247" s="223">
        <v>0</v>
      </c>
      <c r="I1247" s="223">
        <v>0</v>
      </c>
      <c r="J1247" s="223">
        <v>0</v>
      </c>
      <c r="K1247" s="223">
        <v>0</v>
      </c>
      <c r="L1247" s="223">
        <v>0</v>
      </c>
      <c r="M1247" s="223">
        <v>0</v>
      </c>
      <c r="N1247" s="223">
        <v>0</v>
      </c>
      <c r="O1247">
        <v>34</v>
      </c>
    </row>
    <row r="1248" spans="1:15">
      <c r="A1248" s="222" t="s">
        <v>1873</v>
      </c>
      <c r="B1248" s="222" t="s">
        <v>119</v>
      </c>
      <c r="C1248" s="223">
        <v>0</v>
      </c>
      <c r="D1248" s="223">
        <v>0</v>
      </c>
      <c r="E1248" s="223">
        <v>0</v>
      </c>
      <c r="F1248" s="223">
        <v>0</v>
      </c>
      <c r="G1248" s="223">
        <v>0</v>
      </c>
      <c r="H1248" s="223">
        <v>0</v>
      </c>
      <c r="I1248" s="223">
        <v>0</v>
      </c>
      <c r="J1248" s="223">
        <v>0</v>
      </c>
      <c r="K1248" s="223">
        <v>0</v>
      </c>
      <c r="L1248" s="223">
        <v>0</v>
      </c>
      <c r="M1248" s="223">
        <v>0</v>
      </c>
      <c r="N1248" s="223">
        <v>0</v>
      </c>
      <c r="O1248">
        <v>34</v>
      </c>
    </row>
    <row r="1249" spans="1:15">
      <c r="A1249" s="222" t="s">
        <v>1874</v>
      </c>
      <c r="B1249" s="222" t="s">
        <v>1875</v>
      </c>
      <c r="C1249" s="223">
        <v>0</v>
      </c>
      <c r="D1249" s="223">
        <v>0</v>
      </c>
      <c r="E1249" s="223">
        <v>0</v>
      </c>
      <c r="F1249" s="223">
        <v>0</v>
      </c>
      <c r="G1249" s="223">
        <v>0</v>
      </c>
      <c r="H1249" s="223">
        <v>0</v>
      </c>
      <c r="I1249" s="223">
        <v>0</v>
      </c>
      <c r="J1249" s="223">
        <v>0</v>
      </c>
      <c r="K1249" s="223">
        <v>0</v>
      </c>
      <c r="L1249" s="223">
        <v>0</v>
      </c>
      <c r="M1249" s="223">
        <v>0</v>
      </c>
      <c r="N1249" s="223">
        <v>0</v>
      </c>
      <c r="O1249">
        <v>34</v>
      </c>
    </row>
    <row r="1250" spans="1:15">
      <c r="A1250" s="222" t="s">
        <v>2503</v>
      </c>
      <c r="B1250" s="222" t="s">
        <v>2504</v>
      </c>
      <c r="C1250" s="223">
        <v>-50000000</v>
      </c>
      <c r="D1250" s="223">
        <v>-33333333.329999998</v>
      </c>
      <c r="E1250" s="223">
        <v>-33333333.329999998</v>
      </c>
      <c r="F1250" s="223">
        <v>-33333333.329999998</v>
      </c>
      <c r="G1250" s="223">
        <v>-33333333.329999998</v>
      </c>
      <c r="H1250" s="223">
        <v>-33333333.329999998</v>
      </c>
      <c r="I1250" s="223">
        <v>-33333333.329999998</v>
      </c>
      <c r="J1250" s="223">
        <v>-33333333.329999998</v>
      </c>
      <c r="K1250" s="223">
        <v>-33333333.329999998</v>
      </c>
      <c r="L1250" s="223">
        <v>-33333333.329999998</v>
      </c>
      <c r="M1250" s="223">
        <v>-33333333.329999998</v>
      </c>
      <c r="N1250" s="223">
        <v>-33333333.329999998</v>
      </c>
      <c r="O1250">
        <v>34</v>
      </c>
    </row>
    <row r="1251" spans="1:15">
      <c r="A1251" s="222" t="s">
        <v>1876</v>
      </c>
      <c r="B1251" s="222" t="s">
        <v>1410</v>
      </c>
      <c r="C1251" s="223">
        <v>0</v>
      </c>
      <c r="D1251" s="223">
        <v>0</v>
      </c>
      <c r="E1251" s="223">
        <v>0</v>
      </c>
      <c r="F1251" s="223">
        <v>0</v>
      </c>
      <c r="G1251" s="223">
        <v>0</v>
      </c>
      <c r="H1251" s="223">
        <v>0</v>
      </c>
      <c r="I1251" s="223">
        <v>0</v>
      </c>
      <c r="J1251" s="223">
        <v>0</v>
      </c>
      <c r="K1251" s="223">
        <v>0</v>
      </c>
      <c r="L1251" s="223">
        <v>0</v>
      </c>
      <c r="M1251" s="223">
        <v>0</v>
      </c>
      <c r="N1251" s="223">
        <v>0</v>
      </c>
      <c r="O1251">
        <v>34</v>
      </c>
    </row>
    <row r="1252" spans="1:15">
      <c r="A1252" s="222" t="s">
        <v>1877</v>
      </c>
      <c r="B1252" s="222" t="s">
        <v>119</v>
      </c>
      <c r="C1252" s="223">
        <v>0</v>
      </c>
      <c r="D1252" s="223">
        <v>0</v>
      </c>
      <c r="E1252" s="223">
        <v>0</v>
      </c>
      <c r="F1252" s="223">
        <v>0</v>
      </c>
      <c r="G1252" s="223">
        <v>0</v>
      </c>
      <c r="H1252" s="223">
        <v>0</v>
      </c>
      <c r="I1252" s="223">
        <v>0</v>
      </c>
      <c r="J1252" s="223">
        <v>0</v>
      </c>
      <c r="K1252" s="223">
        <v>0</v>
      </c>
      <c r="L1252" s="223">
        <v>0</v>
      </c>
      <c r="M1252" s="223">
        <v>0</v>
      </c>
      <c r="N1252" s="223">
        <v>0</v>
      </c>
      <c r="O1252">
        <v>34</v>
      </c>
    </row>
    <row r="1253" spans="1:15">
      <c r="A1253" s="222" t="s">
        <v>1878</v>
      </c>
      <c r="B1253" s="222" t="s">
        <v>1879</v>
      </c>
      <c r="C1253" s="223">
        <v>0</v>
      </c>
      <c r="D1253" s="223">
        <v>0</v>
      </c>
      <c r="E1253" s="223">
        <v>0</v>
      </c>
      <c r="F1253" s="223">
        <v>0</v>
      </c>
      <c r="G1253" s="223">
        <v>0</v>
      </c>
      <c r="H1253" s="223">
        <v>0</v>
      </c>
      <c r="I1253" s="223">
        <v>0</v>
      </c>
      <c r="J1253" s="223">
        <v>0</v>
      </c>
      <c r="K1253" s="223">
        <v>0</v>
      </c>
      <c r="L1253" s="223">
        <v>0</v>
      </c>
      <c r="M1253" s="223">
        <v>0</v>
      </c>
      <c r="N1253" s="223">
        <v>0</v>
      </c>
      <c r="O1253">
        <v>34</v>
      </c>
    </row>
    <row r="1254" spans="1:15">
      <c r="A1254" s="222" t="s">
        <v>1880</v>
      </c>
      <c r="B1254" s="222" t="s">
        <v>1881</v>
      </c>
      <c r="C1254" s="223">
        <v>0</v>
      </c>
      <c r="D1254" s="223">
        <v>0</v>
      </c>
      <c r="E1254" s="223">
        <v>0</v>
      </c>
      <c r="F1254" s="223">
        <v>0</v>
      </c>
      <c r="G1254" s="223">
        <v>0</v>
      </c>
      <c r="H1254" s="223">
        <v>0</v>
      </c>
      <c r="I1254" s="223">
        <v>0</v>
      </c>
      <c r="J1254" s="223">
        <v>0</v>
      </c>
      <c r="K1254" s="223">
        <v>0</v>
      </c>
      <c r="L1254" s="223">
        <v>0</v>
      </c>
      <c r="M1254" s="223">
        <v>0</v>
      </c>
      <c r="N1254" s="223">
        <v>0</v>
      </c>
      <c r="O1254">
        <v>34</v>
      </c>
    </row>
    <row r="1255" spans="1:15">
      <c r="A1255" s="222" t="s">
        <v>1882</v>
      </c>
      <c r="B1255" s="222" t="s">
        <v>1883</v>
      </c>
      <c r="C1255" s="223">
        <v>0</v>
      </c>
      <c r="D1255" s="223">
        <v>0</v>
      </c>
      <c r="E1255" s="223">
        <v>0</v>
      </c>
      <c r="F1255" s="223">
        <v>0</v>
      </c>
      <c r="G1255" s="223">
        <v>0</v>
      </c>
      <c r="H1255" s="223">
        <v>0</v>
      </c>
      <c r="I1255" s="223">
        <v>0</v>
      </c>
      <c r="J1255" s="223">
        <v>0</v>
      </c>
      <c r="K1255" s="223">
        <v>0</v>
      </c>
      <c r="L1255" s="223">
        <v>0</v>
      </c>
      <c r="M1255" s="223">
        <v>0</v>
      </c>
      <c r="N1255" s="223">
        <v>0</v>
      </c>
      <c r="O1255">
        <v>34</v>
      </c>
    </row>
    <row r="1256" spans="1:15">
      <c r="A1256" s="222" t="s">
        <v>1884</v>
      </c>
      <c r="B1256" s="222" t="s">
        <v>1885</v>
      </c>
      <c r="C1256" s="223">
        <v>0</v>
      </c>
      <c r="D1256" s="223">
        <v>0</v>
      </c>
      <c r="E1256" s="223">
        <v>0</v>
      </c>
      <c r="F1256" s="223">
        <v>0</v>
      </c>
      <c r="G1256" s="223">
        <v>0</v>
      </c>
      <c r="H1256" s="223">
        <v>0</v>
      </c>
      <c r="I1256" s="223">
        <v>0</v>
      </c>
      <c r="J1256" s="223">
        <v>0</v>
      </c>
      <c r="K1256" s="223">
        <v>0</v>
      </c>
      <c r="L1256" s="223">
        <v>0</v>
      </c>
      <c r="M1256" s="223">
        <v>0</v>
      </c>
      <c r="N1256" s="223">
        <v>0</v>
      </c>
      <c r="O1256">
        <v>34</v>
      </c>
    </row>
    <row r="1257" spans="1:15">
      <c r="A1257" s="222" t="s">
        <v>1886</v>
      </c>
      <c r="B1257" s="222" t="s">
        <v>1887</v>
      </c>
      <c r="C1257" s="223">
        <v>0</v>
      </c>
      <c r="D1257" s="223">
        <v>0</v>
      </c>
      <c r="E1257" s="223">
        <v>0</v>
      </c>
      <c r="F1257" s="223">
        <v>0</v>
      </c>
      <c r="G1257" s="223">
        <v>0</v>
      </c>
      <c r="H1257" s="223">
        <v>0</v>
      </c>
      <c r="I1257" s="223">
        <v>0</v>
      </c>
      <c r="J1257" s="223">
        <v>0</v>
      </c>
      <c r="K1257" s="223">
        <v>0</v>
      </c>
      <c r="L1257" s="223">
        <v>0</v>
      </c>
      <c r="M1257" s="223">
        <v>0</v>
      </c>
      <c r="N1257" s="223">
        <v>0</v>
      </c>
      <c r="O1257">
        <v>34</v>
      </c>
    </row>
    <row r="1258" spans="1:15">
      <c r="A1258" s="222" t="s">
        <v>2505</v>
      </c>
      <c r="B1258" s="222" t="s">
        <v>2506</v>
      </c>
      <c r="C1258" s="223">
        <v>0</v>
      </c>
      <c r="D1258" s="223">
        <v>0</v>
      </c>
      <c r="E1258" s="223">
        <v>0</v>
      </c>
      <c r="F1258" s="223">
        <v>0</v>
      </c>
      <c r="G1258" s="223">
        <v>0</v>
      </c>
      <c r="H1258" s="223">
        <v>0</v>
      </c>
      <c r="I1258" s="223">
        <v>0</v>
      </c>
      <c r="J1258" s="223">
        <v>0</v>
      </c>
      <c r="K1258" s="223">
        <v>0</v>
      </c>
      <c r="L1258" s="223">
        <v>0</v>
      </c>
      <c r="M1258" s="223">
        <v>0</v>
      </c>
      <c r="N1258" s="223">
        <v>0</v>
      </c>
      <c r="O1258">
        <v>34</v>
      </c>
    </row>
    <row r="1259" spans="1:15">
      <c r="A1259" s="222" t="s">
        <v>1888</v>
      </c>
      <c r="B1259" s="222" t="s">
        <v>1889</v>
      </c>
      <c r="C1259" s="223">
        <v>0</v>
      </c>
      <c r="D1259" s="223">
        <v>0</v>
      </c>
      <c r="E1259" s="223">
        <v>0</v>
      </c>
      <c r="F1259" s="223">
        <v>0</v>
      </c>
      <c r="G1259" s="223">
        <v>0</v>
      </c>
      <c r="H1259" s="223">
        <v>0</v>
      </c>
      <c r="I1259" s="223">
        <v>0</v>
      </c>
      <c r="J1259" s="223">
        <v>0</v>
      </c>
      <c r="K1259" s="223">
        <v>0</v>
      </c>
      <c r="L1259" s="223">
        <v>0</v>
      </c>
      <c r="M1259" s="223">
        <v>0</v>
      </c>
      <c r="N1259" s="223">
        <v>0</v>
      </c>
      <c r="O1259">
        <v>34</v>
      </c>
    </row>
    <row r="1260" spans="1:15">
      <c r="A1260" s="222" t="s">
        <v>1890</v>
      </c>
      <c r="B1260" s="222" t="s">
        <v>1428</v>
      </c>
      <c r="C1260" s="223">
        <v>0</v>
      </c>
      <c r="D1260" s="223">
        <v>0</v>
      </c>
      <c r="E1260" s="223">
        <v>0</v>
      </c>
      <c r="F1260" s="223">
        <v>0</v>
      </c>
      <c r="G1260" s="223">
        <v>0</v>
      </c>
      <c r="H1260" s="223">
        <v>0</v>
      </c>
      <c r="I1260" s="223">
        <v>0</v>
      </c>
      <c r="J1260" s="223">
        <v>0</v>
      </c>
      <c r="K1260" s="223">
        <v>0</v>
      </c>
      <c r="L1260" s="223">
        <v>0</v>
      </c>
      <c r="M1260" s="223">
        <v>0</v>
      </c>
      <c r="N1260" s="223">
        <v>0</v>
      </c>
      <c r="O1260">
        <v>34</v>
      </c>
    </row>
    <row r="1261" spans="1:15">
      <c r="A1261" s="222" t="s">
        <v>1891</v>
      </c>
      <c r="B1261" s="222" t="s">
        <v>1892</v>
      </c>
      <c r="C1261" s="223">
        <v>0</v>
      </c>
      <c r="D1261" s="223">
        <v>0</v>
      </c>
      <c r="E1261" s="223">
        <v>0</v>
      </c>
      <c r="F1261" s="223">
        <v>0</v>
      </c>
      <c r="G1261" s="223">
        <v>0</v>
      </c>
      <c r="H1261" s="223">
        <v>0</v>
      </c>
      <c r="I1261" s="223">
        <v>0</v>
      </c>
      <c r="J1261" s="223">
        <v>0</v>
      </c>
      <c r="K1261" s="223">
        <v>0</v>
      </c>
      <c r="L1261" s="223">
        <v>0</v>
      </c>
      <c r="M1261" s="223">
        <v>0</v>
      </c>
      <c r="N1261" s="223">
        <v>0</v>
      </c>
      <c r="O1261">
        <v>34</v>
      </c>
    </row>
    <row r="1262" spans="1:15">
      <c r="A1262" s="222" t="s">
        <v>1893</v>
      </c>
      <c r="B1262" s="222" t="s">
        <v>119</v>
      </c>
      <c r="C1262" s="223">
        <v>0</v>
      </c>
      <c r="D1262" s="223">
        <v>0</v>
      </c>
      <c r="E1262" s="223">
        <v>0</v>
      </c>
      <c r="F1262" s="223">
        <v>0</v>
      </c>
      <c r="G1262" s="223">
        <v>0</v>
      </c>
      <c r="H1262" s="223">
        <v>0</v>
      </c>
      <c r="I1262" s="223">
        <v>0</v>
      </c>
      <c r="J1262" s="223">
        <v>0</v>
      </c>
      <c r="K1262" s="223">
        <v>0</v>
      </c>
      <c r="L1262" s="223">
        <v>0</v>
      </c>
      <c r="M1262" s="223">
        <v>0</v>
      </c>
      <c r="N1262" s="223">
        <v>0</v>
      </c>
      <c r="O1262">
        <v>34</v>
      </c>
    </row>
    <row r="1263" spans="1:15">
      <c r="A1263" s="222" t="s">
        <v>1894</v>
      </c>
      <c r="B1263" s="222" t="s">
        <v>119</v>
      </c>
      <c r="C1263" s="223">
        <v>0</v>
      </c>
      <c r="D1263" s="223">
        <v>0</v>
      </c>
      <c r="E1263" s="223">
        <v>0</v>
      </c>
      <c r="F1263" s="223">
        <v>0</v>
      </c>
      <c r="G1263" s="223">
        <v>0</v>
      </c>
      <c r="H1263" s="223">
        <v>0</v>
      </c>
      <c r="I1263" s="223">
        <v>0</v>
      </c>
      <c r="J1263" s="223">
        <v>0</v>
      </c>
      <c r="K1263" s="223">
        <v>0</v>
      </c>
      <c r="L1263" s="223">
        <v>0</v>
      </c>
      <c r="M1263" s="223">
        <v>0</v>
      </c>
      <c r="N1263" s="223">
        <v>0</v>
      </c>
      <c r="O1263">
        <v>34</v>
      </c>
    </row>
    <row r="1264" spans="1:15">
      <c r="A1264" s="222" t="s">
        <v>1895</v>
      </c>
      <c r="B1264" s="222" t="s">
        <v>1793</v>
      </c>
      <c r="C1264" s="223">
        <v>0</v>
      </c>
      <c r="D1264" s="223">
        <v>0</v>
      </c>
      <c r="E1264" s="223">
        <v>0</v>
      </c>
      <c r="F1264" s="223">
        <v>0</v>
      </c>
      <c r="G1264" s="223">
        <v>0</v>
      </c>
      <c r="H1264" s="223">
        <v>0</v>
      </c>
      <c r="I1264" s="223">
        <v>0</v>
      </c>
      <c r="J1264" s="223">
        <v>0</v>
      </c>
      <c r="K1264" s="223">
        <v>0</v>
      </c>
      <c r="L1264" s="223">
        <v>0</v>
      </c>
      <c r="M1264" s="223">
        <v>0</v>
      </c>
      <c r="N1264" s="223">
        <v>0</v>
      </c>
      <c r="O1264">
        <v>34</v>
      </c>
    </row>
    <row r="1265" spans="1:15">
      <c r="A1265" s="222" t="s">
        <v>1896</v>
      </c>
      <c r="B1265" s="222" t="s">
        <v>1795</v>
      </c>
      <c r="C1265" s="223">
        <v>0</v>
      </c>
      <c r="D1265" s="223">
        <v>0</v>
      </c>
      <c r="E1265" s="223">
        <v>0</v>
      </c>
      <c r="F1265" s="223">
        <v>0</v>
      </c>
      <c r="G1265" s="223">
        <v>0</v>
      </c>
      <c r="H1265" s="223">
        <v>0</v>
      </c>
      <c r="I1265" s="223">
        <v>0</v>
      </c>
      <c r="J1265" s="223">
        <v>0</v>
      </c>
      <c r="K1265" s="223">
        <v>0</v>
      </c>
      <c r="L1265" s="223">
        <v>0</v>
      </c>
      <c r="M1265" s="223">
        <v>0</v>
      </c>
      <c r="N1265" s="223">
        <v>0</v>
      </c>
      <c r="O1265">
        <v>34</v>
      </c>
    </row>
    <row r="1266" spans="1:15">
      <c r="A1266" s="222" t="s">
        <v>1897</v>
      </c>
      <c r="B1266" s="222" t="s">
        <v>1799</v>
      </c>
      <c r="C1266" s="223">
        <v>-1299168.2</v>
      </c>
      <c r="D1266" s="223">
        <v>-1151064.8</v>
      </c>
      <c r="E1266" s="223">
        <v>-1059822.3999999999</v>
      </c>
      <c r="F1266" s="223">
        <v>-968580</v>
      </c>
      <c r="G1266" s="223">
        <v>-877337.59999999998</v>
      </c>
      <c r="H1266" s="223">
        <v>-786095.2</v>
      </c>
      <c r="I1266" s="223">
        <v>-786095.2</v>
      </c>
      <c r="J1266" s="223">
        <v>-786095.2</v>
      </c>
      <c r="K1266" s="223">
        <v>-786095.2</v>
      </c>
      <c r="L1266" s="223">
        <v>-786095.2</v>
      </c>
      <c r="M1266" s="223">
        <v>-786095.2</v>
      </c>
      <c r="N1266" s="223">
        <v>-786095.2</v>
      </c>
      <c r="O1266">
        <v>34</v>
      </c>
    </row>
    <row r="1267" spans="1:15">
      <c r="A1267" s="222" t="s">
        <v>1898</v>
      </c>
      <c r="B1267" s="222" t="s">
        <v>1801</v>
      </c>
      <c r="C1267" s="223">
        <v>114494.42</v>
      </c>
      <c r="D1267" s="223">
        <v>99010.22</v>
      </c>
      <c r="E1267" s="223">
        <v>85223.74</v>
      </c>
      <c r="F1267" s="223">
        <v>72449.100000000006</v>
      </c>
      <c r="G1267" s="223">
        <v>60699.519999999997</v>
      </c>
      <c r="H1267" s="223">
        <v>49988.39</v>
      </c>
      <c r="I1267" s="223">
        <v>49988.39</v>
      </c>
      <c r="J1267" s="223">
        <v>49988.39</v>
      </c>
      <c r="K1267" s="223">
        <v>49988.39</v>
      </c>
      <c r="L1267" s="223">
        <v>49988.39</v>
      </c>
      <c r="M1267" s="223">
        <v>49988.39</v>
      </c>
      <c r="N1267" s="223">
        <v>49988.39</v>
      </c>
      <c r="O1267">
        <v>34</v>
      </c>
    </row>
    <row r="1268" spans="1:15">
      <c r="A1268" s="222" t="s">
        <v>1899</v>
      </c>
      <c r="B1268" s="222" t="s">
        <v>1900</v>
      </c>
      <c r="C1268" s="223">
        <v>0</v>
      </c>
      <c r="D1268" s="223">
        <v>0</v>
      </c>
      <c r="E1268" s="223">
        <v>0</v>
      </c>
      <c r="F1268" s="223">
        <v>0</v>
      </c>
      <c r="G1268" s="223">
        <v>0</v>
      </c>
      <c r="H1268" s="223">
        <v>0</v>
      </c>
      <c r="I1268" s="223">
        <v>0</v>
      </c>
      <c r="J1268" s="223">
        <v>0</v>
      </c>
      <c r="K1268" s="223">
        <v>0</v>
      </c>
      <c r="L1268" s="223">
        <v>0</v>
      </c>
      <c r="M1268" s="223">
        <v>0</v>
      </c>
      <c r="N1268" s="223">
        <v>0</v>
      </c>
      <c r="O1268">
        <v>34</v>
      </c>
    </row>
    <row r="1269" spans="1:15">
      <c r="A1269" s="222" t="s">
        <v>1901</v>
      </c>
      <c r="B1269" s="222" t="s">
        <v>1902</v>
      </c>
      <c r="C1269" s="223">
        <v>0</v>
      </c>
      <c r="D1269" s="223">
        <v>0</v>
      </c>
      <c r="E1269" s="223">
        <v>0</v>
      </c>
      <c r="F1269" s="223">
        <v>0</v>
      </c>
      <c r="G1269" s="223">
        <v>0</v>
      </c>
      <c r="H1269" s="223">
        <v>0</v>
      </c>
      <c r="I1269" s="223">
        <v>0</v>
      </c>
      <c r="J1269" s="223">
        <v>0</v>
      </c>
      <c r="K1269" s="223">
        <v>0</v>
      </c>
      <c r="L1269" s="223">
        <v>0</v>
      </c>
      <c r="M1269" s="223">
        <v>0</v>
      </c>
      <c r="N1269" s="223">
        <v>0</v>
      </c>
      <c r="O1269">
        <v>34</v>
      </c>
    </row>
    <row r="1270" spans="1:15">
      <c r="A1270" s="222" t="s">
        <v>1903</v>
      </c>
      <c r="B1270" s="222" t="s">
        <v>119</v>
      </c>
      <c r="C1270" s="223">
        <v>0</v>
      </c>
      <c r="D1270" s="223">
        <v>0</v>
      </c>
      <c r="E1270" s="223">
        <v>0</v>
      </c>
      <c r="F1270" s="223">
        <v>0</v>
      </c>
      <c r="G1270" s="223">
        <v>0</v>
      </c>
      <c r="H1270" s="223">
        <v>0</v>
      </c>
      <c r="I1270" s="223">
        <v>0</v>
      </c>
      <c r="J1270" s="223">
        <v>0</v>
      </c>
      <c r="K1270" s="223">
        <v>0</v>
      </c>
      <c r="L1270" s="223">
        <v>0</v>
      </c>
      <c r="M1270" s="223">
        <v>0</v>
      </c>
      <c r="N1270" s="223">
        <v>0</v>
      </c>
      <c r="O1270">
        <v>34</v>
      </c>
    </row>
    <row r="1271" spans="1:15">
      <c r="A1271" s="222" t="s">
        <v>1904</v>
      </c>
      <c r="B1271" s="222" t="s">
        <v>119</v>
      </c>
      <c r="C1271" s="223">
        <v>0</v>
      </c>
      <c r="D1271" s="223">
        <v>0</v>
      </c>
      <c r="E1271" s="223">
        <v>0</v>
      </c>
      <c r="F1271" s="223">
        <v>0</v>
      </c>
      <c r="G1271" s="223">
        <v>0</v>
      </c>
      <c r="H1271" s="223">
        <v>0</v>
      </c>
      <c r="I1271" s="223">
        <v>0</v>
      </c>
      <c r="J1271" s="223">
        <v>0</v>
      </c>
      <c r="K1271" s="223">
        <v>0</v>
      </c>
      <c r="L1271" s="223">
        <v>0</v>
      </c>
      <c r="M1271" s="223">
        <v>0</v>
      </c>
      <c r="N1271" s="223">
        <v>0</v>
      </c>
      <c r="O1271">
        <v>34</v>
      </c>
    </row>
    <row r="1272" spans="1:15">
      <c r="A1272" s="222" t="s">
        <v>1905</v>
      </c>
      <c r="B1272" s="222" t="s">
        <v>119</v>
      </c>
      <c r="C1272" s="223">
        <v>0</v>
      </c>
      <c r="D1272" s="223">
        <v>0</v>
      </c>
      <c r="E1272" s="223">
        <v>0</v>
      </c>
      <c r="F1272" s="223">
        <v>0</v>
      </c>
      <c r="G1272" s="223">
        <v>0</v>
      </c>
      <c r="H1272" s="223">
        <v>0</v>
      </c>
      <c r="I1272" s="223">
        <v>0</v>
      </c>
      <c r="J1272" s="223">
        <v>0</v>
      </c>
      <c r="K1272" s="223">
        <v>0</v>
      </c>
      <c r="L1272" s="223">
        <v>0</v>
      </c>
      <c r="M1272" s="223">
        <v>0</v>
      </c>
      <c r="N1272" s="223">
        <v>0</v>
      </c>
      <c r="O1272">
        <v>34</v>
      </c>
    </row>
    <row r="1273" spans="1:15">
      <c r="A1273" s="222" t="s">
        <v>1906</v>
      </c>
      <c r="B1273" s="222" t="s">
        <v>119</v>
      </c>
      <c r="C1273" s="223">
        <v>0</v>
      </c>
      <c r="D1273" s="223">
        <v>0</v>
      </c>
      <c r="E1273" s="223">
        <v>0</v>
      </c>
      <c r="F1273" s="223">
        <v>0</v>
      </c>
      <c r="G1273" s="223">
        <v>0</v>
      </c>
      <c r="H1273" s="223">
        <v>0</v>
      </c>
      <c r="I1273" s="223">
        <v>0</v>
      </c>
      <c r="J1273" s="223">
        <v>0</v>
      </c>
      <c r="K1273" s="223">
        <v>0</v>
      </c>
      <c r="L1273" s="223">
        <v>0</v>
      </c>
      <c r="M1273" s="223">
        <v>0</v>
      </c>
      <c r="N1273" s="223">
        <v>0</v>
      </c>
      <c r="O1273">
        <v>34</v>
      </c>
    </row>
    <row r="1274" spans="1:15">
      <c r="A1274" s="222" t="s">
        <v>1907</v>
      </c>
      <c r="B1274" s="222" t="s">
        <v>119</v>
      </c>
      <c r="C1274" s="223">
        <v>0</v>
      </c>
      <c r="D1274" s="223">
        <v>0</v>
      </c>
      <c r="E1274" s="223">
        <v>0</v>
      </c>
      <c r="F1274" s="223">
        <v>0</v>
      </c>
      <c r="G1274" s="223">
        <v>0</v>
      </c>
      <c r="H1274" s="223">
        <v>0</v>
      </c>
      <c r="I1274" s="223">
        <v>0</v>
      </c>
      <c r="J1274" s="223">
        <v>0</v>
      </c>
      <c r="K1274" s="223">
        <v>0</v>
      </c>
      <c r="L1274" s="223">
        <v>0</v>
      </c>
      <c r="M1274" s="223">
        <v>0</v>
      </c>
      <c r="N1274" s="223">
        <v>0</v>
      </c>
      <c r="O1274">
        <v>34</v>
      </c>
    </row>
    <row r="1275" spans="1:15">
      <c r="A1275" s="222" t="s">
        <v>1908</v>
      </c>
      <c r="B1275" s="222" t="s">
        <v>119</v>
      </c>
      <c r="C1275" s="223">
        <v>0</v>
      </c>
      <c r="D1275" s="223">
        <v>0</v>
      </c>
      <c r="E1275" s="223">
        <v>0</v>
      </c>
      <c r="F1275" s="223">
        <v>0</v>
      </c>
      <c r="G1275" s="223">
        <v>0</v>
      </c>
      <c r="H1275" s="223">
        <v>0</v>
      </c>
      <c r="I1275" s="223">
        <v>0</v>
      </c>
      <c r="J1275" s="223">
        <v>0</v>
      </c>
      <c r="K1275" s="223">
        <v>0</v>
      </c>
      <c r="L1275" s="223">
        <v>0</v>
      </c>
      <c r="M1275" s="223">
        <v>0</v>
      </c>
      <c r="N1275" s="223">
        <v>0</v>
      </c>
      <c r="O1275">
        <v>34</v>
      </c>
    </row>
    <row r="1276" spans="1:15">
      <c r="A1276" s="222" t="s">
        <v>1909</v>
      </c>
      <c r="B1276" s="222" t="s">
        <v>119</v>
      </c>
      <c r="C1276" s="223">
        <v>0</v>
      </c>
      <c r="D1276" s="223">
        <v>0</v>
      </c>
      <c r="E1276" s="223">
        <v>0</v>
      </c>
      <c r="F1276" s="223">
        <v>0</v>
      </c>
      <c r="G1276" s="223">
        <v>0</v>
      </c>
      <c r="H1276" s="223">
        <v>0</v>
      </c>
      <c r="I1276" s="223">
        <v>0</v>
      </c>
      <c r="J1276" s="223">
        <v>0</v>
      </c>
      <c r="K1276" s="223">
        <v>0</v>
      </c>
      <c r="L1276" s="223">
        <v>0</v>
      </c>
      <c r="M1276" s="223">
        <v>0</v>
      </c>
      <c r="N1276" s="223">
        <v>0</v>
      </c>
      <c r="O1276">
        <v>34</v>
      </c>
    </row>
    <row r="1277" spans="1:15">
      <c r="A1277" s="222" t="s">
        <v>1910</v>
      </c>
      <c r="B1277" s="222" t="s">
        <v>119</v>
      </c>
      <c r="C1277" s="223">
        <v>0</v>
      </c>
      <c r="D1277" s="223">
        <v>0</v>
      </c>
      <c r="E1277" s="223">
        <v>0</v>
      </c>
      <c r="F1277" s="223">
        <v>0</v>
      </c>
      <c r="G1277" s="223">
        <v>0</v>
      </c>
      <c r="H1277" s="223">
        <v>0</v>
      </c>
      <c r="I1277" s="223">
        <v>0</v>
      </c>
      <c r="J1277" s="223">
        <v>0</v>
      </c>
      <c r="K1277" s="223">
        <v>0</v>
      </c>
      <c r="L1277" s="223">
        <v>0</v>
      </c>
      <c r="M1277" s="223">
        <v>0</v>
      </c>
      <c r="N1277" s="223">
        <v>0</v>
      </c>
      <c r="O1277">
        <v>34</v>
      </c>
    </row>
    <row r="1278" spans="1:15">
      <c r="A1278" s="222" t="s">
        <v>1911</v>
      </c>
      <c r="B1278" s="222" t="s">
        <v>119</v>
      </c>
      <c r="C1278" s="223">
        <v>0</v>
      </c>
      <c r="D1278" s="223">
        <v>0</v>
      </c>
      <c r="E1278" s="223">
        <v>0</v>
      </c>
      <c r="F1278" s="223">
        <v>0</v>
      </c>
      <c r="G1278" s="223">
        <v>0</v>
      </c>
      <c r="H1278" s="223">
        <v>0</v>
      </c>
      <c r="I1278" s="223">
        <v>0</v>
      </c>
      <c r="J1278" s="223">
        <v>0</v>
      </c>
      <c r="K1278" s="223">
        <v>0</v>
      </c>
      <c r="L1278" s="223">
        <v>0</v>
      </c>
      <c r="M1278" s="223">
        <v>0</v>
      </c>
      <c r="N1278" s="223">
        <v>0</v>
      </c>
      <c r="O1278">
        <v>34</v>
      </c>
    </row>
    <row r="1279" spans="1:15">
      <c r="A1279" s="222" t="s">
        <v>1912</v>
      </c>
      <c r="B1279" s="222" t="s">
        <v>119</v>
      </c>
      <c r="C1279" s="223">
        <v>0</v>
      </c>
      <c r="D1279" s="223">
        <v>0</v>
      </c>
      <c r="E1279" s="223">
        <v>0</v>
      </c>
      <c r="F1279" s="223">
        <v>0</v>
      </c>
      <c r="G1279" s="223">
        <v>0</v>
      </c>
      <c r="H1279" s="223">
        <v>0</v>
      </c>
      <c r="I1279" s="223">
        <v>0</v>
      </c>
      <c r="J1279" s="223">
        <v>0</v>
      </c>
      <c r="K1279" s="223">
        <v>0</v>
      </c>
      <c r="L1279" s="223">
        <v>0</v>
      </c>
      <c r="M1279" s="223">
        <v>0</v>
      </c>
      <c r="N1279" s="223">
        <v>0</v>
      </c>
      <c r="O1279">
        <v>34</v>
      </c>
    </row>
    <row r="1280" spans="1:15">
      <c r="A1280" s="222" t="s">
        <v>1913</v>
      </c>
      <c r="B1280" s="222" t="s">
        <v>119</v>
      </c>
      <c r="C1280" s="223">
        <v>0</v>
      </c>
      <c r="D1280" s="223">
        <v>0</v>
      </c>
      <c r="E1280" s="223">
        <v>0</v>
      </c>
      <c r="F1280" s="223">
        <v>0</v>
      </c>
      <c r="G1280" s="223">
        <v>0</v>
      </c>
      <c r="H1280" s="223">
        <v>0</v>
      </c>
      <c r="I1280" s="223">
        <v>0</v>
      </c>
      <c r="J1280" s="223">
        <v>0</v>
      </c>
      <c r="K1280" s="223">
        <v>0</v>
      </c>
      <c r="L1280" s="223">
        <v>0</v>
      </c>
      <c r="M1280" s="223">
        <v>0</v>
      </c>
      <c r="N1280" s="223">
        <v>0</v>
      </c>
      <c r="O1280">
        <v>34</v>
      </c>
    </row>
    <row r="1281" spans="1:15">
      <c r="A1281" s="222" t="s">
        <v>1914</v>
      </c>
      <c r="B1281" s="222" t="s">
        <v>119</v>
      </c>
      <c r="C1281" s="223">
        <v>0</v>
      </c>
      <c r="D1281" s="223">
        <v>0</v>
      </c>
      <c r="E1281" s="223">
        <v>0</v>
      </c>
      <c r="F1281" s="223">
        <v>0</v>
      </c>
      <c r="G1281" s="223">
        <v>0</v>
      </c>
      <c r="H1281" s="223">
        <v>0</v>
      </c>
      <c r="I1281" s="223">
        <v>0</v>
      </c>
      <c r="J1281" s="223">
        <v>0</v>
      </c>
      <c r="K1281" s="223">
        <v>0</v>
      </c>
      <c r="L1281" s="223">
        <v>0</v>
      </c>
      <c r="M1281" s="223">
        <v>0</v>
      </c>
      <c r="N1281" s="223">
        <v>0</v>
      </c>
      <c r="O1281">
        <v>34</v>
      </c>
    </row>
    <row r="1282" spans="1:15">
      <c r="A1282" s="222" t="s">
        <v>1915</v>
      </c>
      <c r="B1282" s="222" t="s">
        <v>119</v>
      </c>
      <c r="C1282" s="223">
        <v>0</v>
      </c>
      <c r="D1282" s="223">
        <v>0</v>
      </c>
      <c r="E1282" s="223">
        <v>0</v>
      </c>
      <c r="F1282" s="223">
        <v>0</v>
      </c>
      <c r="G1282" s="223">
        <v>0</v>
      </c>
      <c r="H1282" s="223">
        <v>0</v>
      </c>
      <c r="I1282" s="223">
        <v>0</v>
      </c>
      <c r="J1282" s="223">
        <v>0</v>
      </c>
      <c r="K1282" s="223">
        <v>0</v>
      </c>
      <c r="L1282" s="223">
        <v>0</v>
      </c>
      <c r="M1282" s="223">
        <v>0</v>
      </c>
      <c r="N1282" s="223">
        <v>0</v>
      </c>
      <c r="O1282">
        <v>34</v>
      </c>
    </row>
    <row r="1283" spans="1:15">
      <c r="A1283" s="222" t="s">
        <v>1916</v>
      </c>
      <c r="B1283" s="222" t="s">
        <v>119</v>
      </c>
      <c r="C1283" s="223">
        <v>0</v>
      </c>
      <c r="D1283" s="223">
        <v>0</v>
      </c>
      <c r="E1283" s="223">
        <v>0</v>
      </c>
      <c r="F1283" s="223">
        <v>0</v>
      </c>
      <c r="G1283" s="223">
        <v>0</v>
      </c>
      <c r="H1283" s="223">
        <v>0</v>
      </c>
      <c r="I1283" s="223">
        <v>0</v>
      </c>
      <c r="J1283" s="223">
        <v>0</v>
      </c>
      <c r="K1283" s="223">
        <v>0</v>
      </c>
      <c r="L1283" s="223">
        <v>0</v>
      </c>
      <c r="M1283" s="223">
        <v>0</v>
      </c>
      <c r="N1283" s="223">
        <v>0</v>
      </c>
      <c r="O1283">
        <v>34</v>
      </c>
    </row>
    <row r="1284" spans="1:15">
      <c r="A1284" s="222" t="s">
        <v>1917</v>
      </c>
      <c r="B1284" s="222" t="s">
        <v>119</v>
      </c>
      <c r="C1284" s="223">
        <v>0</v>
      </c>
      <c r="D1284" s="223">
        <v>0</v>
      </c>
      <c r="E1284" s="223">
        <v>0</v>
      </c>
      <c r="F1284" s="223">
        <v>0</v>
      </c>
      <c r="G1284" s="223">
        <v>0</v>
      </c>
      <c r="H1284" s="223">
        <v>0</v>
      </c>
      <c r="I1284" s="223">
        <v>0</v>
      </c>
      <c r="J1284" s="223">
        <v>0</v>
      </c>
      <c r="K1284" s="223">
        <v>0</v>
      </c>
      <c r="L1284" s="223">
        <v>0</v>
      </c>
      <c r="M1284" s="223">
        <v>0</v>
      </c>
      <c r="N1284" s="223">
        <v>0</v>
      </c>
      <c r="O1284">
        <v>34</v>
      </c>
    </row>
    <row r="1285" spans="1:15">
      <c r="A1285" s="222" t="s">
        <v>1918</v>
      </c>
      <c r="B1285" s="222" t="s">
        <v>119</v>
      </c>
      <c r="C1285" s="223">
        <v>0</v>
      </c>
      <c r="D1285" s="223">
        <v>0</v>
      </c>
      <c r="E1285" s="223">
        <v>0</v>
      </c>
      <c r="F1285" s="223">
        <v>0</v>
      </c>
      <c r="G1285" s="223">
        <v>0</v>
      </c>
      <c r="H1285" s="223">
        <v>0</v>
      </c>
      <c r="I1285" s="223">
        <v>0</v>
      </c>
      <c r="J1285" s="223">
        <v>0</v>
      </c>
      <c r="K1285" s="223">
        <v>0</v>
      </c>
      <c r="L1285" s="223">
        <v>0</v>
      </c>
      <c r="M1285" s="223">
        <v>0</v>
      </c>
      <c r="N1285" s="223">
        <v>0</v>
      </c>
      <c r="O1285">
        <v>34</v>
      </c>
    </row>
    <row r="1286" spans="1:15">
      <c r="A1286" s="222" t="s">
        <v>1919</v>
      </c>
      <c r="B1286" s="222" t="s">
        <v>119</v>
      </c>
      <c r="C1286" s="223">
        <v>0</v>
      </c>
      <c r="D1286" s="223">
        <v>0</v>
      </c>
      <c r="E1286" s="223">
        <v>0</v>
      </c>
      <c r="F1286" s="223">
        <v>0</v>
      </c>
      <c r="G1286" s="223">
        <v>0</v>
      </c>
      <c r="H1286" s="223">
        <v>0</v>
      </c>
      <c r="I1286" s="223">
        <v>0</v>
      </c>
      <c r="J1286" s="223">
        <v>0</v>
      </c>
      <c r="K1286" s="223">
        <v>0</v>
      </c>
      <c r="L1286" s="223">
        <v>0</v>
      </c>
      <c r="M1286" s="223">
        <v>0</v>
      </c>
      <c r="N1286" s="223">
        <v>0</v>
      </c>
      <c r="O1286">
        <v>34</v>
      </c>
    </row>
    <row r="1287" spans="1:15">
      <c r="A1287" s="222" t="s">
        <v>1920</v>
      </c>
      <c r="B1287" s="222" t="s">
        <v>119</v>
      </c>
      <c r="C1287" s="223">
        <v>0</v>
      </c>
      <c r="D1287" s="223">
        <v>0</v>
      </c>
      <c r="E1287" s="223">
        <v>0</v>
      </c>
      <c r="F1287" s="223">
        <v>0</v>
      </c>
      <c r="G1287" s="223">
        <v>0</v>
      </c>
      <c r="H1287" s="223">
        <v>0</v>
      </c>
      <c r="I1287" s="223">
        <v>0</v>
      </c>
      <c r="J1287" s="223">
        <v>0</v>
      </c>
      <c r="K1287" s="223">
        <v>0</v>
      </c>
      <c r="L1287" s="223">
        <v>0</v>
      </c>
      <c r="M1287" s="223">
        <v>0</v>
      </c>
      <c r="N1287" s="223">
        <v>0</v>
      </c>
      <c r="O1287">
        <v>34</v>
      </c>
    </row>
    <row r="1288" spans="1:15">
      <c r="A1288" s="222" t="s">
        <v>1921</v>
      </c>
      <c r="B1288" s="222" t="s">
        <v>119</v>
      </c>
      <c r="C1288" s="223">
        <v>0</v>
      </c>
      <c r="D1288" s="223">
        <v>0</v>
      </c>
      <c r="E1288" s="223">
        <v>0</v>
      </c>
      <c r="F1288" s="223">
        <v>0</v>
      </c>
      <c r="G1288" s="223">
        <v>0</v>
      </c>
      <c r="H1288" s="223">
        <v>0</v>
      </c>
      <c r="I1288" s="223">
        <v>0</v>
      </c>
      <c r="J1288" s="223">
        <v>0</v>
      </c>
      <c r="K1288" s="223">
        <v>0</v>
      </c>
      <c r="L1288" s="223">
        <v>0</v>
      </c>
      <c r="M1288" s="223">
        <v>0</v>
      </c>
      <c r="N1288" s="223">
        <v>0</v>
      </c>
      <c r="O1288">
        <v>34</v>
      </c>
    </row>
    <row r="1289" spans="1:15">
      <c r="A1289" s="222" t="s">
        <v>1922</v>
      </c>
      <c r="B1289" s="222" t="s">
        <v>119</v>
      </c>
      <c r="C1289" s="223">
        <v>0</v>
      </c>
      <c r="D1289" s="223">
        <v>0</v>
      </c>
      <c r="E1289" s="223">
        <v>0</v>
      </c>
      <c r="F1289" s="223">
        <v>0</v>
      </c>
      <c r="G1289" s="223">
        <v>0</v>
      </c>
      <c r="H1289" s="223">
        <v>0</v>
      </c>
      <c r="I1289" s="223">
        <v>0</v>
      </c>
      <c r="J1289" s="223">
        <v>0</v>
      </c>
      <c r="K1289" s="223">
        <v>0</v>
      </c>
      <c r="L1289" s="223">
        <v>0</v>
      </c>
      <c r="M1289" s="223">
        <v>0</v>
      </c>
      <c r="N1289" s="223">
        <v>0</v>
      </c>
      <c r="O1289">
        <v>34</v>
      </c>
    </row>
    <row r="1290" spans="1:15">
      <c r="A1290" s="222" t="s">
        <v>1923</v>
      </c>
      <c r="B1290" s="222" t="s">
        <v>119</v>
      </c>
      <c r="C1290" s="223">
        <v>0</v>
      </c>
      <c r="D1290" s="223">
        <v>0</v>
      </c>
      <c r="E1290" s="223">
        <v>0</v>
      </c>
      <c r="F1290" s="223">
        <v>0</v>
      </c>
      <c r="G1290" s="223">
        <v>0</v>
      </c>
      <c r="H1290" s="223">
        <v>0</v>
      </c>
      <c r="I1290" s="223">
        <v>0</v>
      </c>
      <c r="J1290" s="223">
        <v>0</v>
      </c>
      <c r="K1290" s="223">
        <v>0</v>
      </c>
      <c r="L1290" s="223">
        <v>0</v>
      </c>
      <c r="M1290" s="223">
        <v>0</v>
      </c>
      <c r="N1290" s="223">
        <v>0</v>
      </c>
      <c r="O1290">
        <v>34</v>
      </c>
    </row>
    <row r="1291" spans="1:15">
      <c r="A1291" s="222" t="s">
        <v>1924</v>
      </c>
      <c r="B1291" s="222" t="s">
        <v>119</v>
      </c>
      <c r="C1291" s="223">
        <v>0</v>
      </c>
      <c r="D1291" s="223">
        <v>0</v>
      </c>
      <c r="E1291" s="223">
        <v>0</v>
      </c>
      <c r="F1291" s="223">
        <v>0</v>
      </c>
      <c r="G1291" s="223">
        <v>0</v>
      </c>
      <c r="H1291" s="223">
        <v>0</v>
      </c>
      <c r="I1291" s="223">
        <v>0</v>
      </c>
      <c r="J1291" s="223">
        <v>0</v>
      </c>
      <c r="K1291" s="223">
        <v>0</v>
      </c>
      <c r="L1291" s="223">
        <v>0</v>
      </c>
      <c r="M1291" s="223">
        <v>0</v>
      </c>
      <c r="N1291" s="223">
        <v>0</v>
      </c>
      <c r="O1291">
        <v>34</v>
      </c>
    </row>
    <row r="1292" spans="1:15">
      <c r="A1292" s="222" t="s">
        <v>1925</v>
      </c>
      <c r="B1292" s="222" t="s">
        <v>1926</v>
      </c>
      <c r="C1292" s="223">
        <v>0</v>
      </c>
      <c r="D1292" s="223">
        <v>0</v>
      </c>
      <c r="E1292" s="223">
        <v>0</v>
      </c>
      <c r="F1292" s="223">
        <v>0</v>
      </c>
      <c r="G1292" s="223">
        <v>0</v>
      </c>
      <c r="H1292" s="223">
        <v>0</v>
      </c>
      <c r="I1292" s="223">
        <v>0</v>
      </c>
      <c r="J1292" s="223">
        <v>0</v>
      </c>
      <c r="K1292" s="223">
        <v>0</v>
      </c>
      <c r="L1292" s="223">
        <v>0</v>
      </c>
      <c r="M1292" s="223">
        <v>0</v>
      </c>
      <c r="N1292" s="223">
        <v>0</v>
      </c>
      <c r="O1292">
        <v>34</v>
      </c>
    </row>
    <row r="1293" spans="1:15">
      <c r="A1293" s="222" t="s">
        <v>1927</v>
      </c>
      <c r="B1293" s="222" t="s">
        <v>119</v>
      </c>
      <c r="C1293" s="223">
        <v>0</v>
      </c>
      <c r="D1293" s="223">
        <v>0</v>
      </c>
      <c r="E1293" s="223">
        <v>0</v>
      </c>
      <c r="F1293" s="223">
        <v>0</v>
      </c>
      <c r="G1293" s="223">
        <v>0</v>
      </c>
      <c r="H1293" s="223">
        <v>0</v>
      </c>
      <c r="I1293" s="223">
        <v>0</v>
      </c>
      <c r="J1293" s="223">
        <v>0</v>
      </c>
      <c r="K1293" s="223">
        <v>0</v>
      </c>
      <c r="L1293" s="223">
        <v>0</v>
      </c>
      <c r="M1293" s="223">
        <v>0</v>
      </c>
      <c r="N1293" s="223">
        <v>0</v>
      </c>
      <c r="O1293">
        <v>34</v>
      </c>
    </row>
    <row r="1294" spans="1:15">
      <c r="A1294" s="222" t="s">
        <v>1928</v>
      </c>
      <c r="B1294" s="222" t="s">
        <v>119</v>
      </c>
      <c r="C1294" s="223">
        <v>0</v>
      </c>
      <c r="D1294" s="223">
        <v>0</v>
      </c>
      <c r="E1294" s="223">
        <v>0</v>
      </c>
      <c r="F1294" s="223">
        <v>0</v>
      </c>
      <c r="G1294" s="223">
        <v>0</v>
      </c>
      <c r="H1294" s="223">
        <v>0</v>
      </c>
      <c r="I1294" s="223">
        <v>0</v>
      </c>
      <c r="J1294" s="223">
        <v>0</v>
      </c>
      <c r="K1294" s="223">
        <v>0</v>
      </c>
      <c r="L1294" s="223">
        <v>0</v>
      </c>
      <c r="M1294" s="223">
        <v>0</v>
      </c>
      <c r="N1294" s="223">
        <v>0</v>
      </c>
      <c r="O1294">
        <v>34</v>
      </c>
    </row>
    <row r="1295" spans="1:15">
      <c r="A1295" s="222" t="s">
        <v>1929</v>
      </c>
      <c r="B1295" s="222" t="s">
        <v>119</v>
      </c>
      <c r="C1295" s="223">
        <v>0</v>
      </c>
      <c r="D1295" s="223">
        <v>0</v>
      </c>
      <c r="E1295" s="223">
        <v>0</v>
      </c>
      <c r="F1295" s="223">
        <v>0</v>
      </c>
      <c r="G1295" s="223">
        <v>0</v>
      </c>
      <c r="H1295" s="223">
        <v>0</v>
      </c>
      <c r="I1295" s="223">
        <v>0</v>
      </c>
      <c r="J1295" s="223">
        <v>0</v>
      </c>
      <c r="K1295" s="223">
        <v>0</v>
      </c>
      <c r="L1295" s="223">
        <v>0</v>
      </c>
      <c r="M1295" s="223">
        <v>0</v>
      </c>
      <c r="N1295" s="223">
        <v>0</v>
      </c>
      <c r="O1295">
        <v>34</v>
      </c>
    </row>
    <row r="1296" spans="1:15">
      <c r="A1296" s="222" t="s">
        <v>1930</v>
      </c>
      <c r="B1296" s="222" t="s">
        <v>119</v>
      </c>
      <c r="C1296" s="223">
        <v>0</v>
      </c>
      <c r="D1296" s="223">
        <v>0</v>
      </c>
      <c r="E1296" s="223">
        <v>0</v>
      </c>
      <c r="F1296" s="223">
        <v>0</v>
      </c>
      <c r="G1296" s="223">
        <v>0</v>
      </c>
      <c r="H1296" s="223">
        <v>0</v>
      </c>
      <c r="I1296" s="223">
        <v>0</v>
      </c>
      <c r="J1296" s="223">
        <v>0</v>
      </c>
      <c r="K1296" s="223">
        <v>0</v>
      </c>
      <c r="L1296" s="223">
        <v>0</v>
      </c>
      <c r="M1296" s="223">
        <v>0</v>
      </c>
      <c r="N1296" s="223">
        <v>0</v>
      </c>
      <c r="O1296">
        <v>34</v>
      </c>
    </row>
    <row r="1297" spans="1:15">
      <c r="A1297" s="222" t="s">
        <v>1931</v>
      </c>
      <c r="B1297" s="222" t="s">
        <v>119</v>
      </c>
      <c r="C1297" s="223">
        <v>0</v>
      </c>
      <c r="D1297" s="223">
        <v>0</v>
      </c>
      <c r="E1297" s="223">
        <v>0</v>
      </c>
      <c r="F1297" s="223">
        <v>0</v>
      </c>
      <c r="G1297" s="223">
        <v>0</v>
      </c>
      <c r="H1297" s="223">
        <v>0</v>
      </c>
      <c r="I1297" s="223">
        <v>0</v>
      </c>
      <c r="J1297" s="223">
        <v>0</v>
      </c>
      <c r="K1297" s="223">
        <v>0</v>
      </c>
      <c r="L1297" s="223">
        <v>0</v>
      </c>
      <c r="M1297" s="223">
        <v>0</v>
      </c>
      <c r="N1297" s="223">
        <v>0</v>
      </c>
      <c r="O1297">
        <v>34</v>
      </c>
    </row>
    <row r="1298" spans="1:15">
      <c r="A1298" s="222" t="s">
        <v>1932</v>
      </c>
      <c r="B1298" s="222" t="s">
        <v>119</v>
      </c>
      <c r="C1298" s="223">
        <v>0</v>
      </c>
      <c r="D1298" s="223">
        <v>0</v>
      </c>
      <c r="E1298" s="223">
        <v>0</v>
      </c>
      <c r="F1298" s="223">
        <v>0</v>
      </c>
      <c r="G1298" s="223">
        <v>0</v>
      </c>
      <c r="H1298" s="223">
        <v>0</v>
      </c>
      <c r="I1298" s="223">
        <v>0</v>
      </c>
      <c r="J1298" s="223">
        <v>0</v>
      </c>
      <c r="K1298" s="223">
        <v>0</v>
      </c>
      <c r="L1298" s="223">
        <v>0</v>
      </c>
      <c r="M1298" s="223">
        <v>0</v>
      </c>
      <c r="N1298" s="223">
        <v>0</v>
      </c>
      <c r="O1298">
        <v>34</v>
      </c>
    </row>
    <row r="1299" spans="1:15">
      <c r="A1299" s="222" t="s">
        <v>1933</v>
      </c>
      <c r="B1299" s="222" t="s">
        <v>119</v>
      </c>
      <c r="C1299" s="223">
        <v>0</v>
      </c>
      <c r="D1299" s="223">
        <v>0</v>
      </c>
      <c r="E1299" s="223">
        <v>0</v>
      </c>
      <c r="F1299" s="223">
        <v>0</v>
      </c>
      <c r="G1299" s="223">
        <v>0</v>
      </c>
      <c r="H1299" s="223">
        <v>0</v>
      </c>
      <c r="I1299" s="223">
        <v>0</v>
      </c>
      <c r="J1299" s="223">
        <v>0</v>
      </c>
      <c r="K1299" s="223">
        <v>0</v>
      </c>
      <c r="L1299" s="223">
        <v>0</v>
      </c>
      <c r="M1299" s="223">
        <v>0</v>
      </c>
      <c r="N1299" s="223">
        <v>0</v>
      </c>
      <c r="O1299">
        <v>34</v>
      </c>
    </row>
    <row r="1300" spans="1:15">
      <c r="A1300" s="222" t="s">
        <v>1934</v>
      </c>
      <c r="B1300" s="222" t="s">
        <v>119</v>
      </c>
      <c r="C1300" s="223">
        <v>0</v>
      </c>
      <c r="D1300" s="223">
        <v>0</v>
      </c>
      <c r="E1300" s="223">
        <v>0</v>
      </c>
      <c r="F1300" s="223">
        <v>0</v>
      </c>
      <c r="G1300" s="223">
        <v>0</v>
      </c>
      <c r="H1300" s="223">
        <v>0</v>
      </c>
      <c r="I1300" s="223">
        <v>0</v>
      </c>
      <c r="J1300" s="223">
        <v>0</v>
      </c>
      <c r="K1300" s="223">
        <v>0</v>
      </c>
      <c r="L1300" s="223">
        <v>0</v>
      </c>
      <c r="M1300" s="223">
        <v>0</v>
      </c>
      <c r="N1300" s="223">
        <v>0</v>
      </c>
      <c r="O1300">
        <v>34</v>
      </c>
    </row>
    <row r="1301" spans="1:15">
      <c r="A1301" s="222" t="s">
        <v>1935</v>
      </c>
      <c r="B1301" s="222" t="s">
        <v>119</v>
      </c>
      <c r="C1301" s="223">
        <v>0</v>
      </c>
      <c r="D1301" s="223">
        <v>0</v>
      </c>
      <c r="E1301" s="223">
        <v>0</v>
      </c>
      <c r="F1301" s="223">
        <v>0</v>
      </c>
      <c r="G1301" s="223">
        <v>0</v>
      </c>
      <c r="H1301" s="223">
        <v>0</v>
      </c>
      <c r="I1301" s="223">
        <v>0</v>
      </c>
      <c r="J1301" s="223">
        <v>0</v>
      </c>
      <c r="K1301" s="223">
        <v>0</v>
      </c>
      <c r="L1301" s="223">
        <v>0</v>
      </c>
      <c r="M1301" s="223">
        <v>0</v>
      </c>
      <c r="N1301" s="223">
        <v>0</v>
      </c>
      <c r="O1301">
        <v>34</v>
      </c>
    </row>
    <row r="1302" spans="1:15">
      <c r="A1302" s="222" t="s">
        <v>1936</v>
      </c>
      <c r="B1302" s="222" t="s">
        <v>119</v>
      </c>
      <c r="C1302" s="223">
        <v>0</v>
      </c>
      <c r="D1302" s="223">
        <v>0</v>
      </c>
      <c r="E1302" s="223">
        <v>0</v>
      </c>
      <c r="F1302" s="223">
        <v>0</v>
      </c>
      <c r="G1302" s="223">
        <v>0</v>
      </c>
      <c r="H1302" s="223">
        <v>0</v>
      </c>
      <c r="I1302" s="223">
        <v>0</v>
      </c>
      <c r="J1302" s="223">
        <v>0</v>
      </c>
      <c r="K1302" s="223">
        <v>0</v>
      </c>
      <c r="L1302" s="223">
        <v>0</v>
      </c>
      <c r="M1302" s="223">
        <v>0</v>
      </c>
      <c r="N1302" s="223">
        <v>0</v>
      </c>
      <c r="O1302">
        <v>34</v>
      </c>
    </row>
    <row r="1303" spans="1:15">
      <c r="A1303" s="222" t="s">
        <v>1937</v>
      </c>
      <c r="B1303" s="222" t="s">
        <v>119</v>
      </c>
      <c r="C1303" s="223">
        <v>0</v>
      </c>
      <c r="D1303" s="223">
        <v>0</v>
      </c>
      <c r="E1303" s="223">
        <v>0</v>
      </c>
      <c r="F1303" s="223">
        <v>0</v>
      </c>
      <c r="G1303" s="223">
        <v>0</v>
      </c>
      <c r="H1303" s="223">
        <v>0</v>
      </c>
      <c r="I1303" s="223">
        <v>0</v>
      </c>
      <c r="J1303" s="223">
        <v>0</v>
      </c>
      <c r="K1303" s="223">
        <v>0</v>
      </c>
      <c r="L1303" s="223">
        <v>0</v>
      </c>
      <c r="M1303" s="223">
        <v>0</v>
      </c>
      <c r="N1303" s="223">
        <v>0</v>
      </c>
      <c r="O1303">
        <v>34</v>
      </c>
    </row>
    <row r="1304" spans="1:15">
      <c r="A1304" s="222" t="s">
        <v>1938</v>
      </c>
      <c r="B1304" s="222" t="s">
        <v>119</v>
      </c>
      <c r="C1304" s="223">
        <v>0</v>
      </c>
      <c r="D1304" s="223">
        <v>0</v>
      </c>
      <c r="E1304" s="223">
        <v>0</v>
      </c>
      <c r="F1304" s="223">
        <v>0</v>
      </c>
      <c r="G1304" s="223">
        <v>0</v>
      </c>
      <c r="H1304" s="223">
        <v>0</v>
      </c>
      <c r="I1304" s="223">
        <v>0</v>
      </c>
      <c r="J1304" s="223">
        <v>0</v>
      </c>
      <c r="K1304" s="223">
        <v>0</v>
      </c>
      <c r="L1304" s="223">
        <v>0</v>
      </c>
      <c r="M1304" s="223">
        <v>0</v>
      </c>
      <c r="N1304" s="223">
        <v>0</v>
      </c>
      <c r="O1304">
        <v>34</v>
      </c>
    </row>
    <row r="1305" spans="1:15">
      <c r="A1305" s="222" t="s">
        <v>1939</v>
      </c>
      <c r="B1305" s="222" t="s">
        <v>119</v>
      </c>
      <c r="C1305" s="223">
        <v>0</v>
      </c>
      <c r="D1305" s="223">
        <v>0</v>
      </c>
      <c r="E1305" s="223">
        <v>0</v>
      </c>
      <c r="F1305" s="223">
        <v>0</v>
      </c>
      <c r="G1305" s="223">
        <v>0</v>
      </c>
      <c r="H1305" s="223">
        <v>0</v>
      </c>
      <c r="I1305" s="223">
        <v>0</v>
      </c>
      <c r="J1305" s="223">
        <v>0</v>
      </c>
      <c r="K1305" s="223">
        <v>0</v>
      </c>
      <c r="L1305" s="223">
        <v>0</v>
      </c>
      <c r="M1305" s="223">
        <v>0</v>
      </c>
      <c r="N1305" s="223">
        <v>0</v>
      </c>
      <c r="O1305">
        <v>34</v>
      </c>
    </row>
    <row r="1306" spans="1:15">
      <c r="A1306" s="222" t="s">
        <v>1940</v>
      </c>
      <c r="B1306" s="222" t="s">
        <v>119</v>
      </c>
      <c r="C1306" s="223">
        <v>0</v>
      </c>
      <c r="D1306" s="223">
        <v>0</v>
      </c>
      <c r="E1306" s="223">
        <v>0</v>
      </c>
      <c r="F1306" s="223">
        <v>0</v>
      </c>
      <c r="G1306" s="223">
        <v>0</v>
      </c>
      <c r="H1306" s="223">
        <v>0</v>
      </c>
      <c r="I1306" s="223">
        <v>0</v>
      </c>
      <c r="J1306" s="223">
        <v>0</v>
      </c>
      <c r="K1306" s="223">
        <v>0</v>
      </c>
      <c r="L1306" s="223">
        <v>0</v>
      </c>
      <c r="M1306" s="223">
        <v>0</v>
      </c>
      <c r="N1306" s="223">
        <v>0</v>
      </c>
      <c r="O1306">
        <v>34</v>
      </c>
    </row>
    <row r="1307" spans="1:15">
      <c r="A1307" s="222" t="s">
        <v>1941</v>
      </c>
      <c r="B1307" s="222" t="s">
        <v>119</v>
      </c>
      <c r="C1307" s="223">
        <v>0</v>
      </c>
      <c r="D1307" s="223">
        <v>0</v>
      </c>
      <c r="E1307" s="223">
        <v>0</v>
      </c>
      <c r="F1307" s="223">
        <v>0</v>
      </c>
      <c r="G1307" s="223">
        <v>0</v>
      </c>
      <c r="H1307" s="223">
        <v>0</v>
      </c>
      <c r="I1307" s="223">
        <v>0</v>
      </c>
      <c r="J1307" s="223">
        <v>0</v>
      </c>
      <c r="K1307" s="223">
        <v>0</v>
      </c>
      <c r="L1307" s="223">
        <v>0</v>
      </c>
      <c r="M1307" s="223">
        <v>0</v>
      </c>
      <c r="N1307" s="223">
        <v>0</v>
      </c>
      <c r="O1307">
        <v>34</v>
      </c>
    </row>
    <row r="1308" spans="1:15">
      <c r="A1308" s="222" t="s">
        <v>1942</v>
      </c>
      <c r="B1308" s="222" t="s">
        <v>119</v>
      </c>
      <c r="C1308" s="223">
        <v>0</v>
      </c>
      <c r="D1308" s="223">
        <v>0</v>
      </c>
      <c r="E1308" s="223">
        <v>0</v>
      </c>
      <c r="F1308" s="223">
        <v>0</v>
      </c>
      <c r="G1308" s="223">
        <v>0</v>
      </c>
      <c r="H1308" s="223">
        <v>0</v>
      </c>
      <c r="I1308" s="223">
        <v>0</v>
      </c>
      <c r="J1308" s="223">
        <v>0</v>
      </c>
      <c r="K1308" s="223">
        <v>0</v>
      </c>
      <c r="L1308" s="223">
        <v>0</v>
      </c>
      <c r="M1308" s="223">
        <v>0</v>
      </c>
      <c r="N1308" s="223">
        <v>0</v>
      </c>
      <c r="O1308">
        <v>34</v>
      </c>
    </row>
    <row r="1309" spans="1:15">
      <c r="A1309" s="222" t="s">
        <v>1943</v>
      </c>
      <c r="B1309" s="222" t="s">
        <v>119</v>
      </c>
      <c r="C1309" s="223">
        <v>0</v>
      </c>
      <c r="D1309" s="223">
        <v>0</v>
      </c>
      <c r="E1309" s="223">
        <v>0</v>
      </c>
      <c r="F1309" s="223">
        <v>0</v>
      </c>
      <c r="G1309" s="223">
        <v>0</v>
      </c>
      <c r="H1309" s="223">
        <v>0</v>
      </c>
      <c r="I1309" s="223">
        <v>0</v>
      </c>
      <c r="J1309" s="223">
        <v>0</v>
      </c>
      <c r="K1309" s="223">
        <v>0</v>
      </c>
      <c r="L1309" s="223">
        <v>0</v>
      </c>
      <c r="M1309" s="223">
        <v>0</v>
      </c>
      <c r="N1309" s="223">
        <v>0</v>
      </c>
      <c r="O1309">
        <v>34</v>
      </c>
    </row>
    <row r="1310" spans="1:15">
      <c r="A1310" s="222" t="s">
        <v>1944</v>
      </c>
      <c r="B1310" s="222" t="s">
        <v>119</v>
      </c>
      <c r="C1310" s="223">
        <v>0</v>
      </c>
      <c r="D1310" s="223">
        <v>0</v>
      </c>
      <c r="E1310" s="223">
        <v>0</v>
      </c>
      <c r="F1310" s="223">
        <v>0</v>
      </c>
      <c r="G1310" s="223">
        <v>0</v>
      </c>
      <c r="H1310" s="223">
        <v>0</v>
      </c>
      <c r="I1310" s="223">
        <v>0</v>
      </c>
      <c r="J1310" s="223">
        <v>0</v>
      </c>
      <c r="K1310" s="223">
        <v>0</v>
      </c>
      <c r="L1310" s="223">
        <v>0</v>
      </c>
      <c r="M1310" s="223">
        <v>0</v>
      </c>
      <c r="N1310" s="223">
        <v>0</v>
      </c>
      <c r="O1310">
        <v>34</v>
      </c>
    </row>
    <row r="1311" spans="1:15">
      <c r="A1311" s="222" t="s">
        <v>1945</v>
      </c>
      <c r="B1311" s="222" t="s">
        <v>119</v>
      </c>
      <c r="C1311" s="223">
        <v>0</v>
      </c>
      <c r="D1311" s="223">
        <v>0</v>
      </c>
      <c r="E1311" s="223">
        <v>0</v>
      </c>
      <c r="F1311" s="223">
        <v>0</v>
      </c>
      <c r="G1311" s="223">
        <v>0</v>
      </c>
      <c r="H1311" s="223">
        <v>0</v>
      </c>
      <c r="I1311" s="223">
        <v>0</v>
      </c>
      <c r="J1311" s="223">
        <v>0</v>
      </c>
      <c r="K1311" s="223">
        <v>0</v>
      </c>
      <c r="L1311" s="223">
        <v>0</v>
      </c>
      <c r="M1311" s="223">
        <v>0</v>
      </c>
      <c r="N1311" s="223">
        <v>0</v>
      </c>
      <c r="O1311">
        <v>34</v>
      </c>
    </row>
    <row r="1312" spans="1:15">
      <c r="A1312" s="222" t="s">
        <v>1946</v>
      </c>
      <c r="B1312" s="222" t="s">
        <v>119</v>
      </c>
      <c r="C1312" s="223">
        <v>0</v>
      </c>
      <c r="D1312" s="223">
        <v>0</v>
      </c>
      <c r="E1312" s="223">
        <v>0</v>
      </c>
      <c r="F1312" s="223">
        <v>0</v>
      </c>
      <c r="G1312" s="223">
        <v>0</v>
      </c>
      <c r="H1312" s="223">
        <v>0</v>
      </c>
      <c r="I1312" s="223">
        <v>0</v>
      </c>
      <c r="J1312" s="223">
        <v>0</v>
      </c>
      <c r="K1312" s="223">
        <v>0</v>
      </c>
      <c r="L1312" s="223">
        <v>0</v>
      </c>
      <c r="M1312" s="223">
        <v>0</v>
      </c>
      <c r="N1312" s="223">
        <v>0</v>
      </c>
      <c r="O1312">
        <v>34</v>
      </c>
    </row>
    <row r="1313" spans="1:15">
      <c r="A1313" s="222" t="s">
        <v>1947</v>
      </c>
      <c r="B1313" s="222" t="s">
        <v>119</v>
      </c>
      <c r="C1313" s="223">
        <v>0</v>
      </c>
      <c r="D1313" s="223">
        <v>0</v>
      </c>
      <c r="E1313" s="223">
        <v>0</v>
      </c>
      <c r="F1313" s="223">
        <v>0</v>
      </c>
      <c r="G1313" s="223">
        <v>0</v>
      </c>
      <c r="H1313" s="223">
        <v>0</v>
      </c>
      <c r="I1313" s="223">
        <v>0</v>
      </c>
      <c r="J1313" s="223">
        <v>0</v>
      </c>
      <c r="K1313" s="223">
        <v>0</v>
      </c>
      <c r="L1313" s="223">
        <v>0</v>
      </c>
      <c r="M1313" s="223">
        <v>0</v>
      </c>
      <c r="N1313" s="223">
        <v>0</v>
      </c>
      <c r="O1313">
        <v>34</v>
      </c>
    </row>
    <row r="1314" spans="1:15">
      <c r="A1314" s="222" t="s">
        <v>1948</v>
      </c>
      <c r="B1314" s="222" t="s">
        <v>119</v>
      </c>
      <c r="C1314" s="223">
        <v>0</v>
      </c>
      <c r="D1314" s="223">
        <v>0</v>
      </c>
      <c r="E1314" s="223">
        <v>0</v>
      </c>
      <c r="F1314" s="223">
        <v>0</v>
      </c>
      <c r="G1314" s="223">
        <v>0</v>
      </c>
      <c r="H1314" s="223">
        <v>0</v>
      </c>
      <c r="I1314" s="223">
        <v>0</v>
      </c>
      <c r="J1314" s="223">
        <v>0</v>
      </c>
      <c r="K1314" s="223">
        <v>0</v>
      </c>
      <c r="L1314" s="223">
        <v>0</v>
      </c>
      <c r="M1314" s="223">
        <v>0</v>
      </c>
      <c r="N1314" s="223">
        <v>0</v>
      </c>
      <c r="O1314">
        <v>34</v>
      </c>
    </row>
    <row r="1315" spans="1:15">
      <c r="A1315" s="222" t="s">
        <v>1949</v>
      </c>
      <c r="B1315" s="222" t="s">
        <v>119</v>
      </c>
      <c r="C1315" s="223">
        <v>0</v>
      </c>
      <c r="D1315" s="223">
        <v>0</v>
      </c>
      <c r="E1315" s="223">
        <v>0</v>
      </c>
      <c r="F1315" s="223">
        <v>0</v>
      </c>
      <c r="G1315" s="223">
        <v>0</v>
      </c>
      <c r="H1315" s="223">
        <v>0</v>
      </c>
      <c r="I1315" s="223">
        <v>0</v>
      </c>
      <c r="J1315" s="223">
        <v>0</v>
      </c>
      <c r="K1315" s="223">
        <v>0</v>
      </c>
      <c r="L1315" s="223">
        <v>0</v>
      </c>
      <c r="M1315" s="223">
        <v>0</v>
      </c>
      <c r="N1315" s="223">
        <v>0</v>
      </c>
      <c r="O1315">
        <v>34</v>
      </c>
    </row>
    <row r="1316" spans="1:15">
      <c r="A1316" s="222" t="s">
        <v>1950</v>
      </c>
      <c r="B1316" s="222" t="s">
        <v>119</v>
      </c>
      <c r="C1316" s="223">
        <v>0</v>
      </c>
      <c r="D1316" s="223">
        <v>0</v>
      </c>
      <c r="E1316" s="223">
        <v>0</v>
      </c>
      <c r="F1316" s="223">
        <v>0</v>
      </c>
      <c r="G1316" s="223">
        <v>0</v>
      </c>
      <c r="H1316" s="223">
        <v>0</v>
      </c>
      <c r="I1316" s="223">
        <v>0</v>
      </c>
      <c r="J1316" s="223">
        <v>0</v>
      </c>
      <c r="K1316" s="223">
        <v>0</v>
      </c>
      <c r="L1316" s="223">
        <v>0</v>
      </c>
      <c r="M1316" s="223">
        <v>0</v>
      </c>
      <c r="N1316" s="223">
        <v>0</v>
      </c>
      <c r="O1316">
        <v>34</v>
      </c>
    </row>
    <row r="1317" spans="1:15">
      <c r="A1317" s="222" t="s">
        <v>1951</v>
      </c>
      <c r="B1317" s="222" t="s">
        <v>119</v>
      </c>
      <c r="C1317" s="223">
        <v>0</v>
      </c>
      <c r="D1317" s="223">
        <v>0</v>
      </c>
      <c r="E1317" s="223">
        <v>0</v>
      </c>
      <c r="F1317" s="223">
        <v>0</v>
      </c>
      <c r="G1317" s="223">
        <v>0</v>
      </c>
      <c r="H1317" s="223">
        <v>0</v>
      </c>
      <c r="I1317" s="223">
        <v>0</v>
      </c>
      <c r="J1317" s="223">
        <v>0</v>
      </c>
      <c r="K1317" s="223">
        <v>0</v>
      </c>
      <c r="L1317" s="223">
        <v>0</v>
      </c>
      <c r="M1317" s="223">
        <v>0</v>
      </c>
      <c r="N1317" s="223">
        <v>0</v>
      </c>
      <c r="O1317">
        <v>34</v>
      </c>
    </row>
    <row r="1318" spans="1:15">
      <c r="A1318" s="222" t="s">
        <v>1952</v>
      </c>
      <c r="B1318" s="222" t="s">
        <v>119</v>
      </c>
      <c r="C1318" s="223">
        <v>0</v>
      </c>
      <c r="D1318" s="223">
        <v>0</v>
      </c>
      <c r="E1318" s="223">
        <v>0</v>
      </c>
      <c r="F1318" s="223">
        <v>0</v>
      </c>
      <c r="G1318" s="223">
        <v>0</v>
      </c>
      <c r="H1318" s="223">
        <v>0</v>
      </c>
      <c r="I1318" s="223">
        <v>0</v>
      </c>
      <c r="J1318" s="223">
        <v>0</v>
      </c>
      <c r="K1318" s="223">
        <v>0</v>
      </c>
      <c r="L1318" s="223">
        <v>0</v>
      </c>
      <c r="M1318" s="223">
        <v>0</v>
      </c>
      <c r="N1318" s="223">
        <v>0</v>
      </c>
      <c r="O1318">
        <v>34</v>
      </c>
    </row>
    <row r="1319" spans="1:15">
      <c r="A1319" s="222" t="s">
        <v>1953</v>
      </c>
      <c r="B1319" s="222" t="s">
        <v>119</v>
      </c>
      <c r="C1319" s="223">
        <v>0</v>
      </c>
      <c r="D1319" s="223">
        <v>0</v>
      </c>
      <c r="E1319" s="223">
        <v>0</v>
      </c>
      <c r="F1319" s="223">
        <v>0</v>
      </c>
      <c r="G1319" s="223">
        <v>0</v>
      </c>
      <c r="H1319" s="223">
        <v>0</v>
      </c>
      <c r="I1319" s="223">
        <v>0</v>
      </c>
      <c r="J1319" s="223">
        <v>0</v>
      </c>
      <c r="K1319" s="223">
        <v>0</v>
      </c>
      <c r="L1319" s="223">
        <v>0</v>
      </c>
      <c r="M1319" s="223">
        <v>0</v>
      </c>
      <c r="N1319" s="223">
        <v>0</v>
      </c>
      <c r="O1319">
        <v>34</v>
      </c>
    </row>
    <row r="1320" spans="1:15">
      <c r="A1320" s="222" t="s">
        <v>1954</v>
      </c>
      <c r="B1320" s="222" t="s">
        <v>991</v>
      </c>
      <c r="C1320" s="223">
        <v>-27442306.23</v>
      </c>
      <c r="D1320" s="223">
        <v>-27479332.079999998</v>
      </c>
      <c r="E1320" s="223">
        <v>-27516357.93</v>
      </c>
      <c r="F1320" s="223">
        <v>-27553383.780000001</v>
      </c>
      <c r="G1320" s="223">
        <v>-27590409.629999999</v>
      </c>
      <c r="H1320" s="223">
        <v>-27627435.48</v>
      </c>
      <c r="I1320" s="223">
        <v>-27627435.48</v>
      </c>
      <c r="J1320" s="223">
        <v>-27627435.48</v>
      </c>
      <c r="K1320" s="223">
        <v>-27627435.48</v>
      </c>
      <c r="L1320" s="223">
        <v>-27627435.48</v>
      </c>
      <c r="M1320" s="223">
        <v>-27627435.48</v>
      </c>
      <c r="N1320" s="223">
        <v>-27627435.48</v>
      </c>
      <c r="O1320">
        <v>34</v>
      </c>
    </row>
    <row r="1321" spans="1:15">
      <c r="A1321" s="222" t="s">
        <v>1955</v>
      </c>
      <c r="B1321" s="222" t="s">
        <v>993</v>
      </c>
      <c r="C1321" s="223">
        <v>-9879230.2799999993</v>
      </c>
      <c r="D1321" s="223">
        <v>-9892559.5899999999</v>
      </c>
      <c r="E1321" s="223">
        <v>-9905888.9000000004</v>
      </c>
      <c r="F1321" s="223">
        <v>-9919218.2100000009</v>
      </c>
      <c r="G1321" s="223">
        <v>-9932547.5199999996</v>
      </c>
      <c r="H1321" s="223">
        <v>-9945876.8300000001</v>
      </c>
      <c r="I1321" s="223">
        <v>-9945876.8300000001</v>
      </c>
      <c r="J1321" s="223">
        <v>-9945876.8300000001</v>
      </c>
      <c r="K1321" s="223">
        <v>-9945876.8300000001</v>
      </c>
      <c r="L1321" s="223">
        <v>-9945876.8300000001</v>
      </c>
      <c r="M1321" s="223">
        <v>-9945876.8300000001</v>
      </c>
      <c r="N1321" s="223">
        <v>-9945876.8300000001</v>
      </c>
      <c r="O1321">
        <v>34</v>
      </c>
    </row>
    <row r="1322" spans="1:15">
      <c r="A1322" s="222" t="s">
        <v>1956</v>
      </c>
      <c r="B1322" s="222" t="s">
        <v>995</v>
      </c>
      <c r="C1322" s="223">
        <v>0</v>
      </c>
      <c r="D1322" s="223">
        <v>0</v>
      </c>
      <c r="E1322" s="223">
        <v>0</v>
      </c>
      <c r="F1322" s="223">
        <v>0</v>
      </c>
      <c r="G1322" s="223">
        <v>0</v>
      </c>
      <c r="H1322" s="223">
        <v>0</v>
      </c>
      <c r="I1322" s="223">
        <v>0</v>
      </c>
      <c r="J1322" s="223">
        <v>0</v>
      </c>
      <c r="K1322" s="223">
        <v>0</v>
      </c>
      <c r="L1322" s="223">
        <v>0</v>
      </c>
      <c r="M1322" s="223">
        <v>0</v>
      </c>
      <c r="N1322" s="223">
        <v>0</v>
      </c>
      <c r="O1322">
        <v>34</v>
      </c>
    </row>
    <row r="1323" spans="1:15">
      <c r="A1323" s="222" t="s">
        <v>1957</v>
      </c>
      <c r="B1323" s="222" t="s">
        <v>997</v>
      </c>
      <c r="C1323" s="223">
        <v>0</v>
      </c>
      <c r="D1323" s="223">
        <v>0</v>
      </c>
      <c r="E1323" s="223">
        <v>0</v>
      </c>
      <c r="F1323" s="223">
        <v>0</v>
      </c>
      <c r="G1323" s="223">
        <v>0</v>
      </c>
      <c r="H1323" s="223">
        <v>0</v>
      </c>
      <c r="I1323" s="223">
        <v>0</v>
      </c>
      <c r="J1323" s="223">
        <v>0</v>
      </c>
      <c r="K1323" s="223">
        <v>0</v>
      </c>
      <c r="L1323" s="223">
        <v>0</v>
      </c>
      <c r="M1323" s="223">
        <v>0</v>
      </c>
      <c r="N1323" s="223">
        <v>0</v>
      </c>
      <c r="O1323">
        <v>34</v>
      </c>
    </row>
    <row r="1324" spans="1:15">
      <c r="A1324" s="222" t="s">
        <v>1958</v>
      </c>
      <c r="B1324" s="222" t="s">
        <v>999</v>
      </c>
      <c r="C1324" s="223">
        <v>0</v>
      </c>
      <c r="D1324" s="223">
        <v>0</v>
      </c>
      <c r="E1324" s="223">
        <v>0</v>
      </c>
      <c r="F1324" s="223">
        <v>0</v>
      </c>
      <c r="G1324" s="223">
        <v>0</v>
      </c>
      <c r="H1324" s="223">
        <v>0</v>
      </c>
      <c r="I1324" s="223">
        <v>0</v>
      </c>
      <c r="J1324" s="223">
        <v>0</v>
      </c>
      <c r="K1324" s="223">
        <v>0</v>
      </c>
      <c r="L1324" s="223">
        <v>0</v>
      </c>
      <c r="M1324" s="223">
        <v>0</v>
      </c>
      <c r="N1324" s="223">
        <v>0</v>
      </c>
      <c r="O1324">
        <v>34</v>
      </c>
    </row>
    <row r="1325" spans="1:15">
      <c r="A1325" s="222" t="s">
        <v>1959</v>
      </c>
      <c r="B1325" s="222" t="s">
        <v>1960</v>
      </c>
      <c r="C1325" s="223">
        <v>-31526014.550000001</v>
      </c>
      <c r="D1325" s="223">
        <v>-14835187.83</v>
      </c>
      <c r="E1325" s="223">
        <v>-15237406.66</v>
      </c>
      <c r="F1325" s="223">
        <v>-15414014.109999999</v>
      </c>
      <c r="G1325" s="223">
        <v>-12918244.27</v>
      </c>
      <c r="H1325" s="223">
        <v>-12535751.890000001</v>
      </c>
      <c r="I1325" s="223">
        <v>-9498538.1400000006</v>
      </c>
      <c r="J1325" s="223">
        <v>-9498538.1400000006</v>
      </c>
      <c r="K1325" s="223">
        <v>-9498538.1400000006</v>
      </c>
      <c r="L1325" s="223">
        <v>-9498538.1400000006</v>
      </c>
      <c r="M1325" s="223">
        <v>-9498538.1400000006</v>
      </c>
      <c r="N1325" s="223">
        <v>-9498538.1400000006</v>
      </c>
      <c r="O1325">
        <v>34</v>
      </c>
    </row>
    <row r="1326" spans="1:15">
      <c r="A1326" s="222" t="s">
        <v>1961</v>
      </c>
      <c r="B1326" s="222" t="s">
        <v>1962</v>
      </c>
      <c r="C1326" s="223">
        <v>-15653.5</v>
      </c>
      <c r="D1326" s="223">
        <v>-15653.5</v>
      </c>
      <c r="E1326" s="223">
        <v>-15653.5</v>
      </c>
      <c r="F1326" s="223">
        <v>-15653.5</v>
      </c>
      <c r="G1326" s="223">
        <v>-15653.5</v>
      </c>
      <c r="H1326" s="223">
        <v>-15653.5</v>
      </c>
      <c r="I1326" s="223">
        <v>-15653.5</v>
      </c>
      <c r="J1326" s="223">
        <v>-15653.5</v>
      </c>
      <c r="K1326" s="223">
        <v>-15653.5</v>
      </c>
      <c r="L1326" s="223">
        <v>-15653.5</v>
      </c>
      <c r="M1326" s="223">
        <v>-15653.5</v>
      </c>
      <c r="N1326" s="223">
        <v>-15653.5</v>
      </c>
      <c r="O1326">
        <v>34</v>
      </c>
    </row>
    <row r="1327" spans="1:15">
      <c r="A1327" s="222" t="s">
        <v>1963</v>
      </c>
      <c r="B1327" s="222" t="s">
        <v>1964</v>
      </c>
      <c r="C1327" s="223">
        <v>-19840077.260000002</v>
      </c>
      <c r="D1327" s="223">
        <v>-21518768.43</v>
      </c>
      <c r="E1327" s="223">
        <v>-20575896.02</v>
      </c>
      <c r="F1327" s="223">
        <v>-19905508.870000001</v>
      </c>
      <c r="G1327" s="223">
        <v>-19180438.760000002</v>
      </c>
      <c r="H1327" s="223">
        <v>-18578715.149999999</v>
      </c>
      <c r="I1327" s="223">
        <v>-16384852.48</v>
      </c>
      <c r="J1327" s="223">
        <v>-16384852.48</v>
      </c>
      <c r="K1327" s="223">
        <v>-16384852.48</v>
      </c>
      <c r="L1327" s="223">
        <v>-16384852.48</v>
      </c>
      <c r="M1327" s="223">
        <v>-16384852.48</v>
      </c>
      <c r="N1327" s="223">
        <v>-16384852.48</v>
      </c>
      <c r="O1327">
        <v>34</v>
      </c>
    </row>
    <row r="1328" spans="1:15">
      <c r="A1328" s="222" t="s">
        <v>1965</v>
      </c>
      <c r="B1328" s="222" t="s">
        <v>1966</v>
      </c>
      <c r="C1328" s="223">
        <v>0</v>
      </c>
      <c r="D1328" s="223">
        <v>0</v>
      </c>
      <c r="E1328" s="223">
        <v>0</v>
      </c>
      <c r="F1328" s="223">
        <v>0</v>
      </c>
      <c r="G1328" s="223">
        <v>0</v>
      </c>
      <c r="H1328" s="223">
        <v>0</v>
      </c>
      <c r="I1328" s="223">
        <v>0</v>
      </c>
      <c r="J1328" s="223">
        <v>0</v>
      </c>
      <c r="K1328" s="223">
        <v>0</v>
      </c>
      <c r="L1328" s="223">
        <v>0</v>
      </c>
      <c r="M1328" s="223">
        <v>0</v>
      </c>
      <c r="N1328" s="223">
        <v>0</v>
      </c>
      <c r="O1328">
        <v>34</v>
      </c>
    </row>
    <row r="1329" spans="1:15">
      <c r="A1329" s="222" t="s">
        <v>1967</v>
      </c>
      <c r="B1329" s="222" t="s">
        <v>1968</v>
      </c>
      <c r="C1329" s="223">
        <v>-260436303</v>
      </c>
      <c r="D1329" s="223">
        <v>-260436303</v>
      </c>
      <c r="E1329" s="223">
        <v>-260436303</v>
      </c>
      <c r="F1329" s="223">
        <v>-260436303</v>
      </c>
      <c r="G1329" s="223">
        <v>-260436303</v>
      </c>
      <c r="H1329" s="223">
        <v>-260436303</v>
      </c>
      <c r="I1329" s="223">
        <v>-260436303</v>
      </c>
      <c r="J1329" s="223">
        <v>-260436303</v>
      </c>
      <c r="K1329" s="223">
        <v>-260436303</v>
      </c>
      <c r="L1329" s="223">
        <v>-260436303</v>
      </c>
      <c r="M1329" s="223">
        <v>-260436303</v>
      </c>
      <c r="N1329" s="223">
        <v>-260436303</v>
      </c>
      <c r="O1329">
        <v>34</v>
      </c>
    </row>
    <row r="1330" spans="1:15">
      <c r="A1330" s="222" t="s">
        <v>1969</v>
      </c>
      <c r="B1330" s="222" t="s">
        <v>1970</v>
      </c>
      <c r="C1330" s="223">
        <v>0</v>
      </c>
      <c r="D1330" s="223">
        <v>0</v>
      </c>
      <c r="E1330" s="223">
        <v>0</v>
      </c>
      <c r="F1330" s="223">
        <v>0</v>
      </c>
      <c r="G1330" s="223">
        <v>0</v>
      </c>
      <c r="H1330" s="223">
        <v>0</v>
      </c>
      <c r="I1330" s="223">
        <v>0</v>
      </c>
      <c r="J1330" s="223">
        <v>0</v>
      </c>
      <c r="K1330" s="223">
        <v>0</v>
      </c>
      <c r="L1330" s="223">
        <v>0</v>
      </c>
      <c r="M1330" s="223">
        <v>0</v>
      </c>
      <c r="N1330" s="223">
        <v>0</v>
      </c>
      <c r="O1330">
        <v>34</v>
      </c>
    </row>
    <row r="1331" spans="1:15">
      <c r="A1331" s="222" t="s">
        <v>1971</v>
      </c>
      <c r="B1331" s="222" t="s">
        <v>1972</v>
      </c>
      <c r="C1331" s="223">
        <v>0</v>
      </c>
      <c r="D1331" s="223">
        <v>0</v>
      </c>
      <c r="E1331" s="223">
        <v>0</v>
      </c>
      <c r="F1331" s="223">
        <v>0</v>
      </c>
      <c r="G1331" s="223">
        <v>0</v>
      </c>
      <c r="H1331" s="223">
        <v>0</v>
      </c>
      <c r="I1331" s="223">
        <v>0</v>
      </c>
      <c r="J1331" s="223">
        <v>0</v>
      </c>
      <c r="K1331" s="223">
        <v>0</v>
      </c>
      <c r="L1331" s="223">
        <v>0</v>
      </c>
      <c r="M1331" s="223">
        <v>0</v>
      </c>
      <c r="N1331" s="223">
        <v>0</v>
      </c>
      <c r="O1331">
        <v>34</v>
      </c>
    </row>
    <row r="1332" spans="1:15">
      <c r="A1332" s="222" t="s">
        <v>1973</v>
      </c>
      <c r="B1332" s="222" t="s">
        <v>119</v>
      </c>
      <c r="C1332" s="223">
        <v>0</v>
      </c>
      <c r="D1332" s="223">
        <v>0</v>
      </c>
      <c r="E1332" s="223">
        <v>0</v>
      </c>
      <c r="F1332" s="223">
        <v>0</v>
      </c>
      <c r="G1332" s="223">
        <v>0</v>
      </c>
      <c r="H1332" s="223">
        <v>0</v>
      </c>
      <c r="I1332" s="223">
        <v>0</v>
      </c>
      <c r="J1332" s="223">
        <v>0</v>
      </c>
      <c r="K1332" s="223">
        <v>0</v>
      </c>
      <c r="L1332" s="223">
        <v>0</v>
      </c>
      <c r="M1332" s="223">
        <v>0</v>
      </c>
      <c r="N1332" s="223">
        <v>0</v>
      </c>
      <c r="O1332">
        <v>34</v>
      </c>
    </row>
    <row r="1333" spans="1:15">
      <c r="A1333" s="222" t="s">
        <v>1974</v>
      </c>
      <c r="B1333" s="222" t="s">
        <v>119</v>
      </c>
      <c r="C1333" s="223">
        <v>0</v>
      </c>
      <c r="D1333" s="223">
        <v>0</v>
      </c>
      <c r="E1333" s="223">
        <v>0</v>
      </c>
      <c r="F1333" s="223">
        <v>0</v>
      </c>
      <c r="G1333" s="223">
        <v>0</v>
      </c>
      <c r="H1333" s="223">
        <v>0</v>
      </c>
      <c r="I1333" s="223">
        <v>0</v>
      </c>
      <c r="J1333" s="223">
        <v>0</v>
      </c>
      <c r="K1333" s="223">
        <v>0</v>
      </c>
      <c r="L1333" s="223">
        <v>0</v>
      </c>
      <c r="M1333" s="223">
        <v>0</v>
      </c>
      <c r="N1333" s="223">
        <v>0</v>
      </c>
      <c r="O1333">
        <v>34</v>
      </c>
    </row>
    <row r="1334" spans="1:15">
      <c r="A1334" s="222" t="s">
        <v>1975</v>
      </c>
      <c r="B1334" s="222" t="s">
        <v>119</v>
      </c>
      <c r="C1334" s="223">
        <v>0</v>
      </c>
      <c r="D1334" s="223">
        <v>0</v>
      </c>
      <c r="E1334" s="223">
        <v>0</v>
      </c>
      <c r="F1334" s="223">
        <v>0</v>
      </c>
      <c r="G1334" s="223">
        <v>0</v>
      </c>
      <c r="H1334" s="223">
        <v>0</v>
      </c>
      <c r="I1334" s="223">
        <v>0</v>
      </c>
      <c r="J1334" s="223">
        <v>0</v>
      </c>
      <c r="K1334" s="223">
        <v>0</v>
      </c>
      <c r="L1334" s="223">
        <v>0</v>
      </c>
      <c r="M1334" s="223">
        <v>0</v>
      </c>
      <c r="N1334" s="223">
        <v>0</v>
      </c>
      <c r="O1334">
        <v>34</v>
      </c>
    </row>
    <row r="1335" spans="1:15">
      <c r="A1335" s="222" t="s">
        <v>1976</v>
      </c>
      <c r="B1335" s="222" t="s">
        <v>119</v>
      </c>
      <c r="C1335" s="223">
        <v>0</v>
      </c>
      <c r="D1335" s="223">
        <v>0</v>
      </c>
      <c r="E1335" s="223">
        <v>0</v>
      </c>
      <c r="F1335" s="223">
        <v>0</v>
      </c>
      <c r="G1335" s="223">
        <v>0</v>
      </c>
      <c r="H1335" s="223">
        <v>0</v>
      </c>
      <c r="I1335" s="223">
        <v>0</v>
      </c>
      <c r="J1335" s="223">
        <v>0</v>
      </c>
      <c r="K1335" s="223">
        <v>0</v>
      </c>
      <c r="L1335" s="223">
        <v>0</v>
      </c>
      <c r="M1335" s="223">
        <v>0</v>
      </c>
      <c r="N1335" s="223">
        <v>0</v>
      </c>
      <c r="O1335">
        <v>34</v>
      </c>
    </row>
    <row r="1336" spans="1:15">
      <c r="A1336" s="222" t="s">
        <v>1977</v>
      </c>
      <c r="B1336" s="222" t="s">
        <v>1978</v>
      </c>
      <c r="C1336" s="223">
        <v>0</v>
      </c>
      <c r="D1336" s="223">
        <v>0</v>
      </c>
      <c r="E1336" s="223">
        <v>0</v>
      </c>
      <c r="F1336" s="223">
        <v>0</v>
      </c>
      <c r="G1336" s="223">
        <v>0</v>
      </c>
      <c r="H1336" s="223">
        <v>0</v>
      </c>
      <c r="I1336" s="223">
        <v>0</v>
      </c>
      <c r="J1336" s="223">
        <v>0</v>
      </c>
      <c r="K1336" s="223">
        <v>0</v>
      </c>
      <c r="L1336" s="223">
        <v>0</v>
      </c>
      <c r="M1336" s="223">
        <v>0</v>
      </c>
      <c r="N1336" s="223">
        <v>0</v>
      </c>
      <c r="O1336">
        <v>34</v>
      </c>
    </row>
    <row r="1337" spans="1:15">
      <c r="A1337" s="222" t="s">
        <v>1979</v>
      </c>
      <c r="B1337" s="222" t="s">
        <v>1980</v>
      </c>
      <c r="C1337" s="223">
        <v>0</v>
      </c>
      <c r="D1337" s="223">
        <v>0</v>
      </c>
      <c r="E1337" s="223">
        <v>0</v>
      </c>
      <c r="F1337" s="223">
        <v>0</v>
      </c>
      <c r="G1337" s="223">
        <v>0</v>
      </c>
      <c r="H1337" s="223">
        <v>0</v>
      </c>
      <c r="I1337" s="223">
        <v>0</v>
      </c>
      <c r="J1337" s="223">
        <v>0</v>
      </c>
      <c r="K1337" s="223">
        <v>0</v>
      </c>
      <c r="L1337" s="223">
        <v>0</v>
      </c>
      <c r="M1337" s="223">
        <v>0</v>
      </c>
      <c r="N1337" s="223">
        <v>0</v>
      </c>
      <c r="O1337">
        <v>34</v>
      </c>
    </row>
    <row r="1338" spans="1:15">
      <c r="A1338" s="222" t="s">
        <v>1981</v>
      </c>
      <c r="B1338" s="222" t="s">
        <v>1982</v>
      </c>
      <c r="C1338" s="223">
        <v>0</v>
      </c>
      <c r="D1338" s="223">
        <v>0</v>
      </c>
      <c r="E1338" s="223">
        <v>0</v>
      </c>
      <c r="F1338" s="223">
        <v>0</v>
      </c>
      <c r="G1338" s="223">
        <v>0</v>
      </c>
      <c r="H1338" s="223">
        <v>0</v>
      </c>
      <c r="I1338" s="223">
        <v>0</v>
      </c>
      <c r="J1338" s="223">
        <v>0</v>
      </c>
      <c r="K1338" s="223">
        <v>0</v>
      </c>
      <c r="L1338" s="223">
        <v>0</v>
      </c>
      <c r="M1338" s="223">
        <v>0</v>
      </c>
      <c r="N1338" s="223">
        <v>0</v>
      </c>
      <c r="O1338">
        <v>34</v>
      </c>
    </row>
    <row r="1339" spans="1:15">
      <c r="A1339" s="222" t="s">
        <v>1983</v>
      </c>
      <c r="B1339" s="222" t="s">
        <v>1984</v>
      </c>
      <c r="C1339" s="223">
        <v>-3275163.54</v>
      </c>
      <c r="D1339" s="223">
        <v>-3275163.54</v>
      </c>
      <c r="E1339" s="223">
        <v>-3275163.54</v>
      </c>
      <c r="F1339" s="223">
        <v>-3275163.54</v>
      </c>
      <c r="G1339" s="223">
        <v>-3275163.54</v>
      </c>
      <c r="H1339" s="223">
        <v>-3275163.54</v>
      </c>
      <c r="I1339" s="223">
        <v>-3275163.54</v>
      </c>
      <c r="J1339" s="223">
        <v>-3275163.54</v>
      </c>
      <c r="K1339" s="223">
        <v>-3275163.54</v>
      </c>
      <c r="L1339" s="223">
        <v>-3275163.54</v>
      </c>
      <c r="M1339" s="223">
        <v>-3275163.54</v>
      </c>
      <c r="N1339" s="223">
        <v>-3275163.54</v>
      </c>
      <c r="O1339">
        <v>34</v>
      </c>
    </row>
    <row r="1340" spans="1:15">
      <c r="A1340" s="222" t="s">
        <v>1985</v>
      </c>
      <c r="B1340" s="222" t="s">
        <v>1986</v>
      </c>
      <c r="C1340" s="223">
        <v>0</v>
      </c>
      <c r="D1340" s="223">
        <v>0</v>
      </c>
      <c r="E1340" s="223">
        <v>0</v>
      </c>
      <c r="F1340" s="223">
        <v>0</v>
      </c>
      <c r="G1340" s="223">
        <v>0</v>
      </c>
      <c r="H1340" s="223">
        <v>0</v>
      </c>
      <c r="I1340" s="223">
        <v>0</v>
      </c>
      <c r="J1340" s="223">
        <v>0</v>
      </c>
      <c r="K1340" s="223">
        <v>0</v>
      </c>
      <c r="L1340" s="223">
        <v>0</v>
      </c>
      <c r="M1340" s="223">
        <v>0</v>
      </c>
      <c r="N1340" s="223">
        <v>0</v>
      </c>
      <c r="O1340">
        <v>34</v>
      </c>
    </row>
    <row r="1341" spans="1:15">
      <c r="A1341" s="222" t="s">
        <v>1987</v>
      </c>
      <c r="B1341" s="222" t="s">
        <v>1988</v>
      </c>
      <c r="C1341" s="223">
        <v>0</v>
      </c>
      <c r="D1341" s="223">
        <v>0</v>
      </c>
      <c r="E1341" s="223">
        <v>0</v>
      </c>
      <c r="F1341" s="223">
        <v>0</v>
      </c>
      <c r="G1341" s="223">
        <v>0</v>
      </c>
      <c r="H1341" s="223">
        <v>0</v>
      </c>
      <c r="I1341" s="223">
        <v>0</v>
      </c>
      <c r="J1341" s="223">
        <v>0</v>
      </c>
      <c r="K1341" s="223">
        <v>0</v>
      </c>
      <c r="L1341" s="223">
        <v>0</v>
      </c>
      <c r="M1341" s="223">
        <v>0</v>
      </c>
      <c r="N1341" s="223">
        <v>0</v>
      </c>
      <c r="O1341">
        <v>34</v>
      </c>
    </row>
    <row r="1342" spans="1:15">
      <c r="A1342" s="222" t="s">
        <v>1989</v>
      </c>
      <c r="B1342" s="222" t="s">
        <v>1990</v>
      </c>
      <c r="C1342" s="223">
        <v>-60077591.259999998</v>
      </c>
      <c r="D1342" s="223">
        <v>-60077591.259999998</v>
      </c>
      <c r="E1342" s="223">
        <v>-60077591.259999998</v>
      </c>
      <c r="F1342" s="223">
        <v>-60077591.259999998</v>
      </c>
      <c r="G1342" s="223">
        <v>-60077591.259999998</v>
      </c>
      <c r="H1342" s="223">
        <v>-60077591.259999998</v>
      </c>
      <c r="I1342" s="223">
        <v>-43607819.890000001</v>
      </c>
      <c r="J1342" s="223">
        <v>-43607819.890000001</v>
      </c>
      <c r="K1342" s="223">
        <v>-43607819.890000001</v>
      </c>
      <c r="L1342" s="223">
        <v>-43607819.890000001</v>
      </c>
      <c r="M1342" s="223">
        <v>-43607819.890000001</v>
      </c>
      <c r="N1342" s="223">
        <v>-43607819.890000001</v>
      </c>
      <c r="O1342">
        <v>34</v>
      </c>
    </row>
    <row r="1343" spans="1:15">
      <c r="A1343" s="222" t="s">
        <v>1991</v>
      </c>
      <c r="B1343" s="222" t="s">
        <v>1992</v>
      </c>
      <c r="C1343" s="223">
        <v>0</v>
      </c>
      <c r="D1343" s="223">
        <v>0</v>
      </c>
      <c r="E1343" s="223">
        <v>0</v>
      </c>
      <c r="F1343" s="223">
        <v>0</v>
      </c>
      <c r="G1343" s="223">
        <v>0</v>
      </c>
      <c r="H1343" s="223">
        <v>0</v>
      </c>
      <c r="I1343" s="223">
        <v>0</v>
      </c>
      <c r="J1343" s="223">
        <v>0</v>
      </c>
      <c r="K1343" s="223">
        <v>0</v>
      </c>
      <c r="L1343" s="223">
        <v>0</v>
      </c>
      <c r="M1343" s="223">
        <v>0</v>
      </c>
      <c r="N1343" s="223">
        <v>0</v>
      </c>
      <c r="O1343">
        <v>34</v>
      </c>
    </row>
    <row r="1344" spans="1:15">
      <c r="A1344" s="222" t="s">
        <v>1993</v>
      </c>
      <c r="B1344" s="222" t="s">
        <v>1994</v>
      </c>
      <c r="C1344" s="223">
        <v>16469781.35</v>
      </c>
      <c r="D1344" s="223">
        <v>16469781.35</v>
      </c>
      <c r="E1344" s="223">
        <v>16469781.35</v>
      </c>
      <c r="F1344" s="223">
        <v>16469781.35</v>
      </c>
      <c r="G1344" s="223">
        <v>16469781.35</v>
      </c>
      <c r="H1344" s="223">
        <v>16469781.35</v>
      </c>
      <c r="I1344" s="223">
        <v>0</v>
      </c>
      <c r="J1344" s="223">
        <v>0</v>
      </c>
      <c r="K1344" s="223">
        <v>0</v>
      </c>
      <c r="L1344" s="223">
        <v>0</v>
      </c>
      <c r="M1344" s="223">
        <v>0</v>
      </c>
      <c r="N1344" s="223">
        <v>0</v>
      </c>
      <c r="O1344">
        <v>34</v>
      </c>
    </row>
    <row r="1345" spans="1:15">
      <c r="A1345" s="222" t="s">
        <v>1995</v>
      </c>
      <c r="B1345" s="222" t="s">
        <v>119</v>
      </c>
      <c r="C1345" s="223">
        <v>0</v>
      </c>
      <c r="D1345" s="223">
        <v>0</v>
      </c>
      <c r="E1345" s="223">
        <v>0</v>
      </c>
      <c r="F1345" s="223">
        <v>0</v>
      </c>
      <c r="G1345" s="223">
        <v>0</v>
      </c>
      <c r="H1345" s="223">
        <v>0</v>
      </c>
      <c r="I1345" s="223">
        <v>0</v>
      </c>
      <c r="J1345" s="223">
        <v>0</v>
      </c>
      <c r="K1345" s="223">
        <v>0</v>
      </c>
      <c r="L1345" s="223">
        <v>0</v>
      </c>
      <c r="M1345" s="223">
        <v>0</v>
      </c>
      <c r="N1345" s="223">
        <v>0</v>
      </c>
      <c r="O1345">
        <v>34</v>
      </c>
    </row>
    <row r="1346" spans="1:15">
      <c r="A1346" s="222" t="s">
        <v>2507</v>
      </c>
      <c r="B1346" s="222" t="s">
        <v>2508</v>
      </c>
      <c r="C1346" s="223">
        <v>-9.98</v>
      </c>
      <c r="D1346" s="223">
        <v>-9.98</v>
      </c>
      <c r="E1346" s="223">
        <v>-9.98</v>
      </c>
      <c r="F1346" s="223">
        <v>-9.98</v>
      </c>
      <c r="G1346" s="223">
        <v>-9.98</v>
      </c>
      <c r="H1346" s="223">
        <v>-9.98</v>
      </c>
      <c r="I1346" s="223">
        <v>0</v>
      </c>
      <c r="J1346" s="223">
        <v>0</v>
      </c>
      <c r="K1346" s="223">
        <v>0</v>
      </c>
      <c r="L1346" s="223">
        <v>0</v>
      </c>
      <c r="M1346" s="223">
        <v>0</v>
      </c>
      <c r="N1346" s="223">
        <v>0</v>
      </c>
      <c r="O1346">
        <v>34</v>
      </c>
    </row>
    <row r="1347" spans="1:15">
      <c r="A1347" s="222" t="s">
        <v>1996</v>
      </c>
      <c r="B1347" s="222" t="s">
        <v>1997</v>
      </c>
      <c r="C1347" s="223">
        <v>0</v>
      </c>
      <c r="D1347" s="223">
        <v>0</v>
      </c>
      <c r="E1347" s="223">
        <v>0</v>
      </c>
      <c r="F1347" s="223">
        <v>0</v>
      </c>
      <c r="G1347" s="223">
        <v>0</v>
      </c>
      <c r="H1347" s="223">
        <v>0</v>
      </c>
      <c r="I1347" s="223">
        <v>0</v>
      </c>
      <c r="J1347" s="223">
        <v>0</v>
      </c>
      <c r="K1347" s="223">
        <v>0</v>
      </c>
      <c r="L1347" s="223">
        <v>0</v>
      </c>
      <c r="M1347" s="223">
        <v>0</v>
      </c>
      <c r="N1347" s="223">
        <v>0</v>
      </c>
      <c r="O1347">
        <v>34</v>
      </c>
    </row>
    <row r="1348" spans="1:15">
      <c r="A1348" s="222" t="s">
        <v>1998</v>
      </c>
      <c r="B1348" s="222" t="s">
        <v>119</v>
      </c>
      <c r="C1348" s="223">
        <v>0</v>
      </c>
      <c r="D1348" s="223">
        <v>0</v>
      </c>
      <c r="E1348" s="223">
        <v>0</v>
      </c>
      <c r="F1348" s="223">
        <v>0</v>
      </c>
      <c r="G1348" s="223">
        <v>0</v>
      </c>
      <c r="H1348" s="223">
        <v>0</v>
      </c>
      <c r="I1348" s="223">
        <v>0</v>
      </c>
      <c r="J1348" s="223">
        <v>0</v>
      </c>
      <c r="K1348" s="223">
        <v>0</v>
      </c>
      <c r="L1348" s="223">
        <v>0</v>
      </c>
      <c r="M1348" s="223">
        <v>0</v>
      </c>
      <c r="N1348" s="223">
        <v>0</v>
      </c>
      <c r="O1348">
        <v>34</v>
      </c>
    </row>
    <row r="1349" spans="1:15">
      <c r="A1349" s="222" t="s">
        <v>1999</v>
      </c>
      <c r="B1349" s="222" t="s">
        <v>119</v>
      </c>
      <c r="C1349" s="223">
        <v>0</v>
      </c>
      <c r="D1349" s="223">
        <v>0</v>
      </c>
      <c r="E1349" s="223">
        <v>0</v>
      </c>
      <c r="F1349" s="223">
        <v>0</v>
      </c>
      <c r="G1349" s="223">
        <v>0</v>
      </c>
      <c r="H1349" s="223">
        <v>0</v>
      </c>
      <c r="I1349" s="223">
        <v>0</v>
      </c>
      <c r="J1349" s="223">
        <v>0</v>
      </c>
      <c r="K1349" s="223">
        <v>0</v>
      </c>
      <c r="L1349" s="223">
        <v>0</v>
      </c>
      <c r="M1349" s="223">
        <v>0</v>
      </c>
      <c r="N1349" s="223">
        <v>0</v>
      </c>
      <c r="O1349">
        <v>30</v>
      </c>
    </row>
    <row r="1350" spans="1:15">
      <c r="A1350" s="222" t="s">
        <v>120</v>
      </c>
      <c r="B1350" s="222" t="s">
        <v>121</v>
      </c>
      <c r="C1350" s="223">
        <v>0</v>
      </c>
      <c r="D1350" s="223">
        <v>0</v>
      </c>
      <c r="E1350" s="223">
        <v>0</v>
      </c>
      <c r="F1350" s="223">
        <v>0</v>
      </c>
      <c r="G1350" s="223">
        <v>0</v>
      </c>
      <c r="H1350" s="223">
        <v>0</v>
      </c>
      <c r="I1350" s="223">
        <v>0</v>
      </c>
      <c r="J1350" s="223">
        <v>0</v>
      </c>
      <c r="K1350" s="223">
        <v>0</v>
      </c>
      <c r="L1350" s="223">
        <v>0</v>
      </c>
      <c r="M1350" s="223">
        <v>0</v>
      </c>
      <c r="N1350" s="223">
        <v>0</v>
      </c>
      <c r="O1350">
        <v>30</v>
      </c>
    </row>
    <row r="1351" spans="1:15">
      <c r="A1351" s="222" t="s">
        <v>122</v>
      </c>
      <c r="B1351" s="222" t="s">
        <v>123</v>
      </c>
      <c r="C1351" s="223">
        <v>8592.18</v>
      </c>
      <c r="D1351" s="223">
        <v>8592.18</v>
      </c>
      <c r="E1351" s="223">
        <v>8592.18</v>
      </c>
      <c r="F1351" s="223">
        <v>8592.18</v>
      </c>
      <c r="G1351" s="223">
        <v>8592.18</v>
      </c>
      <c r="H1351" s="223">
        <v>8592.18</v>
      </c>
      <c r="I1351" s="223">
        <v>8592.18</v>
      </c>
      <c r="J1351" s="223">
        <v>8592.18</v>
      </c>
      <c r="K1351" s="223">
        <v>8592.18</v>
      </c>
      <c r="L1351" s="223">
        <v>8592.18</v>
      </c>
      <c r="M1351" s="223">
        <v>8592.18</v>
      </c>
      <c r="N1351" s="223">
        <v>8592.18</v>
      </c>
      <c r="O1351">
        <v>30</v>
      </c>
    </row>
    <row r="1352" spans="1:15">
      <c r="A1352" s="222" t="s">
        <v>124</v>
      </c>
      <c r="B1352" s="222" t="s">
        <v>125</v>
      </c>
      <c r="C1352" s="223">
        <v>0</v>
      </c>
      <c r="D1352" s="223">
        <v>277355.53999999998</v>
      </c>
      <c r="E1352" s="223">
        <v>0</v>
      </c>
      <c r="F1352" s="223">
        <v>0</v>
      </c>
      <c r="G1352" s="223">
        <v>0</v>
      </c>
      <c r="H1352" s="223">
        <v>0</v>
      </c>
      <c r="I1352" s="223">
        <v>0</v>
      </c>
      <c r="J1352" s="223">
        <v>0</v>
      </c>
      <c r="K1352" s="223">
        <v>0</v>
      </c>
      <c r="L1352" s="223">
        <v>0</v>
      </c>
      <c r="M1352" s="223">
        <v>0</v>
      </c>
      <c r="N1352" s="223">
        <v>0</v>
      </c>
      <c r="O1352">
        <v>30</v>
      </c>
    </row>
    <row r="1353" spans="1:15">
      <c r="A1353" s="222" t="s">
        <v>126</v>
      </c>
      <c r="B1353" s="222" t="s">
        <v>127</v>
      </c>
      <c r="C1353" s="223">
        <v>-1695.19</v>
      </c>
      <c r="D1353" s="223">
        <v>-1817.79</v>
      </c>
      <c r="E1353" s="223">
        <v>-1779.18</v>
      </c>
      <c r="F1353" s="223">
        <v>-2063.69</v>
      </c>
      <c r="G1353" s="223">
        <v>-1956.53</v>
      </c>
      <c r="H1353" s="223">
        <v>-1810.25</v>
      </c>
      <c r="I1353" s="223">
        <v>0</v>
      </c>
      <c r="J1353" s="223">
        <v>0</v>
      </c>
      <c r="K1353" s="223">
        <v>0</v>
      </c>
      <c r="L1353" s="223">
        <v>0</v>
      </c>
      <c r="M1353" s="223">
        <v>0</v>
      </c>
      <c r="N1353" s="223">
        <v>0</v>
      </c>
      <c r="O1353">
        <v>30</v>
      </c>
    </row>
    <row r="1354" spans="1:15">
      <c r="A1354" s="222" t="s">
        <v>128</v>
      </c>
      <c r="B1354" s="222" t="s">
        <v>129</v>
      </c>
      <c r="C1354" s="223">
        <v>0</v>
      </c>
      <c r="D1354" s="223">
        <v>0</v>
      </c>
      <c r="E1354" s="223">
        <v>0</v>
      </c>
      <c r="F1354" s="223">
        <v>0</v>
      </c>
      <c r="G1354" s="223">
        <v>0</v>
      </c>
      <c r="H1354" s="223">
        <v>0</v>
      </c>
      <c r="I1354" s="223">
        <v>0</v>
      </c>
      <c r="J1354" s="223">
        <v>0</v>
      </c>
      <c r="K1354" s="223">
        <v>0</v>
      </c>
      <c r="L1354" s="223">
        <v>0</v>
      </c>
      <c r="M1354" s="223">
        <v>0</v>
      </c>
      <c r="N1354" s="223">
        <v>0</v>
      </c>
      <c r="O1354">
        <v>30</v>
      </c>
    </row>
    <row r="1355" spans="1:15">
      <c r="A1355" s="222" t="s">
        <v>130</v>
      </c>
      <c r="B1355" s="222" t="s">
        <v>131</v>
      </c>
      <c r="C1355" s="223">
        <v>0</v>
      </c>
      <c r="D1355" s="223">
        <v>0</v>
      </c>
      <c r="E1355" s="223">
        <v>0</v>
      </c>
      <c r="F1355" s="223">
        <v>0</v>
      </c>
      <c r="G1355" s="223">
        <v>0</v>
      </c>
      <c r="H1355" s="223">
        <v>0</v>
      </c>
      <c r="I1355" s="223">
        <v>0</v>
      </c>
      <c r="J1355" s="223">
        <v>0</v>
      </c>
      <c r="K1355" s="223">
        <v>0</v>
      </c>
      <c r="L1355" s="223">
        <v>0</v>
      </c>
      <c r="M1355" s="223">
        <v>0</v>
      </c>
      <c r="N1355" s="223">
        <v>0</v>
      </c>
      <c r="O1355">
        <v>30</v>
      </c>
    </row>
    <row r="1356" spans="1:15">
      <c r="A1356" s="222" t="s">
        <v>132</v>
      </c>
      <c r="B1356" s="222" t="s">
        <v>133</v>
      </c>
      <c r="C1356" s="223">
        <v>0</v>
      </c>
      <c r="D1356" s="223">
        <v>0</v>
      </c>
      <c r="E1356" s="223">
        <v>0</v>
      </c>
      <c r="F1356" s="223">
        <v>0</v>
      </c>
      <c r="G1356" s="223">
        <v>0</v>
      </c>
      <c r="H1356" s="223">
        <v>0</v>
      </c>
      <c r="I1356" s="223">
        <v>0</v>
      </c>
      <c r="J1356" s="223">
        <v>0</v>
      </c>
      <c r="K1356" s="223">
        <v>0</v>
      </c>
      <c r="L1356" s="223">
        <v>0</v>
      </c>
      <c r="M1356" s="223">
        <v>0</v>
      </c>
      <c r="N1356" s="223">
        <v>0</v>
      </c>
      <c r="O1356">
        <v>30</v>
      </c>
    </row>
    <row r="1357" spans="1:15">
      <c r="A1357" s="222" t="s">
        <v>134</v>
      </c>
      <c r="B1357" s="222" t="s">
        <v>135</v>
      </c>
      <c r="C1357" s="223">
        <v>0</v>
      </c>
      <c r="D1357" s="223">
        <v>0</v>
      </c>
      <c r="E1357" s="223">
        <v>0</v>
      </c>
      <c r="F1357" s="223">
        <v>0</v>
      </c>
      <c r="G1357" s="223">
        <v>0</v>
      </c>
      <c r="H1357" s="223">
        <v>0</v>
      </c>
      <c r="I1357" s="223">
        <v>0</v>
      </c>
      <c r="J1357" s="223">
        <v>0</v>
      </c>
      <c r="K1357" s="223">
        <v>0</v>
      </c>
      <c r="L1357" s="223">
        <v>0</v>
      </c>
      <c r="M1357" s="223">
        <v>0</v>
      </c>
      <c r="N1357" s="223">
        <v>0</v>
      </c>
      <c r="O1357">
        <v>30</v>
      </c>
    </row>
    <row r="1358" spans="1:15">
      <c r="A1358" s="222" t="s">
        <v>136</v>
      </c>
      <c r="B1358" s="222" t="s">
        <v>137</v>
      </c>
      <c r="C1358" s="223">
        <v>0</v>
      </c>
      <c r="D1358" s="223">
        <v>0</v>
      </c>
      <c r="E1358" s="223">
        <v>0</v>
      </c>
      <c r="F1358" s="223">
        <v>0</v>
      </c>
      <c r="G1358" s="223">
        <v>0</v>
      </c>
      <c r="H1358" s="223">
        <v>0</v>
      </c>
      <c r="I1358" s="223">
        <v>0</v>
      </c>
      <c r="J1358" s="223">
        <v>0</v>
      </c>
      <c r="K1358" s="223">
        <v>0</v>
      </c>
      <c r="L1358" s="223">
        <v>0</v>
      </c>
      <c r="M1358" s="223">
        <v>0</v>
      </c>
      <c r="N1358" s="223">
        <v>0</v>
      </c>
      <c r="O1358">
        <v>30</v>
      </c>
    </row>
    <row r="1359" spans="1:15">
      <c r="A1359" s="222" t="s">
        <v>138</v>
      </c>
      <c r="B1359" s="222" t="s">
        <v>139</v>
      </c>
      <c r="C1359" s="223">
        <v>0</v>
      </c>
      <c r="D1359" s="223">
        <v>0</v>
      </c>
      <c r="E1359" s="223">
        <v>0</v>
      </c>
      <c r="F1359" s="223">
        <v>0</v>
      </c>
      <c r="G1359" s="223">
        <v>0</v>
      </c>
      <c r="H1359" s="223">
        <v>0</v>
      </c>
      <c r="I1359" s="223">
        <v>0</v>
      </c>
      <c r="J1359" s="223">
        <v>0</v>
      </c>
      <c r="K1359" s="223">
        <v>0</v>
      </c>
      <c r="L1359" s="223">
        <v>0</v>
      </c>
      <c r="M1359" s="223">
        <v>0</v>
      </c>
      <c r="N1359" s="223">
        <v>0</v>
      </c>
      <c r="O1359">
        <v>30</v>
      </c>
    </row>
    <row r="1360" spans="1:15">
      <c r="A1360" s="222" t="s">
        <v>142</v>
      </c>
      <c r="B1360" s="222" t="s">
        <v>143</v>
      </c>
      <c r="C1360" s="223">
        <v>57981.31</v>
      </c>
      <c r="D1360" s="223">
        <v>102737.45</v>
      </c>
      <c r="E1360" s="223">
        <v>262837.25</v>
      </c>
      <c r="F1360" s="223">
        <v>86040.73</v>
      </c>
      <c r="G1360" s="223">
        <v>105779.53</v>
      </c>
      <c r="H1360" s="223">
        <v>475666.79</v>
      </c>
      <c r="I1360" s="223">
        <v>86591.61</v>
      </c>
      <c r="J1360" s="223">
        <v>86591.61</v>
      </c>
      <c r="K1360" s="223">
        <v>86591.61</v>
      </c>
      <c r="L1360" s="223">
        <v>86591.61</v>
      </c>
      <c r="M1360" s="223">
        <v>86591.61</v>
      </c>
      <c r="N1360" s="223">
        <v>86591.61</v>
      </c>
      <c r="O1360">
        <v>30</v>
      </c>
    </row>
    <row r="1361" spans="1:15">
      <c r="A1361" s="222" t="s">
        <v>144</v>
      </c>
      <c r="B1361" s="222" t="s">
        <v>145</v>
      </c>
      <c r="C1361" s="223">
        <v>0</v>
      </c>
      <c r="D1361" s="223">
        <v>0</v>
      </c>
      <c r="E1361" s="223">
        <v>0</v>
      </c>
      <c r="F1361" s="223">
        <v>0</v>
      </c>
      <c r="G1361" s="223">
        <v>0</v>
      </c>
      <c r="H1361" s="223">
        <v>0</v>
      </c>
      <c r="I1361" s="223">
        <v>393057.88</v>
      </c>
      <c r="J1361" s="223">
        <v>393057.88</v>
      </c>
      <c r="K1361" s="223">
        <v>393057.88</v>
      </c>
      <c r="L1361" s="223">
        <v>393057.88</v>
      </c>
      <c r="M1361" s="223">
        <v>393057.88</v>
      </c>
      <c r="N1361" s="223">
        <v>393057.88</v>
      </c>
      <c r="O1361">
        <v>30</v>
      </c>
    </row>
    <row r="1362" spans="1:15">
      <c r="A1362" s="222" t="s">
        <v>146</v>
      </c>
      <c r="B1362" s="222" t="s">
        <v>147</v>
      </c>
      <c r="C1362" s="223">
        <v>0</v>
      </c>
      <c r="D1362" s="223">
        <v>0</v>
      </c>
      <c r="E1362" s="223">
        <v>0</v>
      </c>
      <c r="F1362" s="223">
        <v>0</v>
      </c>
      <c r="G1362" s="223">
        <v>0</v>
      </c>
      <c r="H1362" s="223">
        <v>0</v>
      </c>
      <c r="I1362" s="223">
        <v>-55710.86</v>
      </c>
      <c r="J1362" s="223">
        <v>-55710.86</v>
      </c>
      <c r="K1362" s="223">
        <v>-55710.86</v>
      </c>
      <c r="L1362" s="223">
        <v>-55710.86</v>
      </c>
      <c r="M1362" s="223">
        <v>-55710.86</v>
      </c>
      <c r="N1362" s="223">
        <v>-55710.86</v>
      </c>
      <c r="O1362">
        <v>30</v>
      </c>
    </row>
    <row r="1363" spans="1:15">
      <c r="A1363" s="222" t="s">
        <v>148</v>
      </c>
      <c r="B1363" s="222" t="s">
        <v>119</v>
      </c>
      <c r="C1363" s="223">
        <v>0</v>
      </c>
      <c r="D1363" s="223">
        <v>0</v>
      </c>
      <c r="E1363" s="223">
        <v>0</v>
      </c>
      <c r="F1363" s="223">
        <v>0</v>
      </c>
      <c r="G1363" s="223">
        <v>0</v>
      </c>
      <c r="H1363" s="223">
        <v>0</v>
      </c>
      <c r="I1363" s="223">
        <v>0</v>
      </c>
      <c r="J1363" s="223">
        <v>0</v>
      </c>
      <c r="K1363" s="223">
        <v>0</v>
      </c>
      <c r="L1363" s="223">
        <v>0</v>
      </c>
      <c r="M1363" s="223">
        <v>0</v>
      </c>
      <c r="N1363" s="223">
        <v>0</v>
      </c>
      <c r="O1363">
        <v>30</v>
      </c>
    </row>
    <row r="1364" spans="1:15">
      <c r="A1364" s="222" t="s">
        <v>149</v>
      </c>
      <c r="B1364" s="222" t="s">
        <v>119</v>
      </c>
      <c r="C1364" s="223">
        <v>0</v>
      </c>
      <c r="D1364" s="223">
        <v>0</v>
      </c>
      <c r="E1364" s="223">
        <v>0</v>
      </c>
      <c r="F1364" s="223">
        <v>0</v>
      </c>
      <c r="G1364" s="223">
        <v>0</v>
      </c>
      <c r="H1364" s="223">
        <v>0</v>
      </c>
      <c r="I1364" s="223">
        <v>0</v>
      </c>
      <c r="J1364" s="223">
        <v>0</v>
      </c>
      <c r="K1364" s="223">
        <v>0</v>
      </c>
      <c r="L1364" s="223">
        <v>0</v>
      </c>
      <c r="M1364" s="223">
        <v>0</v>
      </c>
      <c r="N1364" s="223">
        <v>0</v>
      </c>
      <c r="O1364">
        <v>30</v>
      </c>
    </row>
    <row r="1365" spans="1:15">
      <c r="A1365" s="222" t="s">
        <v>150</v>
      </c>
      <c r="B1365" s="222" t="s">
        <v>119</v>
      </c>
      <c r="C1365" s="223">
        <v>0</v>
      </c>
      <c r="D1365" s="223">
        <v>0</v>
      </c>
      <c r="E1365" s="223">
        <v>0</v>
      </c>
      <c r="F1365" s="223">
        <v>0</v>
      </c>
      <c r="G1365" s="223">
        <v>0</v>
      </c>
      <c r="H1365" s="223">
        <v>0</v>
      </c>
      <c r="I1365" s="223">
        <v>0</v>
      </c>
      <c r="J1365" s="223">
        <v>0</v>
      </c>
      <c r="K1365" s="223">
        <v>0</v>
      </c>
      <c r="L1365" s="223">
        <v>0</v>
      </c>
      <c r="M1365" s="223">
        <v>0</v>
      </c>
      <c r="N1365" s="223">
        <v>0</v>
      </c>
      <c r="O1365">
        <v>30</v>
      </c>
    </row>
    <row r="1366" spans="1:15">
      <c r="A1366" s="222" t="s">
        <v>151</v>
      </c>
      <c r="B1366" s="222" t="s">
        <v>119</v>
      </c>
      <c r="C1366" s="223">
        <v>0</v>
      </c>
      <c r="D1366" s="223">
        <v>0</v>
      </c>
      <c r="E1366" s="223">
        <v>0</v>
      </c>
      <c r="F1366" s="223">
        <v>0</v>
      </c>
      <c r="G1366" s="223">
        <v>0</v>
      </c>
      <c r="H1366" s="223">
        <v>0</v>
      </c>
      <c r="I1366" s="223">
        <v>0</v>
      </c>
      <c r="J1366" s="223">
        <v>0</v>
      </c>
      <c r="K1366" s="223">
        <v>0</v>
      </c>
      <c r="L1366" s="223">
        <v>0</v>
      </c>
      <c r="M1366" s="223">
        <v>0</v>
      </c>
      <c r="N1366" s="223">
        <v>0</v>
      </c>
      <c r="O1366">
        <v>30</v>
      </c>
    </row>
    <row r="1367" spans="1:15">
      <c r="A1367" s="222" t="s">
        <v>152</v>
      </c>
      <c r="B1367" s="222" t="s">
        <v>119</v>
      </c>
      <c r="C1367" s="223">
        <v>0</v>
      </c>
      <c r="D1367" s="223">
        <v>0</v>
      </c>
      <c r="E1367" s="223">
        <v>0</v>
      </c>
      <c r="F1367" s="223">
        <v>0</v>
      </c>
      <c r="G1367" s="223">
        <v>0</v>
      </c>
      <c r="H1367" s="223">
        <v>0</v>
      </c>
      <c r="I1367" s="223">
        <v>0</v>
      </c>
      <c r="J1367" s="223">
        <v>0</v>
      </c>
      <c r="K1367" s="223">
        <v>0</v>
      </c>
      <c r="L1367" s="223">
        <v>0</v>
      </c>
      <c r="M1367" s="223">
        <v>0</v>
      </c>
      <c r="N1367" s="223">
        <v>0</v>
      </c>
      <c r="O1367">
        <v>30</v>
      </c>
    </row>
    <row r="1368" spans="1:15">
      <c r="A1368" s="222" t="s">
        <v>153</v>
      </c>
      <c r="B1368" s="222" t="s">
        <v>154</v>
      </c>
      <c r="C1368" s="223">
        <v>0</v>
      </c>
      <c r="D1368" s="223">
        <v>0</v>
      </c>
      <c r="E1368" s="223">
        <v>0</v>
      </c>
      <c r="F1368" s="223">
        <v>0</v>
      </c>
      <c r="G1368" s="223">
        <v>0</v>
      </c>
      <c r="H1368" s="223">
        <v>0</v>
      </c>
      <c r="I1368" s="223">
        <v>0</v>
      </c>
      <c r="J1368" s="223">
        <v>0</v>
      </c>
      <c r="K1368" s="223">
        <v>0</v>
      </c>
      <c r="L1368" s="223">
        <v>0</v>
      </c>
      <c r="M1368" s="223">
        <v>0</v>
      </c>
      <c r="N1368" s="223">
        <v>0</v>
      </c>
      <c r="O1368">
        <v>30</v>
      </c>
    </row>
    <row r="1369" spans="1:15">
      <c r="A1369" s="222" t="s">
        <v>157</v>
      </c>
      <c r="B1369" s="222" t="s">
        <v>119</v>
      </c>
      <c r="C1369" s="223">
        <v>0</v>
      </c>
      <c r="D1369" s="223">
        <v>0</v>
      </c>
      <c r="E1369" s="223">
        <v>0</v>
      </c>
      <c r="F1369" s="223">
        <v>0</v>
      </c>
      <c r="G1369" s="223">
        <v>0</v>
      </c>
      <c r="H1369" s="223">
        <v>0</v>
      </c>
      <c r="I1369" s="223">
        <v>0</v>
      </c>
      <c r="J1369" s="223">
        <v>0</v>
      </c>
      <c r="K1369" s="223">
        <v>0</v>
      </c>
      <c r="L1369" s="223">
        <v>0</v>
      </c>
      <c r="M1369" s="223">
        <v>0</v>
      </c>
      <c r="N1369" s="223">
        <v>0</v>
      </c>
      <c r="O1369">
        <v>30</v>
      </c>
    </row>
    <row r="1370" spans="1:15">
      <c r="A1370" s="222" t="s">
        <v>161</v>
      </c>
      <c r="B1370" s="222" t="s">
        <v>162</v>
      </c>
      <c r="C1370" s="223">
        <v>0</v>
      </c>
      <c r="D1370" s="223">
        <v>0</v>
      </c>
      <c r="E1370" s="223">
        <v>0</v>
      </c>
      <c r="F1370" s="223">
        <v>0</v>
      </c>
      <c r="G1370" s="223">
        <v>0</v>
      </c>
      <c r="H1370" s="223">
        <v>0</v>
      </c>
      <c r="I1370" s="223">
        <v>0</v>
      </c>
      <c r="J1370" s="223">
        <v>0</v>
      </c>
      <c r="K1370" s="223">
        <v>0</v>
      </c>
      <c r="L1370" s="223">
        <v>0</v>
      </c>
      <c r="M1370" s="223">
        <v>0</v>
      </c>
      <c r="N1370" s="223">
        <v>0</v>
      </c>
      <c r="O1370">
        <v>30</v>
      </c>
    </row>
    <row r="1371" spans="1:15">
      <c r="A1371" s="222" t="s">
        <v>163</v>
      </c>
      <c r="B1371" s="222" t="s">
        <v>164</v>
      </c>
      <c r="C1371" s="223">
        <v>0</v>
      </c>
      <c r="D1371" s="223">
        <v>0</v>
      </c>
      <c r="E1371" s="223">
        <v>0</v>
      </c>
      <c r="F1371" s="223">
        <v>0</v>
      </c>
      <c r="G1371" s="223">
        <v>0</v>
      </c>
      <c r="H1371" s="223">
        <v>0</v>
      </c>
      <c r="I1371" s="223">
        <v>0</v>
      </c>
      <c r="J1371" s="223">
        <v>0</v>
      </c>
      <c r="K1371" s="223">
        <v>0</v>
      </c>
      <c r="L1371" s="223">
        <v>0</v>
      </c>
      <c r="M1371" s="223">
        <v>0</v>
      </c>
      <c r="N1371" s="223">
        <v>0</v>
      </c>
      <c r="O1371">
        <v>30</v>
      </c>
    </row>
    <row r="1372" spans="1:15">
      <c r="A1372" s="222" t="s">
        <v>165</v>
      </c>
      <c r="B1372" s="222" t="s">
        <v>166</v>
      </c>
      <c r="C1372" s="223">
        <v>0</v>
      </c>
      <c r="D1372" s="223">
        <v>0</v>
      </c>
      <c r="E1372" s="223">
        <v>0</v>
      </c>
      <c r="F1372" s="223">
        <v>0</v>
      </c>
      <c r="G1372" s="223">
        <v>0</v>
      </c>
      <c r="H1372" s="223">
        <v>0</v>
      </c>
      <c r="I1372" s="223">
        <v>0</v>
      </c>
      <c r="J1372" s="223">
        <v>0</v>
      </c>
      <c r="K1372" s="223">
        <v>0</v>
      </c>
      <c r="L1372" s="223">
        <v>0</v>
      </c>
      <c r="M1372" s="223">
        <v>0</v>
      </c>
      <c r="N1372" s="223">
        <v>0</v>
      </c>
      <c r="O1372">
        <v>30</v>
      </c>
    </row>
    <row r="1373" spans="1:15">
      <c r="A1373" s="222" t="s">
        <v>167</v>
      </c>
      <c r="B1373" s="222" t="s">
        <v>119</v>
      </c>
      <c r="C1373" s="223">
        <v>0</v>
      </c>
      <c r="D1373" s="223">
        <v>0</v>
      </c>
      <c r="E1373" s="223">
        <v>0</v>
      </c>
      <c r="F1373" s="223">
        <v>0</v>
      </c>
      <c r="G1373" s="223">
        <v>0</v>
      </c>
      <c r="H1373" s="223">
        <v>0</v>
      </c>
      <c r="I1373" s="223">
        <v>0</v>
      </c>
      <c r="J1373" s="223">
        <v>0</v>
      </c>
      <c r="K1373" s="223">
        <v>0</v>
      </c>
      <c r="L1373" s="223">
        <v>0</v>
      </c>
      <c r="M1373" s="223">
        <v>0</v>
      </c>
      <c r="N1373" s="223">
        <v>0</v>
      </c>
      <c r="O1373">
        <v>30</v>
      </c>
    </row>
    <row r="1374" spans="1:15">
      <c r="A1374" s="222" t="s">
        <v>168</v>
      </c>
      <c r="B1374" s="222" t="s">
        <v>119</v>
      </c>
      <c r="C1374" s="223">
        <v>0</v>
      </c>
      <c r="D1374" s="223">
        <v>0</v>
      </c>
      <c r="E1374" s="223">
        <v>0</v>
      </c>
      <c r="F1374" s="223">
        <v>0</v>
      </c>
      <c r="G1374" s="223">
        <v>0</v>
      </c>
      <c r="H1374" s="223">
        <v>0</v>
      </c>
      <c r="I1374" s="223">
        <v>0</v>
      </c>
      <c r="J1374" s="223">
        <v>0</v>
      </c>
      <c r="K1374" s="223">
        <v>0</v>
      </c>
      <c r="L1374" s="223">
        <v>0</v>
      </c>
      <c r="M1374" s="223">
        <v>0</v>
      </c>
      <c r="N1374" s="223">
        <v>0</v>
      </c>
      <c r="O1374">
        <v>30</v>
      </c>
    </row>
    <row r="1375" spans="1:15">
      <c r="A1375" s="222" t="s">
        <v>169</v>
      </c>
      <c r="B1375" s="222" t="s">
        <v>170</v>
      </c>
      <c r="C1375" s="223">
        <v>0</v>
      </c>
      <c r="D1375" s="223">
        <v>0</v>
      </c>
      <c r="E1375" s="223">
        <v>0</v>
      </c>
      <c r="F1375" s="223">
        <v>0</v>
      </c>
      <c r="G1375" s="223">
        <v>0</v>
      </c>
      <c r="H1375" s="223">
        <v>0</v>
      </c>
      <c r="I1375" s="223">
        <v>0</v>
      </c>
      <c r="J1375" s="223">
        <v>0</v>
      </c>
      <c r="K1375" s="223">
        <v>0</v>
      </c>
      <c r="L1375" s="223">
        <v>0</v>
      </c>
      <c r="M1375" s="223">
        <v>0</v>
      </c>
      <c r="N1375" s="223">
        <v>0</v>
      </c>
      <c r="O1375">
        <v>30</v>
      </c>
    </row>
    <row r="1376" spans="1:15">
      <c r="A1376" s="222" t="s">
        <v>171</v>
      </c>
      <c r="B1376" s="222" t="s">
        <v>119</v>
      </c>
      <c r="C1376" s="223">
        <v>0</v>
      </c>
      <c r="D1376" s="223">
        <v>0</v>
      </c>
      <c r="E1376" s="223">
        <v>0</v>
      </c>
      <c r="F1376" s="223">
        <v>0</v>
      </c>
      <c r="G1376" s="223">
        <v>0</v>
      </c>
      <c r="H1376" s="223">
        <v>0</v>
      </c>
      <c r="I1376" s="223">
        <v>0</v>
      </c>
      <c r="J1376" s="223">
        <v>0</v>
      </c>
      <c r="K1376" s="223">
        <v>0</v>
      </c>
      <c r="L1376" s="223">
        <v>0</v>
      </c>
      <c r="M1376" s="223">
        <v>0</v>
      </c>
      <c r="N1376" s="223">
        <v>0</v>
      </c>
      <c r="O1376">
        <v>30</v>
      </c>
    </row>
    <row r="1377" spans="1:15">
      <c r="A1377" s="222" t="s">
        <v>172</v>
      </c>
      <c r="B1377" s="222" t="s">
        <v>119</v>
      </c>
      <c r="C1377" s="223">
        <v>0</v>
      </c>
      <c r="D1377" s="223">
        <v>0</v>
      </c>
      <c r="E1377" s="223">
        <v>0</v>
      </c>
      <c r="F1377" s="223">
        <v>0</v>
      </c>
      <c r="G1377" s="223">
        <v>0</v>
      </c>
      <c r="H1377" s="223">
        <v>0</v>
      </c>
      <c r="I1377" s="223">
        <v>0</v>
      </c>
      <c r="J1377" s="223">
        <v>0</v>
      </c>
      <c r="K1377" s="223">
        <v>0</v>
      </c>
      <c r="L1377" s="223">
        <v>0</v>
      </c>
      <c r="M1377" s="223">
        <v>0</v>
      </c>
      <c r="N1377" s="223">
        <v>0</v>
      </c>
      <c r="O1377">
        <v>30</v>
      </c>
    </row>
    <row r="1378" spans="1:15">
      <c r="A1378" s="222" t="s">
        <v>173</v>
      </c>
      <c r="B1378" s="222" t="s">
        <v>119</v>
      </c>
      <c r="C1378" s="223">
        <v>0</v>
      </c>
      <c r="D1378" s="223">
        <v>0</v>
      </c>
      <c r="E1378" s="223">
        <v>0</v>
      </c>
      <c r="F1378" s="223">
        <v>0</v>
      </c>
      <c r="G1378" s="223">
        <v>0</v>
      </c>
      <c r="H1378" s="223">
        <v>0</v>
      </c>
      <c r="I1378" s="223">
        <v>0</v>
      </c>
      <c r="J1378" s="223">
        <v>0</v>
      </c>
      <c r="K1378" s="223">
        <v>0</v>
      </c>
      <c r="L1378" s="223">
        <v>0</v>
      </c>
      <c r="M1378" s="223">
        <v>0</v>
      </c>
      <c r="N1378" s="223">
        <v>0</v>
      </c>
      <c r="O1378">
        <v>30</v>
      </c>
    </row>
    <row r="1379" spans="1:15">
      <c r="A1379" s="222" t="s">
        <v>174</v>
      </c>
      <c r="B1379" s="222" t="s">
        <v>119</v>
      </c>
      <c r="C1379" s="223">
        <v>0</v>
      </c>
      <c r="D1379" s="223">
        <v>0</v>
      </c>
      <c r="E1379" s="223">
        <v>0</v>
      </c>
      <c r="F1379" s="223">
        <v>0</v>
      </c>
      <c r="G1379" s="223">
        <v>0</v>
      </c>
      <c r="H1379" s="223">
        <v>0</v>
      </c>
      <c r="I1379" s="223">
        <v>0</v>
      </c>
      <c r="J1379" s="223">
        <v>0</v>
      </c>
      <c r="K1379" s="223">
        <v>0</v>
      </c>
      <c r="L1379" s="223">
        <v>0</v>
      </c>
      <c r="M1379" s="223">
        <v>0</v>
      </c>
      <c r="N1379" s="223">
        <v>0</v>
      </c>
      <c r="O1379">
        <v>30</v>
      </c>
    </row>
    <row r="1380" spans="1:15">
      <c r="A1380" s="222" t="s">
        <v>175</v>
      </c>
      <c r="B1380" s="222" t="s">
        <v>176</v>
      </c>
      <c r="C1380" s="223">
        <v>4396.51</v>
      </c>
      <c r="D1380" s="223">
        <v>4395.51</v>
      </c>
      <c r="E1380" s="223">
        <v>3893.11</v>
      </c>
      <c r="F1380" s="223">
        <v>242440.65</v>
      </c>
      <c r="G1380" s="223">
        <v>241941.45</v>
      </c>
      <c r="H1380" s="223">
        <v>241442.45</v>
      </c>
      <c r="I1380" s="223">
        <v>241442.45</v>
      </c>
      <c r="J1380" s="223">
        <v>241442.45</v>
      </c>
      <c r="K1380" s="223">
        <v>241442.45</v>
      </c>
      <c r="L1380" s="223">
        <v>241442.45</v>
      </c>
      <c r="M1380" s="223">
        <v>241442.45</v>
      </c>
      <c r="N1380" s="223">
        <v>241442.45</v>
      </c>
      <c r="O1380">
        <v>30</v>
      </c>
    </row>
    <row r="1381" spans="1:15">
      <c r="A1381" s="222" t="s">
        <v>177</v>
      </c>
      <c r="B1381" s="222" t="s">
        <v>178</v>
      </c>
      <c r="C1381" s="223">
        <v>0</v>
      </c>
      <c r="D1381" s="223">
        <v>0</v>
      </c>
      <c r="E1381" s="223">
        <v>0</v>
      </c>
      <c r="F1381" s="223">
        <v>0</v>
      </c>
      <c r="G1381" s="223">
        <v>0</v>
      </c>
      <c r="H1381" s="223">
        <v>0</v>
      </c>
      <c r="I1381" s="223">
        <v>0</v>
      </c>
      <c r="J1381" s="223">
        <v>0</v>
      </c>
      <c r="K1381" s="223">
        <v>0</v>
      </c>
      <c r="L1381" s="223">
        <v>0</v>
      </c>
      <c r="M1381" s="223">
        <v>0</v>
      </c>
      <c r="N1381" s="223">
        <v>0</v>
      </c>
      <c r="O1381">
        <v>30</v>
      </c>
    </row>
    <row r="1382" spans="1:15">
      <c r="A1382" s="222" t="s">
        <v>179</v>
      </c>
      <c r="B1382" s="222" t="s">
        <v>180</v>
      </c>
      <c r="C1382" s="223">
        <v>0</v>
      </c>
      <c r="D1382" s="223">
        <v>0</v>
      </c>
      <c r="E1382" s="223">
        <v>0</v>
      </c>
      <c r="F1382" s="223">
        <v>0</v>
      </c>
      <c r="G1382" s="223">
        <v>0</v>
      </c>
      <c r="H1382" s="223">
        <v>0</v>
      </c>
      <c r="I1382" s="223">
        <v>0</v>
      </c>
      <c r="J1382" s="223">
        <v>0</v>
      </c>
      <c r="K1382" s="223">
        <v>0</v>
      </c>
      <c r="L1382" s="223">
        <v>0</v>
      </c>
      <c r="M1382" s="223">
        <v>0</v>
      </c>
      <c r="N1382" s="223">
        <v>0</v>
      </c>
      <c r="O1382">
        <v>30</v>
      </c>
    </row>
    <row r="1383" spans="1:15">
      <c r="A1383" s="222" t="s">
        <v>183</v>
      </c>
      <c r="B1383" s="222" t="s">
        <v>184</v>
      </c>
      <c r="C1383" s="223">
        <v>2936951.94</v>
      </c>
      <c r="D1383" s="223">
        <v>8225.4</v>
      </c>
      <c r="E1383" s="223">
        <v>7450.4</v>
      </c>
      <c r="F1383" s="223">
        <v>6675.4</v>
      </c>
      <c r="G1383" s="223">
        <v>5900.4</v>
      </c>
      <c r="H1383" s="223">
        <v>5125.3999999999996</v>
      </c>
      <c r="I1383" s="223">
        <v>4350.3999999999996</v>
      </c>
      <c r="J1383" s="223">
        <v>4350.3999999999996</v>
      </c>
      <c r="K1383" s="223">
        <v>4350.3999999999996</v>
      </c>
      <c r="L1383" s="223">
        <v>4350.3999999999996</v>
      </c>
      <c r="M1383" s="223">
        <v>4350.3999999999996</v>
      </c>
      <c r="N1383" s="223">
        <v>4350.3999999999996</v>
      </c>
      <c r="O1383">
        <v>30</v>
      </c>
    </row>
    <row r="1384" spans="1:15">
      <c r="A1384" s="222" t="s">
        <v>185</v>
      </c>
      <c r="B1384" s="222" t="s">
        <v>186</v>
      </c>
      <c r="C1384" s="223">
        <v>0</v>
      </c>
      <c r="D1384" s="223">
        <v>0</v>
      </c>
      <c r="E1384" s="223">
        <v>0</v>
      </c>
      <c r="F1384" s="223">
        <v>0</v>
      </c>
      <c r="G1384" s="223">
        <v>0</v>
      </c>
      <c r="H1384" s="223">
        <v>0</v>
      </c>
      <c r="I1384" s="223">
        <v>0</v>
      </c>
      <c r="J1384" s="223">
        <v>0</v>
      </c>
      <c r="K1384" s="223">
        <v>0</v>
      </c>
      <c r="L1384" s="223">
        <v>0</v>
      </c>
      <c r="M1384" s="223">
        <v>0</v>
      </c>
      <c r="N1384" s="223">
        <v>0</v>
      </c>
      <c r="O1384">
        <v>30</v>
      </c>
    </row>
    <row r="1385" spans="1:15">
      <c r="A1385" s="222" t="s">
        <v>187</v>
      </c>
      <c r="B1385" s="222" t="s">
        <v>188</v>
      </c>
      <c r="C1385" s="223">
        <v>0</v>
      </c>
      <c r="D1385" s="223">
        <v>0</v>
      </c>
      <c r="E1385" s="223">
        <v>0</v>
      </c>
      <c r="F1385" s="223">
        <v>0</v>
      </c>
      <c r="G1385" s="223">
        <v>0</v>
      </c>
      <c r="H1385" s="223">
        <v>0</v>
      </c>
      <c r="I1385" s="223">
        <v>0</v>
      </c>
      <c r="J1385" s="223">
        <v>0</v>
      </c>
      <c r="K1385" s="223">
        <v>0</v>
      </c>
      <c r="L1385" s="223">
        <v>0</v>
      </c>
      <c r="M1385" s="223">
        <v>0</v>
      </c>
      <c r="N1385" s="223">
        <v>0</v>
      </c>
      <c r="O1385">
        <v>30</v>
      </c>
    </row>
    <row r="1386" spans="1:15">
      <c r="A1386" s="222" t="s">
        <v>189</v>
      </c>
      <c r="B1386" s="222" t="s">
        <v>190</v>
      </c>
      <c r="C1386" s="223">
        <v>0</v>
      </c>
      <c r="D1386" s="223">
        <v>0</v>
      </c>
      <c r="E1386" s="223">
        <v>0</v>
      </c>
      <c r="F1386" s="223">
        <v>0</v>
      </c>
      <c r="G1386" s="223">
        <v>0</v>
      </c>
      <c r="H1386" s="223">
        <v>0</v>
      </c>
      <c r="I1386" s="223">
        <v>0</v>
      </c>
      <c r="J1386" s="223">
        <v>0</v>
      </c>
      <c r="K1386" s="223">
        <v>0</v>
      </c>
      <c r="L1386" s="223">
        <v>0</v>
      </c>
      <c r="M1386" s="223">
        <v>0</v>
      </c>
      <c r="N1386" s="223">
        <v>0</v>
      </c>
      <c r="O1386">
        <v>30</v>
      </c>
    </row>
    <row r="1387" spans="1:15">
      <c r="A1387" s="222" t="s">
        <v>191</v>
      </c>
      <c r="B1387" s="222" t="s">
        <v>192</v>
      </c>
      <c r="C1387" s="223">
        <v>0</v>
      </c>
      <c r="D1387" s="223">
        <v>0</v>
      </c>
      <c r="E1387" s="223">
        <v>0</v>
      </c>
      <c r="F1387" s="223">
        <v>0</v>
      </c>
      <c r="G1387" s="223">
        <v>0</v>
      </c>
      <c r="H1387" s="223">
        <v>0</v>
      </c>
      <c r="I1387" s="223">
        <v>0</v>
      </c>
      <c r="J1387" s="223">
        <v>0</v>
      </c>
      <c r="K1387" s="223">
        <v>0</v>
      </c>
      <c r="L1387" s="223">
        <v>0</v>
      </c>
      <c r="M1387" s="223">
        <v>0</v>
      </c>
      <c r="N1387" s="223">
        <v>0</v>
      </c>
      <c r="O1387">
        <v>30</v>
      </c>
    </row>
    <row r="1388" spans="1:15">
      <c r="A1388" s="222" t="s">
        <v>193</v>
      </c>
      <c r="B1388" s="222" t="s">
        <v>194</v>
      </c>
      <c r="C1388" s="223">
        <v>0</v>
      </c>
      <c r="D1388" s="223">
        <v>0</v>
      </c>
      <c r="E1388" s="223">
        <v>0</v>
      </c>
      <c r="F1388" s="223">
        <v>0</v>
      </c>
      <c r="G1388" s="223">
        <v>0</v>
      </c>
      <c r="H1388" s="223">
        <v>0</v>
      </c>
      <c r="I1388" s="223">
        <v>0</v>
      </c>
      <c r="J1388" s="223">
        <v>0</v>
      </c>
      <c r="K1388" s="223">
        <v>0</v>
      </c>
      <c r="L1388" s="223">
        <v>0</v>
      </c>
      <c r="M1388" s="223">
        <v>0</v>
      </c>
      <c r="N1388" s="223">
        <v>0</v>
      </c>
      <c r="O1388">
        <v>30</v>
      </c>
    </row>
    <row r="1389" spans="1:15">
      <c r="A1389" s="222" t="s">
        <v>195</v>
      </c>
      <c r="B1389" s="222" t="s">
        <v>119</v>
      </c>
      <c r="C1389" s="223">
        <v>0</v>
      </c>
      <c r="D1389" s="223">
        <v>0</v>
      </c>
      <c r="E1389" s="223">
        <v>0</v>
      </c>
      <c r="F1389" s="223">
        <v>0</v>
      </c>
      <c r="G1389" s="223">
        <v>0</v>
      </c>
      <c r="H1389" s="223">
        <v>0</v>
      </c>
      <c r="I1389" s="223">
        <v>0</v>
      </c>
      <c r="J1389" s="223">
        <v>0</v>
      </c>
      <c r="K1389" s="223">
        <v>0</v>
      </c>
      <c r="L1389" s="223">
        <v>0</v>
      </c>
      <c r="M1389" s="223">
        <v>0</v>
      </c>
      <c r="N1389" s="223">
        <v>0</v>
      </c>
      <c r="O1389">
        <v>30</v>
      </c>
    </row>
    <row r="1390" spans="1:15">
      <c r="A1390" s="222" t="s">
        <v>196</v>
      </c>
      <c r="B1390" s="222" t="s">
        <v>119</v>
      </c>
      <c r="C1390" s="223">
        <v>0</v>
      </c>
      <c r="D1390" s="223">
        <v>0</v>
      </c>
      <c r="E1390" s="223">
        <v>0</v>
      </c>
      <c r="F1390" s="223">
        <v>0</v>
      </c>
      <c r="G1390" s="223">
        <v>0</v>
      </c>
      <c r="H1390" s="223">
        <v>0</v>
      </c>
      <c r="I1390" s="223">
        <v>0</v>
      </c>
      <c r="J1390" s="223">
        <v>0</v>
      </c>
      <c r="K1390" s="223">
        <v>0</v>
      </c>
      <c r="L1390" s="223">
        <v>0</v>
      </c>
      <c r="M1390" s="223">
        <v>0</v>
      </c>
      <c r="N1390" s="223">
        <v>0</v>
      </c>
      <c r="O1390">
        <v>30</v>
      </c>
    </row>
    <row r="1391" spans="1:15">
      <c r="A1391" s="222" t="s">
        <v>197</v>
      </c>
      <c r="B1391" s="222" t="s">
        <v>198</v>
      </c>
      <c r="C1391" s="223">
        <v>0</v>
      </c>
      <c r="D1391" s="223">
        <v>0</v>
      </c>
      <c r="E1391" s="223">
        <v>0</v>
      </c>
      <c r="F1391" s="223">
        <v>0</v>
      </c>
      <c r="G1391" s="223">
        <v>0</v>
      </c>
      <c r="H1391" s="223">
        <v>0</v>
      </c>
      <c r="I1391" s="223">
        <v>0</v>
      </c>
      <c r="J1391" s="223">
        <v>0</v>
      </c>
      <c r="K1391" s="223">
        <v>0</v>
      </c>
      <c r="L1391" s="223">
        <v>0</v>
      </c>
      <c r="M1391" s="223">
        <v>0</v>
      </c>
      <c r="N1391" s="223">
        <v>0</v>
      </c>
      <c r="O1391">
        <v>30</v>
      </c>
    </row>
    <row r="1392" spans="1:15">
      <c r="A1392" s="222" t="s">
        <v>199</v>
      </c>
      <c r="B1392" s="222" t="s">
        <v>200</v>
      </c>
      <c r="C1392" s="223">
        <v>0</v>
      </c>
      <c r="D1392" s="223">
        <v>0</v>
      </c>
      <c r="E1392" s="223">
        <v>0</v>
      </c>
      <c r="F1392" s="223">
        <v>0</v>
      </c>
      <c r="G1392" s="223">
        <v>0</v>
      </c>
      <c r="H1392" s="223">
        <v>0</v>
      </c>
      <c r="I1392" s="223">
        <v>0</v>
      </c>
      <c r="J1392" s="223">
        <v>0</v>
      </c>
      <c r="K1392" s="223">
        <v>0</v>
      </c>
      <c r="L1392" s="223">
        <v>0</v>
      </c>
      <c r="M1392" s="223">
        <v>0</v>
      </c>
      <c r="N1392" s="223">
        <v>0</v>
      </c>
      <c r="O1392">
        <v>30</v>
      </c>
    </row>
    <row r="1393" spans="1:15">
      <c r="A1393" s="222" t="s">
        <v>201</v>
      </c>
      <c r="B1393" s="222" t="s">
        <v>202</v>
      </c>
      <c r="C1393" s="223">
        <v>0</v>
      </c>
      <c r="D1393" s="223">
        <v>0</v>
      </c>
      <c r="E1393" s="223">
        <v>0</v>
      </c>
      <c r="F1393" s="223">
        <v>0</v>
      </c>
      <c r="G1393" s="223">
        <v>0</v>
      </c>
      <c r="H1393" s="223">
        <v>0</v>
      </c>
      <c r="I1393" s="223">
        <v>0</v>
      </c>
      <c r="J1393" s="223">
        <v>0</v>
      </c>
      <c r="K1393" s="223">
        <v>0</v>
      </c>
      <c r="L1393" s="223">
        <v>0</v>
      </c>
      <c r="M1393" s="223">
        <v>0</v>
      </c>
      <c r="N1393" s="223">
        <v>0</v>
      </c>
      <c r="O1393">
        <v>30</v>
      </c>
    </row>
    <row r="1394" spans="1:15">
      <c r="A1394" s="222" t="s">
        <v>203</v>
      </c>
      <c r="B1394" s="222" t="s">
        <v>119</v>
      </c>
      <c r="C1394" s="223">
        <v>0</v>
      </c>
      <c r="D1394" s="223">
        <v>0</v>
      </c>
      <c r="E1394" s="223">
        <v>0</v>
      </c>
      <c r="F1394" s="223">
        <v>0</v>
      </c>
      <c r="G1394" s="223">
        <v>0</v>
      </c>
      <c r="H1394" s="223">
        <v>0</v>
      </c>
      <c r="I1394" s="223">
        <v>0</v>
      </c>
      <c r="J1394" s="223">
        <v>0</v>
      </c>
      <c r="K1394" s="223">
        <v>0</v>
      </c>
      <c r="L1394" s="223">
        <v>0</v>
      </c>
      <c r="M1394" s="223">
        <v>0</v>
      </c>
      <c r="N1394" s="223">
        <v>0</v>
      </c>
      <c r="O1394">
        <v>30</v>
      </c>
    </row>
    <row r="1395" spans="1:15">
      <c r="A1395" s="222" t="s">
        <v>204</v>
      </c>
      <c r="B1395" s="222" t="s">
        <v>119</v>
      </c>
      <c r="C1395" s="223">
        <v>0</v>
      </c>
      <c r="D1395" s="223">
        <v>0</v>
      </c>
      <c r="E1395" s="223">
        <v>0</v>
      </c>
      <c r="F1395" s="223">
        <v>0</v>
      </c>
      <c r="G1395" s="223">
        <v>0</v>
      </c>
      <c r="H1395" s="223">
        <v>0</v>
      </c>
      <c r="I1395" s="223">
        <v>0</v>
      </c>
      <c r="J1395" s="223">
        <v>0</v>
      </c>
      <c r="K1395" s="223">
        <v>0</v>
      </c>
      <c r="L1395" s="223">
        <v>0</v>
      </c>
      <c r="M1395" s="223">
        <v>0</v>
      </c>
      <c r="N1395" s="223">
        <v>0</v>
      </c>
      <c r="O1395">
        <v>30</v>
      </c>
    </row>
    <row r="1396" spans="1:15">
      <c r="A1396" s="222" t="s">
        <v>205</v>
      </c>
      <c r="B1396" s="222" t="s">
        <v>206</v>
      </c>
      <c r="C1396" s="223">
        <v>0</v>
      </c>
      <c r="D1396" s="223">
        <v>0</v>
      </c>
      <c r="E1396" s="223">
        <v>0</v>
      </c>
      <c r="F1396" s="223">
        <v>0</v>
      </c>
      <c r="G1396" s="223">
        <v>0</v>
      </c>
      <c r="H1396" s="223">
        <v>0</v>
      </c>
      <c r="I1396" s="223">
        <v>0</v>
      </c>
      <c r="J1396" s="223">
        <v>0</v>
      </c>
      <c r="K1396" s="223">
        <v>0</v>
      </c>
      <c r="L1396" s="223">
        <v>0</v>
      </c>
      <c r="M1396" s="223">
        <v>0</v>
      </c>
      <c r="N1396" s="223">
        <v>0</v>
      </c>
      <c r="O1396">
        <v>30</v>
      </c>
    </row>
    <row r="1397" spans="1:15">
      <c r="A1397" s="222" t="s">
        <v>207</v>
      </c>
      <c r="B1397" s="222" t="s">
        <v>208</v>
      </c>
      <c r="C1397" s="223">
        <v>0</v>
      </c>
      <c r="D1397" s="223">
        <v>0</v>
      </c>
      <c r="E1397" s="223">
        <v>0</v>
      </c>
      <c r="F1397" s="223">
        <v>0</v>
      </c>
      <c r="G1397" s="223">
        <v>0</v>
      </c>
      <c r="H1397" s="223">
        <v>0</v>
      </c>
      <c r="I1397" s="223">
        <v>0</v>
      </c>
      <c r="J1397" s="223">
        <v>0</v>
      </c>
      <c r="K1397" s="223">
        <v>0</v>
      </c>
      <c r="L1397" s="223">
        <v>0</v>
      </c>
      <c r="M1397" s="223">
        <v>0</v>
      </c>
      <c r="N1397" s="223">
        <v>0</v>
      </c>
      <c r="O1397">
        <v>30</v>
      </c>
    </row>
    <row r="1398" spans="1:15">
      <c r="A1398" s="222" t="s">
        <v>209</v>
      </c>
      <c r="B1398" s="222" t="s">
        <v>210</v>
      </c>
      <c r="C1398" s="223">
        <v>0</v>
      </c>
      <c r="D1398" s="223">
        <v>0</v>
      </c>
      <c r="E1398" s="223">
        <v>0</v>
      </c>
      <c r="F1398" s="223">
        <v>0</v>
      </c>
      <c r="G1398" s="223">
        <v>0</v>
      </c>
      <c r="H1398" s="223">
        <v>0</v>
      </c>
      <c r="I1398" s="223">
        <v>0</v>
      </c>
      <c r="J1398" s="223">
        <v>0</v>
      </c>
      <c r="K1398" s="223">
        <v>0</v>
      </c>
      <c r="L1398" s="223">
        <v>0</v>
      </c>
      <c r="M1398" s="223">
        <v>0</v>
      </c>
      <c r="N1398" s="223">
        <v>0</v>
      </c>
      <c r="O1398">
        <v>30</v>
      </c>
    </row>
    <row r="1399" spans="1:15">
      <c r="A1399" s="222" t="s">
        <v>211</v>
      </c>
      <c r="B1399" s="222" t="s">
        <v>212</v>
      </c>
      <c r="C1399" s="223">
        <v>0</v>
      </c>
      <c r="D1399" s="223">
        <v>0</v>
      </c>
      <c r="E1399" s="223">
        <v>0</v>
      </c>
      <c r="F1399" s="223">
        <v>0</v>
      </c>
      <c r="G1399" s="223">
        <v>0</v>
      </c>
      <c r="H1399" s="223">
        <v>0</v>
      </c>
      <c r="I1399" s="223">
        <v>0</v>
      </c>
      <c r="J1399" s="223">
        <v>0</v>
      </c>
      <c r="K1399" s="223">
        <v>0</v>
      </c>
      <c r="L1399" s="223">
        <v>0</v>
      </c>
      <c r="M1399" s="223">
        <v>0</v>
      </c>
      <c r="N1399" s="223">
        <v>0</v>
      </c>
      <c r="O1399">
        <v>30</v>
      </c>
    </row>
    <row r="1400" spans="1:15">
      <c r="A1400" s="222" t="s">
        <v>213</v>
      </c>
      <c r="B1400" s="222" t="s">
        <v>214</v>
      </c>
      <c r="C1400" s="223">
        <v>0</v>
      </c>
      <c r="D1400" s="223">
        <v>0</v>
      </c>
      <c r="E1400" s="223">
        <v>0</v>
      </c>
      <c r="F1400" s="223">
        <v>0</v>
      </c>
      <c r="G1400" s="223">
        <v>0</v>
      </c>
      <c r="H1400" s="223">
        <v>0</v>
      </c>
      <c r="I1400" s="223">
        <v>0</v>
      </c>
      <c r="J1400" s="223">
        <v>0</v>
      </c>
      <c r="K1400" s="223">
        <v>0</v>
      </c>
      <c r="L1400" s="223">
        <v>0</v>
      </c>
      <c r="M1400" s="223">
        <v>0</v>
      </c>
      <c r="N1400" s="223">
        <v>0</v>
      </c>
      <c r="O1400">
        <v>30</v>
      </c>
    </row>
    <row r="1401" spans="1:15">
      <c r="A1401" s="222" t="s">
        <v>215</v>
      </c>
      <c r="B1401" s="222" t="s">
        <v>216</v>
      </c>
      <c r="C1401" s="223">
        <v>0</v>
      </c>
      <c r="D1401" s="223">
        <v>0</v>
      </c>
      <c r="E1401" s="223">
        <v>0</v>
      </c>
      <c r="F1401" s="223">
        <v>0</v>
      </c>
      <c r="G1401" s="223">
        <v>0</v>
      </c>
      <c r="H1401" s="223">
        <v>0</v>
      </c>
      <c r="I1401" s="223">
        <v>0</v>
      </c>
      <c r="J1401" s="223">
        <v>0</v>
      </c>
      <c r="K1401" s="223">
        <v>0</v>
      </c>
      <c r="L1401" s="223">
        <v>0</v>
      </c>
      <c r="M1401" s="223">
        <v>0</v>
      </c>
      <c r="N1401" s="223">
        <v>0</v>
      </c>
      <c r="O1401">
        <v>30</v>
      </c>
    </row>
    <row r="1402" spans="1:15">
      <c r="A1402" s="222" t="s">
        <v>217</v>
      </c>
      <c r="B1402" s="222" t="s">
        <v>119</v>
      </c>
      <c r="C1402" s="223">
        <v>0</v>
      </c>
      <c r="D1402" s="223">
        <v>0</v>
      </c>
      <c r="E1402" s="223">
        <v>0</v>
      </c>
      <c r="F1402" s="223">
        <v>0</v>
      </c>
      <c r="G1402" s="223">
        <v>0</v>
      </c>
      <c r="H1402" s="223">
        <v>0</v>
      </c>
      <c r="I1402" s="223">
        <v>0</v>
      </c>
      <c r="J1402" s="223">
        <v>0</v>
      </c>
      <c r="K1402" s="223">
        <v>0</v>
      </c>
      <c r="L1402" s="223">
        <v>0</v>
      </c>
      <c r="M1402" s="223">
        <v>0</v>
      </c>
      <c r="N1402" s="223">
        <v>0</v>
      </c>
      <c r="O1402">
        <v>30</v>
      </c>
    </row>
    <row r="1403" spans="1:15">
      <c r="A1403" s="222" t="s">
        <v>218</v>
      </c>
      <c r="B1403" s="222" t="s">
        <v>208</v>
      </c>
      <c r="C1403" s="223">
        <v>0</v>
      </c>
      <c r="D1403" s="223">
        <v>0</v>
      </c>
      <c r="E1403" s="223">
        <v>0</v>
      </c>
      <c r="F1403" s="223">
        <v>0</v>
      </c>
      <c r="G1403" s="223">
        <v>0</v>
      </c>
      <c r="H1403" s="223">
        <v>0</v>
      </c>
      <c r="I1403" s="223">
        <v>0</v>
      </c>
      <c r="J1403" s="223">
        <v>0</v>
      </c>
      <c r="K1403" s="223">
        <v>0</v>
      </c>
      <c r="L1403" s="223">
        <v>0</v>
      </c>
      <c r="M1403" s="223">
        <v>0</v>
      </c>
      <c r="N1403" s="223">
        <v>0</v>
      </c>
      <c r="O1403">
        <v>30</v>
      </c>
    </row>
    <row r="1404" spans="1:15">
      <c r="A1404" s="222" t="s">
        <v>219</v>
      </c>
      <c r="B1404" s="222" t="s">
        <v>119</v>
      </c>
      <c r="C1404" s="223">
        <v>0</v>
      </c>
      <c r="D1404" s="223">
        <v>0</v>
      </c>
      <c r="E1404" s="223">
        <v>0</v>
      </c>
      <c r="F1404" s="223">
        <v>0</v>
      </c>
      <c r="G1404" s="223">
        <v>0</v>
      </c>
      <c r="H1404" s="223">
        <v>0</v>
      </c>
      <c r="I1404" s="223">
        <v>0</v>
      </c>
      <c r="J1404" s="223">
        <v>0</v>
      </c>
      <c r="K1404" s="223">
        <v>0</v>
      </c>
      <c r="L1404" s="223">
        <v>0</v>
      </c>
      <c r="M1404" s="223">
        <v>0</v>
      </c>
      <c r="N1404" s="223">
        <v>0</v>
      </c>
      <c r="O1404">
        <v>30</v>
      </c>
    </row>
    <row r="1405" spans="1:15">
      <c r="A1405" s="222" t="s">
        <v>220</v>
      </c>
      <c r="B1405" s="222" t="s">
        <v>119</v>
      </c>
      <c r="C1405" s="223">
        <v>0</v>
      </c>
      <c r="D1405" s="223">
        <v>0</v>
      </c>
      <c r="E1405" s="223">
        <v>0</v>
      </c>
      <c r="F1405" s="223">
        <v>0</v>
      </c>
      <c r="G1405" s="223">
        <v>0</v>
      </c>
      <c r="H1405" s="223">
        <v>0</v>
      </c>
      <c r="I1405" s="223">
        <v>0</v>
      </c>
      <c r="J1405" s="223">
        <v>0</v>
      </c>
      <c r="K1405" s="223">
        <v>0</v>
      </c>
      <c r="L1405" s="223">
        <v>0</v>
      </c>
      <c r="M1405" s="223">
        <v>0</v>
      </c>
      <c r="N1405" s="223">
        <v>0</v>
      </c>
      <c r="O1405">
        <v>30</v>
      </c>
    </row>
    <row r="1406" spans="1:15">
      <c r="A1406" s="222" t="s">
        <v>221</v>
      </c>
      <c r="B1406" s="222" t="s">
        <v>119</v>
      </c>
      <c r="C1406" s="223">
        <v>0</v>
      </c>
      <c r="D1406" s="223">
        <v>0</v>
      </c>
      <c r="E1406" s="223">
        <v>0</v>
      </c>
      <c r="F1406" s="223">
        <v>0</v>
      </c>
      <c r="G1406" s="223">
        <v>0</v>
      </c>
      <c r="H1406" s="223">
        <v>0</v>
      </c>
      <c r="I1406" s="223">
        <v>0</v>
      </c>
      <c r="J1406" s="223">
        <v>0</v>
      </c>
      <c r="K1406" s="223">
        <v>0</v>
      </c>
      <c r="L1406" s="223">
        <v>0</v>
      </c>
      <c r="M1406" s="223">
        <v>0</v>
      </c>
      <c r="N1406" s="223">
        <v>0</v>
      </c>
      <c r="O1406">
        <v>30</v>
      </c>
    </row>
    <row r="1407" spans="1:15">
      <c r="A1407" s="222" t="s">
        <v>222</v>
      </c>
      <c r="B1407" s="222" t="s">
        <v>119</v>
      </c>
      <c r="C1407" s="223">
        <v>0</v>
      </c>
      <c r="D1407" s="223">
        <v>0</v>
      </c>
      <c r="E1407" s="223">
        <v>0</v>
      </c>
      <c r="F1407" s="223">
        <v>0</v>
      </c>
      <c r="G1407" s="223">
        <v>0</v>
      </c>
      <c r="H1407" s="223">
        <v>0</v>
      </c>
      <c r="I1407" s="223">
        <v>0</v>
      </c>
      <c r="J1407" s="223">
        <v>0</v>
      </c>
      <c r="K1407" s="223">
        <v>0</v>
      </c>
      <c r="L1407" s="223">
        <v>0</v>
      </c>
      <c r="M1407" s="223">
        <v>0</v>
      </c>
      <c r="N1407" s="223">
        <v>0</v>
      </c>
      <c r="O1407">
        <v>30</v>
      </c>
    </row>
    <row r="1408" spans="1:15">
      <c r="A1408" s="222" t="s">
        <v>223</v>
      </c>
      <c r="B1408" s="222" t="s">
        <v>119</v>
      </c>
      <c r="C1408" s="223">
        <v>0</v>
      </c>
      <c r="D1408" s="223">
        <v>0</v>
      </c>
      <c r="E1408" s="223">
        <v>0</v>
      </c>
      <c r="F1408" s="223">
        <v>0</v>
      </c>
      <c r="G1408" s="223">
        <v>0</v>
      </c>
      <c r="H1408" s="223">
        <v>0</v>
      </c>
      <c r="I1408" s="223">
        <v>0</v>
      </c>
      <c r="J1408" s="223">
        <v>0</v>
      </c>
      <c r="K1408" s="223">
        <v>0</v>
      </c>
      <c r="L1408" s="223">
        <v>0</v>
      </c>
      <c r="M1408" s="223">
        <v>0</v>
      </c>
      <c r="N1408" s="223">
        <v>0</v>
      </c>
      <c r="O1408">
        <v>30</v>
      </c>
    </row>
    <row r="1409" spans="1:15">
      <c r="A1409" s="222" t="s">
        <v>224</v>
      </c>
      <c r="B1409" s="222" t="s">
        <v>119</v>
      </c>
      <c r="C1409" s="223">
        <v>0</v>
      </c>
      <c r="D1409" s="223">
        <v>0</v>
      </c>
      <c r="E1409" s="223">
        <v>0</v>
      </c>
      <c r="F1409" s="223">
        <v>0</v>
      </c>
      <c r="G1409" s="223">
        <v>0</v>
      </c>
      <c r="H1409" s="223">
        <v>0</v>
      </c>
      <c r="I1409" s="223">
        <v>0</v>
      </c>
      <c r="J1409" s="223">
        <v>0</v>
      </c>
      <c r="K1409" s="223">
        <v>0</v>
      </c>
      <c r="L1409" s="223">
        <v>0</v>
      </c>
      <c r="M1409" s="223">
        <v>0</v>
      </c>
      <c r="N1409" s="223">
        <v>0</v>
      </c>
      <c r="O1409">
        <v>30</v>
      </c>
    </row>
    <row r="1410" spans="1:15">
      <c r="A1410" s="222" t="s">
        <v>225</v>
      </c>
      <c r="B1410" s="222" t="s">
        <v>119</v>
      </c>
      <c r="C1410" s="223">
        <v>0</v>
      </c>
      <c r="D1410" s="223">
        <v>0</v>
      </c>
      <c r="E1410" s="223">
        <v>0</v>
      </c>
      <c r="F1410" s="223">
        <v>0</v>
      </c>
      <c r="G1410" s="223">
        <v>0</v>
      </c>
      <c r="H1410" s="223">
        <v>0</v>
      </c>
      <c r="I1410" s="223">
        <v>0</v>
      </c>
      <c r="J1410" s="223">
        <v>0</v>
      </c>
      <c r="K1410" s="223">
        <v>0</v>
      </c>
      <c r="L1410" s="223">
        <v>0</v>
      </c>
      <c r="M1410" s="223">
        <v>0</v>
      </c>
      <c r="N1410" s="223">
        <v>0</v>
      </c>
      <c r="O1410">
        <v>30</v>
      </c>
    </row>
    <row r="1411" spans="1:15">
      <c r="A1411" s="222" t="s">
        <v>226</v>
      </c>
      <c r="B1411" s="222" t="s">
        <v>119</v>
      </c>
      <c r="C1411" s="223">
        <v>0</v>
      </c>
      <c r="D1411" s="223">
        <v>0</v>
      </c>
      <c r="E1411" s="223">
        <v>0</v>
      </c>
      <c r="F1411" s="223">
        <v>0</v>
      </c>
      <c r="G1411" s="223">
        <v>0</v>
      </c>
      <c r="H1411" s="223">
        <v>0</v>
      </c>
      <c r="I1411" s="223">
        <v>0</v>
      </c>
      <c r="J1411" s="223">
        <v>0</v>
      </c>
      <c r="K1411" s="223">
        <v>0</v>
      </c>
      <c r="L1411" s="223">
        <v>0</v>
      </c>
      <c r="M1411" s="223">
        <v>0</v>
      </c>
      <c r="N1411" s="223">
        <v>0</v>
      </c>
      <c r="O1411">
        <v>30</v>
      </c>
    </row>
    <row r="1412" spans="1:15">
      <c r="A1412" s="222" t="s">
        <v>227</v>
      </c>
      <c r="B1412" s="222" t="s">
        <v>119</v>
      </c>
      <c r="C1412" s="223">
        <v>0</v>
      </c>
      <c r="D1412" s="223">
        <v>0</v>
      </c>
      <c r="E1412" s="223">
        <v>0</v>
      </c>
      <c r="F1412" s="223">
        <v>0</v>
      </c>
      <c r="G1412" s="223">
        <v>0</v>
      </c>
      <c r="H1412" s="223">
        <v>0</v>
      </c>
      <c r="I1412" s="223">
        <v>0</v>
      </c>
      <c r="J1412" s="223">
        <v>0</v>
      </c>
      <c r="K1412" s="223">
        <v>0</v>
      </c>
      <c r="L1412" s="223">
        <v>0</v>
      </c>
      <c r="M1412" s="223">
        <v>0</v>
      </c>
      <c r="N1412" s="223">
        <v>0</v>
      </c>
      <c r="O1412">
        <v>30</v>
      </c>
    </row>
    <row r="1413" spans="1:15">
      <c r="A1413" s="222" t="s">
        <v>228</v>
      </c>
      <c r="B1413" s="222" t="s">
        <v>119</v>
      </c>
      <c r="C1413" s="223">
        <v>0</v>
      </c>
      <c r="D1413" s="223">
        <v>0</v>
      </c>
      <c r="E1413" s="223">
        <v>0</v>
      </c>
      <c r="F1413" s="223">
        <v>0</v>
      </c>
      <c r="G1413" s="223">
        <v>0</v>
      </c>
      <c r="H1413" s="223">
        <v>0</v>
      </c>
      <c r="I1413" s="223">
        <v>0</v>
      </c>
      <c r="J1413" s="223">
        <v>0</v>
      </c>
      <c r="K1413" s="223">
        <v>0</v>
      </c>
      <c r="L1413" s="223">
        <v>0</v>
      </c>
      <c r="M1413" s="223">
        <v>0</v>
      </c>
      <c r="N1413" s="223">
        <v>0</v>
      </c>
      <c r="O1413">
        <v>30</v>
      </c>
    </row>
    <row r="1414" spans="1:15">
      <c r="A1414" s="222" t="s">
        <v>229</v>
      </c>
      <c r="B1414" s="222" t="s">
        <v>119</v>
      </c>
      <c r="C1414" s="223">
        <v>0</v>
      </c>
      <c r="D1414" s="223">
        <v>0</v>
      </c>
      <c r="E1414" s="223">
        <v>0</v>
      </c>
      <c r="F1414" s="223">
        <v>0</v>
      </c>
      <c r="G1414" s="223">
        <v>0</v>
      </c>
      <c r="H1414" s="223">
        <v>0</v>
      </c>
      <c r="I1414" s="223">
        <v>0</v>
      </c>
      <c r="J1414" s="223">
        <v>0</v>
      </c>
      <c r="K1414" s="223">
        <v>0</v>
      </c>
      <c r="L1414" s="223">
        <v>0</v>
      </c>
      <c r="M1414" s="223">
        <v>0</v>
      </c>
      <c r="N1414" s="223">
        <v>0</v>
      </c>
      <c r="O1414">
        <v>30</v>
      </c>
    </row>
    <row r="1415" spans="1:15">
      <c r="A1415" s="222" t="s">
        <v>230</v>
      </c>
      <c r="B1415" s="222" t="s">
        <v>119</v>
      </c>
      <c r="C1415" s="223">
        <v>0</v>
      </c>
      <c r="D1415" s="223">
        <v>0</v>
      </c>
      <c r="E1415" s="223">
        <v>0</v>
      </c>
      <c r="F1415" s="223">
        <v>0</v>
      </c>
      <c r="G1415" s="223">
        <v>0</v>
      </c>
      <c r="H1415" s="223">
        <v>0</v>
      </c>
      <c r="I1415" s="223">
        <v>0</v>
      </c>
      <c r="J1415" s="223">
        <v>0</v>
      </c>
      <c r="K1415" s="223">
        <v>0</v>
      </c>
      <c r="L1415" s="223">
        <v>0</v>
      </c>
      <c r="M1415" s="223">
        <v>0</v>
      </c>
      <c r="N1415" s="223">
        <v>0</v>
      </c>
      <c r="O1415">
        <v>30</v>
      </c>
    </row>
    <row r="1416" spans="1:15">
      <c r="A1416" s="222" t="s">
        <v>231</v>
      </c>
      <c r="B1416" s="222" t="s">
        <v>119</v>
      </c>
      <c r="C1416" s="223">
        <v>0</v>
      </c>
      <c r="D1416" s="223">
        <v>0</v>
      </c>
      <c r="E1416" s="223">
        <v>0</v>
      </c>
      <c r="F1416" s="223">
        <v>0</v>
      </c>
      <c r="G1416" s="223">
        <v>0</v>
      </c>
      <c r="H1416" s="223">
        <v>0</v>
      </c>
      <c r="I1416" s="223">
        <v>0</v>
      </c>
      <c r="J1416" s="223">
        <v>0</v>
      </c>
      <c r="K1416" s="223">
        <v>0</v>
      </c>
      <c r="L1416" s="223">
        <v>0</v>
      </c>
      <c r="M1416" s="223">
        <v>0</v>
      </c>
      <c r="N1416" s="223">
        <v>0</v>
      </c>
      <c r="O1416">
        <v>30</v>
      </c>
    </row>
    <row r="1417" spans="1:15">
      <c r="A1417" s="222" t="s">
        <v>232</v>
      </c>
      <c r="B1417" s="222" t="s">
        <v>119</v>
      </c>
      <c r="C1417" s="223">
        <v>0</v>
      </c>
      <c r="D1417" s="223">
        <v>0</v>
      </c>
      <c r="E1417" s="223">
        <v>0</v>
      </c>
      <c r="F1417" s="223">
        <v>0</v>
      </c>
      <c r="G1417" s="223">
        <v>0</v>
      </c>
      <c r="H1417" s="223">
        <v>0</v>
      </c>
      <c r="I1417" s="223">
        <v>0</v>
      </c>
      <c r="J1417" s="223">
        <v>0</v>
      </c>
      <c r="K1417" s="223">
        <v>0</v>
      </c>
      <c r="L1417" s="223">
        <v>0</v>
      </c>
      <c r="M1417" s="223">
        <v>0</v>
      </c>
      <c r="N1417" s="223">
        <v>0</v>
      </c>
      <c r="O1417">
        <v>30</v>
      </c>
    </row>
    <row r="1418" spans="1:15">
      <c r="A1418" s="222" t="s">
        <v>233</v>
      </c>
      <c r="B1418" s="222" t="s">
        <v>119</v>
      </c>
      <c r="C1418" s="223">
        <v>0</v>
      </c>
      <c r="D1418" s="223">
        <v>0</v>
      </c>
      <c r="E1418" s="223">
        <v>0</v>
      </c>
      <c r="F1418" s="223">
        <v>0</v>
      </c>
      <c r="G1418" s="223">
        <v>0</v>
      </c>
      <c r="H1418" s="223">
        <v>0</v>
      </c>
      <c r="I1418" s="223">
        <v>0</v>
      </c>
      <c r="J1418" s="223">
        <v>0</v>
      </c>
      <c r="K1418" s="223">
        <v>0</v>
      </c>
      <c r="L1418" s="223">
        <v>0</v>
      </c>
      <c r="M1418" s="223">
        <v>0</v>
      </c>
      <c r="N1418" s="223">
        <v>0</v>
      </c>
      <c r="O1418">
        <v>30</v>
      </c>
    </row>
    <row r="1419" spans="1:15">
      <c r="A1419" s="222" t="s">
        <v>234</v>
      </c>
      <c r="B1419" s="222" t="s">
        <v>119</v>
      </c>
      <c r="C1419" s="223">
        <v>0</v>
      </c>
      <c r="D1419" s="223">
        <v>0</v>
      </c>
      <c r="E1419" s="223">
        <v>0</v>
      </c>
      <c r="F1419" s="223">
        <v>0</v>
      </c>
      <c r="G1419" s="223">
        <v>0</v>
      </c>
      <c r="H1419" s="223">
        <v>0</v>
      </c>
      <c r="I1419" s="223">
        <v>0</v>
      </c>
      <c r="J1419" s="223">
        <v>0</v>
      </c>
      <c r="K1419" s="223">
        <v>0</v>
      </c>
      <c r="L1419" s="223">
        <v>0</v>
      </c>
      <c r="M1419" s="223">
        <v>0</v>
      </c>
      <c r="N1419" s="223">
        <v>0</v>
      </c>
      <c r="O1419">
        <v>30</v>
      </c>
    </row>
    <row r="1420" spans="1:15">
      <c r="A1420" s="222" t="s">
        <v>235</v>
      </c>
      <c r="B1420" s="222" t="s">
        <v>119</v>
      </c>
      <c r="C1420" s="223">
        <v>0</v>
      </c>
      <c r="D1420" s="223">
        <v>0</v>
      </c>
      <c r="E1420" s="223">
        <v>0</v>
      </c>
      <c r="F1420" s="223">
        <v>0</v>
      </c>
      <c r="G1420" s="223">
        <v>0</v>
      </c>
      <c r="H1420" s="223">
        <v>0</v>
      </c>
      <c r="I1420" s="223">
        <v>0</v>
      </c>
      <c r="J1420" s="223">
        <v>0</v>
      </c>
      <c r="K1420" s="223">
        <v>0</v>
      </c>
      <c r="L1420" s="223">
        <v>0</v>
      </c>
      <c r="M1420" s="223">
        <v>0</v>
      </c>
      <c r="N1420" s="223">
        <v>0</v>
      </c>
      <c r="O1420">
        <v>30</v>
      </c>
    </row>
    <row r="1421" spans="1:15">
      <c r="A1421" s="222" t="s">
        <v>236</v>
      </c>
      <c r="B1421" s="222" t="s">
        <v>119</v>
      </c>
      <c r="C1421" s="223">
        <v>0</v>
      </c>
      <c r="D1421" s="223">
        <v>0</v>
      </c>
      <c r="E1421" s="223">
        <v>0</v>
      </c>
      <c r="F1421" s="223">
        <v>0</v>
      </c>
      <c r="G1421" s="223">
        <v>0</v>
      </c>
      <c r="H1421" s="223">
        <v>0</v>
      </c>
      <c r="I1421" s="223">
        <v>0</v>
      </c>
      <c r="J1421" s="223">
        <v>0</v>
      </c>
      <c r="K1421" s="223">
        <v>0</v>
      </c>
      <c r="L1421" s="223">
        <v>0</v>
      </c>
      <c r="M1421" s="223">
        <v>0</v>
      </c>
      <c r="N1421" s="223">
        <v>0</v>
      </c>
      <c r="O1421">
        <v>30</v>
      </c>
    </row>
    <row r="1422" spans="1:15">
      <c r="A1422" s="222" t="s">
        <v>237</v>
      </c>
      <c r="B1422" s="222" t="s">
        <v>198</v>
      </c>
      <c r="C1422" s="223">
        <v>0</v>
      </c>
      <c r="D1422" s="223">
        <v>0</v>
      </c>
      <c r="E1422" s="223">
        <v>0</v>
      </c>
      <c r="F1422" s="223">
        <v>0</v>
      </c>
      <c r="G1422" s="223">
        <v>0</v>
      </c>
      <c r="H1422" s="223">
        <v>0</v>
      </c>
      <c r="I1422" s="223">
        <v>0</v>
      </c>
      <c r="J1422" s="223">
        <v>0</v>
      </c>
      <c r="K1422" s="223">
        <v>0</v>
      </c>
      <c r="L1422" s="223">
        <v>0</v>
      </c>
      <c r="M1422" s="223">
        <v>0</v>
      </c>
      <c r="N1422" s="223">
        <v>0</v>
      </c>
      <c r="O1422">
        <v>30</v>
      </c>
    </row>
    <row r="1423" spans="1:15">
      <c r="A1423" s="222" t="s">
        <v>238</v>
      </c>
      <c r="B1423" s="222" t="s">
        <v>200</v>
      </c>
      <c r="C1423" s="223">
        <v>0</v>
      </c>
      <c r="D1423" s="223">
        <v>0</v>
      </c>
      <c r="E1423" s="223">
        <v>0</v>
      </c>
      <c r="F1423" s="223">
        <v>0</v>
      </c>
      <c r="G1423" s="223">
        <v>0</v>
      </c>
      <c r="H1423" s="223">
        <v>0</v>
      </c>
      <c r="I1423" s="223">
        <v>-23426.31</v>
      </c>
      <c r="J1423" s="223">
        <v>-23426.31</v>
      </c>
      <c r="K1423" s="223">
        <v>-23426.31</v>
      </c>
      <c r="L1423" s="223">
        <v>-23426.31</v>
      </c>
      <c r="M1423" s="223">
        <v>-23426.31</v>
      </c>
      <c r="N1423" s="223">
        <v>-23426.31</v>
      </c>
      <c r="O1423">
        <v>30</v>
      </c>
    </row>
    <row r="1424" spans="1:15">
      <c r="A1424" s="222" t="s">
        <v>239</v>
      </c>
      <c r="B1424" s="222" t="s">
        <v>202</v>
      </c>
      <c r="C1424" s="223">
        <v>0</v>
      </c>
      <c r="D1424" s="223">
        <v>0</v>
      </c>
      <c r="E1424" s="223">
        <v>0</v>
      </c>
      <c r="F1424" s="223">
        <v>0</v>
      </c>
      <c r="G1424" s="223">
        <v>0</v>
      </c>
      <c r="H1424" s="223">
        <v>0</v>
      </c>
      <c r="I1424" s="223">
        <v>-140413.15</v>
      </c>
      <c r="J1424" s="223">
        <v>-140413.15</v>
      </c>
      <c r="K1424" s="223">
        <v>-140413.15</v>
      </c>
      <c r="L1424" s="223">
        <v>-140413.15</v>
      </c>
      <c r="M1424" s="223">
        <v>-140413.15</v>
      </c>
      <c r="N1424" s="223">
        <v>-140413.15</v>
      </c>
      <c r="O1424">
        <v>30</v>
      </c>
    </row>
    <row r="1425" spans="1:15">
      <c r="A1425" s="222" t="s">
        <v>240</v>
      </c>
      <c r="B1425" s="222" t="s">
        <v>241</v>
      </c>
      <c r="C1425" s="223">
        <v>0</v>
      </c>
      <c r="D1425" s="223">
        <v>0</v>
      </c>
      <c r="E1425" s="223">
        <v>0</v>
      </c>
      <c r="F1425" s="223">
        <v>0</v>
      </c>
      <c r="G1425" s="223">
        <v>0</v>
      </c>
      <c r="H1425" s="223">
        <v>0</v>
      </c>
      <c r="I1425" s="223">
        <v>0</v>
      </c>
      <c r="J1425" s="223">
        <v>0</v>
      </c>
      <c r="K1425" s="223">
        <v>0</v>
      </c>
      <c r="L1425" s="223">
        <v>0</v>
      </c>
      <c r="M1425" s="223">
        <v>0</v>
      </c>
      <c r="N1425" s="223">
        <v>0</v>
      </c>
      <c r="O1425">
        <v>30</v>
      </c>
    </row>
    <row r="1426" spans="1:15">
      <c r="A1426" s="222" t="s">
        <v>242</v>
      </c>
      <c r="B1426" s="222" t="s">
        <v>243</v>
      </c>
      <c r="C1426" s="223">
        <v>0</v>
      </c>
      <c r="D1426" s="223">
        <v>0</v>
      </c>
      <c r="E1426" s="223">
        <v>0</v>
      </c>
      <c r="F1426" s="223">
        <v>0</v>
      </c>
      <c r="G1426" s="223">
        <v>0</v>
      </c>
      <c r="H1426" s="223">
        <v>0</v>
      </c>
      <c r="I1426" s="223">
        <v>0</v>
      </c>
      <c r="J1426" s="223">
        <v>0</v>
      </c>
      <c r="K1426" s="223">
        <v>0</v>
      </c>
      <c r="L1426" s="223">
        <v>0</v>
      </c>
      <c r="M1426" s="223">
        <v>0</v>
      </c>
      <c r="N1426" s="223">
        <v>0</v>
      </c>
      <c r="O1426">
        <v>30</v>
      </c>
    </row>
    <row r="1427" spans="1:15">
      <c r="A1427" s="222" t="s">
        <v>244</v>
      </c>
      <c r="B1427" s="222" t="s">
        <v>245</v>
      </c>
      <c r="C1427" s="223">
        <v>0</v>
      </c>
      <c r="D1427" s="223">
        <v>0</v>
      </c>
      <c r="E1427" s="223">
        <v>0</v>
      </c>
      <c r="F1427" s="223">
        <v>0</v>
      </c>
      <c r="G1427" s="223">
        <v>0</v>
      </c>
      <c r="H1427" s="223">
        <v>0</v>
      </c>
      <c r="I1427" s="223">
        <v>0</v>
      </c>
      <c r="J1427" s="223">
        <v>0</v>
      </c>
      <c r="K1427" s="223">
        <v>0</v>
      </c>
      <c r="L1427" s="223">
        <v>0</v>
      </c>
      <c r="M1427" s="223">
        <v>0</v>
      </c>
      <c r="N1427" s="223">
        <v>0</v>
      </c>
      <c r="O1427">
        <v>30</v>
      </c>
    </row>
    <row r="1428" spans="1:15">
      <c r="A1428" s="222" t="s">
        <v>246</v>
      </c>
      <c r="B1428" s="222" t="s">
        <v>247</v>
      </c>
      <c r="C1428" s="223">
        <v>0</v>
      </c>
      <c r="D1428" s="223">
        <v>0</v>
      </c>
      <c r="E1428" s="223">
        <v>0</v>
      </c>
      <c r="F1428" s="223">
        <v>0</v>
      </c>
      <c r="G1428" s="223">
        <v>0</v>
      </c>
      <c r="H1428" s="223">
        <v>0</v>
      </c>
      <c r="I1428" s="223">
        <v>0</v>
      </c>
      <c r="J1428" s="223">
        <v>0</v>
      </c>
      <c r="K1428" s="223">
        <v>0</v>
      </c>
      <c r="L1428" s="223">
        <v>0</v>
      </c>
      <c r="M1428" s="223">
        <v>0</v>
      </c>
      <c r="N1428" s="223">
        <v>0</v>
      </c>
      <c r="O1428">
        <v>30</v>
      </c>
    </row>
    <row r="1429" spans="1:15">
      <c r="A1429" s="222" t="s">
        <v>248</v>
      </c>
      <c r="B1429" s="222" t="s">
        <v>249</v>
      </c>
      <c r="C1429" s="223">
        <v>0</v>
      </c>
      <c r="D1429" s="223">
        <v>0</v>
      </c>
      <c r="E1429" s="223">
        <v>0</v>
      </c>
      <c r="F1429" s="223">
        <v>0</v>
      </c>
      <c r="G1429" s="223">
        <v>0</v>
      </c>
      <c r="H1429" s="223">
        <v>0</v>
      </c>
      <c r="I1429" s="223">
        <v>0</v>
      </c>
      <c r="J1429" s="223">
        <v>0</v>
      </c>
      <c r="K1429" s="223">
        <v>0</v>
      </c>
      <c r="L1429" s="223">
        <v>0</v>
      </c>
      <c r="M1429" s="223">
        <v>0</v>
      </c>
      <c r="N1429" s="223">
        <v>0</v>
      </c>
      <c r="O1429">
        <v>30</v>
      </c>
    </row>
    <row r="1430" spans="1:15">
      <c r="A1430" s="222" t="s">
        <v>250</v>
      </c>
      <c r="B1430" s="222" t="s">
        <v>251</v>
      </c>
      <c r="C1430" s="223">
        <v>0</v>
      </c>
      <c r="D1430" s="223">
        <v>0</v>
      </c>
      <c r="E1430" s="223">
        <v>0</v>
      </c>
      <c r="F1430" s="223">
        <v>0</v>
      </c>
      <c r="G1430" s="223">
        <v>0</v>
      </c>
      <c r="H1430" s="223">
        <v>0</v>
      </c>
      <c r="I1430" s="223">
        <v>0</v>
      </c>
      <c r="J1430" s="223">
        <v>0</v>
      </c>
      <c r="K1430" s="223">
        <v>0</v>
      </c>
      <c r="L1430" s="223">
        <v>0</v>
      </c>
      <c r="M1430" s="223">
        <v>0</v>
      </c>
      <c r="N1430" s="223">
        <v>0</v>
      </c>
      <c r="O1430">
        <v>30</v>
      </c>
    </row>
    <row r="1431" spans="1:15">
      <c r="A1431" s="222" t="s">
        <v>252</v>
      </c>
      <c r="B1431" s="222" t="s">
        <v>119</v>
      </c>
      <c r="C1431" s="223">
        <v>0</v>
      </c>
      <c r="D1431" s="223">
        <v>0</v>
      </c>
      <c r="E1431" s="223">
        <v>0</v>
      </c>
      <c r="F1431" s="223">
        <v>0</v>
      </c>
      <c r="G1431" s="223">
        <v>0</v>
      </c>
      <c r="H1431" s="223">
        <v>0</v>
      </c>
      <c r="I1431" s="223">
        <v>0</v>
      </c>
      <c r="J1431" s="223">
        <v>0</v>
      </c>
      <c r="K1431" s="223">
        <v>0</v>
      </c>
      <c r="L1431" s="223">
        <v>0</v>
      </c>
      <c r="M1431" s="223">
        <v>0</v>
      </c>
      <c r="N1431" s="223">
        <v>0</v>
      </c>
      <c r="O1431">
        <v>30</v>
      </c>
    </row>
    <row r="1432" spans="1:15">
      <c r="A1432" s="222" t="s">
        <v>253</v>
      </c>
      <c r="B1432" s="222" t="s">
        <v>119</v>
      </c>
      <c r="C1432" s="223">
        <v>0</v>
      </c>
      <c r="D1432" s="223">
        <v>0</v>
      </c>
      <c r="E1432" s="223">
        <v>0</v>
      </c>
      <c r="F1432" s="223">
        <v>0</v>
      </c>
      <c r="G1432" s="223">
        <v>0</v>
      </c>
      <c r="H1432" s="223">
        <v>0</v>
      </c>
      <c r="I1432" s="223">
        <v>0</v>
      </c>
      <c r="J1432" s="223">
        <v>0</v>
      </c>
      <c r="K1432" s="223">
        <v>0</v>
      </c>
      <c r="L1432" s="223">
        <v>0</v>
      </c>
      <c r="M1432" s="223">
        <v>0</v>
      </c>
      <c r="N1432" s="223">
        <v>0</v>
      </c>
      <c r="O1432">
        <v>30</v>
      </c>
    </row>
    <row r="1433" spans="1:15">
      <c r="A1433" s="222" t="s">
        <v>2000</v>
      </c>
      <c r="B1433" s="222" t="s">
        <v>2001</v>
      </c>
      <c r="C1433" s="223">
        <v>0</v>
      </c>
      <c r="D1433" s="223">
        <v>0</v>
      </c>
      <c r="E1433" s="223">
        <v>0</v>
      </c>
      <c r="F1433" s="223">
        <v>0</v>
      </c>
      <c r="G1433" s="223">
        <v>0</v>
      </c>
      <c r="H1433" s="223">
        <v>0</v>
      </c>
      <c r="I1433" s="223">
        <v>0</v>
      </c>
      <c r="J1433" s="223">
        <v>0</v>
      </c>
      <c r="K1433" s="223">
        <v>0</v>
      </c>
      <c r="L1433" s="223">
        <v>0</v>
      </c>
      <c r="M1433" s="223">
        <v>0</v>
      </c>
      <c r="N1433" s="223">
        <v>0</v>
      </c>
      <c r="O1433">
        <v>30</v>
      </c>
    </row>
    <row r="1434" spans="1:15">
      <c r="A1434" s="222" t="s">
        <v>254</v>
      </c>
      <c r="B1434" s="222" t="s">
        <v>119</v>
      </c>
      <c r="C1434" s="223">
        <v>0</v>
      </c>
      <c r="D1434" s="223">
        <v>0</v>
      </c>
      <c r="E1434" s="223">
        <v>0</v>
      </c>
      <c r="F1434" s="223">
        <v>0</v>
      </c>
      <c r="G1434" s="223">
        <v>0</v>
      </c>
      <c r="H1434" s="223">
        <v>0</v>
      </c>
      <c r="I1434" s="223">
        <v>0</v>
      </c>
      <c r="J1434" s="223">
        <v>0</v>
      </c>
      <c r="K1434" s="223">
        <v>0</v>
      </c>
      <c r="L1434" s="223">
        <v>0</v>
      </c>
      <c r="M1434" s="223">
        <v>0</v>
      </c>
      <c r="N1434" s="223">
        <v>0</v>
      </c>
      <c r="O1434">
        <v>30</v>
      </c>
    </row>
    <row r="1435" spans="1:15">
      <c r="A1435" s="222" t="s">
        <v>255</v>
      </c>
      <c r="B1435" s="222" t="s">
        <v>119</v>
      </c>
      <c r="C1435" s="223">
        <v>0</v>
      </c>
      <c r="D1435" s="223">
        <v>0</v>
      </c>
      <c r="E1435" s="223">
        <v>0</v>
      </c>
      <c r="F1435" s="223">
        <v>0</v>
      </c>
      <c r="G1435" s="223">
        <v>0</v>
      </c>
      <c r="H1435" s="223">
        <v>0</v>
      </c>
      <c r="I1435" s="223">
        <v>0</v>
      </c>
      <c r="J1435" s="223">
        <v>0</v>
      </c>
      <c r="K1435" s="223">
        <v>0</v>
      </c>
      <c r="L1435" s="223">
        <v>0</v>
      </c>
      <c r="M1435" s="223">
        <v>0</v>
      </c>
      <c r="N1435" s="223">
        <v>0</v>
      </c>
      <c r="O1435">
        <v>30</v>
      </c>
    </row>
    <row r="1436" spans="1:15">
      <c r="A1436" s="222" t="s">
        <v>256</v>
      </c>
      <c r="B1436" s="222" t="s">
        <v>119</v>
      </c>
      <c r="C1436" s="223">
        <v>0</v>
      </c>
      <c r="D1436" s="223">
        <v>0</v>
      </c>
      <c r="E1436" s="223">
        <v>0</v>
      </c>
      <c r="F1436" s="223">
        <v>0</v>
      </c>
      <c r="G1436" s="223">
        <v>0</v>
      </c>
      <c r="H1436" s="223">
        <v>0</v>
      </c>
      <c r="I1436" s="223">
        <v>0</v>
      </c>
      <c r="J1436" s="223">
        <v>0</v>
      </c>
      <c r="K1436" s="223">
        <v>0</v>
      </c>
      <c r="L1436" s="223">
        <v>0</v>
      </c>
      <c r="M1436" s="223">
        <v>0</v>
      </c>
      <c r="N1436" s="223">
        <v>0</v>
      </c>
      <c r="O1436">
        <v>30</v>
      </c>
    </row>
    <row r="1437" spans="1:15">
      <c r="A1437" s="222" t="s">
        <v>257</v>
      </c>
      <c r="B1437" s="222" t="s">
        <v>119</v>
      </c>
      <c r="C1437" s="223">
        <v>0</v>
      </c>
      <c r="D1437" s="223">
        <v>0</v>
      </c>
      <c r="E1437" s="223">
        <v>0</v>
      </c>
      <c r="F1437" s="223">
        <v>0</v>
      </c>
      <c r="G1437" s="223">
        <v>0</v>
      </c>
      <c r="H1437" s="223">
        <v>0</v>
      </c>
      <c r="I1437" s="223">
        <v>0</v>
      </c>
      <c r="J1437" s="223">
        <v>0</v>
      </c>
      <c r="K1437" s="223">
        <v>0</v>
      </c>
      <c r="L1437" s="223">
        <v>0</v>
      </c>
      <c r="M1437" s="223">
        <v>0</v>
      </c>
      <c r="N1437" s="223">
        <v>0</v>
      </c>
      <c r="O1437">
        <v>30</v>
      </c>
    </row>
    <row r="1438" spans="1:15">
      <c r="A1438" s="222" t="s">
        <v>258</v>
      </c>
      <c r="B1438" s="222" t="s">
        <v>119</v>
      </c>
      <c r="C1438" s="223">
        <v>0</v>
      </c>
      <c r="D1438" s="223">
        <v>0</v>
      </c>
      <c r="E1438" s="223">
        <v>0</v>
      </c>
      <c r="F1438" s="223">
        <v>0</v>
      </c>
      <c r="G1438" s="223">
        <v>0</v>
      </c>
      <c r="H1438" s="223">
        <v>0</v>
      </c>
      <c r="I1438" s="223">
        <v>0</v>
      </c>
      <c r="J1438" s="223">
        <v>0</v>
      </c>
      <c r="K1438" s="223">
        <v>0</v>
      </c>
      <c r="L1438" s="223">
        <v>0</v>
      </c>
      <c r="M1438" s="223">
        <v>0</v>
      </c>
      <c r="N1438" s="223">
        <v>0</v>
      </c>
      <c r="O1438">
        <v>30</v>
      </c>
    </row>
    <row r="1439" spans="1:15">
      <c r="A1439" s="222" t="s">
        <v>259</v>
      </c>
      <c r="B1439" s="222" t="s">
        <v>119</v>
      </c>
      <c r="C1439" s="223">
        <v>0</v>
      </c>
      <c r="D1439" s="223">
        <v>0</v>
      </c>
      <c r="E1439" s="223">
        <v>0</v>
      </c>
      <c r="F1439" s="223">
        <v>0</v>
      </c>
      <c r="G1439" s="223">
        <v>0</v>
      </c>
      <c r="H1439" s="223">
        <v>0</v>
      </c>
      <c r="I1439" s="223">
        <v>0</v>
      </c>
      <c r="J1439" s="223">
        <v>0</v>
      </c>
      <c r="K1439" s="223">
        <v>0</v>
      </c>
      <c r="L1439" s="223">
        <v>0</v>
      </c>
      <c r="M1439" s="223">
        <v>0</v>
      </c>
      <c r="N1439" s="223">
        <v>0</v>
      </c>
      <c r="O1439">
        <v>30</v>
      </c>
    </row>
    <row r="1440" spans="1:15">
      <c r="A1440" s="222" t="s">
        <v>260</v>
      </c>
      <c r="B1440" s="222" t="s">
        <v>119</v>
      </c>
      <c r="C1440" s="223">
        <v>0</v>
      </c>
      <c r="D1440" s="223">
        <v>0</v>
      </c>
      <c r="E1440" s="223">
        <v>0</v>
      </c>
      <c r="F1440" s="223">
        <v>0</v>
      </c>
      <c r="G1440" s="223">
        <v>0</v>
      </c>
      <c r="H1440" s="223">
        <v>0</v>
      </c>
      <c r="I1440" s="223">
        <v>0</v>
      </c>
      <c r="J1440" s="223">
        <v>0</v>
      </c>
      <c r="K1440" s="223">
        <v>0</v>
      </c>
      <c r="L1440" s="223">
        <v>0</v>
      </c>
      <c r="M1440" s="223">
        <v>0</v>
      </c>
      <c r="N1440" s="223">
        <v>0</v>
      </c>
      <c r="O1440">
        <v>30</v>
      </c>
    </row>
    <row r="1441" spans="1:15">
      <c r="A1441" s="222" t="s">
        <v>261</v>
      </c>
      <c r="B1441" s="222" t="s">
        <v>119</v>
      </c>
      <c r="C1441" s="223">
        <v>0</v>
      </c>
      <c r="D1441" s="223">
        <v>0</v>
      </c>
      <c r="E1441" s="223">
        <v>0</v>
      </c>
      <c r="F1441" s="223">
        <v>0</v>
      </c>
      <c r="G1441" s="223">
        <v>0</v>
      </c>
      <c r="H1441" s="223">
        <v>0</v>
      </c>
      <c r="I1441" s="223">
        <v>0</v>
      </c>
      <c r="J1441" s="223">
        <v>0</v>
      </c>
      <c r="K1441" s="223">
        <v>0</v>
      </c>
      <c r="L1441" s="223">
        <v>0</v>
      </c>
      <c r="M1441" s="223">
        <v>0</v>
      </c>
      <c r="N1441" s="223">
        <v>0</v>
      </c>
      <c r="O1441">
        <v>30</v>
      </c>
    </row>
    <row r="1442" spans="1:15">
      <c r="A1442" s="222" t="s">
        <v>262</v>
      </c>
      <c r="B1442" s="222" t="s">
        <v>119</v>
      </c>
      <c r="C1442" s="223">
        <v>0</v>
      </c>
      <c r="D1442" s="223">
        <v>0</v>
      </c>
      <c r="E1442" s="223">
        <v>0</v>
      </c>
      <c r="F1442" s="223">
        <v>0</v>
      </c>
      <c r="G1442" s="223">
        <v>0</v>
      </c>
      <c r="H1442" s="223">
        <v>0</v>
      </c>
      <c r="I1442" s="223">
        <v>0</v>
      </c>
      <c r="J1442" s="223">
        <v>0</v>
      </c>
      <c r="K1442" s="223">
        <v>0</v>
      </c>
      <c r="L1442" s="223">
        <v>0</v>
      </c>
      <c r="M1442" s="223">
        <v>0</v>
      </c>
      <c r="N1442" s="223">
        <v>0</v>
      </c>
      <c r="O1442">
        <v>30</v>
      </c>
    </row>
    <row r="1443" spans="1:15">
      <c r="A1443" s="222" t="s">
        <v>263</v>
      </c>
      <c r="B1443" s="222" t="s">
        <v>119</v>
      </c>
      <c r="C1443" s="223">
        <v>0</v>
      </c>
      <c r="D1443" s="223">
        <v>0</v>
      </c>
      <c r="E1443" s="223">
        <v>0</v>
      </c>
      <c r="F1443" s="223">
        <v>0</v>
      </c>
      <c r="G1443" s="223">
        <v>0</v>
      </c>
      <c r="H1443" s="223">
        <v>0</v>
      </c>
      <c r="I1443" s="223">
        <v>0</v>
      </c>
      <c r="J1443" s="223">
        <v>0</v>
      </c>
      <c r="K1443" s="223">
        <v>0</v>
      </c>
      <c r="L1443" s="223">
        <v>0</v>
      </c>
      <c r="M1443" s="223">
        <v>0</v>
      </c>
      <c r="N1443" s="223">
        <v>0</v>
      </c>
      <c r="O1443">
        <v>30</v>
      </c>
    </row>
    <row r="1444" spans="1:15">
      <c r="A1444" s="222" t="s">
        <v>264</v>
      </c>
      <c r="B1444" s="222" t="s">
        <v>190</v>
      </c>
      <c r="C1444" s="223">
        <v>333721.68</v>
      </c>
      <c r="D1444" s="223">
        <v>128938.28</v>
      </c>
      <c r="E1444" s="223">
        <v>66771.48</v>
      </c>
      <c r="F1444" s="223">
        <v>151485.76000000001</v>
      </c>
      <c r="G1444" s="223">
        <v>100795.81</v>
      </c>
      <c r="H1444" s="223">
        <v>127957.08</v>
      </c>
      <c r="I1444" s="223">
        <v>51937.82</v>
      </c>
      <c r="J1444" s="223">
        <v>51937.82</v>
      </c>
      <c r="K1444" s="223">
        <v>51937.82</v>
      </c>
      <c r="L1444" s="223">
        <v>51937.82</v>
      </c>
      <c r="M1444" s="223">
        <v>51937.82</v>
      </c>
      <c r="N1444" s="223">
        <v>51937.82</v>
      </c>
      <c r="O1444">
        <v>30</v>
      </c>
    </row>
    <row r="1445" spans="1:15">
      <c r="A1445" s="222" t="s">
        <v>265</v>
      </c>
      <c r="B1445" s="222" t="s">
        <v>266</v>
      </c>
      <c r="C1445" s="223">
        <v>0</v>
      </c>
      <c r="D1445" s="223">
        <v>0</v>
      </c>
      <c r="E1445" s="223">
        <v>0</v>
      </c>
      <c r="F1445" s="223">
        <v>0</v>
      </c>
      <c r="G1445" s="223">
        <v>0</v>
      </c>
      <c r="H1445" s="223">
        <v>0</v>
      </c>
      <c r="I1445" s="223">
        <v>0</v>
      </c>
      <c r="J1445" s="223">
        <v>0</v>
      </c>
      <c r="K1445" s="223">
        <v>0</v>
      </c>
      <c r="L1445" s="223">
        <v>0</v>
      </c>
      <c r="M1445" s="223">
        <v>0</v>
      </c>
      <c r="N1445" s="223">
        <v>0</v>
      </c>
      <c r="O1445">
        <v>30</v>
      </c>
    </row>
    <row r="1446" spans="1:15">
      <c r="A1446" s="222" t="s">
        <v>267</v>
      </c>
      <c r="B1446" s="222" t="s">
        <v>194</v>
      </c>
      <c r="C1446" s="223">
        <v>0</v>
      </c>
      <c r="D1446" s="223">
        <v>0</v>
      </c>
      <c r="E1446" s="223">
        <v>0</v>
      </c>
      <c r="F1446" s="223">
        <v>0</v>
      </c>
      <c r="G1446" s="223">
        <v>0</v>
      </c>
      <c r="H1446" s="223">
        <v>0</v>
      </c>
      <c r="I1446" s="223">
        <v>-36404.71</v>
      </c>
      <c r="J1446" s="223">
        <v>-36404.71</v>
      </c>
      <c r="K1446" s="223">
        <v>-36404.71</v>
      </c>
      <c r="L1446" s="223">
        <v>-36404.71</v>
      </c>
      <c r="M1446" s="223">
        <v>-36404.71</v>
      </c>
      <c r="N1446" s="223">
        <v>-36404.71</v>
      </c>
      <c r="O1446">
        <v>30</v>
      </c>
    </row>
    <row r="1447" spans="1:15">
      <c r="A1447" s="222" t="s">
        <v>268</v>
      </c>
      <c r="B1447" s="222" t="s">
        <v>269</v>
      </c>
      <c r="C1447" s="223">
        <v>0</v>
      </c>
      <c r="D1447" s="223">
        <v>0</v>
      </c>
      <c r="E1447" s="223">
        <v>0</v>
      </c>
      <c r="F1447" s="223">
        <v>0</v>
      </c>
      <c r="G1447" s="223">
        <v>0</v>
      </c>
      <c r="H1447" s="223">
        <v>0</v>
      </c>
      <c r="I1447" s="223">
        <v>0</v>
      </c>
      <c r="J1447" s="223">
        <v>0</v>
      </c>
      <c r="K1447" s="223">
        <v>0</v>
      </c>
      <c r="L1447" s="223">
        <v>0</v>
      </c>
      <c r="M1447" s="223">
        <v>0</v>
      </c>
      <c r="N1447" s="223">
        <v>0</v>
      </c>
      <c r="O1447">
        <v>30</v>
      </c>
    </row>
    <row r="1448" spans="1:15">
      <c r="A1448" s="222" t="s">
        <v>270</v>
      </c>
      <c r="B1448" s="222" t="s">
        <v>271</v>
      </c>
      <c r="C1448" s="223">
        <v>0</v>
      </c>
      <c r="D1448" s="223">
        <v>0</v>
      </c>
      <c r="E1448" s="223">
        <v>0</v>
      </c>
      <c r="F1448" s="223">
        <v>0</v>
      </c>
      <c r="G1448" s="223">
        <v>0</v>
      </c>
      <c r="H1448" s="223">
        <v>0</v>
      </c>
      <c r="I1448" s="223">
        <v>0</v>
      </c>
      <c r="J1448" s="223">
        <v>0</v>
      </c>
      <c r="K1448" s="223">
        <v>0</v>
      </c>
      <c r="L1448" s="223">
        <v>0</v>
      </c>
      <c r="M1448" s="223">
        <v>0</v>
      </c>
      <c r="N1448" s="223">
        <v>0</v>
      </c>
      <c r="O1448">
        <v>30</v>
      </c>
    </row>
    <row r="1449" spans="1:15">
      <c r="A1449" s="222" t="s">
        <v>272</v>
      </c>
      <c r="B1449" s="222" t="s">
        <v>119</v>
      </c>
      <c r="C1449" s="223">
        <v>0</v>
      </c>
      <c r="D1449" s="223">
        <v>0</v>
      </c>
      <c r="E1449" s="223">
        <v>0</v>
      </c>
      <c r="F1449" s="223">
        <v>0</v>
      </c>
      <c r="G1449" s="223">
        <v>0</v>
      </c>
      <c r="H1449" s="223">
        <v>0</v>
      </c>
      <c r="I1449" s="223">
        <v>0</v>
      </c>
      <c r="J1449" s="223">
        <v>0</v>
      </c>
      <c r="K1449" s="223">
        <v>0</v>
      </c>
      <c r="L1449" s="223">
        <v>0</v>
      </c>
      <c r="M1449" s="223">
        <v>0</v>
      </c>
      <c r="N1449" s="223">
        <v>0</v>
      </c>
      <c r="O1449">
        <v>30</v>
      </c>
    </row>
    <row r="1450" spans="1:15">
      <c r="A1450" s="222" t="s">
        <v>273</v>
      </c>
      <c r="B1450" s="222" t="s">
        <v>274</v>
      </c>
      <c r="C1450" s="223">
        <v>0</v>
      </c>
      <c r="D1450" s="223">
        <v>0</v>
      </c>
      <c r="E1450" s="223">
        <v>0</v>
      </c>
      <c r="F1450" s="223">
        <v>0</v>
      </c>
      <c r="G1450" s="223">
        <v>0</v>
      </c>
      <c r="H1450" s="223">
        <v>0</v>
      </c>
      <c r="I1450" s="223">
        <v>0</v>
      </c>
      <c r="J1450" s="223">
        <v>0</v>
      </c>
      <c r="K1450" s="223">
        <v>0</v>
      </c>
      <c r="L1450" s="223">
        <v>0</v>
      </c>
      <c r="M1450" s="223">
        <v>0</v>
      </c>
      <c r="N1450" s="223">
        <v>0</v>
      </c>
      <c r="O1450">
        <v>30</v>
      </c>
    </row>
    <row r="1451" spans="1:15">
      <c r="A1451" s="222" t="s">
        <v>275</v>
      </c>
      <c r="B1451" s="222" t="s">
        <v>276</v>
      </c>
      <c r="C1451" s="223">
        <v>0</v>
      </c>
      <c r="D1451" s="223">
        <v>0</v>
      </c>
      <c r="E1451" s="223">
        <v>0</v>
      </c>
      <c r="F1451" s="223">
        <v>0</v>
      </c>
      <c r="G1451" s="223">
        <v>0</v>
      </c>
      <c r="H1451" s="223">
        <v>0</v>
      </c>
      <c r="I1451" s="223">
        <v>0</v>
      </c>
      <c r="J1451" s="223">
        <v>0</v>
      </c>
      <c r="K1451" s="223">
        <v>0</v>
      </c>
      <c r="L1451" s="223">
        <v>0</v>
      </c>
      <c r="M1451" s="223">
        <v>0</v>
      </c>
      <c r="N1451" s="223">
        <v>0</v>
      </c>
      <c r="O1451">
        <v>30</v>
      </c>
    </row>
    <row r="1452" spans="1:15">
      <c r="A1452" s="222" t="s">
        <v>277</v>
      </c>
      <c r="B1452" s="222" t="s">
        <v>278</v>
      </c>
      <c r="C1452" s="223">
        <v>0</v>
      </c>
      <c r="D1452" s="223">
        <v>0</v>
      </c>
      <c r="E1452" s="223">
        <v>0</v>
      </c>
      <c r="F1452" s="223">
        <v>0</v>
      </c>
      <c r="G1452" s="223">
        <v>0</v>
      </c>
      <c r="H1452" s="223">
        <v>0</v>
      </c>
      <c r="I1452" s="223">
        <v>0</v>
      </c>
      <c r="J1452" s="223">
        <v>0</v>
      </c>
      <c r="K1452" s="223">
        <v>0</v>
      </c>
      <c r="L1452" s="223">
        <v>0</v>
      </c>
      <c r="M1452" s="223">
        <v>0</v>
      </c>
      <c r="N1452" s="223">
        <v>0</v>
      </c>
      <c r="O1452">
        <v>30</v>
      </c>
    </row>
    <row r="1453" spans="1:15">
      <c r="A1453" s="222" t="s">
        <v>279</v>
      </c>
      <c r="B1453" s="222" t="s">
        <v>280</v>
      </c>
      <c r="C1453" s="223">
        <v>0</v>
      </c>
      <c r="D1453" s="223">
        <v>0</v>
      </c>
      <c r="E1453" s="223">
        <v>0</v>
      </c>
      <c r="F1453" s="223">
        <v>0</v>
      </c>
      <c r="G1453" s="223">
        <v>0</v>
      </c>
      <c r="H1453" s="223">
        <v>0</v>
      </c>
      <c r="I1453" s="223">
        <v>0</v>
      </c>
      <c r="J1453" s="223">
        <v>0</v>
      </c>
      <c r="K1453" s="223">
        <v>0</v>
      </c>
      <c r="L1453" s="223">
        <v>0</v>
      </c>
      <c r="M1453" s="223">
        <v>0</v>
      </c>
      <c r="N1453" s="223">
        <v>0</v>
      </c>
      <c r="O1453">
        <v>30</v>
      </c>
    </row>
    <row r="1454" spans="1:15">
      <c r="A1454" s="222" t="s">
        <v>281</v>
      </c>
      <c r="B1454" s="222" t="s">
        <v>282</v>
      </c>
      <c r="C1454" s="223">
        <v>0</v>
      </c>
      <c r="D1454" s="223">
        <v>0</v>
      </c>
      <c r="E1454" s="223">
        <v>0</v>
      </c>
      <c r="F1454" s="223">
        <v>0</v>
      </c>
      <c r="G1454" s="223">
        <v>0</v>
      </c>
      <c r="H1454" s="223">
        <v>0</v>
      </c>
      <c r="I1454" s="223">
        <v>0</v>
      </c>
      <c r="J1454" s="223">
        <v>0</v>
      </c>
      <c r="K1454" s="223">
        <v>0</v>
      </c>
      <c r="L1454" s="223">
        <v>0</v>
      </c>
      <c r="M1454" s="223">
        <v>0</v>
      </c>
      <c r="N1454" s="223">
        <v>0</v>
      </c>
      <c r="O1454">
        <v>30</v>
      </c>
    </row>
    <row r="1455" spans="1:15">
      <c r="A1455" s="222" t="s">
        <v>283</v>
      </c>
      <c r="B1455" s="222" t="s">
        <v>284</v>
      </c>
      <c r="C1455" s="223">
        <v>0</v>
      </c>
      <c r="D1455" s="223">
        <v>0</v>
      </c>
      <c r="E1455" s="223">
        <v>0</v>
      </c>
      <c r="F1455" s="223">
        <v>0</v>
      </c>
      <c r="G1455" s="223">
        <v>0</v>
      </c>
      <c r="H1455" s="223">
        <v>0</v>
      </c>
      <c r="I1455" s="223">
        <v>0</v>
      </c>
      <c r="J1455" s="223">
        <v>0</v>
      </c>
      <c r="K1455" s="223">
        <v>0</v>
      </c>
      <c r="L1455" s="223">
        <v>0</v>
      </c>
      <c r="M1455" s="223">
        <v>0</v>
      </c>
      <c r="N1455" s="223">
        <v>0</v>
      </c>
      <c r="O1455">
        <v>30</v>
      </c>
    </row>
    <row r="1456" spans="1:15">
      <c r="A1456" s="222" t="s">
        <v>285</v>
      </c>
      <c r="B1456" s="222" t="s">
        <v>286</v>
      </c>
      <c r="C1456" s="223">
        <v>0</v>
      </c>
      <c r="D1456" s="223">
        <v>0</v>
      </c>
      <c r="E1456" s="223">
        <v>0</v>
      </c>
      <c r="F1456" s="223">
        <v>0</v>
      </c>
      <c r="G1456" s="223">
        <v>0</v>
      </c>
      <c r="H1456" s="223">
        <v>0</v>
      </c>
      <c r="I1456" s="223">
        <v>0</v>
      </c>
      <c r="J1456" s="223">
        <v>0</v>
      </c>
      <c r="K1456" s="223">
        <v>0</v>
      </c>
      <c r="L1456" s="223">
        <v>0</v>
      </c>
      <c r="M1456" s="223">
        <v>0</v>
      </c>
      <c r="N1456" s="223">
        <v>0</v>
      </c>
      <c r="O1456">
        <v>30</v>
      </c>
    </row>
    <row r="1457" spans="1:15">
      <c r="A1457" s="222" t="s">
        <v>287</v>
      </c>
      <c r="B1457" s="222" t="s">
        <v>119</v>
      </c>
      <c r="C1457" s="223">
        <v>0</v>
      </c>
      <c r="D1457" s="223">
        <v>0</v>
      </c>
      <c r="E1457" s="223">
        <v>0</v>
      </c>
      <c r="F1457" s="223">
        <v>0</v>
      </c>
      <c r="G1457" s="223">
        <v>0</v>
      </c>
      <c r="H1457" s="223">
        <v>0</v>
      </c>
      <c r="I1457" s="223">
        <v>0</v>
      </c>
      <c r="J1457" s="223">
        <v>0</v>
      </c>
      <c r="K1457" s="223">
        <v>0</v>
      </c>
      <c r="L1457" s="223">
        <v>0</v>
      </c>
      <c r="M1457" s="223">
        <v>0</v>
      </c>
      <c r="N1457" s="223">
        <v>0</v>
      </c>
      <c r="O1457">
        <v>30</v>
      </c>
    </row>
    <row r="1458" spans="1:15">
      <c r="A1458" s="222" t="s">
        <v>288</v>
      </c>
      <c r="B1458" s="222" t="s">
        <v>119</v>
      </c>
      <c r="C1458" s="223">
        <v>0</v>
      </c>
      <c r="D1458" s="223">
        <v>0</v>
      </c>
      <c r="E1458" s="223">
        <v>0</v>
      </c>
      <c r="F1458" s="223">
        <v>0</v>
      </c>
      <c r="G1458" s="223">
        <v>0</v>
      </c>
      <c r="H1458" s="223">
        <v>0</v>
      </c>
      <c r="I1458" s="223">
        <v>0</v>
      </c>
      <c r="J1458" s="223">
        <v>0</v>
      </c>
      <c r="K1458" s="223">
        <v>0</v>
      </c>
      <c r="L1458" s="223">
        <v>0</v>
      </c>
      <c r="M1458" s="223">
        <v>0</v>
      </c>
      <c r="N1458" s="223">
        <v>0</v>
      </c>
      <c r="O1458">
        <v>30</v>
      </c>
    </row>
    <row r="1459" spans="1:15">
      <c r="A1459" s="222" t="s">
        <v>289</v>
      </c>
      <c r="B1459" s="222" t="s">
        <v>119</v>
      </c>
      <c r="C1459" s="223">
        <v>0</v>
      </c>
      <c r="D1459" s="223">
        <v>0</v>
      </c>
      <c r="E1459" s="223">
        <v>0</v>
      </c>
      <c r="F1459" s="223">
        <v>0</v>
      </c>
      <c r="G1459" s="223">
        <v>0</v>
      </c>
      <c r="H1459" s="223">
        <v>0</v>
      </c>
      <c r="I1459" s="223">
        <v>0</v>
      </c>
      <c r="J1459" s="223">
        <v>0</v>
      </c>
      <c r="K1459" s="223">
        <v>0</v>
      </c>
      <c r="L1459" s="223">
        <v>0</v>
      </c>
      <c r="M1459" s="223">
        <v>0</v>
      </c>
      <c r="N1459" s="223">
        <v>0</v>
      </c>
      <c r="O1459">
        <v>30</v>
      </c>
    </row>
    <row r="1460" spans="1:15">
      <c r="A1460" s="222" t="s">
        <v>290</v>
      </c>
      <c r="B1460" s="222" t="s">
        <v>119</v>
      </c>
      <c r="C1460" s="223">
        <v>0</v>
      </c>
      <c r="D1460" s="223">
        <v>0</v>
      </c>
      <c r="E1460" s="223">
        <v>0</v>
      </c>
      <c r="F1460" s="223">
        <v>0</v>
      </c>
      <c r="G1460" s="223">
        <v>0</v>
      </c>
      <c r="H1460" s="223">
        <v>0</v>
      </c>
      <c r="I1460" s="223">
        <v>0</v>
      </c>
      <c r="J1460" s="223">
        <v>0</v>
      </c>
      <c r="K1460" s="223">
        <v>0</v>
      </c>
      <c r="L1460" s="223">
        <v>0</v>
      </c>
      <c r="M1460" s="223">
        <v>0</v>
      </c>
      <c r="N1460" s="223">
        <v>0</v>
      </c>
      <c r="O1460">
        <v>30</v>
      </c>
    </row>
    <row r="1461" spans="1:15">
      <c r="A1461" s="222" t="s">
        <v>291</v>
      </c>
      <c r="B1461" s="222" t="s">
        <v>119</v>
      </c>
      <c r="C1461" s="223">
        <v>0</v>
      </c>
      <c r="D1461" s="223">
        <v>0</v>
      </c>
      <c r="E1461" s="223">
        <v>0</v>
      </c>
      <c r="F1461" s="223">
        <v>0</v>
      </c>
      <c r="G1461" s="223">
        <v>0</v>
      </c>
      <c r="H1461" s="223">
        <v>0</v>
      </c>
      <c r="I1461" s="223">
        <v>0</v>
      </c>
      <c r="J1461" s="223">
        <v>0</v>
      </c>
      <c r="K1461" s="223">
        <v>0</v>
      </c>
      <c r="L1461" s="223">
        <v>0</v>
      </c>
      <c r="M1461" s="223">
        <v>0</v>
      </c>
      <c r="N1461" s="223">
        <v>0</v>
      </c>
      <c r="O1461">
        <v>30</v>
      </c>
    </row>
    <row r="1462" spans="1:15">
      <c r="A1462" s="222" t="s">
        <v>292</v>
      </c>
      <c r="B1462" s="222" t="s">
        <v>293</v>
      </c>
      <c r="C1462" s="223">
        <v>9327.51</v>
      </c>
      <c r="D1462" s="223">
        <v>8827.51</v>
      </c>
      <c r="E1462" s="223">
        <v>8827.51</v>
      </c>
      <c r="F1462" s="223">
        <v>9845.42</v>
      </c>
      <c r="G1462" s="223">
        <v>15546.91</v>
      </c>
      <c r="H1462" s="223">
        <v>159445.72</v>
      </c>
      <c r="I1462" s="223">
        <v>86400.63</v>
      </c>
      <c r="J1462" s="223">
        <v>86400.63</v>
      </c>
      <c r="K1462" s="223">
        <v>86400.63</v>
      </c>
      <c r="L1462" s="223">
        <v>86400.63</v>
      </c>
      <c r="M1462" s="223">
        <v>86400.63</v>
      </c>
      <c r="N1462" s="223">
        <v>86400.63</v>
      </c>
      <c r="O1462">
        <v>30</v>
      </c>
    </row>
    <row r="1463" spans="1:15">
      <c r="A1463" s="222" t="s">
        <v>2002</v>
      </c>
      <c r="B1463" s="222" t="s">
        <v>295</v>
      </c>
      <c r="C1463" s="223">
        <v>0</v>
      </c>
      <c r="D1463" s="223">
        <v>0</v>
      </c>
      <c r="E1463" s="223">
        <v>0</v>
      </c>
      <c r="F1463" s="223">
        <v>0</v>
      </c>
      <c r="G1463" s="223">
        <v>0</v>
      </c>
      <c r="H1463" s="223">
        <v>0</v>
      </c>
      <c r="I1463" s="223">
        <v>0</v>
      </c>
      <c r="J1463" s="223">
        <v>0</v>
      </c>
      <c r="K1463" s="223">
        <v>0</v>
      </c>
      <c r="L1463" s="223">
        <v>0</v>
      </c>
      <c r="M1463" s="223">
        <v>0</v>
      </c>
      <c r="N1463" s="223">
        <v>0</v>
      </c>
      <c r="O1463">
        <v>30</v>
      </c>
    </row>
    <row r="1464" spans="1:15">
      <c r="A1464" s="222" t="s">
        <v>2003</v>
      </c>
      <c r="B1464" s="222" t="s">
        <v>297</v>
      </c>
      <c r="C1464" s="223">
        <v>0</v>
      </c>
      <c r="D1464" s="223">
        <v>0</v>
      </c>
      <c r="E1464" s="223">
        <v>0</v>
      </c>
      <c r="F1464" s="223">
        <v>0</v>
      </c>
      <c r="G1464" s="223">
        <v>0</v>
      </c>
      <c r="H1464" s="223">
        <v>0</v>
      </c>
      <c r="I1464" s="223">
        <v>0</v>
      </c>
      <c r="J1464" s="223">
        <v>0</v>
      </c>
      <c r="K1464" s="223">
        <v>0</v>
      </c>
      <c r="L1464" s="223">
        <v>0</v>
      </c>
      <c r="M1464" s="223">
        <v>0</v>
      </c>
      <c r="N1464" s="223">
        <v>0</v>
      </c>
      <c r="O1464">
        <v>30</v>
      </c>
    </row>
    <row r="1465" spans="1:15">
      <c r="A1465" s="222" t="s">
        <v>2447</v>
      </c>
      <c r="B1465" s="222" t="s">
        <v>2448</v>
      </c>
      <c r="C1465" s="223">
        <v>0</v>
      </c>
      <c r="D1465" s="223">
        <v>0</v>
      </c>
      <c r="E1465" s="223">
        <v>0</v>
      </c>
      <c r="F1465" s="223">
        <v>0</v>
      </c>
      <c r="G1465" s="223">
        <v>0</v>
      </c>
      <c r="H1465" s="223">
        <v>0</v>
      </c>
      <c r="I1465" s="223">
        <v>0</v>
      </c>
      <c r="J1465" s="223">
        <v>0</v>
      </c>
      <c r="K1465" s="223">
        <v>0</v>
      </c>
      <c r="L1465" s="223">
        <v>0</v>
      </c>
      <c r="M1465" s="223">
        <v>0</v>
      </c>
      <c r="N1465" s="223">
        <v>0</v>
      </c>
      <c r="O1465">
        <v>30</v>
      </c>
    </row>
    <row r="1466" spans="1:15">
      <c r="A1466" s="222" t="s">
        <v>2449</v>
      </c>
      <c r="B1466" s="222" t="s">
        <v>2450</v>
      </c>
      <c r="C1466" s="223">
        <v>0</v>
      </c>
      <c r="D1466" s="223">
        <v>0</v>
      </c>
      <c r="E1466" s="223">
        <v>0</v>
      </c>
      <c r="F1466" s="223">
        <v>0</v>
      </c>
      <c r="G1466" s="223">
        <v>0</v>
      </c>
      <c r="H1466" s="223">
        <v>0</v>
      </c>
      <c r="I1466" s="223">
        <v>0</v>
      </c>
      <c r="J1466" s="223">
        <v>0</v>
      </c>
      <c r="K1466" s="223">
        <v>0</v>
      </c>
      <c r="L1466" s="223">
        <v>0</v>
      </c>
      <c r="M1466" s="223">
        <v>0</v>
      </c>
      <c r="N1466" s="223">
        <v>0</v>
      </c>
      <c r="O1466">
        <v>30</v>
      </c>
    </row>
    <row r="1467" spans="1:15">
      <c r="A1467" s="222" t="s">
        <v>2451</v>
      </c>
      <c r="B1467" s="222" t="s">
        <v>2452</v>
      </c>
      <c r="C1467" s="223">
        <v>0</v>
      </c>
      <c r="D1467" s="223">
        <v>0</v>
      </c>
      <c r="E1467" s="223">
        <v>0</v>
      </c>
      <c r="F1467" s="223">
        <v>0</v>
      </c>
      <c r="G1467" s="223">
        <v>0</v>
      </c>
      <c r="H1467" s="223">
        <v>0</v>
      </c>
      <c r="I1467" s="223">
        <v>0</v>
      </c>
      <c r="J1467" s="223">
        <v>0</v>
      </c>
      <c r="K1467" s="223">
        <v>0</v>
      </c>
      <c r="L1467" s="223">
        <v>0</v>
      </c>
      <c r="M1467" s="223">
        <v>0</v>
      </c>
      <c r="N1467" s="223">
        <v>0</v>
      </c>
      <c r="O1467">
        <v>30</v>
      </c>
    </row>
    <row r="1468" spans="1:15">
      <c r="A1468" s="222" t="s">
        <v>2453</v>
      </c>
      <c r="B1468" s="222" t="s">
        <v>2454</v>
      </c>
      <c r="C1468" s="223">
        <v>0</v>
      </c>
      <c r="D1468" s="223">
        <v>0</v>
      </c>
      <c r="E1468" s="223">
        <v>0</v>
      </c>
      <c r="F1468" s="223">
        <v>0</v>
      </c>
      <c r="G1468" s="223">
        <v>0</v>
      </c>
      <c r="H1468" s="223">
        <v>0</v>
      </c>
      <c r="I1468" s="223">
        <v>0</v>
      </c>
      <c r="J1468" s="223">
        <v>0</v>
      </c>
      <c r="K1468" s="223">
        <v>0</v>
      </c>
      <c r="L1468" s="223">
        <v>0</v>
      </c>
      <c r="M1468" s="223">
        <v>0</v>
      </c>
      <c r="N1468" s="223">
        <v>0</v>
      </c>
      <c r="O1468">
        <v>30</v>
      </c>
    </row>
    <row r="1469" spans="1:15">
      <c r="A1469" s="222" t="s">
        <v>2455</v>
      </c>
      <c r="B1469" s="222" t="s">
        <v>2456</v>
      </c>
      <c r="C1469" s="223">
        <v>0</v>
      </c>
      <c r="D1469" s="223">
        <v>0</v>
      </c>
      <c r="E1469" s="223">
        <v>0</v>
      </c>
      <c r="F1469" s="223">
        <v>0</v>
      </c>
      <c r="G1469" s="223">
        <v>0</v>
      </c>
      <c r="H1469" s="223">
        <v>0</v>
      </c>
      <c r="I1469" s="223">
        <v>0</v>
      </c>
      <c r="J1469" s="223">
        <v>0</v>
      </c>
      <c r="K1469" s="223">
        <v>0</v>
      </c>
      <c r="L1469" s="223">
        <v>0</v>
      </c>
      <c r="M1469" s="223">
        <v>0</v>
      </c>
      <c r="N1469" s="223">
        <v>0</v>
      </c>
      <c r="O1469">
        <v>30</v>
      </c>
    </row>
    <row r="1470" spans="1:15">
      <c r="A1470" s="222" t="s">
        <v>294</v>
      </c>
      <c r="B1470" s="222" t="s">
        <v>2457</v>
      </c>
      <c r="C1470" s="223">
        <v>0</v>
      </c>
      <c r="D1470" s="223">
        <v>0</v>
      </c>
      <c r="E1470" s="223">
        <v>0</v>
      </c>
      <c r="F1470" s="223">
        <v>0</v>
      </c>
      <c r="G1470" s="223">
        <v>0</v>
      </c>
      <c r="H1470" s="223">
        <v>0</v>
      </c>
      <c r="I1470" s="223">
        <v>0</v>
      </c>
      <c r="J1470" s="223">
        <v>0</v>
      </c>
      <c r="K1470" s="223">
        <v>0</v>
      </c>
      <c r="L1470" s="223">
        <v>0</v>
      </c>
      <c r="M1470" s="223">
        <v>0</v>
      </c>
      <c r="N1470" s="223">
        <v>0</v>
      </c>
      <c r="O1470">
        <v>30</v>
      </c>
    </row>
    <row r="1471" spans="1:15">
      <c r="A1471" s="222" t="s">
        <v>296</v>
      </c>
      <c r="B1471" s="222" t="s">
        <v>2458</v>
      </c>
      <c r="C1471" s="223">
        <v>0</v>
      </c>
      <c r="D1471" s="223">
        <v>0</v>
      </c>
      <c r="E1471" s="223">
        <v>0</v>
      </c>
      <c r="F1471" s="223">
        <v>0</v>
      </c>
      <c r="G1471" s="223">
        <v>0</v>
      </c>
      <c r="H1471" s="223">
        <v>0</v>
      </c>
      <c r="I1471" s="223">
        <v>0</v>
      </c>
      <c r="J1471" s="223">
        <v>0</v>
      </c>
      <c r="K1471" s="223">
        <v>0</v>
      </c>
      <c r="L1471" s="223">
        <v>0</v>
      </c>
      <c r="M1471" s="223">
        <v>0</v>
      </c>
      <c r="N1471" s="223">
        <v>0</v>
      </c>
      <c r="O1471">
        <v>30</v>
      </c>
    </row>
    <row r="1472" spans="1:15">
      <c r="A1472" s="222" t="s">
        <v>2459</v>
      </c>
      <c r="B1472" s="222" t="s">
        <v>2460</v>
      </c>
      <c r="C1472" s="223">
        <v>0</v>
      </c>
      <c r="D1472" s="223">
        <v>0</v>
      </c>
      <c r="E1472" s="223">
        <v>0</v>
      </c>
      <c r="F1472" s="223">
        <v>0</v>
      </c>
      <c r="G1472" s="223">
        <v>0</v>
      </c>
      <c r="H1472" s="223">
        <v>0</v>
      </c>
      <c r="I1472" s="223">
        <v>0</v>
      </c>
      <c r="J1472" s="223">
        <v>0</v>
      </c>
      <c r="K1472" s="223">
        <v>0</v>
      </c>
      <c r="L1472" s="223">
        <v>0</v>
      </c>
      <c r="M1472" s="223">
        <v>0</v>
      </c>
      <c r="N1472" s="223">
        <v>0</v>
      </c>
      <c r="O1472">
        <v>30</v>
      </c>
    </row>
    <row r="1473" spans="1:15">
      <c r="A1473" s="222" t="s">
        <v>2461</v>
      </c>
      <c r="B1473" s="222" t="s">
        <v>2462</v>
      </c>
      <c r="C1473" s="223">
        <v>0</v>
      </c>
      <c r="D1473" s="223">
        <v>0</v>
      </c>
      <c r="E1473" s="223">
        <v>0</v>
      </c>
      <c r="F1473" s="223">
        <v>0</v>
      </c>
      <c r="G1473" s="223">
        <v>0</v>
      </c>
      <c r="H1473" s="223">
        <v>0</v>
      </c>
      <c r="I1473" s="223">
        <v>0</v>
      </c>
      <c r="J1473" s="223">
        <v>0</v>
      </c>
      <c r="K1473" s="223">
        <v>0</v>
      </c>
      <c r="L1473" s="223">
        <v>0</v>
      </c>
      <c r="M1473" s="223">
        <v>0</v>
      </c>
      <c r="N1473" s="223">
        <v>0</v>
      </c>
      <c r="O1473">
        <v>30</v>
      </c>
    </row>
    <row r="1474" spans="1:15">
      <c r="A1474" s="222" t="s">
        <v>2463</v>
      </c>
      <c r="B1474" s="222" t="s">
        <v>2464</v>
      </c>
      <c r="C1474" s="223">
        <v>0</v>
      </c>
      <c r="D1474" s="223">
        <v>0</v>
      </c>
      <c r="E1474" s="223">
        <v>0</v>
      </c>
      <c r="F1474" s="223">
        <v>0</v>
      </c>
      <c r="G1474" s="223">
        <v>0</v>
      </c>
      <c r="H1474" s="223">
        <v>0</v>
      </c>
      <c r="I1474" s="223">
        <v>0</v>
      </c>
      <c r="J1474" s="223">
        <v>0</v>
      </c>
      <c r="K1474" s="223">
        <v>0</v>
      </c>
      <c r="L1474" s="223">
        <v>0</v>
      </c>
      <c r="M1474" s="223">
        <v>0</v>
      </c>
      <c r="N1474" s="223">
        <v>0</v>
      </c>
      <c r="O1474">
        <v>30</v>
      </c>
    </row>
    <row r="1475" spans="1:15">
      <c r="A1475" s="222" t="s">
        <v>2465</v>
      </c>
      <c r="B1475" s="222" t="s">
        <v>2466</v>
      </c>
      <c r="C1475" s="223">
        <v>0</v>
      </c>
      <c r="D1475" s="223">
        <v>0</v>
      </c>
      <c r="E1475" s="223">
        <v>0</v>
      </c>
      <c r="F1475" s="223">
        <v>0</v>
      </c>
      <c r="G1475" s="223">
        <v>0</v>
      </c>
      <c r="H1475" s="223">
        <v>0</v>
      </c>
      <c r="I1475" s="223">
        <v>0</v>
      </c>
      <c r="J1475" s="223">
        <v>0</v>
      </c>
      <c r="K1475" s="223">
        <v>0</v>
      </c>
      <c r="L1475" s="223">
        <v>0</v>
      </c>
      <c r="M1475" s="223">
        <v>0</v>
      </c>
      <c r="N1475" s="223">
        <v>0</v>
      </c>
      <c r="O1475">
        <v>30</v>
      </c>
    </row>
    <row r="1476" spans="1:15">
      <c r="A1476" s="222" t="s">
        <v>2467</v>
      </c>
      <c r="B1476" s="222" t="s">
        <v>2468</v>
      </c>
      <c r="C1476" s="223">
        <v>0</v>
      </c>
      <c r="D1476" s="223">
        <v>0</v>
      </c>
      <c r="E1476" s="223">
        <v>0</v>
      </c>
      <c r="F1476" s="223">
        <v>0</v>
      </c>
      <c r="G1476" s="223">
        <v>0</v>
      </c>
      <c r="H1476" s="223">
        <v>0</v>
      </c>
      <c r="I1476" s="223">
        <v>0</v>
      </c>
      <c r="J1476" s="223">
        <v>0</v>
      </c>
      <c r="K1476" s="223">
        <v>0</v>
      </c>
      <c r="L1476" s="223">
        <v>0</v>
      </c>
      <c r="M1476" s="223">
        <v>0</v>
      </c>
      <c r="N1476" s="223">
        <v>0</v>
      </c>
      <c r="O1476">
        <v>30</v>
      </c>
    </row>
    <row r="1477" spans="1:15">
      <c r="A1477" s="222" t="s">
        <v>2469</v>
      </c>
      <c r="B1477" s="222" t="s">
        <v>2470</v>
      </c>
      <c r="C1477" s="223">
        <v>0</v>
      </c>
      <c r="D1477" s="223">
        <v>0</v>
      </c>
      <c r="E1477" s="223">
        <v>0</v>
      </c>
      <c r="F1477" s="223">
        <v>0</v>
      </c>
      <c r="G1477" s="223">
        <v>0</v>
      </c>
      <c r="H1477" s="223">
        <v>0</v>
      </c>
      <c r="I1477" s="223">
        <v>0</v>
      </c>
      <c r="J1477" s="223">
        <v>0</v>
      </c>
      <c r="K1477" s="223">
        <v>0</v>
      </c>
      <c r="L1477" s="223">
        <v>0</v>
      </c>
      <c r="M1477" s="223">
        <v>0</v>
      </c>
      <c r="N1477" s="223">
        <v>0</v>
      </c>
      <c r="O1477">
        <v>30</v>
      </c>
    </row>
    <row r="1478" spans="1:15">
      <c r="A1478" s="222" t="s">
        <v>2471</v>
      </c>
      <c r="B1478" s="222" t="s">
        <v>2472</v>
      </c>
      <c r="C1478" s="223">
        <v>0</v>
      </c>
      <c r="D1478" s="223">
        <v>0</v>
      </c>
      <c r="E1478" s="223">
        <v>0</v>
      </c>
      <c r="F1478" s="223">
        <v>0</v>
      </c>
      <c r="G1478" s="223">
        <v>0</v>
      </c>
      <c r="H1478" s="223">
        <v>0</v>
      </c>
      <c r="I1478" s="223">
        <v>0</v>
      </c>
      <c r="J1478" s="223">
        <v>0</v>
      </c>
      <c r="K1478" s="223">
        <v>0</v>
      </c>
      <c r="L1478" s="223">
        <v>0</v>
      </c>
      <c r="M1478" s="223">
        <v>0</v>
      </c>
      <c r="N1478" s="223">
        <v>0</v>
      </c>
      <c r="O1478">
        <v>30</v>
      </c>
    </row>
    <row r="1479" spans="1:15">
      <c r="A1479" s="222" t="s">
        <v>2473</v>
      </c>
      <c r="B1479" s="222" t="s">
        <v>2474</v>
      </c>
      <c r="C1479" s="223">
        <v>0</v>
      </c>
      <c r="D1479" s="223">
        <v>0</v>
      </c>
      <c r="E1479" s="223">
        <v>0</v>
      </c>
      <c r="F1479" s="223">
        <v>0</v>
      </c>
      <c r="G1479" s="223">
        <v>0</v>
      </c>
      <c r="H1479" s="223">
        <v>0</v>
      </c>
      <c r="I1479" s="223">
        <v>0</v>
      </c>
      <c r="J1479" s="223">
        <v>0</v>
      </c>
      <c r="K1479" s="223">
        <v>0</v>
      </c>
      <c r="L1479" s="223">
        <v>0</v>
      </c>
      <c r="M1479" s="223">
        <v>0</v>
      </c>
      <c r="N1479" s="223">
        <v>0</v>
      </c>
      <c r="O1479">
        <v>30</v>
      </c>
    </row>
    <row r="1480" spans="1:15">
      <c r="A1480" s="222" t="s">
        <v>2475</v>
      </c>
      <c r="B1480" s="222" t="s">
        <v>2476</v>
      </c>
      <c r="C1480" s="223">
        <v>0</v>
      </c>
      <c r="D1480" s="223">
        <v>0</v>
      </c>
      <c r="E1480" s="223">
        <v>0</v>
      </c>
      <c r="F1480" s="223">
        <v>0</v>
      </c>
      <c r="G1480" s="223">
        <v>0</v>
      </c>
      <c r="H1480" s="223">
        <v>0</v>
      </c>
      <c r="I1480" s="223">
        <v>0</v>
      </c>
      <c r="J1480" s="223">
        <v>0</v>
      </c>
      <c r="K1480" s="223">
        <v>0</v>
      </c>
      <c r="L1480" s="223">
        <v>0</v>
      </c>
      <c r="M1480" s="223">
        <v>0</v>
      </c>
      <c r="N1480" s="223">
        <v>0</v>
      </c>
      <c r="O1480">
        <v>30</v>
      </c>
    </row>
    <row r="1481" spans="1:15">
      <c r="A1481" s="222" t="s">
        <v>2477</v>
      </c>
      <c r="B1481" s="222" t="s">
        <v>2478</v>
      </c>
      <c r="C1481" s="223">
        <v>0</v>
      </c>
      <c r="D1481" s="223">
        <v>0</v>
      </c>
      <c r="E1481" s="223">
        <v>0</v>
      </c>
      <c r="F1481" s="223">
        <v>0</v>
      </c>
      <c r="G1481" s="223">
        <v>0</v>
      </c>
      <c r="H1481" s="223">
        <v>0</v>
      </c>
      <c r="I1481" s="223">
        <v>0</v>
      </c>
      <c r="J1481" s="223">
        <v>0</v>
      </c>
      <c r="K1481" s="223">
        <v>0</v>
      </c>
      <c r="L1481" s="223">
        <v>0</v>
      </c>
      <c r="M1481" s="223">
        <v>0</v>
      </c>
      <c r="N1481" s="223">
        <v>0</v>
      </c>
      <c r="O1481">
        <v>30</v>
      </c>
    </row>
    <row r="1482" spans="1:15">
      <c r="A1482" s="222" t="s">
        <v>298</v>
      </c>
      <c r="B1482" s="222" t="s">
        <v>299</v>
      </c>
      <c r="C1482" s="223">
        <v>0</v>
      </c>
      <c r="D1482" s="223">
        <v>0</v>
      </c>
      <c r="E1482" s="223">
        <v>0</v>
      </c>
      <c r="F1482" s="223">
        <v>0</v>
      </c>
      <c r="G1482" s="223">
        <v>0</v>
      </c>
      <c r="H1482" s="223">
        <v>0</v>
      </c>
      <c r="I1482" s="223">
        <v>0</v>
      </c>
      <c r="J1482" s="223">
        <v>0</v>
      </c>
      <c r="K1482" s="223">
        <v>0</v>
      </c>
      <c r="L1482" s="223">
        <v>0</v>
      </c>
      <c r="M1482" s="223">
        <v>0</v>
      </c>
      <c r="N1482" s="223">
        <v>0</v>
      </c>
      <c r="O1482">
        <v>30</v>
      </c>
    </row>
    <row r="1483" spans="1:15">
      <c r="A1483" s="222" t="s">
        <v>300</v>
      </c>
      <c r="B1483" s="222" t="s">
        <v>301</v>
      </c>
      <c r="C1483" s="223">
        <v>0</v>
      </c>
      <c r="D1483" s="223">
        <v>0</v>
      </c>
      <c r="E1483" s="223">
        <v>0</v>
      </c>
      <c r="F1483" s="223">
        <v>0</v>
      </c>
      <c r="G1483" s="223">
        <v>0</v>
      </c>
      <c r="H1483" s="223">
        <v>0</v>
      </c>
      <c r="I1483" s="223">
        <v>0</v>
      </c>
      <c r="J1483" s="223">
        <v>0</v>
      </c>
      <c r="K1483" s="223">
        <v>0</v>
      </c>
      <c r="L1483" s="223">
        <v>0</v>
      </c>
      <c r="M1483" s="223">
        <v>0</v>
      </c>
      <c r="N1483" s="223">
        <v>0</v>
      </c>
      <c r="O1483">
        <v>30</v>
      </c>
    </row>
    <row r="1484" spans="1:15">
      <c r="A1484" s="222" t="s">
        <v>302</v>
      </c>
      <c r="B1484" s="222" t="s">
        <v>303</v>
      </c>
      <c r="C1484" s="223">
        <v>0</v>
      </c>
      <c r="D1484" s="223">
        <v>0</v>
      </c>
      <c r="E1484" s="223">
        <v>0</v>
      </c>
      <c r="F1484" s="223">
        <v>0</v>
      </c>
      <c r="G1484" s="223">
        <v>0</v>
      </c>
      <c r="H1484" s="223">
        <v>0</v>
      </c>
      <c r="I1484" s="223">
        <v>0</v>
      </c>
      <c r="J1484" s="223">
        <v>0</v>
      </c>
      <c r="K1484" s="223">
        <v>0</v>
      </c>
      <c r="L1484" s="223">
        <v>0</v>
      </c>
      <c r="M1484" s="223">
        <v>0</v>
      </c>
      <c r="N1484" s="223">
        <v>0</v>
      </c>
      <c r="O1484">
        <v>30</v>
      </c>
    </row>
    <row r="1485" spans="1:15">
      <c r="A1485" s="222" t="s">
        <v>304</v>
      </c>
      <c r="B1485" s="222" t="s">
        <v>305</v>
      </c>
      <c r="C1485" s="223">
        <v>0</v>
      </c>
      <c r="D1485" s="223">
        <v>0</v>
      </c>
      <c r="E1485" s="223">
        <v>0</v>
      </c>
      <c r="F1485" s="223">
        <v>0</v>
      </c>
      <c r="G1485" s="223">
        <v>0</v>
      </c>
      <c r="H1485" s="223">
        <v>0</v>
      </c>
      <c r="I1485" s="223">
        <v>0</v>
      </c>
      <c r="J1485" s="223">
        <v>0</v>
      </c>
      <c r="K1485" s="223">
        <v>0</v>
      </c>
      <c r="L1485" s="223">
        <v>0</v>
      </c>
      <c r="M1485" s="223">
        <v>0</v>
      </c>
      <c r="N1485" s="223">
        <v>0</v>
      </c>
      <c r="O1485">
        <v>30</v>
      </c>
    </row>
    <row r="1486" spans="1:15">
      <c r="A1486" s="222" t="s">
        <v>306</v>
      </c>
      <c r="B1486" s="222" t="s">
        <v>307</v>
      </c>
      <c r="C1486" s="223">
        <v>0</v>
      </c>
      <c r="D1486" s="223">
        <v>0</v>
      </c>
      <c r="E1486" s="223">
        <v>0</v>
      </c>
      <c r="F1486" s="223">
        <v>0</v>
      </c>
      <c r="G1486" s="223">
        <v>0</v>
      </c>
      <c r="H1486" s="223">
        <v>0</v>
      </c>
      <c r="I1486" s="223">
        <v>0</v>
      </c>
      <c r="J1486" s="223">
        <v>0</v>
      </c>
      <c r="K1486" s="223">
        <v>0</v>
      </c>
      <c r="L1486" s="223">
        <v>0</v>
      </c>
      <c r="M1486" s="223">
        <v>0</v>
      </c>
      <c r="N1486" s="223">
        <v>0</v>
      </c>
      <c r="O1486">
        <v>30</v>
      </c>
    </row>
    <row r="1487" spans="1:15">
      <c r="A1487" s="222" t="s">
        <v>308</v>
      </c>
      <c r="B1487" s="222" t="s">
        <v>309</v>
      </c>
      <c r="C1487" s="223">
        <v>0</v>
      </c>
      <c r="D1487" s="223">
        <v>0</v>
      </c>
      <c r="E1487" s="223">
        <v>0</v>
      </c>
      <c r="F1487" s="223">
        <v>0</v>
      </c>
      <c r="G1487" s="223">
        <v>0</v>
      </c>
      <c r="H1487" s="223">
        <v>0</v>
      </c>
      <c r="I1487" s="223">
        <v>0</v>
      </c>
      <c r="J1487" s="223">
        <v>0</v>
      </c>
      <c r="K1487" s="223">
        <v>0</v>
      </c>
      <c r="L1487" s="223">
        <v>0</v>
      </c>
      <c r="M1487" s="223">
        <v>0</v>
      </c>
      <c r="N1487" s="223">
        <v>0</v>
      </c>
      <c r="O1487">
        <v>30</v>
      </c>
    </row>
    <row r="1488" spans="1:15">
      <c r="A1488" s="222" t="s">
        <v>310</v>
      </c>
      <c r="B1488" s="222" t="s">
        <v>119</v>
      </c>
      <c r="C1488" s="223">
        <v>0</v>
      </c>
      <c r="D1488" s="223">
        <v>0</v>
      </c>
      <c r="E1488" s="223">
        <v>0</v>
      </c>
      <c r="F1488" s="223">
        <v>0</v>
      </c>
      <c r="G1488" s="223">
        <v>0</v>
      </c>
      <c r="H1488" s="223">
        <v>0</v>
      </c>
      <c r="I1488" s="223">
        <v>0</v>
      </c>
      <c r="J1488" s="223">
        <v>0</v>
      </c>
      <c r="K1488" s="223">
        <v>0</v>
      </c>
      <c r="L1488" s="223">
        <v>0</v>
      </c>
      <c r="M1488" s="223">
        <v>0</v>
      </c>
      <c r="N1488" s="223">
        <v>0</v>
      </c>
      <c r="O1488">
        <v>30</v>
      </c>
    </row>
    <row r="1489" spans="1:15">
      <c r="A1489" s="222" t="s">
        <v>311</v>
      </c>
      <c r="B1489" s="222" t="s">
        <v>301</v>
      </c>
      <c r="C1489" s="223">
        <v>0</v>
      </c>
      <c r="D1489" s="223">
        <v>0</v>
      </c>
      <c r="E1489" s="223">
        <v>0</v>
      </c>
      <c r="F1489" s="223">
        <v>0</v>
      </c>
      <c r="G1489" s="223">
        <v>0</v>
      </c>
      <c r="H1489" s="223">
        <v>0</v>
      </c>
      <c r="I1489" s="223">
        <v>0</v>
      </c>
      <c r="J1489" s="223">
        <v>0</v>
      </c>
      <c r="K1489" s="223">
        <v>0</v>
      </c>
      <c r="L1489" s="223">
        <v>0</v>
      </c>
      <c r="M1489" s="223">
        <v>0</v>
      </c>
      <c r="N1489" s="223">
        <v>0</v>
      </c>
      <c r="O1489">
        <v>30</v>
      </c>
    </row>
    <row r="1490" spans="1:15">
      <c r="A1490" s="222" t="s">
        <v>312</v>
      </c>
      <c r="B1490" s="222" t="s">
        <v>303</v>
      </c>
      <c r="C1490" s="223">
        <v>0</v>
      </c>
      <c r="D1490" s="223">
        <v>0</v>
      </c>
      <c r="E1490" s="223">
        <v>0</v>
      </c>
      <c r="F1490" s="223">
        <v>0</v>
      </c>
      <c r="G1490" s="223">
        <v>0</v>
      </c>
      <c r="H1490" s="223">
        <v>0</v>
      </c>
      <c r="I1490" s="223">
        <v>0</v>
      </c>
      <c r="J1490" s="223">
        <v>0</v>
      </c>
      <c r="K1490" s="223">
        <v>0</v>
      </c>
      <c r="L1490" s="223">
        <v>0</v>
      </c>
      <c r="M1490" s="223">
        <v>0</v>
      </c>
      <c r="N1490" s="223">
        <v>0</v>
      </c>
      <c r="O1490">
        <v>30</v>
      </c>
    </row>
    <row r="1491" spans="1:15">
      <c r="A1491" s="222" t="s">
        <v>313</v>
      </c>
      <c r="B1491" s="222" t="s">
        <v>119</v>
      </c>
      <c r="C1491" s="223">
        <v>0</v>
      </c>
      <c r="D1491" s="223">
        <v>0</v>
      </c>
      <c r="E1491" s="223">
        <v>0</v>
      </c>
      <c r="F1491" s="223">
        <v>0</v>
      </c>
      <c r="G1491" s="223">
        <v>0</v>
      </c>
      <c r="H1491" s="223">
        <v>0</v>
      </c>
      <c r="I1491" s="223">
        <v>0</v>
      </c>
      <c r="J1491" s="223">
        <v>0</v>
      </c>
      <c r="K1491" s="223">
        <v>0</v>
      </c>
      <c r="L1491" s="223">
        <v>0</v>
      </c>
      <c r="M1491" s="223">
        <v>0</v>
      </c>
      <c r="N1491" s="223">
        <v>0</v>
      </c>
      <c r="O1491">
        <v>30</v>
      </c>
    </row>
    <row r="1492" spans="1:15">
      <c r="A1492" s="222" t="s">
        <v>314</v>
      </c>
      <c r="B1492" s="222" t="s">
        <v>119</v>
      </c>
      <c r="C1492" s="223">
        <v>0</v>
      </c>
      <c r="D1492" s="223">
        <v>0</v>
      </c>
      <c r="E1492" s="223">
        <v>0</v>
      </c>
      <c r="F1492" s="223">
        <v>0</v>
      </c>
      <c r="G1492" s="223">
        <v>0</v>
      </c>
      <c r="H1492" s="223">
        <v>0</v>
      </c>
      <c r="I1492" s="223">
        <v>0</v>
      </c>
      <c r="J1492" s="223">
        <v>0</v>
      </c>
      <c r="K1492" s="223">
        <v>0</v>
      </c>
      <c r="L1492" s="223">
        <v>0</v>
      </c>
      <c r="M1492" s="223">
        <v>0</v>
      </c>
      <c r="N1492" s="223">
        <v>0</v>
      </c>
      <c r="O1492">
        <v>30</v>
      </c>
    </row>
    <row r="1493" spans="1:15">
      <c r="A1493" s="222" t="s">
        <v>316</v>
      </c>
      <c r="B1493" s="222" t="s">
        <v>119</v>
      </c>
      <c r="C1493" s="223">
        <v>0</v>
      </c>
      <c r="D1493" s="223">
        <v>0</v>
      </c>
      <c r="E1493" s="223">
        <v>0</v>
      </c>
      <c r="F1493" s="223">
        <v>0</v>
      </c>
      <c r="G1493" s="223">
        <v>0</v>
      </c>
      <c r="H1493" s="223">
        <v>0</v>
      </c>
      <c r="I1493" s="223">
        <v>0</v>
      </c>
      <c r="J1493" s="223">
        <v>0</v>
      </c>
      <c r="K1493" s="223">
        <v>0</v>
      </c>
      <c r="L1493" s="223">
        <v>0</v>
      </c>
      <c r="M1493" s="223">
        <v>0</v>
      </c>
      <c r="N1493" s="223">
        <v>0</v>
      </c>
      <c r="O1493">
        <v>30</v>
      </c>
    </row>
    <row r="1494" spans="1:15">
      <c r="A1494" s="222" t="s">
        <v>317</v>
      </c>
      <c r="B1494" s="222" t="s">
        <v>119</v>
      </c>
      <c r="C1494" s="223">
        <v>0</v>
      </c>
      <c r="D1494" s="223">
        <v>0</v>
      </c>
      <c r="E1494" s="223">
        <v>0</v>
      </c>
      <c r="F1494" s="223">
        <v>0</v>
      </c>
      <c r="G1494" s="223">
        <v>0</v>
      </c>
      <c r="H1494" s="223">
        <v>0</v>
      </c>
      <c r="I1494" s="223">
        <v>0</v>
      </c>
      <c r="J1494" s="223">
        <v>0</v>
      </c>
      <c r="K1494" s="223">
        <v>0</v>
      </c>
      <c r="L1494" s="223">
        <v>0</v>
      </c>
      <c r="M1494" s="223">
        <v>0</v>
      </c>
      <c r="N1494" s="223">
        <v>0</v>
      </c>
      <c r="O1494">
        <v>30</v>
      </c>
    </row>
    <row r="1495" spans="1:15">
      <c r="A1495" s="222" t="s">
        <v>318</v>
      </c>
      <c r="B1495" s="222" t="s">
        <v>119</v>
      </c>
      <c r="C1495" s="223">
        <v>0</v>
      </c>
      <c r="D1495" s="223">
        <v>0</v>
      </c>
      <c r="E1495" s="223">
        <v>0</v>
      </c>
      <c r="F1495" s="223">
        <v>0</v>
      </c>
      <c r="G1495" s="223">
        <v>0</v>
      </c>
      <c r="H1495" s="223">
        <v>0</v>
      </c>
      <c r="I1495" s="223">
        <v>0</v>
      </c>
      <c r="J1495" s="223">
        <v>0</v>
      </c>
      <c r="K1495" s="223">
        <v>0</v>
      </c>
      <c r="L1495" s="223">
        <v>0</v>
      </c>
      <c r="M1495" s="223">
        <v>0</v>
      </c>
      <c r="N1495" s="223">
        <v>0</v>
      </c>
      <c r="O1495">
        <v>30</v>
      </c>
    </row>
    <row r="1496" spans="1:15">
      <c r="A1496" s="222" t="s">
        <v>319</v>
      </c>
      <c r="B1496" s="222" t="s">
        <v>119</v>
      </c>
      <c r="C1496" s="223">
        <v>0</v>
      </c>
      <c r="D1496" s="223">
        <v>0</v>
      </c>
      <c r="E1496" s="223">
        <v>0</v>
      </c>
      <c r="F1496" s="223">
        <v>0</v>
      </c>
      <c r="G1496" s="223">
        <v>0</v>
      </c>
      <c r="H1496" s="223">
        <v>0</v>
      </c>
      <c r="I1496" s="223">
        <v>0</v>
      </c>
      <c r="J1496" s="223">
        <v>0</v>
      </c>
      <c r="K1496" s="223">
        <v>0</v>
      </c>
      <c r="L1496" s="223">
        <v>0</v>
      </c>
      <c r="M1496" s="223">
        <v>0</v>
      </c>
      <c r="N1496" s="223">
        <v>0</v>
      </c>
      <c r="O1496">
        <v>30</v>
      </c>
    </row>
    <row r="1497" spans="1:15">
      <c r="A1497" s="222" t="s">
        <v>320</v>
      </c>
      <c r="B1497" s="222" t="s">
        <v>119</v>
      </c>
      <c r="C1497" s="223">
        <v>0</v>
      </c>
      <c r="D1497" s="223">
        <v>0</v>
      </c>
      <c r="E1497" s="223">
        <v>0</v>
      </c>
      <c r="F1497" s="223">
        <v>0</v>
      </c>
      <c r="G1497" s="223">
        <v>0</v>
      </c>
      <c r="H1497" s="223">
        <v>0</v>
      </c>
      <c r="I1497" s="223">
        <v>0</v>
      </c>
      <c r="J1497" s="223">
        <v>0</v>
      </c>
      <c r="K1497" s="223">
        <v>0</v>
      </c>
      <c r="L1497" s="223">
        <v>0</v>
      </c>
      <c r="M1497" s="223">
        <v>0</v>
      </c>
      <c r="N1497" s="223">
        <v>0</v>
      </c>
      <c r="O1497">
        <v>30</v>
      </c>
    </row>
    <row r="1498" spans="1:15">
      <c r="A1498" s="222" t="s">
        <v>321</v>
      </c>
      <c r="B1498" s="222" t="s">
        <v>322</v>
      </c>
      <c r="C1498" s="223">
        <v>0</v>
      </c>
      <c r="D1498" s="223">
        <v>0</v>
      </c>
      <c r="E1498" s="223">
        <v>0</v>
      </c>
      <c r="F1498" s="223">
        <v>0</v>
      </c>
      <c r="G1498" s="223">
        <v>0</v>
      </c>
      <c r="H1498" s="223">
        <v>0</v>
      </c>
      <c r="I1498" s="223">
        <v>0</v>
      </c>
      <c r="J1498" s="223">
        <v>0</v>
      </c>
      <c r="K1498" s="223">
        <v>0</v>
      </c>
      <c r="L1498" s="223">
        <v>0</v>
      </c>
      <c r="M1498" s="223">
        <v>0</v>
      </c>
      <c r="N1498" s="223">
        <v>0</v>
      </c>
      <c r="O1498">
        <v>30</v>
      </c>
    </row>
    <row r="1499" spans="1:15">
      <c r="A1499" s="222" t="s">
        <v>323</v>
      </c>
      <c r="B1499" s="222" t="s">
        <v>324</v>
      </c>
      <c r="C1499" s="223">
        <v>0</v>
      </c>
      <c r="D1499" s="223">
        <v>0</v>
      </c>
      <c r="E1499" s="223">
        <v>0</v>
      </c>
      <c r="F1499" s="223">
        <v>0</v>
      </c>
      <c r="G1499" s="223">
        <v>0</v>
      </c>
      <c r="H1499" s="223">
        <v>0</v>
      </c>
      <c r="I1499" s="223">
        <v>0</v>
      </c>
      <c r="J1499" s="223">
        <v>0</v>
      </c>
      <c r="K1499" s="223">
        <v>0</v>
      </c>
      <c r="L1499" s="223">
        <v>0</v>
      </c>
      <c r="M1499" s="223">
        <v>0</v>
      </c>
      <c r="N1499" s="223">
        <v>0</v>
      </c>
      <c r="O1499">
        <v>30</v>
      </c>
    </row>
    <row r="1500" spans="1:15">
      <c r="A1500" s="222" t="s">
        <v>325</v>
      </c>
      <c r="B1500" s="222" t="s">
        <v>326</v>
      </c>
      <c r="C1500" s="223">
        <v>0</v>
      </c>
      <c r="D1500" s="223">
        <v>0</v>
      </c>
      <c r="E1500" s="223">
        <v>0</v>
      </c>
      <c r="F1500" s="223">
        <v>0</v>
      </c>
      <c r="G1500" s="223">
        <v>0</v>
      </c>
      <c r="H1500" s="223">
        <v>0</v>
      </c>
      <c r="I1500" s="223">
        <v>0</v>
      </c>
      <c r="J1500" s="223">
        <v>0</v>
      </c>
      <c r="K1500" s="223">
        <v>0</v>
      </c>
      <c r="L1500" s="223">
        <v>0</v>
      </c>
      <c r="M1500" s="223">
        <v>0</v>
      </c>
      <c r="N1500" s="223">
        <v>0</v>
      </c>
      <c r="O1500">
        <v>30</v>
      </c>
    </row>
    <row r="1501" spans="1:15">
      <c r="A1501" s="222" t="s">
        <v>327</v>
      </c>
      <c r="B1501" s="222" t="s">
        <v>119</v>
      </c>
      <c r="C1501" s="223">
        <v>0</v>
      </c>
      <c r="D1501" s="223">
        <v>0</v>
      </c>
      <c r="E1501" s="223">
        <v>0</v>
      </c>
      <c r="F1501" s="223">
        <v>0</v>
      </c>
      <c r="G1501" s="223">
        <v>0</v>
      </c>
      <c r="H1501" s="223">
        <v>0</v>
      </c>
      <c r="I1501" s="223">
        <v>0</v>
      </c>
      <c r="J1501" s="223">
        <v>0</v>
      </c>
      <c r="K1501" s="223">
        <v>0</v>
      </c>
      <c r="L1501" s="223">
        <v>0</v>
      </c>
      <c r="M1501" s="223">
        <v>0</v>
      </c>
      <c r="N1501" s="223">
        <v>0</v>
      </c>
      <c r="O1501">
        <v>30</v>
      </c>
    </row>
    <row r="1502" spans="1:15">
      <c r="A1502" s="222" t="s">
        <v>328</v>
      </c>
      <c r="B1502" s="222" t="s">
        <v>119</v>
      </c>
      <c r="C1502" s="223">
        <v>0</v>
      </c>
      <c r="D1502" s="223">
        <v>0</v>
      </c>
      <c r="E1502" s="223">
        <v>0</v>
      </c>
      <c r="F1502" s="223">
        <v>0</v>
      </c>
      <c r="G1502" s="223">
        <v>0</v>
      </c>
      <c r="H1502" s="223">
        <v>0</v>
      </c>
      <c r="I1502" s="223">
        <v>0</v>
      </c>
      <c r="J1502" s="223">
        <v>0</v>
      </c>
      <c r="K1502" s="223">
        <v>0</v>
      </c>
      <c r="L1502" s="223">
        <v>0</v>
      </c>
      <c r="M1502" s="223">
        <v>0</v>
      </c>
      <c r="N1502" s="223">
        <v>0</v>
      </c>
      <c r="O1502">
        <v>30</v>
      </c>
    </row>
    <row r="1503" spans="1:15">
      <c r="A1503" s="222" t="s">
        <v>331</v>
      </c>
      <c r="B1503" s="222" t="s">
        <v>322</v>
      </c>
      <c r="C1503" s="223">
        <v>29854.62</v>
      </c>
      <c r="D1503" s="223">
        <v>6709.01</v>
      </c>
      <c r="E1503" s="223">
        <v>40580.07</v>
      </c>
      <c r="F1503" s="223">
        <v>28562.33</v>
      </c>
      <c r="G1503" s="223">
        <v>39780.28</v>
      </c>
      <c r="H1503" s="223">
        <v>259826.79</v>
      </c>
      <c r="I1503" s="223">
        <v>22173.54</v>
      </c>
      <c r="J1503" s="223">
        <v>22173.54</v>
      </c>
      <c r="K1503" s="223">
        <v>22173.54</v>
      </c>
      <c r="L1503" s="223">
        <v>22173.54</v>
      </c>
      <c r="M1503" s="223">
        <v>22173.54</v>
      </c>
      <c r="N1503" s="223">
        <v>22173.54</v>
      </c>
      <c r="O1503">
        <v>30</v>
      </c>
    </row>
    <row r="1504" spans="1:15">
      <c r="A1504" s="222" t="s">
        <v>332</v>
      </c>
      <c r="B1504" s="222" t="s">
        <v>324</v>
      </c>
      <c r="C1504" s="223">
        <v>0</v>
      </c>
      <c r="D1504" s="223">
        <v>0</v>
      </c>
      <c r="E1504" s="223">
        <v>0</v>
      </c>
      <c r="F1504" s="223">
        <v>0</v>
      </c>
      <c r="G1504" s="223">
        <v>0</v>
      </c>
      <c r="H1504" s="223">
        <v>0</v>
      </c>
      <c r="I1504" s="223">
        <v>0</v>
      </c>
      <c r="J1504" s="223">
        <v>0</v>
      </c>
      <c r="K1504" s="223">
        <v>0</v>
      </c>
      <c r="L1504" s="223">
        <v>0</v>
      </c>
      <c r="M1504" s="223">
        <v>0</v>
      </c>
      <c r="N1504" s="223">
        <v>0</v>
      </c>
      <c r="O1504">
        <v>30</v>
      </c>
    </row>
    <row r="1505" spans="1:15">
      <c r="A1505" s="222" t="s">
        <v>333</v>
      </c>
      <c r="B1505" s="222" t="s">
        <v>326</v>
      </c>
      <c r="C1505" s="223">
        <v>0</v>
      </c>
      <c r="D1505" s="223">
        <v>0</v>
      </c>
      <c r="E1505" s="223">
        <v>0</v>
      </c>
      <c r="F1505" s="223">
        <v>0</v>
      </c>
      <c r="G1505" s="223">
        <v>0</v>
      </c>
      <c r="H1505" s="223">
        <v>0</v>
      </c>
      <c r="I1505" s="223">
        <v>-1562713.75</v>
      </c>
      <c r="J1505" s="223">
        <v>-1562713.75</v>
      </c>
      <c r="K1505" s="223">
        <v>-1562713.75</v>
      </c>
      <c r="L1505" s="223">
        <v>-1562713.75</v>
      </c>
      <c r="M1505" s="223">
        <v>-1562713.75</v>
      </c>
      <c r="N1505" s="223">
        <v>-1562713.75</v>
      </c>
      <c r="O1505">
        <v>30</v>
      </c>
    </row>
    <row r="1506" spans="1:15">
      <c r="A1506" s="222" t="s">
        <v>334</v>
      </c>
      <c r="B1506" s="222" t="s">
        <v>322</v>
      </c>
      <c r="C1506" s="223">
        <v>0</v>
      </c>
      <c r="D1506" s="223">
        <v>0</v>
      </c>
      <c r="E1506" s="223">
        <v>0</v>
      </c>
      <c r="F1506" s="223">
        <v>0</v>
      </c>
      <c r="G1506" s="223">
        <v>0</v>
      </c>
      <c r="H1506" s="223">
        <v>0</v>
      </c>
      <c r="I1506" s="223">
        <v>0</v>
      </c>
      <c r="J1506" s="223">
        <v>0</v>
      </c>
      <c r="K1506" s="223">
        <v>0</v>
      </c>
      <c r="L1506" s="223">
        <v>0</v>
      </c>
      <c r="M1506" s="223">
        <v>0</v>
      </c>
      <c r="N1506" s="223">
        <v>0</v>
      </c>
      <c r="O1506">
        <v>30</v>
      </c>
    </row>
    <row r="1507" spans="1:15">
      <c r="A1507" s="222" t="s">
        <v>335</v>
      </c>
      <c r="B1507" s="222" t="s">
        <v>324</v>
      </c>
      <c r="C1507" s="223">
        <v>0</v>
      </c>
      <c r="D1507" s="223">
        <v>0</v>
      </c>
      <c r="E1507" s="223">
        <v>0</v>
      </c>
      <c r="F1507" s="223">
        <v>0</v>
      </c>
      <c r="G1507" s="223">
        <v>0</v>
      </c>
      <c r="H1507" s="223">
        <v>0</v>
      </c>
      <c r="I1507" s="223">
        <v>0</v>
      </c>
      <c r="J1507" s="223">
        <v>0</v>
      </c>
      <c r="K1507" s="223">
        <v>0</v>
      </c>
      <c r="L1507" s="223">
        <v>0</v>
      </c>
      <c r="M1507" s="223">
        <v>0</v>
      </c>
      <c r="N1507" s="223">
        <v>0</v>
      </c>
      <c r="O1507">
        <v>30</v>
      </c>
    </row>
    <row r="1508" spans="1:15">
      <c r="A1508" s="222" t="s">
        <v>336</v>
      </c>
      <c r="B1508" s="222" t="s">
        <v>326</v>
      </c>
      <c r="C1508" s="223">
        <v>0</v>
      </c>
      <c r="D1508" s="223">
        <v>0</v>
      </c>
      <c r="E1508" s="223">
        <v>0</v>
      </c>
      <c r="F1508" s="223">
        <v>0</v>
      </c>
      <c r="G1508" s="223">
        <v>0</v>
      </c>
      <c r="H1508" s="223">
        <v>0</v>
      </c>
      <c r="I1508" s="223">
        <v>0</v>
      </c>
      <c r="J1508" s="223">
        <v>0</v>
      </c>
      <c r="K1508" s="223">
        <v>0</v>
      </c>
      <c r="L1508" s="223">
        <v>0</v>
      </c>
      <c r="M1508" s="223">
        <v>0</v>
      </c>
      <c r="N1508" s="223">
        <v>0</v>
      </c>
      <c r="O1508">
        <v>30</v>
      </c>
    </row>
    <row r="1509" spans="1:15">
      <c r="A1509" s="222" t="s">
        <v>2004</v>
      </c>
      <c r="B1509" s="222" t="s">
        <v>2005</v>
      </c>
      <c r="C1509" s="223">
        <v>0.04</v>
      </c>
      <c r="D1509" s="223">
        <v>0</v>
      </c>
      <c r="E1509" s="223">
        <v>0</v>
      </c>
      <c r="F1509" s="223">
        <v>0</v>
      </c>
      <c r="G1509" s="223">
        <v>0</v>
      </c>
      <c r="H1509" s="223">
        <v>1562714.14</v>
      </c>
      <c r="I1509" s="223">
        <v>1562714.14</v>
      </c>
      <c r="J1509" s="223">
        <v>1562714.14</v>
      </c>
      <c r="K1509" s="223">
        <v>1562714.14</v>
      </c>
      <c r="L1509" s="223">
        <v>1562714.14</v>
      </c>
      <c r="M1509" s="223">
        <v>1562714.14</v>
      </c>
      <c r="N1509" s="223">
        <v>1562714.14</v>
      </c>
      <c r="O1509">
        <v>30</v>
      </c>
    </row>
    <row r="1510" spans="1:15">
      <c r="A1510" s="222" t="s">
        <v>2006</v>
      </c>
      <c r="B1510" s="222" t="s">
        <v>2007</v>
      </c>
      <c r="C1510" s="223">
        <v>834.03</v>
      </c>
      <c r="D1510" s="223">
        <v>0</v>
      </c>
      <c r="E1510" s="223">
        <v>0</v>
      </c>
      <c r="F1510" s="223">
        <v>453899.26</v>
      </c>
      <c r="G1510" s="223">
        <v>0</v>
      </c>
      <c r="H1510" s="223">
        <v>0</v>
      </c>
      <c r="I1510" s="223">
        <v>0</v>
      </c>
      <c r="J1510" s="223">
        <v>0</v>
      </c>
      <c r="K1510" s="223">
        <v>0</v>
      </c>
      <c r="L1510" s="223">
        <v>0</v>
      </c>
      <c r="M1510" s="223">
        <v>0</v>
      </c>
      <c r="N1510" s="223">
        <v>0</v>
      </c>
      <c r="O1510">
        <v>30</v>
      </c>
    </row>
    <row r="1511" spans="1:15">
      <c r="A1511" s="222" t="s">
        <v>2008</v>
      </c>
      <c r="B1511" s="222" t="s">
        <v>2009</v>
      </c>
      <c r="C1511" s="223">
        <v>0</v>
      </c>
      <c r="D1511" s="223">
        <v>0</v>
      </c>
      <c r="E1511" s="223">
        <v>0</v>
      </c>
      <c r="F1511" s="223">
        <v>0</v>
      </c>
      <c r="G1511" s="223">
        <v>0</v>
      </c>
      <c r="H1511" s="223">
        <v>0</v>
      </c>
      <c r="I1511" s="223">
        <v>0</v>
      </c>
      <c r="J1511" s="223">
        <v>0</v>
      </c>
      <c r="K1511" s="223">
        <v>0</v>
      </c>
      <c r="L1511" s="223">
        <v>0</v>
      </c>
      <c r="M1511" s="223">
        <v>0</v>
      </c>
      <c r="N1511" s="223">
        <v>0</v>
      </c>
      <c r="O1511">
        <v>30</v>
      </c>
    </row>
    <row r="1512" spans="1:15">
      <c r="A1512" s="222" t="s">
        <v>338</v>
      </c>
      <c r="B1512" s="222" t="s">
        <v>162</v>
      </c>
      <c r="C1512" s="223">
        <v>168632.48</v>
      </c>
      <c r="D1512" s="223">
        <v>2234140.46</v>
      </c>
      <c r="E1512" s="223">
        <v>208054.48</v>
      </c>
      <c r="F1512" s="223">
        <v>258261.92</v>
      </c>
      <c r="G1512" s="223">
        <v>518393.9</v>
      </c>
      <c r="H1512" s="223">
        <v>221878.83</v>
      </c>
      <c r="I1512" s="223">
        <v>140383.91</v>
      </c>
      <c r="J1512" s="223">
        <v>140383.91</v>
      </c>
      <c r="K1512" s="223">
        <v>140383.91</v>
      </c>
      <c r="L1512" s="223">
        <v>140383.91</v>
      </c>
      <c r="M1512" s="223">
        <v>140383.91</v>
      </c>
      <c r="N1512" s="223">
        <v>140383.91</v>
      </c>
      <c r="O1512">
        <v>30</v>
      </c>
    </row>
    <row r="1513" spans="1:15">
      <c r="A1513" s="222" t="s">
        <v>339</v>
      </c>
      <c r="B1513" s="222" t="s">
        <v>340</v>
      </c>
      <c r="C1513" s="223">
        <v>0</v>
      </c>
      <c r="D1513" s="223">
        <v>0</v>
      </c>
      <c r="E1513" s="223">
        <v>0</v>
      </c>
      <c r="F1513" s="223">
        <v>0</v>
      </c>
      <c r="G1513" s="223">
        <v>0</v>
      </c>
      <c r="H1513" s="223">
        <v>0</v>
      </c>
      <c r="I1513" s="223">
        <v>-1023204.95</v>
      </c>
      <c r="J1513" s="223">
        <v>-1023204.95</v>
      </c>
      <c r="K1513" s="223">
        <v>-1023204.95</v>
      </c>
      <c r="L1513" s="223">
        <v>-1023204.95</v>
      </c>
      <c r="M1513" s="223">
        <v>-1023204.95</v>
      </c>
      <c r="N1513" s="223">
        <v>-1023204.95</v>
      </c>
      <c r="O1513">
        <v>30</v>
      </c>
    </row>
    <row r="1514" spans="1:15">
      <c r="A1514" s="222" t="s">
        <v>341</v>
      </c>
      <c r="B1514" s="222" t="s">
        <v>166</v>
      </c>
      <c r="C1514" s="223">
        <v>0</v>
      </c>
      <c r="D1514" s="223">
        <v>0</v>
      </c>
      <c r="E1514" s="223">
        <v>0</v>
      </c>
      <c r="F1514" s="223">
        <v>0</v>
      </c>
      <c r="G1514" s="223">
        <v>0</v>
      </c>
      <c r="H1514" s="223">
        <v>0</v>
      </c>
      <c r="I1514" s="223">
        <v>-155900.84</v>
      </c>
      <c r="J1514" s="223">
        <v>-155900.84</v>
      </c>
      <c r="K1514" s="223">
        <v>-155900.84</v>
      </c>
      <c r="L1514" s="223">
        <v>-155900.84</v>
      </c>
      <c r="M1514" s="223">
        <v>-155900.84</v>
      </c>
      <c r="N1514" s="223">
        <v>-155900.84</v>
      </c>
      <c r="O1514">
        <v>30</v>
      </c>
    </row>
    <row r="1515" spans="1:15">
      <c r="A1515" s="222" t="s">
        <v>342</v>
      </c>
      <c r="B1515" s="222" t="s">
        <v>343</v>
      </c>
      <c r="C1515" s="223">
        <v>0</v>
      </c>
      <c r="D1515" s="223">
        <v>0</v>
      </c>
      <c r="E1515" s="223">
        <v>0</v>
      </c>
      <c r="F1515" s="223">
        <v>0</v>
      </c>
      <c r="G1515" s="223">
        <v>0</v>
      </c>
      <c r="H1515" s="223">
        <v>0</v>
      </c>
      <c r="I1515" s="223">
        <v>0</v>
      </c>
      <c r="J1515" s="223">
        <v>0</v>
      </c>
      <c r="K1515" s="223">
        <v>0</v>
      </c>
      <c r="L1515" s="223">
        <v>0</v>
      </c>
      <c r="M1515" s="223">
        <v>0</v>
      </c>
      <c r="N1515" s="223">
        <v>0</v>
      </c>
      <c r="O1515">
        <v>30</v>
      </c>
    </row>
    <row r="1516" spans="1:15">
      <c r="A1516" s="222" t="s">
        <v>344</v>
      </c>
      <c r="B1516" s="222" t="s">
        <v>345</v>
      </c>
      <c r="C1516" s="223">
        <v>0</v>
      </c>
      <c r="D1516" s="223">
        <v>0</v>
      </c>
      <c r="E1516" s="223">
        <v>0</v>
      </c>
      <c r="F1516" s="223">
        <v>0</v>
      </c>
      <c r="G1516" s="223">
        <v>0</v>
      </c>
      <c r="H1516" s="223">
        <v>0</v>
      </c>
      <c r="I1516" s="223">
        <v>0</v>
      </c>
      <c r="J1516" s="223">
        <v>0</v>
      </c>
      <c r="K1516" s="223">
        <v>0</v>
      </c>
      <c r="L1516" s="223">
        <v>0</v>
      </c>
      <c r="M1516" s="223">
        <v>0</v>
      </c>
      <c r="N1516" s="223">
        <v>0</v>
      </c>
      <c r="O1516">
        <v>30</v>
      </c>
    </row>
    <row r="1517" spans="1:15">
      <c r="A1517" s="222" t="s">
        <v>2010</v>
      </c>
      <c r="B1517" s="222" t="s">
        <v>363</v>
      </c>
      <c r="C1517" s="223">
        <v>0</v>
      </c>
      <c r="D1517" s="223">
        <v>0</v>
      </c>
      <c r="E1517" s="223">
        <v>0</v>
      </c>
      <c r="F1517" s="223">
        <v>0</v>
      </c>
      <c r="G1517" s="223">
        <v>0</v>
      </c>
      <c r="H1517" s="223">
        <v>0</v>
      </c>
      <c r="I1517" s="223">
        <v>0</v>
      </c>
      <c r="J1517" s="223">
        <v>0</v>
      </c>
      <c r="K1517" s="223">
        <v>0</v>
      </c>
      <c r="L1517" s="223">
        <v>0</v>
      </c>
      <c r="M1517" s="223">
        <v>0</v>
      </c>
      <c r="N1517" s="223">
        <v>0</v>
      </c>
      <c r="O1517">
        <v>30</v>
      </c>
    </row>
    <row r="1518" spans="1:15">
      <c r="A1518" s="222" t="s">
        <v>346</v>
      </c>
      <c r="B1518" s="222" t="s">
        <v>162</v>
      </c>
      <c r="C1518" s="223">
        <v>94256.6</v>
      </c>
      <c r="D1518" s="223">
        <v>131538.54999999999</v>
      </c>
      <c r="E1518" s="223">
        <v>30226.87</v>
      </c>
      <c r="F1518" s="223">
        <v>68538.25</v>
      </c>
      <c r="G1518" s="223">
        <v>121320.28</v>
      </c>
      <c r="H1518" s="223">
        <v>10209.629999999999</v>
      </c>
      <c r="I1518" s="223">
        <v>1</v>
      </c>
      <c r="J1518" s="223">
        <v>1</v>
      </c>
      <c r="K1518" s="223">
        <v>1</v>
      </c>
      <c r="L1518" s="223">
        <v>1</v>
      </c>
      <c r="M1518" s="223">
        <v>1</v>
      </c>
      <c r="N1518" s="223">
        <v>1</v>
      </c>
      <c r="O1518">
        <v>30</v>
      </c>
    </row>
    <row r="1519" spans="1:15">
      <c r="A1519" s="222" t="s">
        <v>347</v>
      </c>
      <c r="B1519" s="222" t="s">
        <v>340</v>
      </c>
      <c r="C1519" s="223">
        <v>0</v>
      </c>
      <c r="D1519" s="223">
        <v>0</v>
      </c>
      <c r="E1519" s="223">
        <v>0</v>
      </c>
      <c r="F1519" s="223">
        <v>0</v>
      </c>
      <c r="G1519" s="223">
        <v>0</v>
      </c>
      <c r="H1519" s="223">
        <v>0</v>
      </c>
      <c r="I1519" s="223">
        <v>189229.06</v>
      </c>
      <c r="J1519" s="223">
        <v>189229.06</v>
      </c>
      <c r="K1519" s="223">
        <v>189229.06</v>
      </c>
      <c r="L1519" s="223">
        <v>189229.06</v>
      </c>
      <c r="M1519" s="223">
        <v>189229.06</v>
      </c>
      <c r="N1519" s="223">
        <v>189229.06</v>
      </c>
      <c r="O1519">
        <v>30</v>
      </c>
    </row>
    <row r="1520" spans="1:15">
      <c r="A1520" s="222" t="s">
        <v>348</v>
      </c>
      <c r="B1520" s="222" t="s">
        <v>166</v>
      </c>
      <c r="C1520" s="223">
        <v>0</v>
      </c>
      <c r="D1520" s="223">
        <v>0</v>
      </c>
      <c r="E1520" s="223">
        <v>0</v>
      </c>
      <c r="F1520" s="223">
        <v>0</v>
      </c>
      <c r="G1520" s="223">
        <v>0</v>
      </c>
      <c r="H1520" s="223">
        <v>0</v>
      </c>
      <c r="I1520" s="223">
        <v>-130.08000000000001</v>
      </c>
      <c r="J1520" s="223">
        <v>-130.08000000000001</v>
      </c>
      <c r="K1520" s="223">
        <v>-130.08000000000001</v>
      </c>
      <c r="L1520" s="223">
        <v>-130.08000000000001</v>
      </c>
      <c r="M1520" s="223">
        <v>-130.08000000000001</v>
      </c>
      <c r="N1520" s="223">
        <v>-130.08000000000001</v>
      </c>
      <c r="O1520">
        <v>30</v>
      </c>
    </row>
    <row r="1521" spans="1:15">
      <c r="A1521" s="222" t="s">
        <v>349</v>
      </c>
      <c r="B1521" s="222" t="s">
        <v>343</v>
      </c>
      <c r="C1521" s="223">
        <v>0</v>
      </c>
      <c r="D1521" s="223">
        <v>0</v>
      </c>
      <c r="E1521" s="223">
        <v>0</v>
      </c>
      <c r="F1521" s="223">
        <v>0</v>
      </c>
      <c r="G1521" s="223">
        <v>0</v>
      </c>
      <c r="H1521" s="223">
        <v>0</v>
      </c>
      <c r="I1521" s="223">
        <v>0</v>
      </c>
      <c r="J1521" s="223">
        <v>0</v>
      </c>
      <c r="K1521" s="223">
        <v>0</v>
      </c>
      <c r="L1521" s="223">
        <v>0</v>
      </c>
      <c r="M1521" s="223">
        <v>0</v>
      </c>
      <c r="N1521" s="223">
        <v>0</v>
      </c>
      <c r="O1521">
        <v>30</v>
      </c>
    </row>
    <row r="1522" spans="1:15">
      <c r="A1522" s="222" t="s">
        <v>350</v>
      </c>
      <c r="B1522" s="222" t="s">
        <v>345</v>
      </c>
      <c r="C1522" s="223">
        <v>0</v>
      </c>
      <c r="D1522" s="223">
        <v>0</v>
      </c>
      <c r="E1522" s="223">
        <v>0</v>
      </c>
      <c r="F1522" s="223">
        <v>0</v>
      </c>
      <c r="G1522" s="223">
        <v>0</v>
      </c>
      <c r="H1522" s="223">
        <v>0</v>
      </c>
      <c r="I1522" s="223">
        <v>0</v>
      </c>
      <c r="J1522" s="223">
        <v>0</v>
      </c>
      <c r="K1522" s="223">
        <v>0</v>
      </c>
      <c r="L1522" s="223">
        <v>0</v>
      </c>
      <c r="M1522" s="223">
        <v>0</v>
      </c>
      <c r="N1522" s="223">
        <v>0</v>
      </c>
      <c r="O1522">
        <v>30</v>
      </c>
    </row>
    <row r="1523" spans="1:15">
      <c r="A1523" s="222" t="s">
        <v>351</v>
      </c>
      <c r="B1523" s="222" t="s">
        <v>162</v>
      </c>
      <c r="C1523" s="223">
        <v>0</v>
      </c>
      <c r="D1523" s="223">
        <v>0</v>
      </c>
      <c r="E1523" s="223">
        <v>0</v>
      </c>
      <c r="F1523" s="223">
        <v>0</v>
      </c>
      <c r="G1523" s="223">
        <v>0</v>
      </c>
      <c r="H1523" s="223">
        <v>0</v>
      </c>
      <c r="I1523" s="223">
        <v>0</v>
      </c>
      <c r="J1523" s="223">
        <v>0</v>
      </c>
      <c r="K1523" s="223">
        <v>0</v>
      </c>
      <c r="L1523" s="223">
        <v>0</v>
      </c>
      <c r="M1523" s="223">
        <v>0</v>
      </c>
      <c r="N1523" s="223">
        <v>0</v>
      </c>
      <c r="O1523">
        <v>30</v>
      </c>
    </row>
    <row r="1524" spans="1:15">
      <c r="A1524" s="222" t="s">
        <v>352</v>
      </c>
      <c r="B1524" s="222" t="s">
        <v>340</v>
      </c>
      <c r="C1524" s="223">
        <v>0</v>
      </c>
      <c r="D1524" s="223">
        <v>0</v>
      </c>
      <c r="E1524" s="223">
        <v>0</v>
      </c>
      <c r="F1524" s="223">
        <v>0</v>
      </c>
      <c r="G1524" s="223">
        <v>0</v>
      </c>
      <c r="H1524" s="223">
        <v>0</v>
      </c>
      <c r="I1524" s="223">
        <v>0</v>
      </c>
      <c r="J1524" s="223">
        <v>0</v>
      </c>
      <c r="K1524" s="223">
        <v>0</v>
      </c>
      <c r="L1524" s="223">
        <v>0</v>
      </c>
      <c r="M1524" s="223">
        <v>0</v>
      </c>
      <c r="N1524" s="223">
        <v>0</v>
      </c>
      <c r="O1524">
        <v>30</v>
      </c>
    </row>
    <row r="1525" spans="1:15">
      <c r="A1525" s="222" t="s">
        <v>353</v>
      </c>
      <c r="B1525" s="222" t="s">
        <v>166</v>
      </c>
      <c r="C1525" s="223">
        <v>0</v>
      </c>
      <c r="D1525" s="223">
        <v>0</v>
      </c>
      <c r="E1525" s="223">
        <v>0</v>
      </c>
      <c r="F1525" s="223">
        <v>0</v>
      </c>
      <c r="G1525" s="223">
        <v>0</v>
      </c>
      <c r="H1525" s="223">
        <v>0</v>
      </c>
      <c r="I1525" s="223">
        <v>0</v>
      </c>
      <c r="J1525" s="223">
        <v>0</v>
      </c>
      <c r="K1525" s="223">
        <v>0</v>
      </c>
      <c r="L1525" s="223">
        <v>0</v>
      </c>
      <c r="M1525" s="223">
        <v>0</v>
      </c>
      <c r="N1525" s="223">
        <v>0</v>
      </c>
      <c r="O1525">
        <v>30</v>
      </c>
    </row>
    <row r="1526" spans="1:15">
      <c r="A1526" s="222" t="s">
        <v>354</v>
      </c>
      <c r="B1526" s="222" t="s">
        <v>343</v>
      </c>
      <c r="C1526" s="223">
        <v>0</v>
      </c>
      <c r="D1526" s="223">
        <v>0</v>
      </c>
      <c r="E1526" s="223">
        <v>0</v>
      </c>
      <c r="F1526" s="223">
        <v>0</v>
      </c>
      <c r="G1526" s="223">
        <v>0</v>
      </c>
      <c r="H1526" s="223">
        <v>0</v>
      </c>
      <c r="I1526" s="223">
        <v>0</v>
      </c>
      <c r="J1526" s="223">
        <v>0</v>
      </c>
      <c r="K1526" s="223">
        <v>0</v>
      </c>
      <c r="L1526" s="223">
        <v>0</v>
      </c>
      <c r="M1526" s="223">
        <v>0</v>
      </c>
      <c r="N1526" s="223">
        <v>0</v>
      </c>
      <c r="O1526">
        <v>30</v>
      </c>
    </row>
    <row r="1527" spans="1:15">
      <c r="A1527" s="222" t="s">
        <v>355</v>
      </c>
      <c r="B1527" s="222" t="s">
        <v>345</v>
      </c>
      <c r="C1527" s="223">
        <v>0</v>
      </c>
      <c r="D1527" s="223">
        <v>0</v>
      </c>
      <c r="E1527" s="223">
        <v>0</v>
      </c>
      <c r="F1527" s="223">
        <v>0</v>
      </c>
      <c r="G1527" s="223">
        <v>0</v>
      </c>
      <c r="H1527" s="223">
        <v>0</v>
      </c>
      <c r="I1527" s="223">
        <v>0</v>
      </c>
      <c r="J1527" s="223">
        <v>0</v>
      </c>
      <c r="K1527" s="223">
        <v>0</v>
      </c>
      <c r="L1527" s="223">
        <v>0</v>
      </c>
      <c r="M1527" s="223">
        <v>0</v>
      </c>
      <c r="N1527" s="223">
        <v>0</v>
      </c>
      <c r="O1527">
        <v>30</v>
      </c>
    </row>
    <row r="1528" spans="1:15">
      <c r="A1528" s="222" t="s">
        <v>356</v>
      </c>
      <c r="B1528" s="222" t="s">
        <v>357</v>
      </c>
      <c r="C1528" s="223">
        <v>0</v>
      </c>
      <c r="D1528" s="223">
        <v>0</v>
      </c>
      <c r="E1528" s="223">
        <v>0</v>
      </c>
      <c r="F1528" s="223">
        <v>0</v>
      </c>
      <c r="G1528" s="223">
        <v>0</v>
      </c>
      <c r="H1528" s="223">
        <v>0</v>
      </c>
      <c r="I1528" s="223">
        <v>0</v>
      </c>
      <c r="J1528" s="223">
        <v>0</v>
      </c>
      <c r="K1528" s="223">
        <v>0</v>
      </c>
      <c r="L1528" s="223">
        <v>0</v>
      </c>
      <c r="M1528" s="223">
        <v>0</v>
      </c>
      <c r="N1528" s="223">
        <v>0</v>
      </c>
      <c r="O1528">
        <v>30</v>
      </c>
    </row>
    <row r="1529" spans="1:15">
      <c r="A1529" s="222" t="s">
        <v>358</v>
      </c>
      <c r="B1529" s="222" t="s">
        <v>359</v>
      </c>
      <c r="C1529" s="223">
        <v>0</v>
      </c>
      <c r="D1529" s="223">
        <v>0</v>
      </c>
      <c r="E1529" s="223">
        <v>0</v>
      </c>
      <c r="F1529" s="223">
        <v>0</v>
      </c>
      <c r="G1529" s="223">
        <v>0</v>
      </c>
      <c r="H1529" s="223">
        <v>0</v>
      </c>
      <c r="I1529" s="223">
        <v>0</v>
      </c>
      <c r="J1529" s="223">
        <v>0</v>
      </c>
      <c r="K1529" s="223">
        <v>0</v>
      </c>
      <c r="L1529" s="223">
        <v>0</v>
      </c>
      <c r="M1529" s="223">
        <v>0</v>
      </c>
      <c r="N1529" s="223">
        <v>0</v>
      </c>
      <c r="O1529">
        <v>30</v>
      </c>
    </row>
    <row r="1530" spans="1:15">
      <c r="A1530" s="222" t="s">
        <v>360</v>
      </c>
      <c r="B1530" s="222" t="s">
        <v>361</v>
      </c>
      <c r="C1530" s="223">
        <v>0</v>
      </c>
      <c r="D1530" s="223">
        <v>0</v>
      </c>
      <c r="E1530" s="223">
        <v>0</v>
      </c>
      <c r="F1530" s="223">
        <v>0</v>
      </c>
      <c r="G1530" s="223">
        <v>0</v>
      </c>
      <c r="H1530" s="223">
        <v>0</v>
      </c>
      <c r="I1530" s="223">
        <v>0</v>
      </c>
      <c r="J1530" s="223">
        <v>0</v>
      </c>
      <c r="K1530" s="223">
        <v>0</v>
      </c>
      <c r="L1530" s="223">
        <v>0</v>
      </c>
      <c r="M1530" s="223">
        <v>0</v>
      </c>
      <c r="N1530" s="223">
        <v>0</v>
      </c>
      <c r="O1530">
        <v>30</v>
      </c>
    </row>
    <row r="1531" spans="1:15">
      <c r="A1531" s="222" t="s">
        <v>362</v>
      </c>
      <c r="B1531" s="222" t="s">
        <v>363</v>
      </c>
      <c r="C1531" s="223">
        <v>0</v>
      </c>
      <c r="D1531" s="223">
        <v>0</v>
      </c>
      <c r="E1531" s="223">
        <v>0</v>
      </c>
      <c r="F1531" s="223">
        <v>0</v>
      </c>
      <c r="G1531" s="223">
        <v>0</v>
      </c>
      <c r="H1531" s="223">
        <v>0</v>
      </c>
      <c r="I1531" s="223">
        <v>0</v>
      </c>
      <c r="J1531" s="223">
        <v>0</v>
      </c>
      <c r="K1531" s="223">
        <v>0</v>
      </c>
      <c r="L1531" s="223">
        <v>0</v>
      </c>
      <c r="M1531" s="223">
        <v>0</v>
      </c>
      <c r="N1531" s="223">
        <v>0</v>
      </c>
      <c r="O1531">
        <v>30</v>
      </c>
    </row>
    <row r="1532" spans="1:15">
      <c r="A1532" s="222" t="s">
        <v>364</v>
      </c>
      <c r="B1532" s="222" t="s">
        <v>365</v>
      </c>
      <c r="C1532" s="223">
        <v>0</v>
      </c>
      <c r="D1532" s="223">
        <v>0</v>
      </c>
      <c r="E1532" s="223">
        <v>0</v>
      </c>
      <c r="F1532" s="223">
        <v>0</v>
      </c>
      <c r="G1532" s="223">
        <v>0</v>
      </c>
      <c r="H1532" s="223">
        <v>0</v>
      </c>
      <c r="I1532" s="223">
        <v>0</v>
      </c>
      <c r="J1532" s="223">
        <v>0</v>
      </c>
      <c r="K1532" s="223">
        <v>0</v>
      </c>
      <c r="L1532" s="223">
        <v>0</v>
      </c>
      <c r="M1532" s="223">
        <v>0</v>
      </c>
      <c r="N1532" s="223">
        <v>0</v>
      </c>
      <c r="O1532">
        <v>30</v>
      </c>
    </row>
    <row r="1533" spans="1:15">
      <c r="A1533" s="222" t="s">
        <v>366</v>
      </c>
      <c r="B1533" s="222" t="s">
        <v>367</v>
      </c>
      <c r="C1533" s="223">
        <v>0</v>
      </c>
      <c r="D1533" s="223">
        <v>0</v>
      </c>
      <c r="E1533" s="223">
        <v>0</v>
      </c>
      <c r="F1533" s="223">
        <v>0</v>
      </c>
      <c r="G1533" s="223">
        <v>0</v>
      </c>
      <c r="H1533" s="223">
        <v>0</v>
      </c>
      <c r="I1533" s="223">
        <v>0</v>
      </c>
      <c r="J1533" s="223">
        <v>0</v>
      </c>
      <c r="K1533" s="223">
        <v>0</v>
      </c>
      <c r="L1533" s="223">
        <v>0</v>
      </c>
      <c r="M1533" s="223">
        <v>0</v>
      </c>
      <c r="N1533" s="223">
        <v>0</v>
      </c>
      <c r="O1533">
        <v>30</v>
      </c>
    </row>
    <row r="1534" spans="1:15">
      <c r="A1534" s="222" t="s">
        <v>368</v>
      </c>
      <c r="B1534" s="222" t="s">
        <v>369</v>
      </c>
      <c r="C1534" s="223">
        <v>0</v>
      </c>
      <c r="D1534" s="223">
        <v>0</v>
      </c>
      <c r="E1534" s="223">
        <v>0</v>
      </c>
      <c r="F1534" s="223">
        <v>0</v>
      </c>
      <c r="G1534" s="223">
        <v>0</v>
      </c>
      <c r="H1534" s="223">
        <v>0</v>
      </c>
      <c r="I1534" s="223">
        <v>0</v>
      </c>
      <c r="J1534" s="223">
        <v>0</v>
      </c>
      <c r="K1534" s="223">
        <v>0</v>
      </c>
      <c r="L1534" s="223">
        <v>0</v>
      </c>
      <c r="M1534" s="223">
        <v>0</v>
      </c>
      <c r="N1534" s="223">
        <v>0</v>
      </c>
      <c r="O1534">
        <v>30</v>
      </c>
    </row>
    <row r="1535" spans="1:15">
      <c r="A1535" s="222" t="s">
        <v>370</v>
      </c>
      <c r="B1535" s="222" t="s">
        <v>119</v>
      </c>
      <c r="C1535" s="223">
        <v>0</v>
      </c>
      <c r="D1535" s="223">
        <v>0</v>
      </c>
      <c r="E1535" s="223">
        <v>0</v>
      </c>
      <c r="F1535" s="223">
        <v>0</v>
      </c>
      <c r="G1535" s="223">
        <v>0</v>
      </c>
      <c r="H1535" s="223">
        <v>0</v>
      </c>
      <c r="I1535" s="223">
        <v>0</v>
      </c>
      <c r="J1535" s="223">
        <v>0</v>
      </c>
      <c r="K1535" s="223">
        <v>0</v>
      </c>
      <c r="L1535" s="223">
        <v>0</v>
      </c>
      <c r="M1535" s="223">
        <v>0</v>
      </c>
      <c r="N1535" s="223">
        <v>0</v>
      </c>
      <c r="O1535">
        <v>30</v>
      </c>
    </row>
    <row r="1536" spans="1:15">
      <c r="A1536" s="222" t="s">
        <v>371</v>
      </c>
      <c r="B1536" s="222" t="s">
        <v>119</v>
      </c>
      <c r="C1536" s="223">
        <v>0</v>
      </c>
      <c r="D1536" s="223">
        <v>0</v>
      </c>
      <c r="E1536" s="223">
        <v>0</v>
      </c>
      <c r="F1536" s="223">
        <v>0</v>
      </c>
      <c r="G1536" s="223">
        <v>0</v>
      </c>
      <c r="H1536" s="223">
        <v>0</v>
      </c>
      <c r="I1536" s="223">
        <v>0</v>
      </c>
      <c r="J1536" s="223">
        <v>0</v>
      </c>
      <c r="K1536" s="223">
        <v>0</v>
      </c>
      <c r="L1536" s="223">
        <v>0</v>
      </c>
      <c r="M1536" s="223">
        <v>0</v>
      </c>
      <c r="N1536" s="223">
        <v>0</v>
      </c>
      <c r="O1536">
        <v>30</v>
      </c>
    </row>
    <row r="1537" spans="1:15">
      <c r="A1537" s="222" t="s">
        <v>372</v>
      </c>
      <c r="B1537" s="222" t="s">
        <v>357</v>
      </c>
      <c r="C1537" s="223">
        <v>2806.36</v>
      </c>
      <c r="D1537" s="223">
        <v>8916.07</v>
      </c>
      <c r="E1537" s="223">
        <v>67.3</v>
      </c>
      <c r="F1537" s="223">
        <v>0</v>
      </c>
      <c r="G1537" s="223">
        <v>3005.19</v>
      </c>
      <c r="H1537" s="223">
        <v>0</v>
      </c>
      <c r="I1537" s="223">
        <v>28049.49</v>
      </c>
      <c r="J1537" s="223">
        <v>28049.49</v>
      </c>
      <c r="K1537" s="223">
        <v>28049.49</v>
      </c>
      <c r="L1537" s="223">
        <v>28049.49</v>
      </c>
      <c r="M1537" s="223">
        <v>28049.49</v>
      </c>
      <c r="N1537" s="223">
        <v>28049.49</v>
      </c>
      <c r="O1537">
        <v>30</v>
      </c>
    </row>
    <row r="1538" spans="1:15">
      <c r="A1538" s="222" t="s">
        <v>373</v>
      </c>
      <c r="B1538" s="222" t="s">
        <v>359</v>
      </c>
      <c r="C1538" s="223">
        <v>0</v>
      </c>
      <c r="D1538" s="223">
        <v>0</v>
      </c>
      <c r="E1538" s="223">
        <v>-0.01</v>
      </c>
      <c r="F1538" s="223">
        <v>0</v>
      </c>
      <c r="G1538" s="223">
        <v>0</v>
      </c>
      <c r="H1538" s="223">
        <v>0</v>
      </c>
      <c r="I1538" s="223">
        <v>235.42</v>
      </c>
      <c r="J1538" s="223">
        <v>235.42</v>
      </c>
      <c r="K1538" s="223">
        <v>235.42</v>
      </c>
      <c r="L1538" s="223">
        <v>235.42</v>
      </c>
      <c r="M1538" s="223">
        <v>235.42</v>
      </c>
      <c r="N1538" s="223">
        <v>235.42</v>
      </c>
      <c r="O1538">
        <v>30</v>
      </c>
    </row>
    <row r="1539" spans="1:15">
      <c r="A1539" s="222" t="s">
        <v>374</v>
      </c>
      <c r="B1539" s="222" t="s">
        <v>361</v>
      </c>
      <c r="C1539" s="223">
        <v>0</v>
      </c>
      <c r="D1539" s="223">
        <v>0</v>
      </c>
      <c r="E1539" s="223">
        <v>0</v>
      </c>
      <c r="F1539" s="223">
        <v>0</v>
      </c>
      <c r="G1539" s="223">
        <v>0</v>
      </c>
      <c r="H1539" s="223">
        <v>0</v>
      </c>
      <c r="I1539" s="223">
        <v>-28284.83</v>
      </c>
      <c r="J1539" s="223">
        <v>-28284.83</v>
      </c>
      <c r="K1539" s="223">
        <v>-28284.83</v>
      </c>
      <c r="L1539" s="223">
        <v>-28284.83</v>
      </c>
      <c r="M1539" s="223">
        <v>-28284.83</v>
      </c>
      <c r="N1539" s="223">
        <v>-28284.83</v>
      </c>
      <c r="O1539">
        <v>30</v>
      </c>
    </row>
    <row r="1540" spans="1:15">
      <c r="A1540" s="222" t="s">
        <v>375</v>
      </c>
      <c r="B1540" s="222" t="s">
        <v>119</v>
      </c>
      <c r="C1540" s="223">
        <v>0</v>
      </c>
      <c r="D1540" s="223">
        <v>0</v>
      </c>
      <c r="E1540" s="223">
        <v>0</v>
      </c>
      <c r="F1540" s="223">
        <v>0</v>
      </c>
      <c r="G1540" s="223">
        <v>0</v>
      </c>
      <c r="H1540" s="223">
        <v>0</v>
      </c>
      <c r="I1540" s="223">
        <v>0</v>
      </c>
      <c r="J1540" s="223">
        <v>0</v>
      </c>
      <c r="K1540" s="223">
        <v>0</v>
      </c>
      <c r="L1540" s="223">
        <v>0</v>
      </c>
      <c r="M1540" s="223">
        <v>0</v>
      </c>
      <c r="N1540" s="223">
        <v>0</v>
      </c>
      <c r="O1540">
        <v>30</v>
      </c>
    </row>
    <row r="1541" spans="1:15">
      <c r="A1541" s="222" t="s">
        <v>376</v>
      </c>
      <c r="B1541" s="222" t="s">
        <v>119</v>
      </c>
      <c r="C1541" s="223">
        <v>0</v>
      </c>
      <c r="D1541" s="223">
        <v>0</v>
      </c>
      <c r="E1541" s="223">
        <v>0</v>
      </c>
      <c r="F1541" s="223">
        <v>0</v>
      </c>
      <c r="G1541" s="223">
        <v>0</v>
      </c>
      <c r="H1541" s="223">
        <v>0</v>
      </c>
      <c r="I1541" s="223">
        <v>0</v>
      </c>
      <c r="J1541" s="223">
        <v>0</v>
      </c>
      <c r="K1541" s="223">
        <v>0</v>
      </c>
      <c r="L1541" s="223">
        <v>0</v>
      </c>
      <c r="M1541" s="223">
        <v>0</v>
      </c>
      <c r="N1541" s="223">
        <v>0</v>
      </c>
      <c r="O1541">
        <v>30</v>
      </c>
    </row>
    <row r="1542" spans="1:15">
      <c r="A1542" s="222" t="s">
        <v>377</v>
      </c>
      <c r="B1542" s="222" t="s">
        <v>119</v>
      </c>
      <c r="C1542" s="223">
        <v>0</v>
      </c>
      <c r="D1542" s="223">
        <v>0</v>
      </c>
      <c r="E1542" s="223">
        <v>0</v>
      </c>
      <c r="F1542" s="223">
        <v>0</v>
      </c>
      <c r="G1542" s="223">
        <v>0</v>
      </c>
      <c r="H1542" s="223">
        <v>0</v>
      </c>
      <c r="I1542" s="223">
        <v>0</v>
      </c>
      <c r="J1542" s="223">
        <v>0</v>
      </c>
      <c r="K1542" s="223">
        <v>0</v>
      </c>
      <c r="L1542" s="223">
        <v>0</v>
      </c>
      <c r="M1542" s="223">
        <v>0</v>
      </c>
      <c r="N1542" s="223">
        <v>0</v>
      </c>
      <c r="O1542">
        <v>30</v>
      </c>
    </row>
    <row r="1543" spans="1:15">
      <c r="A1543" s="222" t="s">
        <v>378</v>
      </c>
      <c r="B1543" s="222" t="s">
        <v>119</v>
      </c>
      <c r="C1543" s="223">
        <v>0</v>
      </c>
      <c r="D1543" s="223">
        <v>0</v>
      </c>
      <c r="E1543" s="223">
        <v>0</v>
      </c>
      <c r="F1543" s="223">
        <v>0</v>
      </c>
      <c r="G1543" s="223">
        <v>0</v>
      </c>
      <c r="H1543" s="223">
        <v>0</v>
      </c>
      <c r="I1543" s="223">
        <v>0</v>
      </c>
      <c r="J1543" s="223">
        <v>0</v>
      </c>
      <c r="K1543" s="223">
        <v>0</v>
      </c>
      <c r="L1543" s="223">
        <v>0</v>
      </c>
      <c r="M1543" s="223">
        <v>0</v>
      </c>
      <c r="N1543" s="223">
        <v>0</v>
      </c>
      <c r="O1543">
        <v>30</v>
      </c>
    </row>
    <row r="1544" spans="1:15">
      <c r="A1544" s="222" t="s">
        <v>379</v>
      </c>
      <c r="B1544" s="222" t="s">
        <v>119</v>
      </c>
      <c r="C1544" s="223">
        <v>0</v>
      </c>
      <c r="D1544" s="223">
        <v>0</v>
      </c>
      <c r="E1544" s="223">
        <v>0</v>
      </c>
      <c r="F1544" s="223">
        <v>0</v>
      </c>
      <c r="G1544" s="223">
        <v>0</v>
      </c>
      <c r="H1544" s="223">
        <v>0</v>
      </c>
      <c r="I1544" s="223">
        <v>0</v>
      </c>
      <c r="J1544" s="223">
        <v>0</v>
      </c>
      <c r="K1544" s="223">
        <v>0</v>
      </c>
      <c r="L1544" s="223">
        <v>0</v>
      </c>
      <c r="M1544" s="223">
        <v>0</v>
      </c>
      <c r="N1544" s="223">
        <v>0</v>
      </c>
      <c r="O1544">
        <v>30</v>
      </c>
    </row>
    <row r="1545" spans="1:15">
      <c r="A1545" s="222" t="s">
        <v>380</v>
      </c>
      <c r="B1545" s="222" t="s">
        <v>119</v>
      </c>
      <c r="C1545" s="223">
        <v>0</v>
      </c>
      <c r="D1545" s="223">
        <v>0</v>
      </c>
      <c r="E1545" s="223">
        <v>0</v>
      </c>
      <c r="F1545" s="223">
        <v>0</v>
      </c>
      <c r="G1545" s="223">
        <v>0</v>
      </c>
      <c r="H1545" s="223">
        <v>0</v>
      </c>
      <c r="I1545" s="223">
        <v>0</v>
      </c>
      <c r="J1545" s="223">
        <v>0</v>
      </c>
      <c r="K1545" s="223">
        <v>0</v>
      </c>
      <c r="L1545" s="223">
        <v>0</v>
      </c>
      <c r="M1545" s="223">
        <v>0</v>
      </c>
      <c r="N1545" s="223">
        <v>0</v>
      </c>
      <c r="O1545">
        <v>30</v>
      </c>
    </row>
    <row r="1546" spans="1:15">
      <c r="A1546" s="222" t="s">
        <v>381</v>
      </c>
      <c r="B1546" s="222" t="s">
        <v>119</v>
      </c>
      <c r="C1546" s="223">
        <v>0</v>
      </c>
      <c r="D1546" s="223">
        <v>0</v>
      </c>
      <c r="E1546" s="223">
        <v>0</v>
      </c>
      <c r="F1546" s="223">
        <v>0</v>
      </c>
      <c r="G1546" s="223">
        <v>0</v>
      </c>
      <c r="H1546" s="223">
        <v>0</v>
      </c>
      <c r="I1546" s="223">
        <v>0</v>
      </c>
      <c r="J1546" s="223">
        <v>0</v>
      </c>
      <c r="K1546" s="223">
        <v>0</v>
      </c>
      <c r="L1546" s="223">
        <v>0</v>
      </c>
      <c r="M1546" s="223">
        <v>0</v>
      </c>
      <c r="N1546" s="223">
        <v>0</v>
      </c>
      <c r="O1546">
        <v>30</v>
      </c>
    </row>
    <row r="1547" spans="1:15">
      <c r="A1547" s="222" t="s">
        <v>382</v>
      </c>
      <c r="B1547" s="222" t="s">
        <v>119</v>
      </c>
      <c r="C1547" s="223">
        <v>0</v>
      </c>
      <c r="D1547" s="223">
        <v>0</v>
      </c>
      <c r="E1547" s="223">
        <v>0</v>
      </c>
      <c r="F1547" s="223">
        <v>0</v>
      </c>
      <c r="G1547" s="223">
        <v>0</v>
      </c>
      <c r="H1547" s="223">
        <v>0</v>
      </c>
      <c r="I1547" s="223">
        <v>0</v>
      </c>
      <c r="J1547" s="223">
        <v>0</v>
      </c>
      <c r="K1547" s="223">
        <v>0</v>
      </c>
      <c r="L1547" s="223">
        <v>0</v>
      </c>
      <c r="M1547" s="223">
        <v>0</v>
      </c>
      <c r="N1547" s="223">
        <v>0</v>
      </c>
      <c r="O1547">
        <v>30</v>
      </c>
    </row>
    <row r="1548" spans="1:15">
      <c r="A1548" s="222" t="s">
        <v>383</v>
      </c>
      <c r="B1548" s="222" t="s">
        <v>119</v>
      </c>
      <c r="C1548" s="223">
        <v>0</v>
      </c>
      <c r="D1548" s="223">
        <v>0</v>
      </c>
      <c r="E1548" s="223">
        <v>0</v>
      </c>
      <c r="F1548" s="223">
        <v>0</v>
      </c>
      <c r="G1548" s="223">
        <v>0</v>
      </c>
      <c r="H1548" s="223">
        <v>0</v>
      </c>
      <c r="I1548" s="223">
        <v>0</v>
      </c>
      <c r="J1548" s="223">
        <v>0</v>
      </c>
      <c r="K1548" s="223">
        <v>0</v>
      </c>
      <c r="L1548" s="223">
        <v>0</v>
      </c>
      <c r="M1548" s="223">
        <v>0</v>
      </c>
      <c r="N1548" s="223">
        <v>0</v>
      </c>
      <c r="O1548">
        <v>30</v>
      </c>
    </row>
    <row r="1549" spans="1:15">
      <c r="A1549" s="222" t="s">
        <v>384</v>
      </c>
      <c r="B1549" s="222" t="s">
        <v>119</v>
      </c>
      <c r="C1549" s="223">
        <v>0</v>
      </c>
      <c r="D1549" s="223">
        <v>0</v>
      </c>
      <c r="E1549" s="223">
        <v>0</v>
      </c>
      <c r="F1549" s="223">
        <v>0</v>
      </c>
      <c r="G1549" s="223">
        <v>0</v>
      </c>
      <c r="H1549" s="223">
        <v>0</v>
      </c>
      <c r="I1549" s="223">
        <v>0</v>
      </c>
      <c r="J1549" s="223">
        <v>0</v>
      </c>
      <c r="K1549" s="223">
        <v>0</v>
      </c>
      <c r="L1549" s="223">
        <v>0</v>
      </c>
      <c r="M1549" s="223">
        <v>0</v>
      </c>
      <c r="N1549" s="223">
        <v>0</v>
      </c>
      <c r="O1549">
        <v>30</v>
      </c>
    </row>
    <row r="1550" spans="1:15">
      <c r="A1550" s="222" t="s">
        <v>385</v>
      </c>
      <c r="B1550" s="222" t="s">
        <v>119</v>
      </c>
      <c r="C1550" s="223">
        <v>0</v>
      </c>
      <c r="D1550" s="223">
        <v>0</v>
      </c>
      <c r="E1550" s="223">
        <v>0</v>
      </c>
      <c r="F1550" s="223">
        <v>0</v>
      </c>
      <c r="G1550" s="223">
        <v>0</v>
      </c>
      <c r="H1550" s="223">
        <v>0</v>
      </c>
      <c r="I1550" s="223">
        <v>0</v>
      </c>
      <c r="J1550" s="223">
        <v>0</v>
      </c>
      <c r="K1550" s="223">
        <v>0</v>
      </c>
      <c r="L1550" s="223">
        <v>0</v>
      </c>
      <c r="M1550" s="223">
        <v>0</v>
      </c>
      <c r="N1550" s="223">
        <v>0</v>
      </c>
      <c r="O1550">
        <v>30</v>
      </c>
    </row>
    <row r="1551" spans="1:15">
      <c r="A1551" s="222" t="s">
        <v>386</v>
      </c>
      <c r="B1551" s="222" t="s">
        <v>119</v>
      </c>
      <c r="C1551" s="223">
        <v>0</v>
      </c>
      <c r="D1551" s="223">
        <v>0</v>
      </c>
      <c r="E1551" s="223">
        <v>0</v>
      </c>
      <c r="F1551" s="223">
        <v>0</v>
      </c>
      <c r="G1551" s="223">
        <v>0</v>
      </c>
      <c r="H1551" s="223">
        <v>0</v>
      </c>
      <c r="I1551" s="223">
        <v>0</v>
      </c>
      <c r="J1551" s="223">
        <v>0</v>
      </c>
      <c r="K1551" s="223">
        <v>0</v>
      </c>
      <c r="L1551" s="223">
        <v>0</v>
      </c>
      <c r="M1551" s="223">
        <v>0</v>
      </c>
      <c r="N1551" s="223">
        <v>0</v>
      </c>
      <c r="O1551">
        <v>30</v>
      </c>
    </row>
    <row r="1552" spans="1:15">
      <c r="A1552" s="222" t="s">
        <v>387</v>
      </c>
      <c r="B1552" s="222" t="s">
        <v>119</v>
      </c>
      <c r="C1552" s="223">
        <v>0</v>
      </c>
      <c r="D1552" s="223">
        <v>0</v>
      </c>
      <c r="E1552" s="223">
        <v>0</v>
      </c>
      <c r="F1552" s="223">
        <v>0</v>
      </c>
      <c r="G1552" s="223">
        <v>0</v>
      </c>
      <c r="H1552" s="223">
        <v>0</v>
      </c>
      <c r="I1552" s="223">
        <v>0</v>
      </c>
      <c r="J1552" s="223">
        <v>0</v>
      </c>
      <c r="K1552" s="223">
        <v>0</v>
      </c>
      <c r="L1552" s="223">
        <v>0</v>
      </c>
      <c r="M1552" s="223">
        <v>0</v>
      </c>
      <c r="N1552" s="223">
        <v>0</v>
      </c>
      <c r="O1552">
        <v>30</v>
      </c>
    </row>
    <row r="1553" spans="1:15">
      <c r="A1553" s="222" t="s">
        <v>388</v>
      </c>
      <c r="B1553" s="222" t="s">
        <v>119</v>
      </c>
      <c r="C1553" s="223">
        <v>0</v>
      </c>
      <c r="D1553" s="223">
        <v>0</v>
      </c>
      <c r="E1553" s="223">
        <v>0</v>
      </c>
      <c r="F1553" s="223">
        <v>0</v>
      </c>
      <c r="G1553" s="223">
        <v>0</v>
      </c>
      <c r="H1553" s="223">
        <v>0</v>
      </c>
      <c r="I1553" s="223">
        <v>0</v>
      </c>
      <c r="J1553" s="223">
        <v>0</v>
      </c>
      <c r="K1553" s="223">
        <v>0</v>
      </c>
      <c r="L1553" s="223">
        <v>0</v>
      </c>
      <c r="M1553" s="223">
        <v>0</v>
      </c>
      <c r="N1553" s="223">
        <v>0</v>
      </c>
      <c r="O1553">
        <v>30</v>
      </c>
    </row>
    <row r="1554" spans="1:15">
      <c r="A1554" s="222" t="s">
        <v>389</v>
      </c>
      <c r="B1554" s="222" t="s">
        <v>119</v>
      </c>
      <c r="C1554" s="223">
        <v>0</v>
      </c>
      <c r="D1554" s="223">
        <v>0</v>
      </c>
      <c r="E1554" s="223">
        <v>0</v>
      </c>
      <c r="F1554" s="223">
        <v>0</v>
      </c>
      <c r="G1554" s="223">
        <v>0</v>
      </c>
      <c r="H1554" s="223">
        <v>0</v>
      </c>
      <c r="I1554" s="223">
        <v>0</v>
      </c>
      <c r="J1554" s="223">
        <v>0</v>
      </c>
      <c r="K1554" s="223">
        <v>0</v>
      </c>
      <c r="L1554" s="223">
        <v>0</v>
      </c>
      <c r="M1554" s="223">
        <v>0</v>
      </c>
      <c r="N1554" s="223">
        <v>0</v>
      </c>
      <c r="O1554">
        <v>30</v>
      </c>
    </row>
    <row r="1555" spans="1:15">
      <c r="A1555" s="222" t="s">
        <v>390</v>
      </c>
      <c r="B1555" s="222" t="s">
        <v>119</v>
      </c>
      <c r="C1555" s="223">
        <v>0</v>
      </c>
      <c r="D1555" s="223">
        <v>0</v>
      </c>
      <c r="E1555" s="223">
        <v>0</v>
      </c>
      <c r="F1555" s="223">
        <v>0</v>
      </c>
      <c r="G1555" s="223">
        <v>0</v>
      </c>
      <c r="H1555" s="223">
        <v>0</v>
      </c>
      <c r="I1555" s="223">
        <v>0</v>
      </c>
      <c r="J1555" s="223">
        <v>0</v>
      </c>
      <c r="K1555" s="223">
        <v>0</v>
      </c>
      <c r="L1555" s="223">
        <v>0</v>
      </c>
      <c r="M1555" s="223">
        <v>0</v>
      </c>
      <c r="N1555" s="223">
        <v>0</v>
      </c>
      <c r="O1555">
        <v>30</v>
      </c>
    </row>
    <row r="1556" spans="1:15">
      <c r="A1556" s="222" t="s">
        <v>391</v>
      </c>
      <c r="B1556" s="222" t="s">
        <v>119</v>
      </c>
      <c r="C1556" s="223">
        <v>0</v>
      </c>
      <c r="D1556" s="223">
        <v>0</v>
      </c>
      <c r="E1556" s="223">
        <v>0</v>
      </c>
      <c r="F1556" s="223">
        <v>0</v>
      </c>
      <c r="G1556" s="223">
        <v>0</v>
      </c>
      <c r="H1556" s="223">
        <v>0</v>
      </c>
      <c r="I1556" s="223">
        <v>0</v>
      </c>
      <c r="J1556" s="223">
        <v>0</v>
      </c>
      <c r="K1556" s="223">
        <v>0</v>
      </c>
      <c r="L1556" s="223">
        <v>0</v>
      </c>
      <c r="M1556" s="223">
        <v>0</v>
      </c>
      <c r="N1556" s="223">
        <v>0</v>
      </c>
      <c r="O1556">
        <v>30</v>
      </c>
    </row>
    <row r="1557" spans="1:15">
      <c r="A1557" s="222" t="s">
        <v>392</v>
      </c>
      <c r="B1557" s="222" t="s">
        <v>119</v>
      </c>
      <c r="C1557" s="223">
        <v>0</v>
      </c>
      <c r="D1557" s="223">
        <v>0</v>
      </c>
      <c r="E1557" s="223">
        <v>0</v>
      </c>
      <c r="F1557" s="223">
        <v>0</v>
      </c>
      <c r="G1557" s="223">
        <v>0</v>
      </c>
      <c r="H1557" s="223">
        <v>0</v>
      </c>
      <c r="I1557" s="223">
        <v>0</v>
      </c>
      <c r="J1557" s="223">
        <v>0</v>
      </c>
      <c r="K1557" s="223">
        <v>0</v>
      </c>
      <c r="L1557" s="223">
        <v>0</v>
      </c>
      <c r="M1557" s="223">
        <v>0</v>
      </c>
      <c r="N1557" s="223">
        <v>0</v>
      </c>
      <c r="O1557">
        <v>30</v>
      </c>
    </row>
    <row r="1558" spans="1:15">
      <c r="A1558" s="222" t="s">
        <v>393</v>
      </c>
      <c r="B1558" s="222" t="s">
        <v>119</v>
      </c>
      <c r="C1558" s="223">
        <v>0</v>
      </c>
      <c r="D1558" s="223">
        <v>0</v>
      </c>
      <c r="E1558" s="223">
        <v>0</v>
      </c>
      <c r="F1558" s="223">
        <v>0</v>
      </c>
      <c r="G1558" s="223">
        <v>0</v>
      </c>
      <c r="H1558" s="223">
        <v>0</v>
      </c>
      <c r="I1558" s="223">
        <v>0</v>
      </c>
      <c r="J1558" s="223">
        <v>0</v>
      </c>
      <c r="K1558" s="223">
        <v>0</v>
      </c>
      <c r="L1558" s="223">
        <v>0</v>
      </c>
      <c r="M1558" s="223">
        <v>0</v>
      </c>
      <c r="N1558" s="223">
        <v>0</v>
      </c>
      <c r="O1558">
        <v>30</v>
      </c>
    </row>
    <row r="1559" spans="1:15">
      <c r="A1559" s="222" t="s">
        <v>394</v>
      </c>
      <c r="B1559" s="222" t="s">
        <v>119</v>
      </c>
      <c r="C1559" s="223">
        <v>0</v>
      </c>
      <c r="D1559" s="223">
        <v>0</v>
      </c>
      <c r="E1559" s="223">
        <v>0</v>
      </c>
      <c r="F1559" s="223">
        <v>0</v>
      </c>
      <c r="G1559" s="223">
        <v>0</v>
      </c>
      <c r="H1559" s="223">
        <v>0</v>
      </c>
      <c r="I1559" s="223">
        <v>0</v>
      </c>
      <c r="J1559" s="223">
        <v>0</v>
      </c>
      <c r="K1559" s="223">
        <v>0</v>
      </c>
      <c r="L1559" s="223">
        <v>0</v>
      </c>
      <c r="M1559" s="223">
        <v>0</v>
      </c>
      <c r="N1559" s="223">
        <v>0</v>
      </c>
      <c r="O1559">
        <v>30</v>
      </c>
    </row>
    <row r="1560" spans="1:15">
      <c r="A1560" s="222" t="s">
        <v>395</v>
      </c>
      <c r="B1560" s="222" t="s">
        <v>119</v>
      </c>
      <c r="C1560" s="223">
        <v>0</v>
      </c>
      <c r="D1560" s="223">
        <v>0</v>
      </c>
      <c r="E1560" s="223">
        <v>0</v>
      </c>
      <c r="F1560" s="223">
        <v>0</v>
      </c>
      <c r="G1560" s="223">
        <v>0</v>
      </c>
      <c r="H1560" s="223">
        <v>0</v>
      </c>
      <c r="I1560" s="223">
        <v>0</v>
      </c>
      <c r="J1560" s="223">
        <v>0</v>
      </c>
      <c r="K1560" s="223">
        <v>0</v>
      </c>
      <c r="L1560" s="223">
        <v>0</v>
      </c>
      <c r="M1560" s="223">
        <v>0</v>
      </c>
      <c r="N1560" s="223">
        <v>0</v>
      </c>
      <c r="O1560">
        <v>30</v>
      </c>
    </row>
    <row r="1561" spans="1:15">
      <c r="A1561" s="222" t="s">
        <v>396</v>
      </c>
      <c r="B1561" s="222" t="s">
        <v>119</v>
      </c>
      <c r="C1561" s="223">
        <v>0</v>
      </c>
      <c r="D1561" s="223">
        <v>0</v>
      </c>
      <c r="E1561" s="223">
        <v>0</v>
      </c>
      <c r="F1561" s="223">
        <v>0</v>
      </c>
      <c r="G1561" s="223">
        <v>0</v>
      </c>
      <c r="H1561" s="223">
        <v>0</v>
      </c>
      <c r="I1561" s="223">
        <v>0</v>
      </c>
      <c r="J1561" s="223">
        <v>0</v>
      </c>
      <c r="K1561" s="223">
        <v>0</v>
      </c>
      <c r="L1561" s="223">
        <v>0</v>
      </c>
      <c r="M1561" s="223">
        <v>0</v>
      </c>
      <c r="N1561" s="223">
        <v>0</v>
      </c>
      <c r="O1561">
        <v>30</v>
      </c>
    </row>
    <row r="1562" spans="1:15">
      <c r="A1562" s="222" t="s">
        <v>397</v>
      </c>
      <c r="B1562" s="222" t="s">
        <v>119</v>
      </c>
      <c r="C1562" s="223">
        <v>0</v>
      </c>
      <c r="D1562" s="223">
        <v>0</v>
      </c>
      <c r="E1562" s="223">
        <v>0</v>
      </c>
      <c r="F1562" s="223">
        <v>0</v>
      </c>
      <c r="G1562" s="223">
        <v>0</v>
      </c>
      <c r="H1562" s="223">
        <v>0</v>
      </c>
      <c r="I1562" s="223">
        <v>0</v>
      </c>
      <c r="J1562" s="223">
        <v>0</v>
      </c>
      <c r="K1562" s="223">
        <v>0</v>
      </c>
      <c r="L1562" s="223">
        <v>0</v>
      </c>
      <c r="M1562" s="223">
        <v>0</v>
      </c>
      <c r="N1562" s="223">
        <v>0</v>
      </c>
      <c r="O1562">
        <v>30</v>
      </c>
    </row>
    <row r="1563" spans="1:15">
      <c r="A1563" s="222" t="s">
        <v>398</v>
      </c>
      <c r="B1563" s="222" t="s">
        <v>119</v>
      </c>
      <c r="C1563" s="223">
        <v>0</v>
      </c>
      <c r="D1563" s="223">
        <v>0</v>
      </c>
      <c r="E1563" s="223">
        <v>0</v>
      </c>
      <c r="F1563" s="223">
        <v>0</v>
      </c>
      <c r="G1563" s="223">
        <v>0</v>
      </c>
      <c r="H1563" s="223">
        <v>0</v>
      </c>
      <c r="I1563" s="223">
        <v>0</v>
      </c>
      <c r="J1563" s="223">
        <v>0</v>
      </c>
      <c r="K1563" s="223">
        <v>0</v>
      </c>
      <c r="L1563" s="223">
        <v>0</v>
      </c>
      <c r="M1563" s="223">
        <v>0</v>
      </c>
      <c r="N1563" s="223">
        <v>0</v>
      </c>
      <c r="O1563">
        <v>30</v>
      </c>
    </row>
    <row r="1564" spans="1:15">
      <c r="A1564" s="222" t="s">
        <v>399</v>
      </c>
      <c r="B1564" s="222" t="s">
        <v>119</v>
      </c>
      <c r="C1564" s="223">
        <v>0</v>
      </c>
      <c r="D1564" s="223">
        <v>0</v>
      </c>
      <c r="E1564" s="223">
        <v>0</v>
      </c>
      <c r="F1564" s="223">
        <v>0</v>
      </c>
      <c r="G1564" s="223">
        <v>0</v>
      </c>
      <c r="H1564" s="223">
        <v>0</v>
      </c>
      <c r="I1564" s="223">
        <v>0</v>
      </c>
      <c r="J1564" s="223">
        <v>0</v>
      </c>
      <c r="K1564" s="223">
        <v>0</v>
      </c>
      <c r="L1564" s="223">
        <v>0</v>
      </c>
      <c r="M1564" s="223">
        <v>0</v>
      </c>
      <c r="N1564" s="223">
        <v>0</v>
      </c>
      <c r="O1564">
        <v>30</v>
      </c>
    </row>
    <row r="1565" spans="1:15">
      <c r="A1565" s="222" t="s">
        <v>400</v>
      </c>
      <c r="B1565" s="222" t="s">
        <v>119</v>
      </c>
      <c r="C1565" s="223">
        <v>0</v>
      </c>
      <c r="D1565" s="223">
        <v>0</v>
      </c>
      <c r="E1565" s="223">
        <v>0</v>
      </c>
      <c r="F1565" s="223">
        <v>0</v>
      </c>
      <c r="G1565" s="223">
        <v>0</v>
      </c>
      <c r="H1565" s="223">
        <v>0</v>
      </c>
      <c r="I1565" s="223">
        <v>0</v>
      </c>
      <c r="J1565" s="223">
        <v>0</v>
      </c>
      <c r="K1565" s="223">
        <v>0</v>
      </c>
      <c r="L1565" s="223">
        <v>0</v>
      </c>
      <c r="M1565" s="223">
        <v>0</v>
      </c>
      <c r="N1565" s="223">
        <v>0</v>
      </c>
      <c r="O1565">
        <v>30</v>
      </c>
    </row>
    <row r="1566" spans="1:15">
      <c r="A1566" s="222" t="s">
        <v>401</v>
      </c>
      <c r="B1566" s="222" t="s">
        <v>119</v>
      </c>
      <c r="C1566" s="223">
        <v>0</v>
      </c>
      <c r="D1566" s="223">
        <v>0</v>
      </c>
      <c r="E1566" s="223">
        <v>0</v>
      </c>
      <c r="F1566" s="223">
        <v>0</v>
      </c>
      <c r="G1566" s="223">
        <v>0</v>
      </c>
      <c r="H1566" s="223">
        <v>0</v>
      </c>
      <c r="I1566" s="223">
        <v>0</v>
      </c>
      <c r="J1566" s="223">
        <v>0</v>
      </c>
      <c r="K1566" s="223">
        <v>0</v>
      </c>
      <c r="L1566" s="223">
        <v>0</v>
      </c>
      <c r="M1566" s="223">
        <v>0</v>
      </c>
      <c r="N1566" s="223">
        <v>0</v>
      </c>
      <c r="O1566">
        <v>30</v>
      </c>
    </row>
    <row r="1567" spans="1:15">
      <c r="A1567" s="222" t="s">
        <v>402</v>
      </c>
      <c r="B1567" s="222" t="s">
        <v>119</v>
      </c>
      <c r="C1567" s="223">
        <v>0</v>
      </c>
      <c r="D1567" s="223">
        <v>0</v>
      </c>
      <c r="E1567" s="223">
        <v>0</v>
      </c>
      <c r="F1567" s="223">
        <v>0</v>
      </c>
      <c r="G1567" s="223">
        <v>0</v>
      </c>
      <c r="H1567" s="223">
        <v>0</v>
      </c>
      <c r="I1567" s="223">
        <v>0</v>
      </c>
      <c r="J1567" s="223">
        <v>0</v>
      </c>
      <c r="K1567" s="223">
        <v>0</v>
      </c>
      <c r="L1567" s="223">
        <v>0</v>
      </c>
      <c r="M1567" s="223">
        <v>0</v>
      </c>
      <c r="N1567" s="223">
        <v>0</v>
      </c>
      <c r="O1567">
        <v>30</v>
      </c>
    </row>
    <row r="1568" spans="1:15">
      <c r="A1568" s="222" t="s">
        <v>403</v>
      </c>
      <c r="B1568" s="222" t="s">
        <v>119</v>
      </c>
      <c r="C1568" s="223">
        <v>0</v>
      </c>
      <c r="D1568" s="223">
        <v>0</v>
      </c>
      <c r="E1568" s="223">
        <v>0</v>
      </c>
      <c r="F1568" s="223">
        <v>0</v>
      </c>
      <c r="G1568" s="223">
        <v>0</v>
      </c>
      <c r="H1568" s="223">
        <v>0</v>
      </c>
      <c r="I1568" s="223">
        <v>0</v>
      </c>
      <c r="J1568" s="223">
        <v>0</v>
      </c>
      <c r="K1568" s="223">
        <v>0</v>
      </c>
      <c r="L1568" s="223">
        <v>0</v>
      </c>
      <c r="M1568" s="223">
        <v>0</v>
      </c>
      <c r="N1568" s="223">
        <v>0</v>
      </c>
      <c r="O1568">
        <v>30</v>
      </c>
    </row>
    <row r="1569" spans="1:15">
      <c r="A1569" s="222" t="s">
        <v>404</v>
      </c>
      <c r="B1569" s="222" t="s">
        <v>119</v>
      </c>
      <c r="C1569" s="223">
        <v>0</v>
      </c>
      <c r="D1569" s="223">
        <v>0</v>
      </c>
      <c r="E1569" s="223">
        <v>0</v>
      </c>
      <c r="F1569" s="223">
        <v>0</v>
      </c>
      <c r="G1569" s="223">
        <v>0</v>
      </c>
      <c r="H1569" s="223">
        <v>0</v>
      </c>
      <c r="I1569" s="223">
        <v>0</v>
      </c>
      <c r="J1569" s="223">
        <v>0</v>
      </c>
      <c r="K1569" s="223">
        <v>0</v>
      </c>
      <c r="L1569" s="223">
        <v>0</v>
      </c>
      <c r="M1569" s="223">
        <v>0</v>
      </c>
      <c r="N1569" s="223">
        <v>0</v>
      </c>
      <c r="O1569">
        <v>30</v>
      </c>
    </row>
    <row r="1570" spans="1:15">
      <c r="A1570" s="222" t="s">
        <v>405</v>
      </c>
      <c r="B1570" s="222" t="s">
        <v>119</v>
      </c>
      <c r="C1570" s="223">
        <v>0</v>
      </c>
      <c r="D1570" s="223">
        <v>0</v>
      </c>
      <c r="E1570" s="223">
        <v>0</v>
      </c>
      <c r="F1570" s="223">
        <v>0</v>
      </c>
      <c r="G1570" s="223">
        <v>0</v>
      </c>
      <c r="H1570" s="223">
        <v>0</v>
      </c>
      <c r="I1570" s="223">
        <v>0</v>
      </c>
      <c r="J1570" s="223">
        <v>0</v>
      </c>
      <c r="K1570" s="223">
        <v>0</v>
      </c>
      <c r="L1570" s="223">
        <v>0</v>
      </c>
      <c r="M1570" s="223">
        <v>0</v>
      </c>
      <c r="N1570" s="223">
        <v>0</v>
      </c>
      <c r="O1570">
        <v>30</v>
      </c>
    </row>
    <row r="1571" spans="1:15">
      <c r="A1571" s="222" t="s">
        <v>406</v>
      </c>
      <c r="B1571" s="222" t="s">
        <v>119</v>
      </c>
      <c r="C1571" s="223">
        <v>0</v>
      </c>
      <c r="D1571" s="223">
        <v>0</v>
      </c>
      <c r="E1571" s="223">
        <v>0</v>
      </c>
      <c r="F1571" s="223">
        <v>0</v>
      </c>
      <c r="G1571" s="223">
        <v>0</v>
      </c>
      <c r="H1571" s="223">
        <v>0</v>
      </c>
      <c r="I1571" s="223">
        <v>0</v>
      </c>
      <c r="J1571" s="223">
        <v>0</v>
      </c>
      <c r="K1571" s="223">
        <v>0</v>
      </c>
      <c r="L1571" s="223">
        <v>0</v>
      </c>
      <c r="M1571" s="223">
        <v>0</v>
      </c>
      <c r="N1571" s="223">
        <v>0</v>
      </c>
      <c r="O1571">
        <v>30</v>
      </c>
    </row>
    <row r="1572" spans="1:15">
      <c r="A1572" s="222" t="s">
        <v>407</v>
      </c>
      <c r="B1572" s="222" t="s">
        <v>119</v>
      </c>
      <c r="C1572" s="223">
        <v>0</v>
      </c>
      <c r="D1572" s="223">
        <v>0</v>
      </c>
      <c r="E1572" s="223">
        <v>0</v>
      </c>
      <c r="F1572" s="223">
        <v>0</v>
      </c>
      <c r="G1572" s="223">
        <v>0</v>
      </c>
      <c r="H1572" s="223">
        <v>0</v>
      </c>
      <c r="I1572" s="223">
        <v>0</v>
      </c>
      <c r="J1572" s="223">
        <v>0</v>
      </c>
      <c r="K1572" s="223">
        <v>0</v>
      </c>
      <c r="L1572" s="223">
        <v>0</v>
      </c>
      <c r="M1572" s="223">
        <v>0</v>
      </c>
      <c r="N1572" s="223">
        <v>0</v>
      </c>
      <c r="O1572">
        <v>30</v>
      </c>
    </row>
    <row r="1573" spans="1:15">
      <c r="A1573" s="222" t="s">
        <v>408</v>
      </c>
      <c r="B1573" s="222" t="s">
        <v>119</v>
      </c>
      <c r="C1573" s="223">
        <v>0</v>
      </c>
      <c r="D1573" s="223">
        <v>0</v>
      </c>
      <c r="E1573" s="223">
        <v>0</v>
      </c>
      <c r="F1573" s="223">
        <v>0</v>
      </c>
      <c r="G1573" s="223">
        <v>0</v>
      </c>
      <c r="H1573" s="223">
        <v>0</v>
      </c>
      <c r="I1573" s="223">
        <v>0</v>
      </c>
      <c r="J1573" s="223">
        <v>0</v>
      </c>
      <c r="K1573" s="223">
        <v>0</v>
      </c>
      <c r="L1573" s="223">
        <v>0</v>
      </c>
      <c r="M1573" s="223">
        <v>0</v>
      </c>
      <c r="N1573" s="223">
        <v>0</v>
      </c>
      <c r="O1573">
        <v>30</v>
      </c>
    </row>
    <row r="1574" spans="1:15">
      <c r="A1574" s="222" t="s">
        <v>409</v>
      </c>
      <c r="B1574" s="222" t="s">
        <v>119</v>
      </c>
      <c r="C1574" s="223">
        <v>0</v>
      </c>
      <c r="D1574" s="223">
        <v>0</v>
      </c>
      <c r="E1574" s="223">
        <v>0</v>
      </c>
      <c r="F1574" s="223">
        <v>0</v>
      </c>
      <c r="G1574" s="223">
        <v>0</v>
      </c>
      <c r="H1574" s="223">
        <v>0</v>
      </c>
      <c r="I1574" s="223">
        <v>0</v>
      </c>
      <c r="J1574" s="223">
        <v>0</v>
      </c>
      <c r="K1574" s="223">
        <v>0</v>
      </c>
      <c r="L1574" s="223">
        <v>0</v>
      </c>
      <c r="M1574" s="223">
        <v>0</v>
      </c>
      <c r="N1574" s="223">
        <v>0</v>
      </c>
      <c r="O1574">
        <v>30</v>
      </c>
    </row>
    <row r="1575" spans="1:15">
      <c r="A1575" s="222" t="s">
        <v>410</v>
      </c>
      <c r="B1575" s="222" t="s">
        <v>119</v>
      </c>
      <c r="C1575" s="223">
        <v>0</v>
      </c>
      <c r="D1575" s="223">
        <v>0</v>
      </c>
      <c r="E1575" s="223">
        <v>0</v>
      </c>
      <c r="F1575" s="223">
        <v>0</v>
      </c>
      <c r="G1575" s="223">
        <v>0</v>
      </c>
      <c r="H1575" s="223">
        <v>0</v>
      </c>
      <c r="I1575" s="223">
        <v>0</v>
      </c>
      <c r="J1575" s="223">
        <v>0</v>
      </c>
      <c r="K1575" s="223">
        <v>0</v>
      </c>
      <c r="L1575" s="223">
        <v>0</v>
      </c>
      <c r="M1575" s="223">
        <v>0</v>
      </c>
      <c r="N1575" s="223">
        <v>0</v>
      </c>
      <c r="O1575">
        <v>30</v>
      </c>
    </row>
    <row r="1576" spans="1:15">
      <c r="A1576" s="222" t="s">
        <v>411</v>
      </c>
      <c r="B1576" s="222" t="s">
        <v>119</v>
      </c>
      <c r="C1576" s="223">
        <v>0</v>
      </c>
      <c r="D1576" s="223">
        <v>0</v>
      </c>
      <c r="E1576" s="223">
        <v>0</v>
      </c>
      <c r="F1576" s="223">
        <v>0</v>
      </c>
      <c r="G1576" s="223">
        <v>0</v>
      </c>
      <c r="H1576" s="223">
        <v>0</v>
      </c>
      <c r="I1576" s="223">
        <v>0</v>
      </c>
      <c r="J1576" s="223">
        <v>0</v>
      </c>
      <c r="K1576" s="223">
        <v>0</v>
      </c>
      <c r="L1576" s="223">
        <v>0</v>
      </c>
      <c r="M1576" s="223">
        <v>0</v>
      </c>
      <c r="N1576" s="223">
        <v>0</v>
      </c>
      <c r="O1576">
        <v>30</v>
      </c>
    </row>
    <row r="1577" spans="1:15">
      <c r="A1577" s="222" t="s">
        <v>412</v>
      </c>
      <c r="B1577" s="222" t="s">
        <v>119</v>
      </c>
      <c r="C1577" s="223">
        <v>0</v>
      </c>
      <c r="D1577" s="223">
        <v>0</v>
      </c>
      <c r="E1577" s="223">
        <v>0</v>
      </c>
      <c r="F1577" s="223">
        <v>0</v>
      </c>
      <c r="G1577" s="223">
        <v>0</v>
      </c>
      <c r="H1577" s="223">
        <v>0</v>
      </c>
      <c r="I1577" s="223">
        <v>0</v>
      </c>
      <c r="J1577" s="223">
        <v>0</v>
      </c>
      <c r="K1577" s="223">
        <v>0</v>
      </c>
      <c r="L1577" s="223">
        <v>0</v>
      </c>
      <c r="M1577" s="223">
        <v>0</v>
      </c>
      <c r="N1577" s="223">
        <v>0</v>
      </c>
      <c r="O1577">
        <v>30</v>
      </c>
    </row>
    <row r="1578" spans="1:15">
      <c r="A1578" s="222" t="s">
        <v>413</v>
      </c>
      <c r="B1578" s="222" t="s">
        <v>119</v>
      </c>
      <c r="C1578" s="223">
        <v>0</v>
      </c>
      <c r="D1578" s="223">
        <v>0</v>
      </c>
      <c r="E1578" s="223">
        <v>0</v>
      </c>
      <c r="F1578" s="223">
        <v>0</v>
      </c>
      <c r="G1578" s="223">
        <v>0</v>
      </c>
      <c r="H1578" s="223">
        <v>0</v>
      </c>
      <c r="I1578" s="223">
        <v>0</v>
      </c>
      <c r="J1578" s="223">
        <v>0</v>
      </c>
      <c r="K1578" s="223">
        <v>0</v>
      </c>
      <c r="L1578" s="223">
        <v>0</v>
      </c>
      <c r="M1578" s="223">
        <v>0</v>
      </c>
      <c r="N1578" s="223">
        <v>0</v>
      </c>
      <c r="O1578">
        <v>30</v>
      </c>
    </row>
    <row r="1579" spans="1:15">
      <c r="A1579" s="222" t="s">
        <v>414</v>
      </c>
      <c r="B1579" s="222" t="s">
        <v>119</v>
      </c>
      <c r="C1579" s="223">
        <v>0</v>
      </c>
      <c r="D1579" s="223">
        <v>0</v>
      </c>
      <c r="E1579" s="223">
        <v>0</v>
      </c>
      <c r="F1579" s="223">
        <v>0</v>
      </c>
      <c r="G1579" s="223">
        <v>0</v>
      </c>
      <c r="H1579" s="223">
        <v>0</v>
      </c>
      <c r="I1579" s="223">
        <v>0</v>
      </c>
      <c r="J1579" s="223">
        <v>0</v>
      </c>
      <c r="K1579" s="223">
        <v>0</v>
      </c>
      <c r="L1579" s="223">
        <v>0</v>
      </c>
      <c r="M1579" s="223">
        <v>0</v>
      </c>
      <c r="N1579" s="223">
        <v>0</v>
      </c>
      <c r="O1579">
        <v>30</v>
      </c>
    </row>
    <row r="1580" spans="1:15">
      <c r="A1580" s="222" t="s">
        <v>415</v>
      </c>
      <c r="B1580" s="222" t="s">
        <v>119</v>
      </c>
      <c r="C1580" s="223">
        <v>0</v>
      </c>
      <c r="D1580" s="223">
        <v>0</v>
      </c>
      <c r="E1580" s="223">
        <v>0</v>
      </c>
      <c r="F1580" s="223">
        <v>0</v>
      </c>
      <c r="G1580" s="223">
        <v>0</v>
      </c>
      <c r="H1580" s="223">
        <v>0</v>
      </c>
      <c r="I1580" s="223">
        <v>0</v>
      </c>
      <c r="J1580" s="223">
        <v>0</v>
      </c>
      <c r="K1580" s="223">
        <v>0</v>
      </c>
      <c r="L1580" s="223">
        <v>0</v>
      </c>
      <c r="M1580" s="223">
        <v>0</v>
      </c>
      <c r="N1580" s="223">
        <v>0</v>
      </c>
      <c r="O1580">
        <v>30</v>
      </c>
    </row>
    <row r="1581" spans="1:15">
      <c r="A1581" s="222" t="s">
        <v>416</v>
      </c>
      <c r="B1581" s="222" t="s">
        <v>119</v>
      </c>
      <c r="C1581" s="223">
        <v>0</v>
      </c>
      <c r="D1581" s="223">
        <v>0</v>
      </c>
      <c r="E1581" s="223">
        <v>0</v>
      </c>
      <c r="F1581" s="223">
        <v>0</v>
      </c>
      <c r="G1581" s="223">
        <v>0</v>
      </c>
      <c r="H1581" s="223">
        <v>0</v>
      </c>
      <c r="I1581" s="223">
        <v>0</v>
      </c>
      <c r="J1581" s="223">
        <v>0</v>
      </c>
      <c r="K1581" s="223">
        <v>0</v>
      </c>
      <c r="L1581" s="223">
        <v>0</v>
      </c>
      <c r="M1581" s="223">
        <v>0</v>
      </c>
      <c r="N1581" s="223">
        <v>0</v>
      </c>
      <c r="O1581">
        <v>30</v>
      </c>
    </row>
    <row r="1582" spans="1:15">
      <c r="A1582" s="222" t="s">
        <v>417</v>
      </c>
      <c r="B1582" s="222" t="s">
        <v>119</v>
      </c>
      <c r="C1582" s="223">
        <v>0</v>
      </c>
      <c r="D1582" s="223">
        <v>0</v>
      </c>
      <c r="E1582" s="223">
        <v>0</v>
      </c>
      <c r="F1582" s="223">
        <v>0</v>
      </c>
      <c r="G1582" s="223">
        <v>0</v>
      </c>
      <c r="H1582" s="223">
        <v>0</v>
      </c>
      <c r="I1582" s="223">
        <v>0</v>
      </c>
      <c r="J1582" s="223">
        <v>0</v>
      </c>
      <c r="K1582" s="223">
        <v>0</v>
      </c>
      <c r="L1582" s="223">
        <v>0</v>
      </c>
      <c r="M1582" s="223">
        <v>0</v>
      </c>
      <c r="N1582" s="223">
        <v>0</v>
      </c>
      <c r="O1582">
        <v>30</v>
      </c>
    </row>
    <row r="1583" spans="1:15">
      <c r="A1583" s="222" t="s">
        <v>418</v>
      </c>
      <c r="B1583" s="222" t="s">
        <v>119</v>
      </c>
      <c r="C1583" s="223">
        <v>0</v>
      </c>
      <c r="D1583" s="223">
        <v>0</v>
      </c>
      <c r="E1583" s="223">
        <v>0</v>
      </c>
      <c r="F1583" s="223">
        <v>0</v>
      </c>
      <c r="G1583" s="223">
        <v>0</v>
      </c>
      <c r="H1583" s="223">
        <v>0</v>
      </c>
      <c r="I1583" s="223">
        <v>0</v>
      </c>
      <c r="J1583" s="223">
        <v>0</v>
      </c>
      <c r="K1583" s="223">
        <v>0</v>
      </c>
      <c r="L1583" s="223">
        <v>0</v>
      </c>
      <c r="M1583" s="223">
        <v>0</v>
      </c>
      <c r="N1583" s="223">
        <v>0</v>
      </c>
      <c r="O1583">
        <v>30</v>
      </c>
    </row>
    <row r="1584" spans="1:15">
      <c r="A1584" s="222" t="s">
        <v>419</v>
      </c>
      <c r="B1584" s="222" t="s">
        <v>119</v>
      </c>
      <c r="C1584" s="223">
        <v>0</v>
      </c>
      <c r="D1584" s="223">
        <v>0</v>
      </c>
      <c r="E1584" s="223">
        <v>0</v>
      </c>
      <c r="F1584" s="223">
        <v>0</v>
      </c>
      <c r="G1584" s="223">
        <v>0</v>
      </c>
      <c r="H1584" s="223">
        <v>0</v>
      </c>
      <c r="I1584" s="223">
        <v>0</v>
      </c>
      <c r="J1584" s="223">
        <v>0</v>
      </c>
      <c r="K1584" s="223">
        <v>0</v>
      </c>
      <c r="L1584" s="223">
        <v>0</v>
      </c>
      <c r="M1584" s="223">
        <v>0</v>
      </c>
      <c r="N1584" s="223">
        <v>0</v>
      </c>
      <c r="O1584">
        <v>30</v>
      </c>
    </row>
    <row r="1585" spans="1:15">
      <c r="A1585" s="222" t="s">
        <v>420</v>
      </c>
      <c r="B1585" s="222" t="s">
        <v>119</v>
      </c>
      <c r="C1585" s="223">
        <v>0</v>
      </c>
      <c r="D1585" s="223">
        <v>0</v>
      </c>
      <c r="E1585" s="223">
        <v>0</v>
      </c>
      <c r="F1585" s="223">
        <v>0</v>
      </c>
      <c r="G1585" s="223">
        <v>0</v>
      </c>
      <c r="H1585" s="223">
        <v>0</v>
      </c>
      <c r="I1585" s="223">
        <v>0</v>
      </c>
      <c r="J1585" s="223">
        <v>0</v>
      </c>
      <c r="K1585" s="223">
        <v>0</v>
      </c>
      <c r="L1585" s="223">
        <v>0</v>
      </c>
      <c r="M1585" s="223">
        <v>0</v>
      </c>
      <c r="N1585" s="223">
        <v>0</v>
      </c>
      <c r="O1585">
        <v>30</v>
      </c>
    </row>
    <row r="1586" spans="1:15">
      <c r="A1586" s="222" t="s">
        <v>421</v>
      </c>
      <c r="B1586" s="222" t="s">
        <v>119</v>
      </c>
      <c r="C1586" s="223">
        <v>0</v>
      </c>
      <c r="D1586" s="223">
        <v>0</v>
      </c>
      <c r="E1586" s="223">
        <v>0</v>
      </c>
      <c r="F1586" s="223">
        <v>0</v>
      </c>
      <c r="G1586" s="223">
        <v>0</v>
      </c>
      <c r="H1586" s="223">
        <v>0</v>
      </c>
      <c r="I1586" s="223">
        <v>0</v>
      </c>
      <c r="J1586" s="223">
        <v>0</v>
      </c>
      <c r="K1586" s="223">
        <v>0</v>
      </c>
      <c r="L1586" s="223">
        <v>0</v>
      </c>
      <c r="M1586" s="223">
        <v>0</v>
      </c>
      <c r="N1586" s="223">
        <v>0</v>
      </c>
      <c r="O1586">
        <v>30</v>
      </c>
    </row>
    <row r="1587" spans="1:15">
      <c r="A1587" s="222" t="s">
        <v>422</v>
      </c>
      <c r="B1587" s="222" t="s">
        <v>119</v>
      </c>
      <c r="C1587" s="223">
        <v>0</v>
      </c>
      <c r="D1587" s="223">
        <v>0</v>
      </c>
      <c r="E1587" s="223">
        <v>0</v>
      </c>
      <c r="F1587" s="223">
        <v>0</v>
      </c>
      <c r="G1587" s="223">
        <v>0</v>
      </c>
      <c r="H1587" s="223">
        <v>0</v>
      </c>
      <c r="I1587" s="223">
        <v>0</v>
      </c>
      <c r="J1587" s="223">
        <v>0</v>
      </c>
      <c r="K1587" s="223">
        <v>0</v>
      </c>
      <c r="L1587" s="223">
        <v>0</v>
      </c>
      <c r="M1587" s="223">
        <v>0</v>
      </c>
      <c r="N1587" s="223">
        <v>0</v>
      </c>
      <c r="O1587">
        <v>30</v>
      </c>
    </row>
    <row r="1588" spans="1:15">
      <c r="A1588" s="222" t="s">
        <v>423</v>
      </c>
      <c r="B1588" s="222" t="s">
        <v>119</v>
      </c>
      <c r="C1588" s="223">
        <v>0</v>
      </c>
      <c r="D1588" s="223">
        <v>0</v>
      </c>
      <c r="E1588" s="223">
        <v>0</v>
      </c>
      <c r="F1588" s="223">
        <v>0</v>
      </c>
      <c r="G1588" s="223">
        <v>0</v>
      </c>
      <c r="H1588" s="223">
        <v>0</v>
      </c>
      <c r="I1588" s="223">
        <v>0</v>
      </c>
      <c r="J1588" s="223">
        <v>0</v>
      </c>
      <c r="K1588" s="223">
        <v>0</v>
      </c>
      <c r="L1588" s="223">
        <v>0</v>
      </c>
      <c r="M1588" s="223">
        <v>0</v>
      </c>
      <c r="N1588" s="223">
        <v>0</v>
      </c>
      <c r="O1588">
        <v>30</v>
      </c>
    </row>
    <row r="1589" spans="1:15">
      <c r="A1589" s="222" t="s">
        <v>424</v>
      </c>
      <c r="B1589" s="222" t="s">
        <v>119</v>
      </c>
      <c r="C1589" s="223">
        <v>0</v>
      </c>
      <c r="D1589" s="223">
        <v>0</v>
      </c>
      <c r="E1589" s="223">
        <v>0</v>
      </c>
      <c r="F1589" s="223">
        <v>0</v>
      </c>
      <c r="G1589" s="223">
        <v>0</v>
      </c>
      <c r="H1589" s="223">
        <v>0</v>
      </c>
      <c r="I1589" s="223">
        <v>0</v>
      </c>
      <c r="J1589" s="223">
        <v>0</v>
      </c>
      <c r="K1589" s="223">
        <v>0</v>
      </c>
      <c r="L1589" s="223">
        <v>0</v>
      </c>
      <c r="M1589" s="223">
        <v>0</v>
      </c>
      <c r="N1589" s="223">
        <v>0</v>
      </c>
      <c r="O1589">
        <v>30</v>
      </c>
    </row>
    <row r="1590" spans="1:15">
      <c r="A1590" s="222" t="s">
        <v>425</v>
      </c>
      <c r="B1590" s="222" t="s">
        <v>119</v>
      </c>
      <c r="C1590" s="223">
        <v>0</v>
      </c>
      <c r="D1590" s="223">
        <v>0</v>
      </c>
      <c r="E1590" s="223">
        <v>0</v>
      </c>
      <c r="F1590" s="223">
        <v>0</v>
      </c>
      <c r="G1590" s="223">
        <v>0</v>
      </c>
      <c r="H1590" s="223">
        <v>0</v>
      </c>
      <c r="I1590" s="223">
        <v>0</v>
      </c>
      <c r="J1590" s="223">
        <v>0</v>
      </c>
      <c r="K1590" s="223">
        <v>0</v>
      </c>
      <c r="L1590" s="223">
        <v>0</v>
      </c>
      <c r="M1590" s="223">
        <v>0</v>
      </c>
      <c r="N1590" s="223">
        <v>0</v>
      </c>
      <c r="O1590">
        <v>30</v>
      </c>
    </row>
    <row r="1591" spans="1:15">
      <c r="A1591" s="222" t="s">
        <v>426</v>
      </c>
      <c r="B1591" s="222" t="s">
        <v>119</v>
      </c>
      <c r="C1591" s="223">
        <v>0</v>
      </c>
      <c r="D1591" s="223">
        <v>0</v>
      </c>
      <c r="E1591" s="223">
        <v>0</v>
      </c>
      <c r="F1591" s="223">
        <v>0</v>
      </c>
      <c r="G1591" s="223">
        <v>0</v>
      </c>
      <c r="H1591" s="223">
        <v>0</v>
      </c>
      <c r="I1591" s="223">
        <v>0</v>
      </c>
      <c r="J1591" s="223">
        <v>0</v>
      </c>
      <c r="K1591" s="223">
        <v>0</v>
      </c>
      <c r="L1591" s="223">
        <v>0</v>
      </c>
      <c r="M1591" s="223">
        <v>0</v>
      </c>
      <c r="N1591" s="223">
        <v>0</v>
      </c>
      <c r="O1591">
        <v>30</v>
      </c>
    </row>
    <row r="1592" spans="1:15">
      <c r="A1592" s="222" t="s">
        <v>427</v>
      </c>
      <c r="B1592" s="222" t="s">
        <v>119</v>
      </c>
      <c r="C1592" s="223">
        <v>0</v>
      </c>
      <c r="D1592" s="223">
        <v>0</v>
      </c>
      <c r="E1592" s="223">
        <v>0</v>
      </c>
      <c r="F1592" s="223">
        <v>0</v>
      </c>
      <c r="G1592" s="223">
        <v>0</v>
      </c>
      <c r="H1592" s="223">
        <v>0</v>
      </c>
      <c r="I1592" s="223">
        <v>0</v>
      </c>
      <c r="J1592" s="223">
        <v>0</v>
      </c>
      <c r="K1592" s="223">
        <v>0</v>
      </c>
      <c r="L1592" s="223">
        <v>0</v>
      </c>
      <c r="M1592" s="223">
        <v>0</v>
      </c>
      <c r="N1592" s="223">
        <v>0</v>
      </c>
      <c r="O1592">
        <v>30</v>
      </c>
    </row>
    <row r="1593" spans="1:15">
      <c r="A1593" s="222" t="s">
        <v>428</v>
      </c>
      <c r="B1593" s="222" t="s">
        <v>119</v>
      </c>
      <c r="C1593" s="223">
        <v>0</v>
      </c>
      <c r="D1593" s="223">
        <v>0</v>
      </c>
      <c r="E1593" s="223">
        <v>0</v>
      </c>
      <c r="F1593" s="223">
        <v>0</v>
      </c>
      <c r="G1593" s="223">
        <v>0</v>
      </c>
      <c r="H1593" s="223">
        <v>0</v>
      </c>
      <c r="I1593" s="223">
        <v>0</v>
      </c>
      <c r="J1593" s="223">
        <v>0</v>
      </c>
      <c r="K1593" s="223">
        <v>0</v>
      </c>
      <c r="L1593" s="223">
        <v>0</v>
      </c>
      <c r="M1593" s="223">
        <v>0</v>
      </c>
      <c r="N1593" s="223">
        <v>0</v>
      </c>
      <c r="O1593">
        <v>30</v>
      </c>
    </row>
    <row r="1594" spans="1:15">
      <c r="A1594" s="222" t="s">
        <v>429</v>
      </c>
      <c r="B1594" s="222" t="s">
        <v>119</v>
      </c>
      <c r="C1594" s="223">
        <v>0</v>
      </c>
      <c r="D1594" s="223">
        <v>0</v>
      </c>
      <c r="E1594" s="223">
        <v>0</v>
      </c>
      <c r="F1594" s="223">
        <v>0</v>
      </c>
      <c r="G1594" s="223">
        <v>0</v>
      </c>
      <c r="H1594" s="223">
        <v>0</v>
      </c>
      <c r="I1594" s="223">
        <v>0</v>
      </c>
      <c r="J1594" s="223">
        <v>0</v>
      </c>
      <c r="K1594" s="223">
        <v>0</v>
      </c>
      <c r="L1594" s="223">
        <v>0</v>
      </c>
      <c r="M1594" s="223">
        <v>0</v>
      </c>
      <c r="N1594" s="223">
        <v>0</v>
      </c>
      <c r="O1594">
        <v>30</v>
      </c>
    </row>
    <row r="1595" spans="1:15">
      <c r="A1595" s="222" t="s">
        <v>430</v>
      </c>
      <c r="B1595" s="222" t="s">
        <v>119</v>
      </c>
      <c r="C1595" s="223">
        <v>0</v>
      </c>
      <c r="D1595" s="223">
        <v>0</v>
      </c>
      <c r="E1595" s="223">
        <v>0</v>
      </c>
      <c r="F1595" s="223">
        <v>0</v>
      </c>
      <c r="G1595" s="223">
        <v>0</v>
      </c>
      <c r="H1595" s="223">
        <v>0</v>
      </c>
      <c r="I1595" s="223">
        <v>0</v>
      </c>
      <c r="J1595" s="223">
        <v>0</v>
      </c>
      <c r="K1595" s="223">
        <v>0</v>
      </c>
      <c r="L1595" s="223">
        <v>0</v>
      </c>
      <c r="M1595" s="223">
        <v>0</v>
      </c>
      <c r="N1595" s="223">
        <v>0</v>
      </c>
      <c r="O1595">
        <v>30</v>
      </c>
    </row>
    <row r="1596" spans="1:15">
      <c r="A1596" s="222" t="s">
        <v>431</v>
      </c>
      <c r="B1596" s="222" t="s">
        <v>119</v>
      </c>
      <c r="C1596" s="223">
        <v>0</v>
      </c>
      <c r="D1596" s="223">
        <v>0</v>
      </c>
      <c r="E1596" s="223">
        <v>0</v>
      </c>
      <c r="F1596" s="223">
        <v>0</v>
      </c>
      <c r="G1596" s="223">
        <v>0</v>
      </c>
      <c r="H1596" s="223">
        <v>0</v>
      </c>
      <c r="I1596" s="223">
        <v>0</v>
      </c>
      <c r="J1596" s="223">
        <v>0</v>
      </c>
      <c r="K1596" s="223">
        <v>0</v>
      </c>
      <c r="L1596" s="223">
        <v>0</v>
      </c>
      <c r="M1596" s="223">
        <v>0</v>
      </c>
      <c r="N1596" s="223">
        <v>0</v>
      </c>
      <c r="O1596">
        <v>30</v>
      </c>
    </row>
    <row r="1597" spans="1:15">
      <c r="A1597" s="222" t="s">
        <v>432</v>
      </c>
      <c r="B1597" s="222" t="s">
        <v>119</v>
      </c>
      <c r="C1597" s="223">
        <v>0</v>
      </c>
      <c r="D1597" s="223">
        <v>0</v>
      </c>
      <c r="E1597" s="223">
        <v>0</v>
      </c>
      <c r="F1597" s="223">
        <v>0</v>
      </c>
      <c r="G1597" s="223">
        <v>0</v>
      </c>
      <c r="H1597" s="223">
        <v>0</v>
      </c>
      <c r="I1597" s="223">
        <v>0</v>
      </c>
      <c r="J1597" s="223">
        <v>0</v>
      </c>
      <c r="K1597" s="223">
        <v>0</v>
      </c>
      <c r="L1597" s="223">
        <v>0</v>
      </c>
      <c r="M1597" s="223">
        <v>0</v>
      </c>
      <c r="N1597" s="223">
        <v>0</v>
      </c>
      <c r="O1597">
        <v>30</v>
      </c>
    </row>
    <row r="1598" spans="1:15">
      <c r="A1598" s="222" t="s">
        <v>433</v>
      </c>
      <c r="B1598" s="222" t="s">
        <v>119</v>
      </c>
      <c r="C1598" s="223">
        <v>0</v>
      </c>
      <c r="D1598" s="223">
        <v>0</v>
      </c>
      <c r="E1598" s="223">
        <v>0</v>
      </c>
      <c r="F1598" s="223">
        <v>0</v>
      </c>
      <c r="G1598" s="223">
        <v>0</v>
      </c>
      <c r="H1598" s="223">
        <v>0</v>
      </c>
      <c r="I1598" s="223">
        <v>0</v>
      </c>
      <c r="J1598" s="223">
        <v>0</v>
      </c>
      <c r="K1598" s="223">
        <v>0</v>
      </c>
      <c r="L1598" s="223">
        <v>0</v>
      </c>
      <c r="M1598" s="223">
        <v>0</v>
      </c>
      <c r="N1598" s="223">
        <v>0</v>
      </c>
      <c r="O1598">
        <v>30</v>
      </c>
    </row>
    <row r="1599" spans="1:15">
      <c r="A1599" s="222" t="s">
        <v>434</v>
      </c>
      <c r="B1599" s="222" t="s">
        <v>119</v>
      </c>
      <c r="C1599" s="223">
        <v>0</v>
      </c>
      <c r="D1599" s="223">
        <v>0</v>
      </c>
      <c r="E1599" s="223">
        <v>0</v>
      </c>
      <c r="F1599" s="223">
        <v>0</v>
      </c>
      <c r="G1599" s="223">
        <v>0</v>
      </c>
      <c r="H1599" s="223">
        <v>0</v>
      </c>
      <c r="I1599" s="223">
        <v>0</v>
      </c>
      <c r="J1599" s="223">
        <v>0</v>
      </c>
      <c r="K1599" s="223">
        <v>0</v>
      </c>
      <c r="L1599" s="223">
        <v>0</v>
      </c>
      <c r="M1599" s="223">
        <v>0</v>
      </c>
      <c r="N1599" s="223">
        <v>0</v>
      </c>
      <c r="O1599">
        <v>30</v>
      </c>
    </row>
    <row r="1600" spans="1:15">
      <c r="A1600" s="222" t="s">
        <v>435</v>
      </c>
      <c r="B1600" s="222" t="s">
        <v>119</v>
      </c>
      <c r="C1600" s="223">
        <v>0</v>
      </c>
      <c r="D1600" s="223">
        <v>0</v>
      </c>
      <c r="E1600" s="223">
        <v>0</v>
      </c>
      <c r="F1600" s="223">
        <v>0</v>
      </c>
      <c r="G1600" s="223">
        <v>0</v>
      </c>
      <c r="H1600" s="223">
        <v>0</v>
      </c>
      <c r="I1600" s="223">
        <v>0</v>
      </c>
      <c r="J1600" s="223">
        <v>0</v>
      </c>
      <c r="K1600" s="223">
        <v>0</v>
      </c>
      <c r="L1600" s="223">
        <v>0</v>
      </c>
      <c r="M1600" s="223">
        <v>0</v>
      </c>
      <c r="N1600" s="223">
        <v>0</v>
      </c>
      <c r="O1600">
        <v>30</v>
      </c>
    </row>
    <row r="1601" spans="1:15">
      <c r="A1601" s="222" t="s">
        <v>436</v>
      </c>
      <c r="B1601" s="222" t="s">
        <v>119</v>
      </c>
      <c r="C1601" s="223">
        <v>0</v>
      </c>
      <c r="D1601" s="223">
        <v>0</v>
      </c>
      <c r="E1601" s="223">
        <v>0</v>
      </c>
      <c r="F1601" s="223">
        <v>0</v>
      </c>
      <c r="G1601" s="223">
        <v>0</v>
      </c>
      <c r="H1601" s="223">
        <v>0</v>
      </c>
      <c r="I1601" s="223">
        <v>0</v>
      </c>
      <c r="J1601" s="223">
        <v>0</v>
      </c>
      <c r="K1601" s="223">
        <v>0</v>
      </c>
      <c r="L1601" s="223">
        <v>0</v>
      </c>
      <c r="M1601" s="223">
        <v>0</v>
      </c>
      <c r="N1601" s="223">
        <v>0</v>
      </c>
      <c r="O1601">
        <v>30</v>
      </c>
    </row>
    <row r="1602" spans="1:15">
      <c r="A1602" s="222" t="s">
        <v>437</v>
      </c>
      <c r="B1602" s="222" t="s">
        <v>119</v>
      </c>
      <c r="C1602" s="223">
        <v>0</v>
      </c>
      <c r="D1602" s="223">
        <v>0</v>
      </c>
      <c r="E1602" s="223">
        <v>0</v>
      </c>
      <c r="F1602" s="223">
        <v>0</v>
      </c>
      <c r="G1602" s="223">
        <v>0</v>
      </c>
      <c r="H1602" s="223">
        <v>0</v>
      </c>
      <c r="I1602" s="223">
        <v>0</v>
      </c>
      <c r="J1602" s="223">
        <v>0</v>
      </c>
      <c r="K1602" s="223">
        <v>0</v>
      </c>
      <c r="L1602" s="223">
        <v>0</v>
      </c>
      <c r="M1602" s="223">
        <v>0</v>
      </c>
      <c r="N1602" s="223">
        <v>0</v>
      </c>
      <c r="O1602">
        <v>30</v>
      </c>
    </row>
    <row r="1603" spans="1:15">
      <c r="A1603" s="222" t="s">
        <v>438</v>
      </c>
      <c r="B1603" s="222" t="s">
        <v>119</v>
      </c>
      <c r="C1603" s="223">
        <v>0</v>
      </c>
      <c r="D1603" s="223">
        <v>0</v>
      </c>
      <c r="E1603" s="223">
        <v>0</v>
      </c>
      <c r="F1603" s="223">
        <v>0</v>
      </c>
      <c r="G1603" s="223">
        <v>0</v>
      </c>
      <c r="H1603" s="223">
        <v>0</v>
      </c>
      <c r="I1603" s="223">
        <v>0</v>
      </c>
      <c r="J1603" s="223">
        <v>0</v>
      </c>
      <c r="K1603" s="223">
        <v>0</v>
      </c>
      <c r="L1603" s="223">
        <v>0</v>
      </c>
      <c r="M1603" s="223">
        <v>0</v>
      </c>
      <c r="N1603" s="223">
        <v>0</v>
      </c>
      <c r="O1603">
        <v>30</v>
      </c>
    </row>
    <row r="1604" spans="1:15">
      <c r="A1604" s="222" t="s">
        <v>439</v>
      </c>
      <c r="B1604" s="222" t="s">
        <v>119</v>
      </c>
      <c r="C1604" s="223">
        <v>0</v>
      </c>
      <c r="D1604" s="223">
        <v>0</v>
      </c>
      <c r="E1604" s="223">
        <v>0</v>
      </c>
      <c r="F1604" s="223">
        <v>0</v>
      </c>
      <c r="G1604" s="223">
        <v>0</v>
      </c>
      <c r="H1604" s="223">
        <v>0</v>
      </c>
      <c r="I1604" s="223">
        <v>0</v>
      </c>
      <c r="J1604" s="223">
        <v>0</v>
      </c>
      <c r="K1604" s="223">
        <v>0</v>
      </c>
      <c r="L1604" s="223">
        <v>0</v>
      </c>
      <c r="M1604" s="223">
        <v>0</v>
      </c>
      <c r="N1604" s="223">
        <v>0</v>
      </c>
      <c r="O1604">
        <v>30</v>
      </c>
    </row>
    <row r="1605" spans="1:15">
      <c r="A1605" s="222" t="s">
        <v>440</v>
      </c>
      <c r="B1605" s="222" t="s">
        <v>119</v>
      </c>
      <c r="C1605" s="223">
        <v>0</v>
      </c>
      <c r="D1605" s="223">
        <v>0</v>
      </c>
      <c r="E1605" s="223">
        <v>0</v>
      </c>
      <c r="F1605" s="223">
        <v>0</v>
      </c>
      <c r="G1605" s="223">
        <v>0</v>
      </c>
      <c r="H1605" s="223">
        <v>0</v>
      </c>
      <c r="I1605" s="223">
        <v>0</v>
      </c>
      <c r="J1605" s="223">
        <v>0</v>
      </c>
      <c r="K1605" s="223">
        <v>0</v>
      </c>
      <c r="L1605" s="223">
        <v>0</v>
      </c>
      <c r="M1605" s="223">
        <v>0</v>
      </c>
      <c r="N1605" s="223">
        <v>0</v>
      </c>
      <c r="O1605">
        <v>30</v>
      </c>
    </row>
    <row r="1606" spans="1:15">
      <c r="A1606" s="222" t="s">
        <v>441</v>
      </c>
      <c r="B1606" s="222" t="s">
        <v>119</v>
      </c>
      <c r="C1606" s="223">
        <v>0</v>
      </c>
      <c r="D1606" s="223">
        <v>0</v>
      </c>
      <c r="E1606" s="223">
        <v>0</v>
      </c>
      <c r="F1606" s="223">
        <v>0</v>
      </c>
      <c r="G1606" s="223">
        <v>0</v>
      </c>
      <c r="H1606" s="223">
        <v>0</v>
      </c>
      <c r="I1606" s="223">
        <v>0</v>
      </c>
      <c r="J1606" s="223">
        <v>0</v>
      </c>
      <c r="K1606" s="223">
        <v>0</v>
      </c>
      <c r="L1606" s="223">
        <v>0</v>
      </c>
      <c r="M1606" s="223">
        <v>0</v>
      </c>
      <c r="N1606" s="223">
        <v>0</v>
      </c>
      <c r="O1606">
        <v>30</v>
      </c>
    </row>
    <row r="1607" spans="1:15">
      <c r="A1607" s="222" t="s">
        <v>442</v>
      </c>
      <c r="B1607" s="222" t="s">
        <v>119</v>
      </c>
      <c r="C1607" s="223">
        <v>0</v>
      </c>
      <c r="D1607" s="223">
        <v>0</v>
      </c>
      <c r="E1607" s="223">
        <v>0</v>
      </c>
      <c r="F1607" s="223">
        <v>0</v>
      </c>
      <c r="G1607" s="223">
        <v>0</v>
      </c>
      <c r="H1607" s="223">
        <v>0</v>
      </c>
      <c r="I1607" s="223">
        <v>0</v>
      </c>
      <c r="J1607" s="223">
        <v>0</v>
      </c>
      <c r="K1607" s="223">
        <v>0</v>
      </c>
      <c r="L1607" s="223">
        <v>0</v>
      </c>
      <c r="M1607" s="223">
        <v>0</v>
      </c>
      <c r="N1607" s="223">
        <v>0</v>
      </c>
      <c r="O1607">
        <v>30</v>
      </c>
    </row>
    <row r="1608" spans="1:15">
      <c r="A1608" s="222" t="s">
        <v>443</v>
      </c>
      <c r="B1608" s="222" t="s">
        <v>119</v>
      </c>
      <c r="C1608" s="223">
        <v>0</v>
      </c>
      <c r="D1608" s="223">
        <v>0</v>
      </c>
      <c r="E1608" s="223">
        <v>0</v>
      </c>
      <c r="F1608" s="223">
        <v>0</v>
      </c>
      <c r="G1608" s="223">
        <v>0</v>
      </c>
      <c r="H1608" s="223">
        <v>0</v>
      </c>
      <c r="I1608" s="223">
        <v>0</v>
      </c>
      <c r="J1608" s="223">
        <v>0</v>
      </c>
      <c r="K1608" s="223">
        <v>0</v>
      </c>
      <c r="L1608" s="223">
        <v>0</v>
      </c>
      <c r="M1608" s="223">
        <v>0</v>
      </c>
      <c r="N1608" s="223">
        <v>0</v>
      </c>
      <c r="O1608">
        <v>30</v>
      </c>
    </row>
    <row r="1609" spans="1:15">
      <c r="A1609" s="222" t="s">
        <v>444</v>
      </c>
      <c r="B1609" s="222" t="s">
        <v>119</v>
      </c>
      <c r="C1609" s="223">
        <v>0</v>
      </c>
      <c r="D1609" s="223">
        <v>0</v>
      </c>
      <c r="E1609" s="223">
        <v>0</v>
      </c>
      <c r="F1609" s="223">
        <v>0</v>
      </c>
      <c r="G1609" s="223">
        <v>0</v>
      </c>
      <c r="H1609" s="223">
        <v>0</v>
      </c>
      <c r="I1609" s="223">
        <v>0</v>
      </c>
      <c r="J1609" s="223">
        <v>0</v>
      </c>
      <c r="K1609" s="223">
        <v>0</v>
      </c>
      <c r="L1609" s="223">
        <v>0</v>
      </c>
      <c r="M1609" s="223">
        <v>0</v>
      </c>
      <c r="N1609" s="223">
        <v>0</v>
      </c>
      <c r="O1609">
        <v>30</v>
      </c>
    </row>
    <row r="1610" spans="1:15">
      <c r="A1610" s="222" t="s">
        <v>445</v>
      </c>
      <c r="B1610" s="222" t="s">
        <v>119</v>
      </c>
      <c r="C1610" s="223">
        <v>0</v>
      </c>
      <c r="D1610" s="223">
        <v>0</v>
      </c>
      <c r="E1610" s="223">
        <v>0</v>
      </c>
      <c r="F1610" s="223">
        <v>0</v>
      </c>
      <c r="G1610" s="223">
        <v>0</v>
      </c>
      <c r="H1610" s="223">
        <v>0</v>
      </c>
      <c r="I1610" s="223">
        <v>0</v>
      </c>
      <c r="J1610" s="223">
        <v>0</v>
      </c>
      <c r="K1610" s="223">
        <v>0</v>
      </c>
      <c r="L1610" s="223">
        <v>0</v>
      </c>
      <c r="M1610" s="223">
        <v>0</v>
      </c>
      <c r="N1610" s="223">
        <v>0</v>
      </c>
      <c r="O1610">
        <v>30</v>
      </c>
    </row>
    <row r="1611" spans="1:15">
      <c r="A1611" s="222" t="s">
        <v>458</v>
      </c>
      <c r="B1611" s="222" t="s">
        <v>119</v>
      </c>
      <c r="C1611" s="223">
        <v>0</v>
      </c>
      <c r="D1611" s="223">
        <v>0</v>
      </c>
      <c r="E1611" s="223">
        <v>0</v>
      </c>
      <c r="F1611" s="223">
        <v>0</v>
      </c>
      <c r="G1611" s="223">
        <v>0</v>
      </c>
      <c r="H1611" s="223">
        <v>0</v>
      </c>
      <c r="I1611" s="223">
        <v>0</v>
      </c>
      <c r="J1611" s="223">
        <v>0</v>
      </c>
      <c r="K1611" s="223">
        <v>0</v>
      </c>
      <c r="L1611" s="223">
        <v>0</v>
      </c>
      <c r="M1611" s="223">
        <v>0</v>
      </c>
      <c r="N1611" s="223">
        <v>0</v>
      </c>
      <c r="O1611">
        <v>30</v>
      </c>
    </row>
    <row r="1612" spans="1:15">
      <c r="A1612" s="222" t="s">
        <v>459</v>
      </c>
      <c r="B1612" s="222" t="s">
        <v>460</v>
      </c>
      <c r="C1612" s="223">
        <v>0</v>
      </c>
      <c r="D1612" s="223">
        <v>0</v>
      </c>
      <c r="E1612" s="223">
        <v>0</v>
      </c>
      <c r="F1612" s="223">
        <v>0</v>
      </c>
      <c r="G1612" s="223">
        <v>0</v>
      </c>
      <c r="H1612" s="223">
        <v>0</v>
      </c>
      <c r="I1612" s="223">
        <v>0</v>
      </c>
      <c r="J1612" s="223">
        <v>0</v>
      </c>
      <c r="K1612" s="223">
        <v>0</v>
      </c>
      <c r="L1612" s="223">
        <v>0</v>
      </c>
      <c r="M1612" s="223">
        <v>0</v>
      </c>
      <c r="N1612" s="223">
        <v>0</v>
      </c>
      <c r="O1612">
        <v>30</v>
      </c>
    </row>
    <row r="1613" spans="1:15">
      <c r="A1613" s="222" t="s">
        <v>461</v>
      </c>
      <c r="B1613" s="222" t="s">
        <v>462</v>
      </c>
      <c r="C1613" s="223">
        <v>0</v>
      </c>
      <c r="D1613" s="223">
        <v>0</v>
      </c>
      <c r="E1613" s="223">
        <v>0</v>
      </c>
      <c r="F1613" s="223">
        <v>0</v>
      </c>
      <c r="G1613" s="223">
        <v>0</v>
      </c>
      <c r="H1613" s="223">
        <v>0</v>
      </c>
      <c r="I1613" s="223">
        <v>0</v>
      </c>
      <c r="J1613" s="223">
        <v>0</v>
      </c>
      <c r="K1613" s="223">
        <v>0</v>
      </c>
      <c r="L1613" s="223">
        <v>0</v>
      </c>
      <c r="M1613" s="223">
        <v>0</v>
      </c>
      <c r="N1613" s="223">
        <v>0</v>
      </c>
      <c r="O1613">
        <v>30</v>
      </c>
    </row>
    <row r="1614" spans="1:15">
      <c r="A1614" s="222" t="s">
        <v>463</v>
      </c>
      <c r="B1614" s="222" t="s">
        <v>119</v>
      </c>
      <c r="C1614" s="223">
        <v>0</v>
      </c>
      <c r="D1614" s="223">
        <v>0</v>
      </c>
      <c r="E1614" s="223">
        <v>0</v>
      </c>
      <c r="F1614" s="223">
        <v>0</v>
      </c>
      <c r="G1614" s="223">
        <v>0</v>
      </c>
      <c r="H1614" s="223">
        <v>0</v>
      </c>
      <c r="I1614" s="223">
        <v>0</v>
      </c>
      <c r="J1614" s="223">
        <v>0</v>
      </c>
      <c r="K1614" s="223">
        <v>0</v>
      </c>
      <c r="L1614" s="223">
        <v>0</v>
      </c>
      <c r="M1614" s="223">
        <v>0</v>
      </c>
      <c r="N1614" s="223">
        <v>0</v>
      </c>
      <c r="O1614">
        <v>30</v>
      </c>
    </row>
    <row r="1615" spans="1:15">
      <c r="A1615" s="222" t="s">
        <v>464</v>
      </c>
      <c r="B1615" s="222" t="s">
        <v>119</v>
      </c>
      <c r="C1615" s="223">
        <v>0</v>
      </c>
      <c r="D1615" s="223">
        <v>0</v>
      </c>
      <c r="E1615" s="223">
        <v>0</v>
      </c>
      <c r="F1615" s="223">
        <v>0</v>
      </c>
      <c r="G1615" s="223">
        <v>0</v>
      </c>
      <c r="H1615" s="223">
        <v>0</v>
      </c>
      <c r="I1615" s="223">
        <v>0</v>
      </c>
      <c r="J1615" s="223">
        <v>0</v>
      </c>
      <c r="K1615" s="223">
        <v>0</v>
      </c>
      <c r="L1615" s="223">
        <v>0</v>
      </c>
      <c r="M1615" s="223">
        <v>0</v>
      </c>
      <c r="N1615" s="223">
        <v>0</v>
      </c>
      <c r="O1615">
        <v>30</v>
      </c>
    </row>
    <row r="1616" spans="1:15">
      <c r="A1616" s="222" t="s">
        <v>465</v>
      </c>
      <c r="B1616" s="222" t="s">
        <v>119</v>
      </c>
      <c r="C1616" s="223">
        <v>0</v>
      </c>
      <c r="D1616" s="223">
        <v>0</v>
      </c>
      <c r="E1616" s="223">
        <v>0</v>
      </c>
      <c r="F1616" s="223">
        <v>0</v>
      </c>
      <c r="G1616" s="223">
        <v>0</v>
      </c>
      <c r="H1616" s="223">
        <v>0</v>
      </c>
      <c r="I1616" s="223">
        <v>0</v>
      </c>
      <c r="J1616" s="223">
        <v>0</v>
      </c>
      <c r="K1616" s="223">
        <v>0</v>
      </c>
      <c r="L1616" s="223">
        <v>0</v>
      </c>
      <c r="M1616" s="223">
        <v>0</v>
      </c>
      <c r="N1616" s="223">
        <v>0</v>
      </c>
      <c r="O1616">
        <v>30</v>
      </c>
    </row>
    <row r="1617" spans="1:15">
      <c r="A1617" s="222" t="s">
        <v>466</v>
      </c>
      <c r="B1617" s="222" t="s">
        <v>119</v>
      </c>
      <c r="C1617" s="223">
        <v>0</v>
      </c>
      <c r="D1617" s="223">
        <v>0</v>
      </c>
      <c r="E1617" s="223">
        <v>0</v>
      </c>
      <c r="F1617" s="223">
        <v>0</v>
      </c>
      <c r="G1617" s="223">
        <v>0</v>
      </c>
      <c r="H1617" s="223">
        <v>0</v>
      </c>
      <c r="I1617" s="223">
        <v>0</v>
      </c>
      <c r="J1617" s="223">
        <v>0</v>
      </c>
      <c r="K1617" s="223">
        <v>0</v>
      </c>
      <c r="L1617" s="223">
        <v>0</v>
      </c>
      <c r="M1617" s="223">
        <v>0</v>
      </c>
      <c r="N1617" s="223">
        <v>0</v>
      </c>
      <c r="O1617">
        <v>30</v>
      </c>
    </row>
    <row r="1618" spans="1:15">
      <c r="A1618" s="222" t="s">
        <v>467</v>
      </c>
      <c r="B1618" s="222" t="s">
        <v>119</v>
      </c>
      <c r="C1618" s="223">
        <v>0</v>
      </c>
      <c r="D1618" s="223">
        <v>0</v>
      </c>
      <c r="E1618" s="223">
        <v>0</v>
      </c>
      <c r="F1618" s="223">
        <v>0</v>
      </c>
      <c r="G1618" s="223">
        <v>0</v>
      </c>
      <c r="H1618" s="223">
        <v>0</v>
      </c>
      <c r="I1618" s="223">
        <v>0</v>
      </c>
      <c r="J1618" s="223">
        <v>0</v>
      </c>
      <c r="K1618" s="223">
        <v>0</v>
      </c>
      <c r="L1618" s="223">
        <v>0</v>
      </c>
      <c r="M1618" s="223">
        <v>0</v>
      </c>
      <c r="N1618" s="223">
        <v>0</v>
      </c>
      <c r="O1618">
        <v>30</v>
      </c>
    </row>
    <row r="1619" spans="1:15">
      <c r="A1619" s="222" t="s">
        <v>468</v>
      </c>
      <c r="B1619" s="222" t="s">
        <v>119</v>
      </c>
      <c r="C1619" s="223">
        <v>0</v>
      </c>
      <c r="D1619" s="223">
        <v>0</v>
      </c>
      <c r="E1619" s="223">
        <v>0</v>
      </c>
      <c r="F1619" s="223">
        <v>0</v>
      </c>
      <c r="G1619" s="223">
        <v>0</v>
      </c>
      <c r="H1619" s="223">
        <v>0</v>
      </c>
      <c r="I1619" s="223">
        <v>0</v>
      </c>
      <c r="J1619" s="223">
        <v>0</v>
      </c>
      <c r="K1619" s="223">
        <v>0</v>
      </c>
      <c r="L1619" s="223">
        <v>0</v>
      </c>
      <c r="M1619" s="223">
        <v>0</v>
      </c>
      <c r="N1619" s="223">
        <v>0</v>
      </c>
      <c r="O1619">
        <v>30</v>
      </c>
    </row>
    <row r="1620" spans="1:15">
      <c r="A1620" s="222" t="s">
        <v>469</v>
      </c>
      <c r="B1620" s="222" t="s">
        <v>119</v>
      </c>
      <c r="C1620" s="223">
        <v>0</v>
      </c>
      <c r="D1620" s="223">
        <v>0</v>
      </c>
      <c r="E1620" s="223">
        <v>0</v>
      </c>
      <c r="F1620" s="223">
        <v>0</v>
      </c>
      <c r="G1620" s="223">
        <v>0</v>
      </c>
      <c r="H1620" s="223">
        <v>0</v>
      </c>
      <c r="I1620" s="223">
        <v>0</v>
      </c>
      <c r="J1620" s="223">
        <v>0</v>
      </c>
      <c r="K1620" s="223">
        <v>0</v>
      </c>
      <c r="L1620" s="223">
        <v>0</v>
      </c>
      <c r="M1620" s="223">
        <v>0</v>
      </c>
      <c r="N1620" s="223">
        <v>0</v>
      </c>
      <c r="O1620">
        <v>30</v>
      </c>
    </row>
    <row r="1621" spans="1:15">
      <c r="A1621" s="222" t="s">
        <v>470</v>
      </c>
      <c r="B1621" s="222" t="s">
        <v>471</v>
      </c>
      <c r="C1621" s="223">
        <v>0</v>
      </c>
      <c r="D1621" s="223">
        <v>0</v>
      </c>
      <c r="E1621" s="223">
        <v>0</v>
      </c>
      <c r="F1621" s="223">
        <v>0</v>
      </c>
      <c r="G1621" s="223">
        <v>0</v>
      </c>
      <c r="H1621" s="223">
        <v>0</v>
      </c>
      <c r="I1621" s="223">
        <v>0</v>
      </c>
      <c r="J1621" s="223">
        <v>0</v>
      </c>
      <c r="K1621" s="223">
        <v>0</v>
      </c>
      <c r="L1621" s="223">
        <v>0</v>
      </c>
      <c r="M1621" s="223">
        <v>0</v>
      </c>
      <c r="N1621" s="223">
        <v>0</v>
      </c>
      <c r="O1621">
        <v>30</v>
      </c>
    </row>
    <row r="1622" spans="1:15">
      <c r="A1622" s="222" t="s">
        <v>472</v>
      </c>
      <c r="B1622" s="222" t="s">
        <v>473</v>
      </c>
      <c r="C1622" s="223">
        <v>0</v>
      </c>
      <c r="D1622" s="223">
        <v>0</v>
      </c>
      <c r="E1622" s="223">
        <v>0</v>
      </c>
      <c r="F1622" s="223">
        <v>0</v>
      </c>
      <c r="G1622" s="223">
        <v>0</v>
      </c>
      <c r="H1622" s="223">
        <v>0</v>
      </c>
      <c r="I1622" s="223">
        <v>0</v>
      </c>
      <c r="J1622" s="223">
        <v>0</v>
      </c>
      <c r="K1622" s="223">
        <v>0</v>
      </c>
      <c r="L1622" s="223">
        <v>0</v>
      </c>
      <c r="M1622" s="223">
        <v>0</v>
      </c>
      <c r="N1622" s="223">
        <v>0</v>
      </c>
      <c r="O1622">
        <v>30</v>
      </c>
    </row>
    <row r="1623" spans="1:15">
      <c r="A1623" s="222" t="s">
        <v>474</v>
      </c>
      <c r="B1623" s="222" t="s">
        <v>462</v>
      </c>
      <c r="C1623" s="223">
        <v>0</v>
      </c>
      <c r="D1623" s="223">
        <v>0</v>
      </c>
      <c r="E1623" s="223">
        <v>0</v>
      </c>
      <c r="F1623" s="223">
        <v>0</v>
      </c>
      <c r="G1623" s="223">
        <v>0</v>
      </c>
      <c r="H1623" s="223">
        <v>0</v>
      </c>
      <c r="I1623" s="223">
        <v>0</v>
      </c>
      <c r="J1623" s="223">
        <v>0</v>
      </c>
      <c r="K1623" s="223">
        <v>0</v>
      </c>
      <c r="L1623" s="223">
        <v>0</v>
      </c>
      <c r="M1623" s="223">
        <v>0</v>
      </c>
      <c r="N1623" s="223">
        <v>0</v>
      </c>
      <c r="O1623">
        <v>30</v>
      </c>
    </row>
    <row r="1624" spans="1:15">
      <c r="A1624" s="222" t="s">
        <v>475</v>
      </c>
      <c r="B1624" s="222" t="s">
        <v>476</v>
      </c>
      <c r="C1624" s="223">
        <v>0</v>
      </c>
      <c r="D1624" s="223">
        <v>0</v>
      </c>
      <c r="E1624" s="223">
        <v>0</v>
      </c>
      <c r="F1624" s="223">
        <v>0</v>
      </c>
      <c r="G1624" s="223">
        <v>0</v>
      </c>
      <c r="H1624" s="223">
        <v>0</v>
      </c>
      <c r="I1624" s="223">
        <v>0</v>
      </c>
      <c r="J1624" s="223">
        <v>0</v>
      </c>
      <c r="K1624" s="223">
        <v>0</v>
      </c>
      <c r="L1624" s="223">
        <v>0</v>
      </c>
      <c r="M1624" s="223">
        <v>0</v>
      </c>
      <c r="N1624" s="223">
        <v>0</v>
      </c>
      <c r="O1624">
        <v>30</v>
      </c>
    </row>
    <row r="1625" spans="1:15">
      <c r="A1625" s="222" t="s">
        <v>477</v>
      </c>
      <c r="B1625" s="222" t="s">
        <v>478</v>
      </c>
      <c r="C1625" s="223">
        <v>0</v>
      </c>
      <c r="D1625" s="223">
        <v>0</v>
      </c>
      <c r="E1625" s="223">
        <v>0</v>
      </c>
      <c r="F1625" s="223">
        <v>0</v>
      </c>
      <c r="G1625" s="223">
        <v>0</v>
      </c>
      <c r="H1625" s="223">
        <v>0</v>
      </c>
      <c r="I1625" s="223">
        <v>0</v>
      </c>
      <c r="J1625" s="223">
        <v>0</v>
      </c>
      <c r="K1625" s="223">
        <v>0</v>
      </c>
      <c r="L1625" s="223">
        <v>0</v>
      </c>
      <c r="M1625" s="223">
        <v>0</v>
      </c>
      <c r="N1625" s="223">
        <v>0</v>
      </c>
      <c r="O1625">
        <v>30</v>
      </c>
    </row>
    <row r="1626" spans="1:15">
      <c r="A1626" s="222" t="s">
        <v>479</v>
      </c>
      <c r="B1626" s="222" t="s">
        <v>119</v>
      </c>
      <c r="C1626" s="223">
        <v>0</v>
      </c>
      <c r="D1626" s="223">
        <v>0</v>
      </c>
      <c r="E1626" s="223">
        <v>0</v>
      </c>
      <c r="F1626" s="223">
        <v>0</v>
      </c>
      <c r="G1626" s="223">
        <v>0</v>
      </c>
      <c r="H1626" s="223">
        <v>0</v>
      </c>
      <c r="I1626" s="223">
        <v>0</v>
      </c>
      <c r="J1626" s="223">
        <v>0</v>
      </c>
      <c r="K1626" s="223">
        <v>0</v>
      </c>
      <c r="L1626" s="223">
        <v>0</v>
      </c>
      <c r="M1626" s="223">
        <v>0</v>
      </c>
      <c r="N1626" s="223">
        <v>0</v>
      </c>
      <c r="O1626">
        <v>30</v>
      </c>
    </row>
    <row r="1627" spans="1:15">
      <c r="A1627" s="222" t="s">
        <v>480</v>
      </c>
      <c r="B1627" s="222" t="s">
        <v>119</v>
      </c>
      <c r="C1627" s="223">
        <v>0</v>
      </c>
      <c r="D1627" s="223">
        <v>0</v>
      </c>
      <c r="E1627" s="223">
        <v>0</v>
      </c>
      <c r="F1627" s="223">
        <v>0</v>
      </c>
      <c r="G1627" s="223">
        <v>0</v>
      </c>
      <c r="H1627" s="223">
        <v>0</v>
      </c>
      <c r="I1627" s="223">
        <v>0</v>
      </c>
      <c r="J1627" s="223">
        <v>0</v>
      </c>
      <c r="K1627" s="223">
        <v>0</v>
      </c>
      <c r="L1627" s="223">
        <v>0</v>
      </c>
      <c r="M1627" s="223">
        <v>0</v>
      </c>
      <c r="N1627" s="223">
        <v>0</v>
      </c>
      <c r="O1627">
        <v>30</v>
      </c>
    </row>
    <row r="1628" spans="1:15">
      <c r="A1628" s="222" t="s">
        <v>481</v>
      </c>
      <c r="B1628" s="222" t="s">
        <v>119</v>
      </c>
      <c r="C1628" s="223">
        <v>0</v>
      </c>
      <c r="D1628" s="223">
        <v>0</v>
      </c>
      <c r="E1628" s="223">
        <v>0</v>
      </c>
      <c r="F1628" s="223">
        <v>0</v>
      </c>
      <c r="G1628" s="223">
        <v>0</v>
      </c>
      <c r="H1628" s="223">
        <v>0</v>
      </c>
      <c r="I1628" s="223">
        <v>0</v>
      </c>
      <c r="J1628" s="223">
        <v>0</v>
      </c>
      <c r="K1628" s="223">
        <v>0</v>
      </c>
      <c r="L1628" s="223">
        <v>0</v>
      </c>
      <c r="M1628" s="223">
        <v>0</v>
      </c>
      <c r="N1628" s="223">
        <v>0</v>
      </c>
      <c r="O1628">
        <v>30</v>
      </c>
    </row>
    <row r="1629" spans="1:15">
      <c r="A1629" s="222" t="s">
        <v>482</v>
      </c>
      <c r="B1629" s="222" t="s">
        <v>119</v>
      </c>
      <c r="C1629" s="223">
        <v>0</v>
      </c>
      <c r="D1629" s="223">
        <v>0</v>
      </c>
      <c r="E1629" s="223">
        <v>0</v>
      </c>
      <c r="F1629" s="223">
        <v>0</v>
      </c>
      <c r="G1629" s="223">
        <v>0</v>
      </c>
      <c r="H1629" s="223">
        <v>0</v>
      </c>
      <c r="I1629" s="223">
        <v>0</v>
      </c>
      <c r="J1629" s="223">
        <v>0</v>
      </c>
      <c r="K1629" s="223">
        <v>0</v>
      </c>
      <c r="L1629" s="223">
        <v>0</v>
      </c>
      <c r="M1629" s="223">
        <v>0</v>
      </c>
      <c r="N1629" s="223">
        <v>0</v>
      </c>
      <c r="O1629">
        <v>30</v>
      </c>
    </row>
    <row r="1630" spans="1:15">
      <c r="A1630" s="222" t="s">
        <v>483</v>
      </c>
      <c r="B1630" s="222" t="s">
        <v>119</v>
      </c>
      <c r="C1630" s="223">
        <v>0</v>
      </c>
      <c r="D1630" s="223">
        <v>0</v>
      </c>
      <c r="E1630" s="223">
        <v>0</v>
      </c>
      <c r="F1630" s="223">
        <v>0</v>
      </c>
      <c r="G1630" s="223">
        <v>0</v>
      </c>
      <c r="H1630" s="223">
        <v>0</v>
      </c>
      <c r="I1630" s="223">
        <v>0</v>
      </c>
      <c r="J1630" s="223">
        <v>0</v>
      </c>
      <c r="K1630" s="223">
        <v>0</v>
      </c>
      <c r="L1630" s="223">
        <v>0</v>
      </c>
      <c r="M1630" s="223">
        <v>0</v>
      </c>
      <c r="N1630" s="223">
        <v>0</v>
      </c>
      <c r="O1630">
        <v>30</v>
      </c>
    </row>
    <row r="1631" spans="1:15">
      <c r="A1631" s="222" t="s">
        <v>484</v>
      </c>
      <c r="B1631" s="222" t="s">
        <v>119</v>
      </c>
      <c r="C1631" s="223">
        <v>0</v>
      </c>
      <c r="D1631" s="223">
        <v>0</v>
      </c>
      <c r="E1631" s="223">
        <v>0</v>
      </c>
      <c r="F1631" s="223">
        <v>0</v>
      </c>
      <c r="G1631" s="223">
        <v>0</v>
      </c>
      <c r="H1631" s="223">
        <v>0</v>
      </c>
      <c r="I1631" s="223">
        <v>0</v>
      </c>
      <c r="J1631" s="223">
        <v>0</v>
      </c>
      <c r="K1631" s="223">
        <v>0</v>
      </c>
      <c r="L1631" s="223">
        <v>0</v>
      </c>
      <c r="M1631" s="223">
        <v>0</v>
      </c>
      <c r="N1631" s="223">
        <v>0</v>
      </c>
      <c r="O1631">
        <v>30</v>
      </c>
    </row>
    <row r="1632" spans="1:15">
      <c r="A1632" s="222" t="s">
        <v>485</v>
      </c>
      <c r="B1632" s="222" t="s">
        <v>119</v>
      </c>
      <c r="C1632" s="223">
        <v>0</v>
      </c>
      <c r="D1632" s="223">
        <v>0</v>
      </c>
      <c r="E1632" s="223">
        <v>0</v>
      </c>
      <c r="F1632" s="223">
        <v>0</v>
      </c>
      <c r="G1632" s="223">
        <v>0</v>
      </c>
      <c r="H1632" s="223">
        <v>0</v>
      </c>
      <c r="I1632" s="223">
        <v>0</v>
      </c>
      <c r="J1632" s="223">
        <v>0</v>
      </c>
      <c r="K1632" s="223">
        <v>0</v>
      </c>
      <c r="L1632" s="223">
        <v>0</v>
      </c>
      <c r="M1632" s="223">
        <v>0</v>
      </c>
      <c r="N1632" s="223">
        <v>0</v>
      </c>
      <c r="O1632">
        <v>30</v>
      </c>
    </row>
    <row r="1633" spans="1:15">
      <c r="A1633" s="222" t="s">
        <v>486</v>
      </c>
      <c r="B1633" s="222" t="s">
        <v>119</v>
      </c>
      <c r="C1633" s="223">
        <v>0</v>
      </c>
      <c r="D1633" s="223">
        <v>0</v>
      </c>
      <c r="E1633" s="223">
        <v>0</v>
      </c>
      <c r="F1633" s="223">
        <v>0</v>
      </c>
      <c r="G1633" s="223">
        <v>0</v>
      </c>
      <c r="H1633" s="223">
        <v>0</v>
      </c>
      <c r="I1633" s="223">
        <v>0</v>
      </c>
      <c r="J1633" s="223">
        <v>0</v>
      </c>
      <c r="K1633" s="223">
        <v>0</v>
      </c>
      <c r="L1633" s="223">
        <v>0</v>
      </c>
      <c r="M1633" s="223">
        <v>0</v>
      </c>
      <c r="N1633" s="223">
        <v>0</v>
      </c>
      <c r="O1633">
        <v>30</v>
      </c>
    </row>
    <row r="1634" spans="1:15">
      <c r="A1634" s="222" t="s">
        <v>487</v>
      </c>
      <c r="B1634" s="222" t="s">
        <v>119</v>
      </c>
      <c r="C1634" s="223">
        <v>0</v>
      </c>
      <c r="D1634" s="223">
        <v>0</v>
      </c>
      <c r="E1634" s="223">
        <v>0</v>
      </c>
      <c r="F1634" s="223">
        <v>0</v>
      </c>
      <c r="G1634" s="223">
        <v>0</v>
      </c>
      <c r="H1634" s="223">
        <v>0</v>
      </c>
      <c r="I1634" s="223">
        <v>0</v>
      </c>
      <c r="J1634" s="223">
        <v>0</v>
      </c>
      <c r="K1634" s="223">
        <v>0</v>
      </c>
      <c r="L1634" s="223">
        <v>0</v>
      </c>
      <c r="M1634" s="223">
        <v>0</v>
      </c>
      <c r="N1634" s="223">
        <v>0</v>
      </c>
      <c r="O1634">
        <v>30</v>
      </c>
    </row>
    <row r="1635" spans="1:15">
      <c r="A1635" s="222" t="s">
        <v>488</v>
      </c>
      <c r="B1635" s="222" t="s">
        <v>119</v>
      </c>
      <c r="C1635" s="223">
        <v>0</v>
      </c>
      <c r="D1635" s="223">
        <v>0</v>
      </c>
      <c r="E1635" s="223">
        <v>0</v>
      </c>
      <c r="F1635" s="223">
        <v>0</v>
      </c>
      <c r="G1635" s="223">
        <v>0</v>
      </c>
      <c r="H1635" s="223">
        <v>0</v>
      </c>
      <c r="I1635" s="223">
        <v>0</v>
      </c>
      <c r="J1635" s="223">
        <v>0</v>
      </c>
      <c r="K1635" s="223">
        <v>0</v>
      </c>
      <c r="L1635" s="223">
        <v>0</v>
      </c>
      <c r="M1635" s="223">
        <v>0</v>
      </c>
      <c r="N1635" s="223">
        <v>0</v>
      </c>
      <c r="O1635">
        <v>30</v>
      </c>
    </row>
    <row r="1636" spans="1:15">
      <c r="A1636" s="222" t="s">
        <v>489</v>
      </c>
      <c r="B1636" s="222" t="s">
        <v>119</v>
      </c>
      <c r="C1636" s="223">
        <v>0</v>
      </c>
      <c r="D1636" s="223">
        <v>0</v>
      </c>
      <c r="E1636" s="223">
        <v>0</v>
      </c>
      <c r="F1636" s="223">
        <v>0</v>
      </c>
      <c r="G1636" s="223">
        <v>0</v>
      </c>
      <c r="H1636" s="223">
        <v>0</v>
      </c>
      <c r="I1636" s="223">
        <v>0</v>
      </c>
      <c r="J1636" s="223">
        <v>0</v>
      </c>
      <c r="K1636" s="223">
        <v>0</v>
      </c>
      <c r="L1636" s="223">
        <v>0</v>
      </c>
      <c r="M1636" s="223">
        <v>0</v>
      </c>
      <c r="N1636" s="223">
        <v>0</v>
      </c>
      <c r="O1636">
        <v>30</v>
      </c>
    </row>
    <row r="1637" spans="1:15">
      <c r="A1637" s="222" t="s">
        <v>490</v>
      </c>
      <c r="B1637" s="222" t="s">
        <v>119</v>
      </c>
      <c r="C1637" s="223">
        <v>0</v>
      </c>
      <c r="D1637" s="223">
        <v>0</v>
      </c>
      <c r="E1637" s="223">
        <v>0</v>
      </c>
      <c r="F1637" s="223">
        <v>0</v>
      </c>
      <c r="G1637" s="223">
        <v>0</v>
      </c>
      <c r="H1637" s="223">
        <v>0</v>
      </c>
      <c r="I1637" s="223">
        <v>0</v>
      </c>
      <c r="J1637" s="223">
        <v>0</v>
      </c>
      <c r="K1637" s="223">
        <v>0</v>
      </c>
      <c r="L1637" s="223">
        <v>0</v>
      </c>
      <c r="M1637" s="223">
        <v>0</v>
      </c>
      <c r="N1637" s="223">
        <v>0</v>
      </c>
      <c r="O1637">
        <v>30</v>
      </c>
    </row>
    <row r="1638" spans="1:15">
      <c r="A1638" s="222" t="s">
        <v>491</v>
      </c>
      <c r="B1638" s="222" t="s">
        <v>119</v>
      </c>
      <c r="C1638" s="223">
        <v>0</v>
      </c>
      <c r="D1638" s="223">
        <v>0</v>
      </c>
      <c r="E1638" s="223">
        <v>0</v>
      </c>
      <c r="F1638" s="223">
        <v>0</v>
      </c>
      <c r="G1638" s="223">
        <v>0</v>
      </c>
      <c r="H1638" s="223">
        <v>0</v>
      </c>
      <c r="I1638" s="223">
        <v>0</v>
      </c>
      <c r="J1638" s="223">
        <v>0</v>
      </c>
      <c r="K1638" s="223">
        <v>0</v>
      </c>
      <c r="L1638" s="223">
        <v>0</v>
      </c>
      <c r="M1638" s="223">
        <v>0</v>
      </c>
      <c r="N1638" s="223">
        <v>0</v>
      </c>
      <c r="O1638">
        <v>30</v>
      </c>
    </row>
    <row r="1639" spans="1:15">
      <c r="A1639" s="222" t="s">
        <v>492</v>
      </c>
      <c r="B1639" s="222" t="s">
        <v>119</v>
      </c>
      <c r="C1639" s="223">
        <v>0</v>
      </c>
      <c r="D1639" s="223">
        <v>0</v>
      </c>
      <c r="E1639" s="223">
        <v>0</v>
      </c>
      <c r="F1639" s="223">
        <v>0</v>
      </c>
      <c r="G1639" s="223">
        <v>0</v>
      </c>
      <c r="H1639" s="223">
        <v>0</v>
      </c>
      <c r="I1639" s="223">
        <v>0</v>
      </c>
      <c r="J1639" s="223">
        <v>0</v>
      </c>
      <c r="K1639" s="223">
        <v>0</v>
      </c>
      <c r="L1639" s="223">
        <v>0</v>
      </c>
      <c r="M1639" s="223">
        <v>0</v>
      </c>
      <c r="N1639" s="223">
        <v>0</v>
      </c>
      <c r="O1639">
        <v>30</v>
      </c>
    </row>
    <row r="1640" spans="1:15">
      <c r="A1640" s="222" t="s">
        <v>493</v>
      </c>
      <c r="B1640" s="222" t="s">
        <v>119</v>
      </c>
      <c r="C1640" s="223">
        <v>0</v>
      </c>
      <c r="D1640" s="223">
        <v>0</v>
      </c>
      <c r="E1640" s="223">
        <v>0</v>
      </c>
      <c r="F1640" s="223">
        <v>0</v>
      </c>
      <c r="G1640" s="223">
        <v>0</v>
      </c>
      <c r="H1640" s="223">
        <v>0</v>
      </c>
      <c r="I1640" s="223">
        <v>0</v>
      </c>
      <c r="J1640" s="223">
        <v>0</v>
      </c>
      <c r="K1640" s="223">
        <v>0</v>
      </c>
      <c r="L1640" s="223">
        <v>0</v>
      </c>
      <c r="M1640" s="223">
        <v>0</v>
      </c>
      <c r="N1640" s="223">
        <v>0</v>
      </c>
      <c r="O1640">
        <v>30</v>
      </c>
    </row>
    <row r="1641" spans="1:15">
      <c r="A1641" s="222" t="s">
        <v>494</v>
      </c>
      <c r="B1641" s="222" t="s">
        <v>119</v>
      </c>
      <c r="C1641" s="223">
        <v>0</v>
      </c>
      <c r="D1641" s="223">
        <v>0</v>
      </c>
      <c r="E1641" s="223">
        <v>0</v>
      </c>
      <c r="F1641" s="223">
        <v>0</v>
      </c>
      <c r="G1641" s="223">
        <v>0</v>
      </c>
      <c r="H1641" s="223">
        <v>0</v>
      </c>
      <c r="I1641" s="223">
        <v>0</v>
      </c>
      <c r="J1641" s="223">
        <v>0</v>
      </c>
      <c r="K1641" s="223">
        <v>0</v>
      </c>
      <c r="L1641" s="223">
        <v>0</v>
      </c>
      <c r="M1641" s="223">
        <v>0</v>
      </c>
      <c r="N1641" s="223">
        <v>0</v>
      </c>
      <c r="O1641">
        <v>30</v>
      </c>
    </row>
    <row r="1642" spans="1:15">
      <c r="A1642" s="222" t="s">
        <v>495</v>
      </c>
      <c r="B1642" s="222" t="s">
        <v>119</v>
      </c>
      <c r="C1642" s="223">
        <v>0</v>
      </c>
      <c r="D1642" s="223">
        <v>0</v>
      </c>
      <c r="E1642" s="223">
        <v>0</v>
      </c>
      <c r="F1642" s="223">
        <v>0</v>
      </c>
      <c r="G1642" s="223">
        <v>0</v>
      </c>
      <c r="H1642" s="223">
        <v>0</v>
      </c>
      <c r="I1642" s="223">
        <v>0</v>
      </c>
      <c r="J1642" s="223">
        <v>0</v>
      </c>
      <c r="K1642" s="223">
        <v>0</v>
      </c>
      <c r="L1642" s="223">
        <v>0</v>
      </c>
      <c r="M1642" s="223">
        <v>0</v>
      </c>
      <c r="N1642" s="223">
        <v>0</v>
      </c>
      <c r="O1642">
        <v>30</v>
      </c>
    </row>
    <row r="1643" spans="1:15">
      <c r="A1643" s="222" t="s">
        <v>496</v>
      </c>
      <c r="B1643" s="222" t="s">
        <v>119</v>
      </c>
      <c r="C1643" s="223">
        <v>0</v>
      </c>
      <c r="D1643" s="223">
        <v>0</v>
      </c>
      <c r="E1643" s="223">
        <v>0</v>
      </c>
      <c r="F1643" s="223">
        <v>0</v>
      </c>
      <c r="G1643" s="223">
        <v>0</v>
      </c>
      <c r="H1643" s="223">
        <v>0</v>
      </c>
      <c r="I1643" s="223">
        <v>0</v>
      </c>
      <c r="J1643" s="223">
        <v>0</v>
      </c>
      <c r="K1643" s="223">
        <v>0</v>
      </c>
      <c r="L1643" s="223">
        <v>0</v>
      </c>
      <c r="M1643" s="223">
        <v>0</v>
      </c>
      <c r="N1643" s="223">
        <v>0</v>
      </c>
      <c r="O1643">
        <v>30</v>
      </c>
    </row>
    <row r="1644" spans="1:15">
      <c r="A1644" s="222" t="s">
        <v>497</v>
      </c>
      <c r="B1644" s="222" t="s">
        <v>119</v>
      </c>
      <c r="C1644" s="223">
        <v>0</v>
      </c>
      <c r="D1644" s="223">
        <v>0</v>
      </c>
      <c r="E1644" s="223">
        <v>0</v>
      </c>
      <c r="F1644" s="223">
        <v>0</v>
      </c>
      <c r="G1644" s="223">
        <v>0</v>
      </c>
      <c r="H1644" s="223">
        <v>0</v>
      </c>
      <c r="I1644" s="223">
        <v>0</v>
      </c>
      <c r="J1644" s="223">
        <v>0</v>
      </c>
      <c r="K1644" s="223">
        <v>0</v>
      </c>
      <c r="L1644" s="223">
        <v>0</v>
      </c>
      <c r="M1644" s="223">
        <v>0</v>
      </c>
      <c r="N1644" s="223">
        <v>0</v>
      </c>
      <c r="O1644">
        <v>30</v>
      </c>
    </row>
    <row r="1645" spans="1:15">
      <c r="A1645" s="222" t="s">
        <v>498</v>
      </c>
      <c r="B1645" s="222" t="s">
        <v>119</v>
      </c>
      <c r="C1645" s="223">
        <v>0</v>
      </c>
      <c r="D1645" s="223">
        <v>0</v>
      </c>
      <c r="E1645" s="223">
        <v>0</v>
      </c>
      <c r="F1645" s="223">
        <v>0</v>
      </c>
      <c r="G1645" s="223">
        <v>0</v>
      </c>
      <c r="H1645" s="223">
        <v>0</v>
      </c>
      <c r="I1645" s="223">
        <v>0</v>
      </c>
      <c r="J1645" s="223">
        <v>0</v>
      </c>
      <c r="K1645" s="223">
        <v>0</v>
      </c>
      <c r="L1645" s="223">
        <v>0</v>
      </c>
      <c r="M1645" s="223">
        <v>0</v>
      </c>
      <c r="N1645" s="223">
        <v>0</v>
      </c>
      <c r="O1645">
        <v>30</v>
      </c>
    </row>
    <row r="1646" spans="1:15">
      <c r="A1646" s="222" t="s">
        <v>499</v>
      </c>
      <c r="B1646" s="222" t="s">
        <v>119</v>
      </c>
      <c r="C1646" s="223">
        <v>0</v>
      </c>
      <c r="D1646" s="223">
        <v>0</v>
      </c>
      <c r="E1646" s="223">
        <v>0</v>
      </c>
      <c r="F1646" s="223">
        <v>0</v>
      </c>
      <c r="G1646" s="223">
        <v>0</v>
      </c>
      <c r="H1646" s="223">
        <v>0</v>
      </c>
      <c r="I1646" s="223">
        <v>0</v>
      </c>
      <c r="J1646" s="223">
        <v>0</v>
      </c>
      <c r="K1646" s="223">
        <v>0</v>
      </c>
      <c r="L1646" s="223">
        <v>0</v>
      </c>
      <c r="M1646" s="223">
        <v>0</v>
      </c>
      <c r="N1646" s="223">
        <v>0</v>
      </c>
      <c r="O1646">
        <v>30</v>
      </c>
    </row>
    <row r="1647" spans="1:15">
      <c r="A1647" s="222" t="s">
        <v>500</v>
      </c>
      <c r="B1647" s="222" t="s">
        <v>119</v>
      </c>
      <c r="C1647" s="223">
        <v>0</v>
      </c>
      <c r="D1647" s="223">
        <v>0</v>
      </c>
      <c r="E1647" s="223">
        <v>0</v>
      </c>
      <c r="F1647" s="223">
        <v>0</v>
      </c>
      <c r="G1647" s="223">
        <v>0</v>
      </c>
      <c r="H1647" s="223">
        <v>0</v>
      </c>
      <c r="I1647" s="223">
        <v>0</v>
      </c>
      <c r="J1647" s="223">
        <v>0</v>
      </c>
      <c r="K1647" s="223">
        <v>0</v>
      </c>
      <c r="L1647" s="223">
        <v>0</v>
      </c>
      <c r="M1647" s="223">
        <v>0</v>
      </c>
      <c r="N1647" s="223">
        <v>0</v>
      </c>
      <c r="O1647">
        <v>30</v>
      </c>
    </row>
    <row r="1648" spans="1:15">
      <c r="A1648" s="222" t="s">
        <v>501</v>
      </c>
      <c r="B1648" s="222" t="s">
        <v>119</v>
      </c>
      <c r="C1648" s="223">
        <v>0</v>
      </c>
      <c r="D1648" s="223">
        <v>0</v>
      </c>
      <c r="E1648" s="223">
        <v>0</v>
      </c>
      <c r="F1648" s="223">
        <v>0</v>
      </c>
      <c r="G1648" s="223">
        <v>0</v>
      </c>
      <c r="H1648" s="223">
        <v>0</v>
      </c>
      <c r="I1648" s="223">
        <v>0</v>
      </c>
      <c r="J1648" s="223">
        <v>0</v>
      </c>
      <c r="K1648" s="223">
        <v>0</v>
      </c>
      <c r="L1648" s="223">
        <v>0</v>
      </c>
      <c r="M1648" s="223">
        <v>0</v>
      </c>
      <c r="N1648" s="223">
        <v>0</v>
      </c>
      <c r="O1648">
        <v>30</v>
      </c>
    </row>
    <row r="1649" spans="1:15">
      <c r="A1649" s="222" t="s">
        <v>502</v>
      </c>
      <c r="B1649" s="222" t="s">
        <v>119</v>
      </c>
      <c r="C1649" s="223">
        <v>0</v>
      </c>
      <c r="D1649" s="223">
        <v>0</v>
      </c>
      <c r="E1649" s="223">
        <v>0</v>
      </c>
      <c r="F1649" s="223">
        <v>0</v>
      </c>
      <c r="G1649" s="223">
        <v>0</v>
      </c>
      <c r="H1649" s="223">
        <v>0</v>
      </c>
      <c r="I1649" s="223">
        <v>0</v>
      </c>
      <c r="J1649" s="223">
        <v>0</v>
      </c>
      <c r="K1649" s="223">
        <v>0</v>
      </c>
      <c r="L1649" s="223">
        <v>0</v>
      </c>
      <c r="M1649" s="223">
        <v>0</v>
      </c>
      <c r="N1649" s="223">
        <v>0</v>
      </c>
      <c r="O1649">
        <v>30</v>
      </c>
    </row>
    <row r="1650" spans="1:15">
      <c r="A1650" s="222" t="s">
        <v>503</v>
      </c>
      <c r="B1650" s="222" t="s">
        <v>119</v>
      </c>
      <c r="C1650" s="223">
        <v>0</v>
      </c>
      <c r="D1650" s="223">
        <v>0</v>
      </c>
      <c r="E1650" s="223">
        <v>0</v>
      </c>
      <c r="F1650" s="223">
        <v>0</v>
      </c>
      <c r="G1650" s="223">
        <v>0</v>
      </c>
      <c r="H1650" s="223">
        <v>0</v>
      </c>
      <c r="I1650" s="223">
        <v>0</v>
      </c>
      <c r="J1650" s="223">
        <v>0</v>
      </c>
      <c r="K1650" s="223">
        <v>0</v>
      </c>
      <c r="L1650" s="223">
        <v>0</v>
      </c>
      <c r="M1650" s="223">
        <v>0</v>
      </c>
      <c r="N1650" s="223">
        <v>0</v>
      </c>
      <c r="O1650">
        <v>30</v>
      </c>
    </row>
    <row r="1651" spans="1:15">
      <c r="A1651" s="222" t="s">
        <v>504</v>
      </c>
      <c r="B1651" s="222" t="s">
        <v>119</v>
      </c>
      <c r="C1651" s="223">
        <v>0</v>
      </c>
      <c r="D1651" s="223">
        <v>0</v>
      </c>
      <c r="E1651" s="223">
        <v>0</v>
      </c>
      <c r="F1651" s="223">
        <v>0</v>
      </c>
      <c r="G1651" s="223">
        <v>0</v>
      </c>
      <c r="H1651" s="223">
        <v>0</v>
      </c>
      <c r="I1651" s="223">
        <v>0</v>
      </c>
      <c r="J1651" s="223">
        <v>0</v>
      </c>
      <c r="K1651" s="223">
        <v>0</v>
      </c>
      <c r="L1651" s="223">
        <v>0</v>
      </c>
      <c r="M1651" s="223">
        <v>0</v>
      </c>
      <c r="N1651" s="223">
        <v>0</v>
      </c>
      <c r="O1651">
        <v>30</v>
      </c>
    </row>
    <row r="1652" spans="1:15">
      <c r="A1652" s="222" t="s">
        <v>505</v>
      </c>
      <c r="B1652" s="222" t="s">
        <v>119</v>
      </c>
      <c r="C1652" s="223">
        <v>0</v>
      </c>
      <c r="D1652" s="223">
        <v>0</v>
      </c>
      <c r="E1652" s="223">
        <v>0</v>
      </c>
      <c r="F1652" s="223">
        <v>0</v>
      </c>
      <c r="G1652" s="223">
        <v>0</v>
      </c>
      <c r="H1652" s="223">
        <v>0</v>
      </c>
      <c r="I1652" s="223">
        <v>0</v>
      </c>
      <c r="J1652" s="223">
        <v>0</v>
      </c>
      <c r="K1652" s="223">
        <v>0</v>
      </c>
      <c r="L1652" s="223">
        <v>0</v>
      </c>
      <c r="M1652" s="223">
        <v>0</v>
      </c>
      <c r="N1652" s="223">
        <v>0</v>
      </c>
      <c r="O1652">
        <v>30</v>
      </c>
    </row>
    <row r="1653" spans="1:15">
      <c r="A1653" s="222" t="s">
        <v>506</v>
      </c>
      <c r="B1653" s="222" t="s">
        <v>119</v>
      </c>
      <c r="C1653" s="223">
        <v>0</v>
      </c>
      <c r="D1653" s="223">
        <v>0</v>
      </c>
      <c r="E1653" s="223">
        <v>0</v>
      </c>
      <c r="F1653" s="223">
        <v>0</v>
      </c>
      <c r="G1653" s="223">
        <v>0</v>
      </c>
      <c r="H1653" s="223">
        <v>0</v>
      </c>
      <c r="I1653" s="223">
        <v>0</v>
      </c>
      <c r="J1653" s="223">
        <v>0</v>
      </c>
      <c r="K1653" s="223">
        <v>0</v>
      </c>
      <c r="L1653" s="223">
        <v>0</v>
      </c>
      <c r="M1653" s="223">
        <v>0</v>
      </c>
      <c r="N1653" s="223">
        <v>0</v>
      </c>
      <c r="O1653">
        <v>30</v>
      </c>
    </row>
    <row r="1654" spans="1:15">
      <c r="A1654" s="222" t="s">
        <v>507</v>
      </c>
      <c r="B1654" s="222" t="s">
        <v>119</v>
      </c>
      <c r="C1654" s="223">
        <v>0</v>
      </c>
      <c r="D1654" s="223">
        <v>0</v>
      </c>
      <c r="E1654" s="223">
        <v>0</v>
      </c>
      <c r="F1654" s="223">
        <v>0</v>
      </c>
      <c r="G1654" s="223">
        <v>0</v>
      </c>
      <c r="H1654" s="223">
        <v>0</v>
      </c>
      <c r="I1654" s="223">
        <v>0</v>
      </c>
      <c r="J1654" s="223">
        <v>0</v>
      </c>
      <c r="K1654" s="223">
        <v>0</v>
      </c>
      <c r="L1654" s="223">
        <v>0</v>
      </c>
      <c r="M1654" s="223">
        <v>0</v>
      </c>
      <c r="N1654" s="223">
        <v>0</v>
      </c>
      <c r="O1654">
        <v>30</v>
      </c>
    </row>
    <row r="1655" spans="1:15">
      <c r="A1655" s="222" t="s">
        <v>508</v>
      </c>
      <c r="B1655" s="222" t="s">
        <v>119</v>
      </c>
      <c r="C1655" s="223">
        <v>0</v>
      </c>
      <c r="D1655" s="223">
        <v>0</v>
      </c>
      <c r="E1655" s="223">
        <v>0</v>
      </c>
      <c r="F1655" s="223">
        <v>0</v>
      </c>
      <c r="G1655" s="223">
        <v>0</v>
      </c>
      <c r="H1655" s="223">
        <v>0</v>
      </c>
      <c r="I1655" s="223">
        <v>0</v>
      </c>
      <c r="J1655" s="223">
        <v>0</v>
      </c>
      <c r="K1655" s="223">
        <v>0</v>
      </c>
      <c r="L1655" s="223">
        <v>0</v>
      </c>
      <c r="M1655" s="223">
        <v>0</v>
      </c>
      <c r="N1655" s="223">
        <v>0</v>
      </c>
      <c r="O1655">
        <v>30</v>
      </c>
    </row>
    <row r="1656" spans="1:15">
      <c r="A1656" s="222" t="s">
        <v>509</v>
      </c>
      <c r="B1656" s="222" t="s">
        <v>119</v>
      </c>
      <c r="C1656" s="223">
        <v>0</v>
      </c>
      <c r="D1656" s="223">
        <v>0</v>
      </c>
      <c r="E1656" s="223">
        <v>0</v>
      </c>
      <c r="F1656" s="223">
        <v>0</v>
      </c>
      <c r="G1656" s="223">
        <v>0</v>
      </c>
      <c r="H1656" s="223">
        <v>0</v>
      </c>
      <c r="I1656" s="223">
        <v>0</v>
      </c>
      <c r="J1656" s="223">
        <v>0</v>
      </c>
      <c r="K1656" s="223">
        <v>0</v>
      </c>
      <c r="L1656" s="223">
        <v>0</v>
      </c>
      <c r="M1656" s="223">
        <v>0</v>
      </c>
      <c r="N1656" s="223">
        <v>0</v>
      </c>
      <c r="O1656">
        <v>30</v>
      </c>
    </row>
    <row r="1657" spans="1:15">
      <c r="A1657" s="222" t="s">
        <v>510</v>
      </c>
      <c r="B1657" s="222" t="s">
        <v>119</v>
      </c>
      <c r="C1657" s="223">
        <v>0</v>
      </c>
      <c r="D1657" s="223">
        <v>0</v>
      </c>
      <c r="E1657" s="223">
        <v>0</v>
      </c>
      <c r="F1657" s="223">
        <v>0</v>
      </c>
      <c r="G1657" s="223">
        <v>0</v>
      </c>
      <c r="H1657" s="223">
        <v>0</v>
      </c>
      <c r="I1657" s="223">
        <v>0</v>
      </c>
      <c r="J1657" s="223">
        <v>0</v>
      </c>
      <c r="K1657" s="223">
        <v>0</v>
      </c>
      <c r="L1657" s="223">
        <v>0</v>
      </c>
      <c r="M1657" s="223">
        <v>0</v>
      </c>
      <c r="N1657" s="223">
        <v>0</v>
      </c>
      <c r="O1657">
        <v>30</v>
      </c>
    </row>
    <row r="1658" spans="1:15">
      <c r="A1658" s="222" t="s">
        <v>511</v>
      </c>
      <c r="B1658" s="222" t="s">
        <v>119</v>
      </c>
      <c r="C1658" s="223">
        <v>0</v>
      </c>
      <c r="D1658" s="223">
        <v>0</v>
      </c>
      <c r="E1658" s="223">
        <v>0</v>
      </c>
      <c r="F1658" s="223">
        <v>0</v>
      </c>
      <c r="G1658" s="223">
        <v>0</v>
      </c>
      <c r="H1658" s="223">
        <v>0</v>
      </c>
      <c r="I1658" s="223">
        <v>0</v>
      </c>
      <c r="J1658" s="223">
        <v>0</v>
      </c>
      <c r="K1658" s="223">
        <v>0</v>
      </c>
      <c r="L1658" s="223">
        <v>0</v>
      </c>
      <c r="M1658" s="223">
        <v>0</v>
      </c>
      <c r="N1658" s="223">
        <v>0</v>
      </c>
      <c r="O1658">
        <v>30</v>
      </c>
    </row>
    <row r="1659" spans="1:15">
      <c r="A1659" s="222" t="s">
        <v>512</v>
      </c>
      <c r="B1659" s="222" t="s">
        <v>119</v>
      </c>
      <c r="C1659" s="223">
        <v>0</v>
      </c>
      <c r="D1659" s="223">
        <v>0</v>
      </c>
      <c r="E1659" s="223">
        <v>0</v>
      </c>
      <c r="F1659" s="223">
        <v>0</v>
      </c>
      <c r="G1659" s="223">
        <v>0</v>
      </c>
      <c r="H1659" s="223">
        <v>0</v>
      </c>
      <c r="I1659" s="223">
        <v>0</v>
      </c>
      <c r="J1659" s="223">
        <v>0</v>
      </c>
      <c r="K1659" s="223">
        <v>0</v>
      </c>
      <c r="L1659" s="223">
        <v>0</v>
      </c>
      <c r="M1659" s="223">
        <v>0</v>
      </c>
      <c r="N1659" s="223">
        <v>0</v>
      </c>
      <c r="O1659">
        <v>30</v>
      </c>
    </row>
    <row r="1660" spans="1:15">
      <c r="A1660" s="222" t="s">
        <v>513</v>
      </c>
      <c r="B1660" s="222" t="s">
        <v>119</v>
      </c>
      <c r="C1660" s="223">
        <v>0</v>
      </c>
      <c r="D1660" s="223">
        <v>0</v>
      </c>
      <c r="E1660" s="223">
        <v>0</v>
      </c>
      <c r="F1660" s="223">
        <v>0</v>
      </c>
      <c r="G1660" s="223">
        <v>0</v>
      </c>
      <c r="H1660" s="223">
        <v>0</v>
      </c>
      <c r="I1660" s="223">
        <v>0</v>
      </c>
      <c r="J1660" s="223">
        <v>0</v>
      </c>
      <c r="K1660" s="223">
        <v>0</v>
      </c>
      <c r="L1660" s="223">
        <v>0</v>
      </c>
      <c r="M1660" s="223">
        <v>0</v>
      </c>
      <c r="N1660" s="223">
        <v>0</v>
      </c>
      <c r="O1660">
        <v>30</v>
      </c>
    </row>
    <row r="1661" spans="1:15">
      <c r="A1661" s="222" t="s">
        <v>514</v>
      </c>
      <c r="B1661" s="222" t="s">
        <v>119</v>
      </c>
      <c r="C1661" s="223">
        <v>0</v>
      </c>
      <c r="D1661" s="223">
        <v>0</v>
      </c>
      <c r="E1661" s="223">
        <v>0</v>
      </c>
      <c r="F1661" s="223">
        <v>0</v>
      </c>
      <c r="G1661" s="223">
        <v>0</v>
      </c>
      <c r="H1661" s="223">
        <v>0</v>
      </c>
      <c r="I1661" s="223">
        <v>0</v>
      </c>
      <c r="J1661" s="223">
        <v>0</v>
      </c>
      <c r="K1661" s="223">
        <v>0</v>
      </c>
      <c r="L1661" s="223">
        <v>0</v>
      </c>
      <c r="M1661" s="223">
        <v>0</v>
      </c>
      <c r="N1661" s="223">
        <v>0</v>
      </c>
      <c r="O1661">
        <v>30</v>
      </c>
    </row>
    <row r="1662" spans="1:15">
      <c r="A1662" s="222" t="s">
        <v>515</v>
      </c>
      <c r="B1662" s="222" t="s">
        <v>119</v>
      </c>
      <c r="C1662" s="223">
        <v>0</v>
      </c>
      <c r="D1662" s="223">
        <v>0</v>
      </c>
      <c r="E1662" s="223">
        <v>0</v>
      </c>
      <c r="F1662" s="223">
        <v>0</v>
      </c>
      <c r="G1662" s="223">
        <v>0</v>
      </c>
      <c r="H1662" s="223">
        <v>0</v>
      </c>
      <c r="I1662" s="223">
        <v>0</v>
      </c>
      <c r="J1662" s="223">
        <v>0</v>
      </c>
      <c r="K1662" s="223">
        <v>0</v>
      </c>
      <c r="L1662" s="223">
        <v>0</v>
      </c>
      <c r="M1662" s="223">
        <v>0</v>
      </c>
      <c r="N1662" s="223">
        <v>0</v>
      </c>
      <c r="O1662">
        <v>30</v>
      </c>
    </row>
    <row r="1663" spans="1:15">
      <c r="A1663" s="222" t="s">
        <v>516</v>
      </c>
      <c r="B1663" s="222" t="s">
        <v>119</v>
      </c>
      <c r="C1663" s="223">
        <v>0</v>
      </c>
      <c r="D1663" s="223">
        <v>0</v>
      </c>
      <c r="E1663" s="223">
        <v>0</v>
      </c>
      <c r="F1663" s="223">
        <v>0</v>
      </c>
      <c r="G1663" s="223">
        <v>0</v>
      </c>
      <c r="H1663" s="223">
        <v>0</v>
      </c>
      <c r="I1663" s="223">
        <v>0</v>
      </c>
      <c r="J1663" s="223">
        <v>0</v>
      </c>
      <c r="K1663" s="223">
        <v>0</v>
      </c>
      <c r="L1663" s="223">
        <v>0</v>
      </c>
      <c r="M1663" s="223">
        <v>0</v>
      </c>
      <c r="N1663" s="223">
        <v>0</v>
      </c>
      <c r="O1663">
        <v>30</v>
      </c>
    </row>
    <row r="1664" spans="1:15">
      <c r="A1664" s="222" t="s">
        <v>517</v>
      </c>
      <c r="B1664" s="222" t="s">
        <v>119</v>
      </c>
      <c r="C1664" s="223">
        <v>0</v>
      </c>
      <c r="D1664" s="223">
        <v>0</v>
      </c>
      <c r="E1664" s="223">
        <v>0</v>
      </c>
      <c r="F1664" s="223">
        <v>0</v>
      </c>
      <c r="G1664" s="223">
        <v>0</v>
      </c>
      <c r="H1664" s="223">
        <v>0</v>
      </c>
      <c r="I1664" s="223">
        <v>0</v>
      </c>
      <c r="J1664" s="223">
        <v>0</v>
      </c>
      <c r="K1664" s="223">
        <v>0</v>
      </c>
      <c r="L1664" s="223">
        <v>0</v>
      </c>
      <c r="M1664" s="223">
        <v>0</v>
      </c>
      <c r="N1664" s="223">
        <v>0</v>
      </c>
      <c r="O1664">
        <v>30</v>
      </c>
    </row>
    <row r="1665" spans="1:15">
      <c r="A1665" s="222" t="s">
        <v>518</v>
      </c>
      <c r="B1665" s="222" t="s">
        <v>119</v>
      </c>
      <c r="C1665" s="223">
        <v>0</v>
      </c>
      <c r="D1665" s="223">
        <v>0</v>
      </c>
      <c r="E1665" s="223">
        <v>0</v>
      </c>
      <c r="F1665" s="223">
        <v>0</v>
      </c>
      <c r="G1665" s="223">
        <v>0</v>
      </c>
      <c r="H1665" s="223">
        <v>0</v>
      </c>
      <c r="I1665" s="223">
        <v>0</v>
      </c>
      <c r="J1665" s="223">
        <v>0</v>
      </c>
      <c r="K1665" s="223">
        <v>0</v>
      </c>
      <c r="L1665" s="223">
        <v>0</v>
      </c>
      <c r="M1665" s="223">
        <v>0</v>
      </c>
      <c r="N1665" s="223">
        <v>0</v>
      </c>
      <c r="O1665">
        <v>30</v>
      </c>
    </row>
    <row r="1666" spans="1:15">
      <c r="A1666" s="222" t="s">
        <v>519</v>
      </c>
      <c r="B1666" s="222" t="s">
        <v>119</v>
      </c>
      <c r="C1666" s="223">
        <v>0</v>
      </c>
      <c r="D1666" s="223">
        <v>0</v>
      </c>
      <c r="E1666" s="223">
        <v>0</v>
      </c>
      <c r="F1666" s="223">
        <v>0</v>
      </c>
      <c r="G1666" s="223">
        <v>0</v>
      </c>
      <c r="H1666" s="223">
        <v>0</v>
      </c>
      <c r="I1666" s="223">
        <v>0</v>
      </c>
      <c r="J1666" s="223">
        <v>0</v>
      </c>
      <c r="K1666" s="223">
        <v>0</v>
      </c>
      <c r="L1666" s="223">
        <v>0</v>
      </c>
      <c r="M1666" s="223">
        <v>0</v>
      </c>
      <c r="N1666" s="223">
        <v>0</v>
      </c>
      <c r="O1666">
        <v>30</v>
      </c>
    </row>
    <row r="1667" spans="1:15">
      <c r="A1667" s="222" t="s">
        <v>520</v>
      </c>
      <c r="B1667" s="222" t="s">
        <v>119</v>
      </c>
      <c r="C1667" s="223">
        <v>0</v>
      </c>
      <c r="D1667" s="223">
        <v>0</v>
      </c>
      <c r="E1667" s="223">
        <v>0</v>
      </c>
      <c r="F1667" s="223">
        <v>0</v>
      </c>
      <c r="G1667" s="223">
        <v>0</v>
      </c>
      <c r="H1667" s="223">
        <v>0</v>
      </c>
      <c r="I1667" s="223">
        <v>0</v>
      </c>
      <c r="J1667" s="223">
        <v>0</v>
      </c>
      <c r="K1667" s="223">
        <v>0</v>
      </c>
      <c r="L1667" s="223">
        <v>0</v>
      </c>
      <c r="M1667" s="223">
        <v>0</v>
      </c>
      <c r="N1667" s="223">
        <v>0</v>
      </c>
      <c r="O1667">
        <v>30</v>
      </c>
    </row>
    <row r="1668" spans="1:15">
      <c r="A1668" s="222" t="s">
        <v>521</v>
      </c>
      <c r="B1668" s="222" t="s">
        <v>119</v>
      </c>
      <c r="C1668" s="223">
        <v>0</v>
      </c>
      <c r="D1668" s="223">
        <v>0</v>
      </c>
      <c r="E1668" s="223">
        <v>0</v>
      </c>
      <c r="F1668" s="223">
        <v>0</v>
      </c>
      <c r="G1668" s="223">
        <v>0</v>
      </c>
      <c r="H1668" s="223">
        <v>0</v>
      </c>
      <c r="I1668" s="223">
        <v>0</v>
      </c>
      <c r="J1668" s="223">
        <v>0</v>
      </c>
      <c r="K1668" s="223">
        <v>0</v>
      </c>
      <c r="L1668" s="223">
        <v>0</v>
      </c>
      <c r="M1668" s="223">
        <v>0</v>
      </c>
      <c r="N1668" s="223">
        <v>0</v>
      </c>
      <c r="O1668">
        <v>30</v>
      </c>
    </row>
    <row r="1669" spans="1:15">
      <c r="A1669" s="222" t="s">
        <v>522</v>
      </c>
      <c r="B1669" s="222" t="s">
        <v>119</v>
      </c>
      <c r="C1669" s="223">
        <v>0</v>
      </c>
      <c r="D1669" s="223">
        <v>0</v>
      </c>
      <c r="E1669" s="223">
        <v>0</v>
      </c>
      <c r="F1669" s="223">
        <v>0</v>
      </c>
      <c r="G1669" s="223">
        <v>0</v>
      </c>
      <c r="H1669" s="223">
        <v>0</v>
      </c>
      <c r="I1669" s="223">
        <v>0</v>
      </c>
      <c r="J1669" s="223">
        <v>0</v>
      </c>
      <c r="K1669" s="223">
        <v>0</v>
      </c>
      <c r="L1669" s="223">
        <v>0</v>
      </c>
      <c r="M1669" s="223">
        <v>0</v>
      </c>
      <c r="N1669" s="223">
        <v>0</v>
      </c>
      <c r="O1669">
        <v>30</v>
      </c>
    </row>
    <row r="1670" spans="1:15">
      <c r="A1670" s="222" t="s">
        <v>523</v>
      </c>
      <c r="B1670" s="222" t="s">
        <v>119</v>
      </c>
      <c r="C1670" s="223">
        <v>0</v>
      </c>
      <c r="D1670" s="223">
        <v>0</v>
      </c>
      <c r="E1670" s="223">
        <v>0</v>
      </c>
      <c r="F1670" s="223">
        <v>0</v>
      </c>
      <c r="G1670" s="223">
        <v>0</v>
      </c>
      <c r="H1670" s="223">
        <v>0</v>
      </c>
      <c r="I1670" s="223">
        <v>0</v>
      </c>
      <c r="J1670" s="223">
        <v>0</v>
      </c>
      <c r="K1670" s="223">
        <v>0</v>
      </c>
      <c r="L1670" s="223">
        <v>0</v>
      </c>
      <c r="M1670" s="223">
        <v>0</v>
      </c>
      <c r="N1670" s="223">
        <v>0</v>
      </c>
      <c r="O1670">
        <v>30</v>
      </c>
    </row>
    <row r="1671" spans="1:15">
      <c r="A1671" s="222" t="s">
        <v>524</v>
      </c>
      <c r="B1671" s="222" t="s">
        <v>119</v>
      </c>
      <c r="C1671" s="223">
        <v>0</v>
      </c>
      <c r="D1671" s="223">
        <v>0</v>
      </c>
      <c r="E1671" s="223">
        <v>0</v>
      </c>
      <c r="F1671" s="223">
        <v>0</v>
      </c>
      <c r="G1671" s="223">
        <v>0</v>
      </c>
      <c r="H1671" s="223">
        <v>0</v>
      </c>
      <c r="I1671" s="223">
        <v>0</v>
      </c>
      <c r="J1671" s="223">
        <v>0</v>
      </c>
      <c r="K1671" s="223">
        <v>0</v>
      </c>
      <c r="L1671" s="223">
        <v>0</v>
      </c>
      <c r="M1671" s="223">
        <v>0</v>
      </c>
      <c r="N1671" s="223">
        <v>0</v>
      </c>
      <c r="O1671">
        <v>30</v>
      </c>
    </row>
    <row r="1672" spans="1:15">
      <c r="A1672" s="222" t="s">
        <v>525</v>
      </c>
      <c r="B1672" s="222" t="s">
        <v>119</v>
      </c>
      <c r="C1672" s="223">
        <v>0</v>
      </c>
      <c r="D1672" s="223">
        <v>0</v>
      </c>
      <c r="E1672" s="223">
        <v>0</v>
      </c>
      <c r="F1672" s="223">
        <v>0</v>
      </c>
      <c r="G1672" s="223">
        <v>0</v>
      </c>
      <c r="H1672" s="223">
        <v>0</v>
      </c>
      <c r="I1672" s="223">
        <v>0</v>
      </c>
      <c r="J1672" s="223">
        <v>0</v>
      </c>
      <c r="K1672" s="223">
        <v>0</v>
      </c>
      <c r="L1672" s="223">
        <v>0</v>
      </c>
      <c r="M1672" s="223">
        <v>0</v>
      </c>
      <c r="N1672" s="223">
        <v>0</v>
      </c>
      <c r="O1672">
        <v>30</v>
      </c>
    </row>
    <row r="1673" spans="1:15">
      <c r="A1673" s="222" t="s">
        <v>526</v>
      </c>
      <c r="B1673" s="222" t="s">
        <v>119</v>
      </c>
      <c r="C1673" s="223">
        <v>0</v>
      </c>
      <c r="D1673" s="223">
        <v>0</v>
      </c>
      <c r="E1673" s="223">
        <v>0</v>
      </c>
      <c r="F1673" s="223">
        <v>0</v>
      </c>
      <c r="G1673" s="223">
        <v>0</v>
      </c>
      <c r="H1673" s="223">
        <v>0</v>
      </c>
      <c r="I1673" s="223">
        <v>0</v>
      </c>
      <c r="J1673" s="223">
        <v>0</v>
      </c>
      <c r="K1673" s="223">
        <v>0</v>
      </c>
      <c r="L1673" s="223">
        <v>0</v>
      </c>
      <c r="M1673" s="223">
        <v>0</v>
      </c>
      <c r="N1673" s="223">
        <v>0</v>
      </c>
      <c r="O1673">
        <v>30</v>
      </c>
    </row>
    <row r="1674" spans="1:15">
      <c r="A1674" s="222" t="s">
        <v>527</v>
      </c>
      <c r="B1674" s="222" t="s">
        <v>119</v>
      </c>
      <c r="C1674" s="223">
        <v>0</v>
      </c>
      <c r="D1674" s="223">
        <v>0</v>
      </c>
      <c r="E1674" s="223">
        <v>0</v>
      </c>
      <c r="F1674" s="223">
        <v>0</v>
      </c>
      <c r="G1674" s="223">
        <v>0</v>
      </c>
      <c r="H1674" s="223">
        <v>0</v>
      </c>
      <c r="I1674" s="223">
        <v>0</v>
      </c>
      <c r="J1674" s="223">
        <v>0</v>
      </c>
      <c r="K1674" s="223">
        <v>0</v>
      </c>
      <c r="L1674" s="223">
        <v>0</v>
      </c>
      <c r="M1674" s="223">
        <v>0</v>
      </c>
      <c r="N1674" s="223">
        <v>0</v>
      </c>
      <c r="O1674">
        <v>30</v>
      </c>
    </row>
    <row r="1675" spans="1:15">
      <c r="A1675" s="222" t="s">
        <v>528</v>
      </c>
      <c r="B1675" s="222" t="s">
        <v>119</v>
      </c>
      <c r="C1675" s="223">
        <v>0</v>
      </c>
      <c r="D1675" s="223">
        <v>0</v>
      </c>
      <c r="E1675" s="223">
        <v>0</v>
      </c>
      <c r="F1675" s="223">
        <v>0</v>
      </c>
      <c r="G1675" s="223">
        <v>0</v>
      </c>
      <c r="H1675" s="223">
        <v>0</v>
      </c>
      <c r="I1675" s="223">
        <v>0</v>
      </c>
      <c r="J1675" s="223">
        <v>0</v>
      </c>
      <c r="K1675" s="223">
        <v>0</v>
      </c>
      <c r="L1675" s="223">
        <v>0</v>
      </c>
      <c r="M1675" s="223">
        <v>0</v>
      </c>
      <c r="N1675" s="223">
        <v>0</v>
      </c>
      <c r="O1675">
        <v>30</v>
      </c>
    </row>
    <row r="1676" spans="1:15">
      <c r="A1676" s="222" t="s">
        <v>529</v>
      </c>
      <c r="B1676" s="222" t="s">
        <v>119</v>
      </c>
      <c r="C1676" s="223">
        <v>0</v>
      </c>
      <c r="D1676" s="223">
        <v>0</v>
      </c>
      <c r="E1676" s="223">
        <v>0</v>
      </c>
      <c r="F1676" s="223">
        <v>0</v>
      </c>
      <c r="G1676" s="223">
        <v>0</v>
      </c>
      <c r="H1676" s="223">
        <v>0</v>
      </c>
      <c r="I1676" s="223">
        <v>0</v>
      </c>
      <c r="J1676" s="223">
        <v>0</v>
      </c>
      <c r="K1676" s="223">
        <v>0</v>
      </c>
      <c r="L1676" s="223">
        <v>0</v>
      </c>
      <c r="M1676" s="223">
        <v>0</v>
      </c>
      <c r="N1676" s="223">
        <v>0</v>
      </c>
      <c r="O1676">
        <v>30</v>
      </c>
    </row>
    <row r="1677" spans="1:15">
      <c r="A1677" s="222" t="s">
        <v>530</v>
      </c>
      <c r="B1677" s="222" t="s">
        <v>119</v>
      </c>
      <c r="C1677" s="223">
        <v>0</v>
      </c>
      <c r="D1677" s="223">
        <v>0</v>
      </c>
      <c r="E1677" s="223">
        <v>0</v>
      </c>
      <c r="F1677" s="223">
        <v>0</v>
      </c>
      <c r="G1677" s="223">
        <v>0</v>
      </c>
      <c r="H1677" s="223">
        <v>0</v>
      </c>
      <c r="I1677" s="223">
        <v>0</v>
      </c>
      <c r="J1677" s="223">
        <v>0</v>
      </c>
      <c r="K1677" s="223">
        <v>0</v>
      </c>
      <c r="L1677" s="223">
        <v>0</v>
      </c>
      <c r="M1677" s="223">
        <v>0</v>
      </c>
      <c r="N1677" s="223">
        <v>0</v>
      </c>
      <c r="O1677">
        <v>30</v>
      </c>
    </row>
    <row r="1678" spans="1:15">
      <c r="A1678" s="222" t="s">
        <v>531</v>
      </c>
      <c r="B1678" s="222" t="s">
        <v>119</v>
      </c>
      <c r="C1678" s="223">
        <v>0</v>
      </c>
      <c r="D1678" s="223">
        <v>0</v>
      </c>
      <c r="E1678" s="223">
        <v>0</v>
      </c>
      <c r="F1678" s="223">
        <v>0</v>
      </c>
      <c r="G1678" s="223">
        <v>0</v>
      </c>
      <c r="H1678" s="223">
        <v>0</v>
      </c>
      <c r="I1678" s="223">
        <v>0</v>
      </c>
      <c r="J1678" s="223">
        <v>0</v>
      </c>
      <c r="K1678" s="223">
        <v>0</v>
      </c>
      <c r="L1678" s="223">
        <v>0</v>
      </c>
      <c r="M1678" s="223">
        <v>0</v>
      </c>
      <c r="N1678" s="223">
        <v>0</v>
      </c>
      <c r="O1678">
        <v>30</v>
      </c>
    </row>
    <row r="1679" spans="1:15">
      <c r="A1679" s="222" t="s">
        <v>532</v>
      </c>
      <c r="B1679" s="222" t="s">
        <v>119</v>
      </c>
      <c r="C1679" s="223">
        <v>0</v>
      </c>
      <c r="D1679" s="223">
        <v>0</v>
      </c>
      <c r="E1679" s="223">
        <v>0</v>
      </c>
      <c r="F1679" s="223">
        <v>0</v>
      </c>
      <c r="G1679" s="223">
        <v>0</v>
      </c>
      <c r="H1679" s="223">
        <v>0</v>
      </c>
      <c r="I1679" s="223">
        <v>0</v>
      </c>
      <c r="J1679" s="223">
        <v>0</v>
      </c>
      <c r="K1679" s="223">
        <v>0</v>
      </c>
      <c r="L1679" s="223">
        <v>0</v>
      </c>
      <c r="M1679" s="223">
        <v>0</v>
      </c>
      <c r="N1679" s="223">
        <v>0</v>
      </c>
      <c r="O1679">
        <v>30</v>
      </c>
    </row>
    <row r="1680" spans="1:15">
      <c r="A1680" s="222" t="s">
        <v>533</v>
      </c>
      <c r="B1680" s="222" t="s">
        <v>119</v>
      </c>
      <c r="C1680" s="223">
        <v>0</v>
      </c>
      <c r="D1680" s="223">
        <v>0</v>
      </c>
      <c r="E1680" s="223">
        <v>0</v>
      </c>
      <c r="F1680" s="223">
        <v>0</v>
      </c>
      <c r="G1680" s="223">
        <v>0</v>
      </c>
      <c r="H1680" s="223">
        <v>0</v>
      </c>
      <c r="I1680" s="223">
        <v>0</v>
      </c>
      <c r="J1680" s="223">
        <v>0</v>
      </c>
      <c r="K1680" s="223">
        <v>0</v>
      </c>
      <c r="L1680" s="223">
        <v>0</v>
      </c>
      <c r="M1680" s="223">
        <v>0</v>
      </c>
      <c r="N1680" s="223">
        <v>0</v>
      </c>
      <c r="O1680">
        <v>30</v>
      </c>
    </row>
    <row r="1681" spans="1:15">
      <c r="A1681" s="222" t="s">
        <v>534</v>
      </c>
      <c r="B1681" s="222" t="s">
        <v>119</v>
      </c>
      <c r="C1681" s="223">
        <v>0</v>
      </c>
      <c r="D1681" s="223">
        <v>0</v>
      </c>
      <c r="E1681" s="223">
        <v>0</v>
      </c>
      <c r="F1681" s="223">
        <v>0</v>
      </c>
      <c r="G1681" s="223">
        <v>0</v>
      </c>
      <c r="H1681" s="223">
        <v>0</v>
      </c>
      <c r="I1681" s="223">
        <v>0</v>
      </c>
      <c r="J1681" s="223">
        <v>0</v>
      </c>
      <c r="K1681" s="223">
        <v>0</v>
      </c>
      <c r="L1681" s="223">
        <v>0</v>
      </c>
      <c r="M1681" s="223">
        <v>0</v>
      </c>
      <c r="N1681" s="223">
        <v>0</v>
      </c>
      <c r="O1681">
        <v>30</v>
      </c>
    </row>
    <row r="1682" spans="1:15">
      <c r="A1682" s="222" t="s">
        <v>535</v>
      </c>
      <c r="B1682" s="222" t="s">
        <v>119</v>
      </c>
      <c r="C1682" s="223">
        <v>0</v>
      </c>
      <c r="D1682" s="223">
        <v>0</v>
      </c>
      <c r="E1682" s="223">
        <v>0</v>
      </c>
      <c r="F1682" s="223">
        <v>0</v>
      </c>
      <c r="G1682" s="223">
        <v>0</v>
      </c>
      <c r="H1682" s="223">
        <v>0</v>
      </c>
      <c r="I1682" s="223">
        <v>0</v>
      </c>
      <c r="J1682" s="223">
        <v>0</v>
      </c>
      <c r="K1682" s="223">
        <v>0</v>
      </c>
      <c r="L1682" s="223">
        <v>0</v>
      </c>
      <c r="M1682" s="223">
        <v>0</v>
      </c>
      <c r="N1682" s="223">
        <v>0</v>
      </c>
      <c r="O1682">
        <v>30</v>
      </c>
    </row>
    <row r="1683" spans="1:15">
      <c r="A1683" s="222" t="s">
        <v>536</v>
      </c>
      <c r="B1683" s="222" t="s">
        <v>119</v>
      </c>
      <c r="C1683" s="223">
        <v>0</v>
      </c>
      <c r="D1683" s="223">
        <v>0</v>
      </c>
      <c r="E1683" s="223">
        <v>0</v>
      </c>
      <c r="F1683" s="223">
        <v>0</v>
      </c>
      <c r="G1683" s="223">
        <v>0</v>
      </c>
      <c r="H1683" s="223">
        <v>0</v>
      </c>
      <c r="I1683" s="223">
        <v>0</v>
      </c>
      <c r="J1683" s="223">
        <v>0</v>
      </c>
      <c r="K1683" s="223">
        <v>0</v>
      </c>
      <c r="L1683" s="223">
        <v>0</v>
      </c>
      <c r="M1683" s="223">
        <v>0</v>
      </c>
      <c r="N1683" s="223">
        <v>0</v>
      </c>
      <c r="O1683">
        <v>30</v>
      </c>
    </row>
    <row r="1684" spans="1:15">
      <c r="A1684" s="222" t="s">
        <v>537</v>
      </c>
      <c r="B1684" s="222" t="s">
        <v>119</v>
      </c>
      <c r="C1684" s="223">
        <v>0</v>
      </c>
      <c r="D1684" s="223">
        <v>0</v>
      </c>
      <c r="E1684" s="223">
        <v>0</v>
      </c>
      <c r="F1684" s="223">
        <v>0</v>
      </c>
      <c r="G1684" s="223">
        <v>0</v>
      </c>
      <c r="H1684" s="223">
        <v>0</v>
      </c>
      <c r="I1684" s="223">
        <v>0</v>
      </c>
      <c r="J1684" s="223">
        <v>0</v>
      </c>
      <c r="K1684" s="223">
        <v>0</v>
      </c>
      <c r="L1684" s="223">
        <v>0</v>
      </c>
      <c r="M1684" s="223">
        <v>0</v>
      </c>
      <c r="N1684" s="223">
        <v>0</v>
      </c>
      <c r="O1684">
        <v>30</v>
      </c>
    </row>
    <row r="1685" spans="1:15">
      <c r="A1685" s="222" t="s">
        <v>538</v>
      </c>
      <c r="B1685" s="222" t="s">
        <v>119</v>
      </c>
      <c r="C1685" s="223">
        <v>0</v>
      </c>
      <c r="D1685" s="223">
        <v>0</v>
      </c>
      <c r="E1685" s="223">
        <v>0</v>
      </c>
      <c r="F1685" s="223">
        <v>0</v>
      </c>
      <c r="G1685" s="223">
        <v>0</v>
      </c>
      <c r="H1685" s="223">
        <v>0</v>
      </c>
      <c r="I1685" s="223">
        <v>0</v>
      </c>
      <c r="J1685" s="223">
        <v>0</v>
      </c>
      <c r="K1685" s="223">
        <v>0</v>
      </c>
      <c r="L1685" s="223">
        <v>0</v>
      </c>
      <c r="M1685" s="223">
        <v>0</v>
      </c>
      <c r="N1685" s="223">
        <v>0</v>
      </c>
      <c r="O1685">
        <v>30</v>
      </c>
    </row>
    <row r="1686" spans="1:15">
      <c r="A1686" s="222" t="s">
        <v>539</v>
      </c>
      <c r="B1686" s="222" t="s">
        <v>540</v>
      </c>
      <c r="C1686" s="223">
        <v>0</v>
      </c>
      <c r="D1686" s="223">
        <v>0</v>
      </c>
      <c r="E1686" s="223">
        <v>0</v>
      </c>
      <c r="F1686" s="223">
        <v>0</v>
      </c>
      <c r="G1686" s="223">
        <v>0</v>
      </c>
      <c r="H1686" s="223">
        <v>0</v>
      </c>
      <c r="I1686" s="223">
        <v>0</v>
      </c>
      <c r="J1686" s="223">
        <v>0</v>
      </c>
      <c r="K1686" s="223">
        <v>0</v>
      </c>
      <c r="L1686" s="223">
        <v>0</v>
      </c>
      <c r="M1686" s="223">
        <v>0</v>
      </c>
      <c r="N1686" s="223">
        <v>0</v>
      </c>
      <c r="O1686">
        <v>30</v>
      </c>
    </row>
    <row r="1687" spans="1:15">
      <c r="A1687" s="222" t="s">
        <v>541</v>
      </c>
      <c r="B1687" s="222" t="s">
        <v>119</v>
      </c>
      <c r="C1687" s="223">
        <v>0</v>
      </c>
      <c r="D1687" s="223">
        <v>0</v>
      </c>
      <c r="E1687" s="223">
        <v>0</v>
      </c>
      <c r="F1687" s="223">
        <v>0</v>
      </c>
      <c r="G1687" s="223">
        <v>0</v>
      </c>
      <c r="H1687" s="223">
        <v>0</v>
      </c>
      <c r="I1687" s="223">
        <v>0</v>
      </c>
      <c r="J1687" s="223">
        <v>0</v>
      </c>
      <c r="K1687" s="223">
        <v>0</v>
      </c>
      <c r="L1687" s="223">
        <v>0</v>
      </c>
      <c r="M1687" s="223">
        <v>0</v>
      </c>
      <c r="N1687" s="223">
        <v>0</v>
      </c>
      <c r="O1687">
        <v>30</v>
      </c>
    </row>
    <row r="1688" spans="1:15">
      <c r="A1688" s="222" t="s">
        <v>542</v>
      </c>
      <c r="B1688" s="222" t="s">
        <v>119</v>
      </c>
      <c r="C1688" s="223">
        <v>0</v>
      </c>
      <c r="D1688" s="223">
        <v>0</v>
      </c>
      <c r="E1688" s="223">
        <v>0</v>
      </c>
      <c r="F1688" s="223">
        <v>0</v>
      </c>
      <c r="G1688" s="223">
        <v>0</v>
      </c>
      <c r="H1688" s="223">
        <v>0</v>
      </c>
      <c r="I1688" s="223">
        <v>0</v>
      </c>
      <c r="J1688" s="223">
        <v>0</v>
      </c>
      <c r="K1688" s="223">
        <v>0</v>
      </c>
      <c r="L1688" s="223">
        <v>0</v>
      </c>
      <c r="M1688" s="223">
        <v>0</v>
      </c>
      <c r="N1688" s="223">
        <v>0</v>
      </c>
      <c r="O1688">
        <v>30</v>
      </c>
    </row>
    <row r="1689" spans="1:15">
      <c r="A1689" s="222" t="s">
        <v>543</v>
      </c>
      <c r="B1689" s="222" t="s">
        <v>119</v>
      </c>
      <c r="C1689" s="223">
        <v>0</v>
      </c>
      <c r="D1689" s="223">
        <v>0</v>
      </c>
      <c r="E1689" s="223">
        <v>0</v>
      </c>
      <c r="F1689" s="223">
        <v>0</v>
      </c>
      <c r="G1689" s="223">
        <v>0</v>
      </c>
      <c r="H1689" s="223">
        <v>0</v>
      </c>
      <c r="I1689" s="223">
        <v>0</v>
      </c>
      <c r="J1689" s="223">
        <v>0</v>
      </c>
      <c r="K1689" s="223">
        <v>0</v>
      </c>
      <c r="L1689" s="223">
        <v>0</v>
      </c>
      <c r="M1689" s="223">
        <v>0</v>
      </c>
      <c r="N1689" s="223">
        <v>0</v>
      </c>
      <c r="O1689">
        <v>30</v>
      </c>
    </row>
    <row r="1690" spans="1:15">
      <c r="A1690" s="222" t="s">
        <v>544</v>
      </c>
      <c r="B1690" s="222" t="s">
        <v>119</v>
      </c>
      <c r="C1690" s="223">
        <v>0</v>
      </c>
      <c r="D1690" s="223">
        <v>0</v>
      </c>
      <c r="E1690" s="223">
        <v>0</v>
      </c>
      <c r="F1690" s="223">
        <v>0</v>
      </c>
      <c r="G1690" s="223">
        <v>0</v>
      </c>
      <c r="H1690" s="223">
        <v>0</v>
      </c>
      <c r="I1690" s="223">
        <v>0</v>
      </c>
      <c r="J1690" s="223">
        <v>0</v>
      </c>
      <c r="K1690" s="223">
        <v>0</v>
      </c>
      <c r="L1690" s="223">
        <v>0</v>
      </c>
      <c r="M1690" s="223">
        <v>0</v>
      </c>
      <c r="N1690" s="223">
        <v>0</v>
      </c>
      <c r="O1690">
        <v>30</v>
      </c>
    </row>
    <row r="1691" spans="1:15">
      <c r="A1691" s="222" t="s">
        <v>545</v>
      </c>
      <c r="B1691" s="222" t="s">
        <v>119</v>
      </c>
      <c r="C1691" s="223">
        <v>0</v>
      </c>
      <c r="D1691" s="223">
        <v>0</v>
      </c>
      <c r="E1691" s="223">
        <v>0</v>
      </c>
      <c r="F1691" s="223">
        <v>0</v>
      </c>
      <c r="G1691" s="223">
        <v>0</v>
      </c>
      <c r="H1691" s="223">
        <v>0</v>
      </c>
      <c r="I1691" s="223">
        <v>0</v>
      </c>
      <c r="J1691" s="223">
        <v>0</v>
      </c>
      <c r="K1691" s="223">
        <v>0</v>
      </c>
      <c r="L1691" s="223">
        <v>0</v>
      </c>
      <c r="M1691" s="223">
        <v>0</v>
      </c>
      <c r="N1691" s="223">
        <v>0</v>
      </c>
      <c r="O1691">
        <v>30</v>
      </c>
    </row>
    <row r="1692" spans="1:15">
      <c r="A1692" s="222" t="s">
        <v>546</v>
      </c>
      <c r="B1692" s="222" t="s">
        <v>119</v>
      </c>
      <c r="C1692" s="223">
        <v>0</v>
      </c>
      <c r="D1692" s="223">
        <v>0</v>
      </c>
      <c r="E1692" s="223">
        <v>0</v>
      </c>
      <c r="F1692" s="223">
        <v>0</v>
      </c>
      <c r="G1692" s="223">
        <v>0</v>
      </c>
      <c r="H1692" s="223">
        <v>0</v>
      </c>
      <c r="I1692" s="223">
        <v>0</v>
      </c>
      <c r="J1692" s="223">
        <v>0</v>
      </c>
      <c r="K1692" s="223">
        <v>0</v>
      </c>
      <c r="L1692" s="223">
        <v>0</v>
      </c>
      <c r="M1692" s="223">
        <v>0</v>
      </c>
      <c r="N1692" s="223">
        <v>0</v>
      </c>
      <c r="O1692">
        <v>30</v>
      </c>
    </row>
    <row r="1693" spans="1:15">
      <c r="A1693" s="222" t="s">
        <v>547</v>
      </c>
      <c r="B1693" s="222" t="s">
        <v>119</v>
      </c>
      <c r="C1693" s="223">
        <v>0</v>
      </c>
      <c r="D1693" s="223">
        <v>0</v>
      </c>
      <c r="E1693" s="223">
        <v>0</v>
      </c>
      <c r="F1693" s="223">
        <v>0</v>
      </c>
      <c r="G1693" s="223">
        <v>0</v>
      </c>
      <c r="H1693" s="223">
        <v>0</v>
      </c>
      <c r="I1693" s="223">
        <v>0</v>
      </c>
      <c r="J1693" s="223">
        <v>0</v>
      </c>
      <c r="K1693" s="223">
        <v>0</v>
      </c>
      <c r="L1693" s="223">
        <v>0</v>
      </c>
      <c r="M1693" s="223">
        <v>0</v>
      </c>
      <c r="N1693" s="223">
        <v>0</v>
      </c>
      <c r="O1693">
        <v>30</v>
      </c>
    </row>
    <row r="1694" spans="1:15">
      <c r="A1694" s="222" t="s">
        <v>548</v>
      </c>
      <c r="B1694" s="222" t="s">
        <v>119</v>
      </c>
      <c r="C1694" s="223">
        <v>0</v>
      </c>
      <c r="D1694" s="223">
        <v>0</v>
      </c>
      <c r="E1694" s="223">
        <v>0</v>
      </c>
      <c r="F1694" s="223">
        <v>0</v>
      </c>
      <c r="G1694" s="223">
        <v>0</v>
      </c>
      <c r="H1694" s="223">
        <v>0</v>
      </c>
      <c r="I1694" s="223">
        <v>0</v>
      </c>
      <c r="J1694" s="223">
        <v>0</v>
      </c>
      <c r="K1694" s="223">
        <v>0</v>
      </c>
      <c r="L1694" s="223">
        <v>0</v>
      </c>
      <c r="M1694" s="223">
        <v>0</v>
      </c>
      <c r="N1694" s="223">
        <v>0</v>
      </c>
      <c r="O1694">
        <v>30</v>
      </c>
    </row>
    <row r="1695" spans="1:15">
      <c r="A1695" s="222" t="s">
        <v>549</v>
      </c>
      <c r="B1695" s="222" t="s">
        <v>119</v>
      </c>
      <c r="C1695" s="223">
        <v>0</v>
      </c>
      <c r="D1695" s="223">
        <v>0</v>
      </c>
      <c r="E1695" s="223">
        <v>0</v>
      </c>
      <c r="F1695" s="223">
        <v>0</v>
      </c>
      <c r="G1695" s="223">
        <v>0</v>
      </c>
      <c r="H1695" s="223">
        <v>0</v>
      </c>
      <c r="I1695" s="223">
        <v>0</v>
      </c>
      <c r="J1695" s="223">
        <v>0</v>
      </c>
      <c r="K1695" s="223">
        <v>0</v>
      </c>
      <c r="L1695" s="223">
        <v>0</v>
      </c>
      <c r="M1695" s="223">
        <v>0</v>
      </c>
      <c r="N1695" s="223">
        <v>0</v>
      </c>
      <c r="O1695">
        <v>30</v>
      </c>
    </row>
    <row r="1696" spans="1:15">
      <c r="A1696" s="222" t="s">
        <v>550</v>
      </c>
      <c r="B1696" s="222" t="s">
        <v>119</v>
      </c>
      <c r="C1696" s="223">
        <v>0</v>
      </c>
      <c r="D1696" s="223">
        <v>0</v>
      </c>
      <c r="E1696" s="223">
        <v>0</v>
      </c>
      <c r="F1696" s="223">
        <v>0</v>
      </c>
      <c r="G1696" s="223">
        <v>0</v>
      </c>
      <c r="H1696" s="223">
        <v>0</v>
      </c>
      <c r="I1696" s="223">
        <v>0</v>
      </c>
      <c r="J1696" s="223">
        <v>0</v>
      </c>
      <c r="K1696" s="223">
        <v>0</v>
      </c>
      <c r="L1696" s="223">
        <v>0</v>
      </c>
      <c r="M1696" s="223">
        <v>0</v>
      </c>
      <c r="N1696" s="223">
        <v>0</v>
      </c>
      <c r="O1696">
        <v>30</v>
      </c>
    </row>
    <row r="1697" spans="1:15">
      <c r="A1697" s="222" t="s">
        <v>551</v>
      </c>
      <c r="B1697" s="222" t="s">
        <v>119</v>
      </c>
      <c r="C1697" s="223">
        <v>0</v>
      </c>
      <c r="D1697" s="223">
        <v>0</v>
      </c>
      <c r="E1697" s="223">
        <v>0</v>
      </c>
      <c r="F1697" s="223">
        <v>0</v>
      </c>
      <c r="G1697" s="223">
        <v>0</v>
      </c>
      <c r="H1697" s="223">
        <v>0</v>
      </c>
      <c r="I1697" s="223">
        <v>0</v>
      </c>
      <c r="J1697" s="223">
        <v>0</v>
      </c>
      <c r="K1697" s="223">
        <v>0</v>
      </c>
      <c r="L1697" s="223">
        <v>0</v>
      </c>
      <c r="M1697" s="223">
        <v>0</v>
      </c>
      <c r="N1697" s="223">
        <v>0</v>
      </c>
      <c r="O1697">
        <v>30</v>
      </c>
    </row>
    <row r="1698" spans="1:15">
      <c r="A1698" s="222" t="s">
        <v>552</v>
      </c>
      <c r="B1698" s="222" t="s">
        <v>119</v>
      </c>
      <c r="C1698" s="223">
        <v>0</v>
      </c>
      <c r="D1698" s="223">
        <v>0</v>
      </c>
      <c r="E1698" s="223">
        <v>0</v>
      </c>
      <c r="F1698" s="223">
        <v>0</v>
      </c>
      <c r="G1698" s="223">
        <v>0</v>
      </c>
      <c r="H1698" s="223">
        <v>0</v>
      </c>
      <c r="I1698" s="223">
        <v>0</v>
      </c>
      <c r="J1698" s="223">
        <v>0</v>
      </c>
      <c r="K1698" s="223">
        <v>0</v>
      </c>
      <c r="L1698" s="223">
        <v>0</v>
      </c>
      <c r="M1698" s="223">
        <v>0</v>
      </c>
      <c r="N1698" s="223">
        <v>0</v>
      </c>
      <c r="O1698">
        <v>30</v>
      </c>
    </row>
    <row r="1699" spans="1:15">
      <c r="A1699" s="222" t="s">
        <v>553</v>
      </c>
      <c r="B1699" s="222" t="s">
        <v>119</v>
      </c>
      <c r="C1699" s="223">
        <v>0</v>
      </c>
      <c r="D1699" s="223">
        <v>0</v>
      </c>
      <c r="E1699" s="223">
        <v>0</v>
      </c>
      <c r="F1699" s="223">
        <v>0</v>
      </c>
      <c r="G1699" s="223">
        <v>0</v>
      </c>
      <c r="H1699" s="223">
        <v>0</v>
      </c>
      <c r="I1699" s="223">
        <v>0</v>
      </c>
      <c r="J1699" s="223">
        <v>0</v>
      </c>
      <c r="K1699" s="223">
        <v>0</v>
      </c>
      <c r="L1699" s="223">
        <v>0</v>
      </c>
      <c r="M1699" s="223">
        <v>0</v>
      </c>
      <c r="N1699" s="223">
        <v>0</v>
      </c>
      <c r="O1699">
        <v>30</v>
      </c>
    </row>
    <row r="1700" spans="1:15">
      <c r="A1700" s="222" t="s">
        <v>554</v>
      </c>
      <c r="B1700" s="222" t="s">
        <v>119</v>
      </c>
      <c r="C1700" s="223">
        <v>0</v>
      </c>
      <c r="D1700" s="223">
        <v>0</v>
      </c>
      <c r="E1700" s="223">
        <v>0</v>
      </c>
      <c r="F1700" s="223">
        <v>0</v>
      </c>
      <c r="G1700" s="223">
        <v>0</v>
      </c>
      <c r="H1700" s="223">
        <v>0</v>
      </c>
      <c r="I1700" s="223">
        <v>0</v>
      </c>
      <c r="J1700" s="223">
        <v>0</v>
      </c>
      <c r="K1700" s="223">
        <v>0</v>
      </c>
      <c r="L1700" s="223">
        <v>0</v>
      </c>
      <c r="M1700" s="223">
        <v>0</v>
      </c>
      <c r="N1700" s="223">
        <v>0</v>
      </c>
      <c r="O1700">
        <v>30</v>
      </c>
    </row>
    <row r="1701" spans="1:15">
      <c r="A1701" s="222" t="s">
        <v>555</v>
      </c>
      <c r="B1701" s="222" t="s">
        <v>119</v>
      </c>
      <c r="C1701" s="223">
        <v>0</v>
      </c>
      <c r="D1701" s="223">
        <v>0</v>
      </c>
      <c r="E1701" s="223">
        <v>0</v>
      </c>
      <c r="F1701" s="223">
        <v>0</v>
      </c>
      <c r="G1701" s="223">
        <v>0</v>
      </c>
      <c r="H1701" s="223">
        <v>0</v>
      </c>
      <c r="I1701" s="223">
        <v>0</v>
      </c>
      <c r="J1701" s="223">
        <v>0</v>
      </c>
      <c r="K1701" s="223">
        <v>0</v>
      </c>
      <c r="L1701" s="223">
        <v>0</v>
      </c>
      <c r="M1701" s="223">
        <v>0</v>
      </c>
      <c r="N1701" s="223">
        <v>0</v>
      </c>
      <c r="O1701">
        <v>30</v>
      </c>
    </row>
    <row r="1702" spans="1:15">
      <c r="A1702" s="222" t="s">
        <v>556</v>
      </c>
      <c r="B1702" s="222" t="s">
        <v>557</v>
      </c>
      <c r="C1702" s="223">
        <v>0</v>
      </c>
      <c r="D1702" s="223">
        <v>0</v>
      </c>
      <c r="E1702" s="223">
        <v>0</v>
      </c>
      <c r="F1702" s="223">
        <v>0</v>
      </c>
      <c r="G1702" s="223">
        <v>0</v>
      </c>
      <c r="H1702" s="223">
        <v>0</v>
      </c>
      <c r="I1702" s="223">
        <v>0</v>
      </c>
      <c r="J1702" s="223">
        <v>0</v>
      </c>
      <c r="K1702" s="223">
        <v>0</v>
      </c>
      <c r="L1702" s="223">
        <v>0</v>
      </c>
      <c r="M1702" s="223">
        <v>0</v>
      </c>
      <c r="N1702" s="223">
        <v>0</v>
      </c>
      <c r="O1702">
        <v>30</v>
      </c>
    </row>
    <row r="1703" spans="1:15">
      <c r="A1703" s="222" t="s">
        <v>558</v>
      </c>
      <c r="B1703" s="222" t="s">
        <v>559</v>
      </c>
      <c r="C1703" s="223">
        <v>0</v>
      </c>
      <c r="D1703" s="223">
        <v>0</v>
      </c>
      <c r="E1703" s="223">
        <v>0</v>
      </c>
      <c r="F1703" s="223">
        <v>0</v>
      </c>
      <c r="G1703" s="223">
        <v>0</v>
      </c>
      <c r="H1703" s="223">
        <v>0</v>
      </c>
      <c r="I1703" s="223">
        <v>0</v>
      </c>
      <c r="J1703" s="223">
        <v>0</v>
      </c>
      <c r="K1703" s="223">
        <v>0</v>
      </c>
      <c r="L1703" s="223">
        <v>0</v>
      </c>
      <c r="M1703" s="223">
        <v>0</v>
      </c>
      <c r="N1703" s="223">
        <v>0</v>
      </c>
      <c r="O1703">
        <v>30</v>
      </c>
    </row>
    <row r="1704" spans="1:15">
      <c r="A1704" s="222" t="s">
        <v>560</v>
      </c>
      <c r="B1704" s="222" t="s">
        <v>561</v>
      </c>
      <c r="C1704" s="223">
        <v>127703931.59999999</v>
      </c>
      <c r="D1704" s="223">
        <v>89406027.790000007</v>
      </c>
      <c r="E1704" s="223">
        <v>129947329.26000001</v>
      </c>
      <c r="F1704" s="223">
        <v>119408926.5</v>
      </c>
      <c r="G1704" s="223">
        <v>125644777.65000001</v>
      </c>
      <c r="H1704" s="223">
        <v>119204662.43000001</v>
      </c>
      <c r="I1704" s="223">
        <v>127473974.39</v>
      </c>
      <c r="J1704" s="223">
        <v>127473974.39</v>
      </c>
      <c r="K1704" s="223">
        <v>127473974.39</v>
      </c>
      <c r="L1704" s="223">
        <v>127473974.39</v>
      </c>
      <c r="M1704" s="223">
        <v>127473974.39</v>
      </c>
      <c r="N1704" s="223">
        <v>127473974.39</v>
      </c>
      <c r="O1704">
        <v>30</v>
      </c>
    </row>
    <row r="1705" spans="1:15">
      <c r="A1705" s="222" t="s">
        <v>562</v>
      </c>
      <c r="B1705" s="222" t="s">
        <v>563</v>
      </c>
      <c r="C1705" s="223">
        <v>143926.07999999999</v>
      </c>
      <c r="D1705" s="223">
        <v>146166.85</v>
      </c>
      <c r="E1705" s="223">
        <v>102817.15</v>
      </c>
      <c r="F1705" s="223">
        <v>144994.22</v>
      </c>
      <c r="G1705" s="223">
        <v>106061.09</v>
      </c>
      <c r="H1705" s="223">
        <v>116788.36</v>
      </c>
      <c r="I1705" s="223">
        <v>577930.17000000004</v>
      </c>
      <c r="J1705" s="223">
        <v>577930.17000000004</v>
      </c>
      <c r="K1705" s="223">
        <v>577930.17000000004</v>
      </c>
      <c r="L1705" s="223">
        <v>577930.17000000004</v>
      </c>
      <c r="M1705" s="223">
        <v>577930.17000000004</v>
      </c>
      <c r="N1705" s="223">
        <v>577930.17000000004</v>
      </c>
      <c r="O1705">
        <v>30</v>
      </c>
    </row>
    <row r="1706" spans="1:15">
      <c r="A1706" s="222" t="s">
        <v>564</v>
      </c>
      <c r="B1706" s="222" t="s">
        <v>565</v>
      </c>
      <c r="C1706" s="223">
        <v>0</v>
      </c>
      <c r="D1706" s="223">
        <v>0</v>
      </c>
      <c r="E1706" s="223">
        <v>0</v>
      </c>
      <c r="F1706" s="223">
        <v>0</v>
      </c>
      <c r="G1706" s="223">
        <v>0</v>
      </c>
      <c r="H1706" s="223">
        <v>0</v>
      </c>
      <c r="I1706" s="223">
        <v>0</v>
      </c>
      <c r="J1706" s="223">
        <v>0</v>
      </c>
      <c r="K1706" s="223">
        <v>0</v>
      </c>
      <c r="L1706" s="223">
        <v>0</v>
      </c>
      <c r="M1706" s="223">
        <v>0</v>
      </c>
      <c r="N1706" s="223">
        <v>0</v>
      </c>
      <c r="O1706">
        <v>30</v>
      </c>
    </row>
    <row r="1707" spans="1:15">
      <c r="A1707" s="222" t="s">
        <v>566</v>
      </c>
      <c r="B1707" s="222" t="s">
        <v>567</v>
      </c>
      <c r="C1707" s="223">
        <v>0</v>
      </c>
      <c r="D1707" s="223">
        <v>0</v>
      </c>
      <c r="E1707" s="223">
        <v>0</v>
      </c>
      <c r="F1707" s="223">
        <v>0</v>
      </c>
      <c r="G1707" s="223">
        <v>0</v>
      </c>
      <c r="H1707" s="223">
        <v>0</v>
      </c>
      <c r="I1707" s="223">
        <v>0</v>
      </c>
      <c r="J1707" s="223">
        <v>0</v>
      </c>
      <c r="K1707" s="223">
        <v>0</v>
      </c>
      <c r="L1707" s="223">
        <v>0</v>
      </c>
      <c r="M1707" s="223">
        <v>0</v>
      </c>
      <c r="N1707" s="223">
        <v>0</v>
      </c>
      <c r="O1707">
        <v>30</v>
      </c>
    </row>
    <row r="1708" spans="1:15">
      <c r="A1708" s="222" t="s">
        <v>2479</v>
      </c>
      <c r="B1708" s="222" t="s">
        <v>2480</v>
      </c>
      <c r="C1708" s="223">
        <v>0</v>
      </c>
      <c r="D1708" s="223">
        <v>-26059</v>
      </c>
      <c r="E1708" s="223">
        <v>-26059</v>
      </c>
      <c r="F1708" s="223">
        <v>-26059</v>
      </c>
      <c r="G1708" s="223">
        <v>-26059</v>
      </c>
      <c r="H1708" s="223">
        <v>-26059</v>
      </c>
      <c r="I1708" s="223">
        <v>-26059</v>
      </c>
      <c r="J1708" s="223">
        <v>-26059</v>
      </c>
      <c r="K1708" s="223">
        <v>-26059</v>
      </c>
      <c r="L1708" s="223">
        <v>-26059</v>
      </c>
      <c r="M1708" s="223">
        <v>-26059</v>
      </c>
      <c r="N1708" s="223">
        <v>-26059</v>
      </c>
      <c r="O1708">
        <v>30</v>
      </c>
    </row>
    <row r="1709" spans="1:15">
      <c r="A1709" s="222" t="s">
        <v>568</v>
      </c>
      <c r="B1709" s="222" t="s">
        <v>569</v>
      </c>
      <c r="C1709" s="223">
        <v>0</v>
      </c>
      <c r="D1709" s="223">
        <v>0</v>
      </c>
      <c r="E1709" s="223">
        <v>3182.17</v>
      </c>
      <c r="F1709" s="223">
        <v>0</v>
      </c>
      <c r="G1709" s="223">
        <v>0</v>
      </c>
      <c r="H1709" s="223">
        <v>313048.59000000003</v>
      </c>
      <c r="I1709" s="223">
        <v>313048.59000000003</v>
      </c>
      <c r="J1709" s="223">
        <v>313048.59000000003</v>
      </c>
      <c r="K1709" s="223">
        <v>313048.59000000003</v>
      </c>
      <c r="L1709" s="223">
        <v>313048.59000000003</v>
      </c>
      <c r="M1709" s="223">
        <v>313048.59000000003</v>
      </c>
      <c r="N1709" s="223">
        <v>313048.59000000003</v>
      </c>
      <c r="O1709">
        <v>30</v>
      </c>
    </row>
    <row r="1710" spans="1:15">
      <c r="A1710" s="222" t="s">
        <v>570</v>
      </c>
      <c r="B1710" s="222" t="s">
        <v>571</v>
      </c>
      <c r="C1710" s="223">
        <v>0</v>
      </c>
      <c r="D1710" s="223">
        <v>0</v>
      </c>
      <c r="E1710" s="223">
        <v>0</v>
      </c>
      <c r="F1710" s="223">
        <v>0</v>
      </c>
      <c r="G1710" s="223">
        <v>0</v>
      </c>
      <c r="H1710" s="223">
        <v>0</v>
      </c>
      <c r="I1710" s="223">
        <v>0</v>
      </c>
      <c r="J1710" s="223">
        <v>0</v>
      </c>
      <c r="K1710" s="223">
        <v>0</v>
      </c>
      <c r="L1710" s="223">
        <v>0</v>
      </c>
      <c r="M1710" s="223">
        <v>0</v>
      </c>
      <c r="N1710" s="223">
        <v>0</v>
      </c>
      <c r="O1710">
        <v>30</v>
      </c>
    </row>
    <row r="1711" spans="1:15">
      <c r="A1711" s="222" t="s">
        <v>572</v>
      </c>
      <c r="B1711" s="222" t="s">
        <v>119</v>
      </c>
      <c r="C1711" s="223">
        <v>0</v>
      </c>
      <c r="D1711" s="223">
        <v>0</v>
      </c>
      <c r="E1711" s="223">
        <v>0</v>
      </c>
      <c r="F1711" s="223">
        <v>0</v>
      </c>
      <c r="G1711" s="223">
        <v>0</v>
      </c>
      <c r="H1711" s="223">
        <v>0</v>
      </c>
      <c r="I1711" s="223">
        <v>0</v>
      </c>
      <c r="J1711" s="223">
        <v>0</v>
      </c>
      <c r="K1711" s="223">
        <v>0</v>
      </c>
      <c r="L1711" s="223">
        <v>0</v>
      </c>
      <c r="M1711" s="223">
        <v>0</v>
      </c>
      <c r="N1711" s="223">
        <v>0</v>
      </c>
      <c r="O1711">
        <v>30</v>
      </c>
    </row>
    <row r="1712" spans="1:15">
      <c r="A1712" s="222" t="s">
        <v>573</v>
      </c>
      <c r="B1712" s="222" t="s">
        <v>119</v>
      </c>
      <c r="C1712" s="223">
        <v>0</v>
      </c>
      <c r="D1712" s="223">
        <v>0</v>
      </c>
      <c r="E1712" s="223">
        <v>0</v>
      </c>
      <c r="F1712" s="223">
        <v>0</v>
      </c>
      <c r="G1712" s="223">
        <v>0</v>
      </c>
      <c r="H1712" s="223">
        <v>0</v>
      </c>
      <c r="I1712" s="223">
        <v>0</v>
      </c>
      <c r="J1712" s="223">
        <v>0</v>
      </c>
      <c r="K1712" s="223">
        <v>0</v>
      </c>
      <c r="L1712" s="223">
        <v>0</v>
      </c>
      <c r="M1712" s="223">
        <v>0</v>
      </c>
      <c r="N1712" s="223">
        <v>0</v>
      </c>
      <c r="O1712">
        <v>30</v>
      </c>
    </row>
    <row r="1713" spans="1:15">
      <c r="A1713" s="222" t="s">
        <v>574</v>
      </c>
      <c r="B1713" s="222" t="s">
        <v>119</v>
      </c>
      <c r="C1713" s="223">
        <v>0</v>
      </c>
      <c r="D1713" s="223">
        <v>0</v>
      </c>
      <c r="E1713" s="223">
        <v>0</v>
      </c>
      <c r="F1713" s="223">
        <v>0</v>
      </c>
      <c r="G1713" s="223">
        <v>0</v>
      </c>
      <c r="H1713" s="223">
        <v>0</v>
      </c>
      <c r="I1713" s="223">
        <v>0</v>
      </c>
      <c r="J1713" s="223">
        <v>0</v>
      </c>
      <c r="K1713" s="223">
        <v>0</v>
      </c>
      <c r="L1713" s="223">
        <v>0</v>
      </c>
      <c r="M1713" s="223">
        <v>0</v>
      </c>
      <c r="N1713" s="223">
        <v>0</v>
      </c>
      <c r="O1713">
        <v>30</v>
      </c>
    </row>
    <row r="1714" spans="1:15">
      <c r="A1714" s="222" t="s">
        <v>575</v>
      </c>
      <c r="B1714" s="222" t="s">
        <v>119</v>
      </c>
      <c r="C1714" s="223">
        <v>0</v>
      </c>
      <c r="D1714" s="223">
        <v>0</v>
      </c>
      <c r="E1714" s="223">
        <v>0</v>
      </c>
      <c r="F1714" s="223">
        <v>0</v>
      </c>
      <c r="G1714" s="223">
        <v>0</v>
      </c>
      <c r="H1714" s="223">
        <v>0</v>
      </c>
      <c r="I1714" s="223">
        <v>0</v>
      </c>
      <c r="J1714" s="223">
        <v>0</v>
      </c>
      <c r="K1714" s="223">
        <v>0</v>
      </c>
      <c r="L1714" s="223">
        <v>0</v>
      </c>
      <c r="M1714" s="223">
        <v>0</v>
      </c>
      <c r="N1714" s="223">
        <v>0</v>
      </c>
      <c r="O1714">
        <v>30</v>
      </c>
    </row>
    <row r="1715" spans="1:15">
      <c r="A1715" s="222" t="s">
        <v>576</v>
      </c>
      <c r="B1715" s="222" t="s">
        <v>119</v>
      </c>
      <c r="C1715" s="223">
        <v>0</v>
      </c>
      <c r="D1715" s="223">
        <v>0</v>
      </c>
      <c r="E1715" s="223">
        <v>0</v>
      </c>
      <c r="F1715" s="223">
        <v>0</v>
      </c>
      <c r="G1715" s="223">
        <v>0</v>
      </c>
      <c r="H1715" s="223">
        <v>0</v>
      </c>
      <c r="I1715" s="223">
        <v>0</v>
      </c>
      <c r="J1715" s="223">
        <v>0</v>
      </c>
      <c r="K1715" s="223">
        <v>0</v>
      </c>
      <c r="L1715" s="223">
        <v>0</v>
      </c>
      <c r="M1715" s="223">
        <v>0</v>
      </c>
      <c r="N1715" s="223">
        <v>0</v>
      </c>
      <c r="O1715">
        <v>30</v>
      </c>
    </row>
    <row r="1716" spans="1:15">
      <c r="A1716" s="222" t="s">
        <v>577</v>
      </c>
      <c r="B1716" s="222" t="s">
        <v>119</v>
      </c>
      <c r="C1716" s="223">
        <v>0</v>
      </c>
      <c r="D1716" s="223">
        <v>0</v>
      </c>
      <c r="E1716" s="223">
        <v>0</v>
      </c>
      <c r="F1716" s="223">
        <v>0</v>
      </c>
      <c r="G1716" s="223">
        <v>0</v>
      </c>
      <c r="H1716" s="223">
        <v>0</v>
      </c>
      <c r="I1716" s="223">
        <v>0</v>
      </c>
      <c r="J1716" s="223">
        <v>0</v>
      </c>
      <c r="K1716" s="223">
        <v>0</v>
      </c>
      <c r="L1716" s="223">
        <v>0</v>
      </c>
      <c r="M1716" s="223">
        <v>0</v>
      </c>
      <c r="N1716" s="223">
        <v>0</v>
      </c>
      <c r="O1716">
        <v>30</v>
      </c>
    </row>
    <row r="1717" spans="1:15">
      <c r="A1717" s="222" t="s">
        <v>578</v>
      </c>
      <c r="B1717" s="222" t="s">
        <v>119</v>
      </c>
      <c r="C1717" s="223">
        <v>0</v>
      </c>
      <c r="D1717" s="223">
        <v>0</v>
      </c>
      <c r="E1717" s="223">
        <v>0</v>
      </c>
      <c r="F1717" s="223">
        <v>0</v>
      </c>
      <c r="G1717" s="223">
        <v>0</v>
      </c>
      <c r="H1717" s="223">
        <v>0</v>
      </c>
      <c r="I1717" s="223">
        <v>0</v>
      </c>
      <c r="J1717" s="223">
        <v>0</v>
      </c>
      <c r="K1717" s="223">
        <v>0</v>
      </c>
      <c r="L1717" s="223">
        <v>0</v>
      </c>
      <c r="M1717" s="223">
        <v>0</v>
      </c>
      <c r="N1717" s="223">
        <v>0</v>
      </c>
      <c r="O1717">
        <v>30</v>
      </c>
    </row>
    <row r="1718" spans="1:15">
      <c r="A1718" s="222" t="s">
        <v>579</v>
      </c>
      <c r="B1718" s="222" t="s">
        <v>119</v>
      </c>
      <c r="C1718" s="223">
        <v>0</v>
      </c>
      <c r="D1718" s="223">
        <v>0</v>
      </c>
      <c r="E1718" s="223">
        <v>0</v>
      </c>
      <c r="F1718" s="223">
        <v>0</v>
      </c>
      <c r="G1718" s="223">
        <v>0</v>
      </c>
      <c r="H1718" s="223">
        <v>0</v>
      </c>
      <c r="I1718" s="223">
        <v>0</v>
      </c>
      <c r="J1718" s="223">
        <v>0</v>
      </c>
      <c r="K1718" s="223">
        <v>0</v>
      </c>
      <c r="L1718" s="223">
        <v>0</v>
      </c>
      <c r="M1718" s="223">
        <v>0</v>
      </c>
      <c r="N1718" s="223">
        <v>0</v>
      </c>
      <c r="O1718">
        <v>30</v>
      </c>
    </row>
    <row r="1719" spans="1:15">
      <c r="A1719" s="222" t="s">
        <v>580</v>
      </c>
      <c r="B1719" s="222" t="s">
        <v>119</v>
      </c>
      <c r="C1719" s="223">
        <v>0</v>
      </c>
      <c r="D1719" s="223">
        <v>0</v>
      </c>
      <c r="E1719" s="223">
        <v>0</v>
      </c>
      <c r="F1719" s="223">
        <v>0</v>
      </c>
      <c r="G1719" s="223">
        <v>0</v>
      </c>
      <c r="H1719" s="223">
        <v>0</v>
      </c>
      <c r="I1719" s="223">
        <v>0</v>
      </c>
      <c r="J1719" s="223">
        <v>0</v>
      </c>
      <c r="K1719" s="223">
        <v>0</v>
      </c>
      <c r="L1719" s="223">
        <v>0</v>
      </c>
      <c r="M1719" s="223">
        <v>0</v>
      </c>
      <c r="N1719" s="223">
        <v>0</v>
      </c>
      <c r="O1719">
        <v>30</v>
      </c>
    </row>
    <row r="1720" spans="1:15">
      <c r="A1720" s="222" t="s">
        <v>581</v>
      </c>
      <c r="B1720" s="222" t="s">
        <v>119</v>
      </c>
      <c r="C1720" s="223">
        <v>0</v>
      </c>
      <c r="D1720" s="223">
        <v>0</v>
      </c>
      <c r="E1720" s="223">
        <v>0</v>
      </c>
      <c r="F1720" s="223">
        <v>0</v>
      </c>
      <c r="G1720" s="223">
        <v>0</v>
      </c>
      <c r="H1720" s="223">
        <v>0</v>
      </c>
      <c r="I1720" s="223">
        <v>0</v>
      </c>
      <c r="J1720" s="223">
        <v>0</v>
      </c>
      <c r="K1720" s="223">
        <v>0</v>
      </c>
      <c r="L1720" s="223">
        <v>0</v>
      </c>
      <c r="M1720" s="223">
        <v>0</v>
      </c>
      <c r="N1720" s="223">
        <v>0</v>
      </c>
      <c r="O1720">
        <v>30</v>
      </c>
    </row>
    <row r="1721" spans="1:15">
      <c r="A1721" s="222" t="s">
        <v>582</v>
      </c>
      <c r="B1721" s="222" t="s">
        <v>583</v>
      </c>
      <c r="C1721" s="223">
        <v>0</v>
      </c>
      <c r="D1721" s="223">
        <v>0</v>
      </c>
      <c r="E1721" s="223">
        <v>0</v>
      </c>
      <c r="F1721" s="223">
        <v>0</v>
      </c>
      <c r="G1721" s="223">
        <v>0</v>
      </c>
      <c r="H1721" s="223">
        <v>0</v>
      </c>
      <c r="I1721" s="223">
        <v>0</v>
      </c>
      <c r="J1721" s="223">
        <v>0</v>
      </c>
      <c r="K1721" s="223">
        <v>0</v>
      </c>
      <c r="L1721" s="223">
        <v>0</v>
      </c>
      <c r="M1721" s="223">
        <v>0</v>
      </c>
      <c r="N1721" s="223">
        <v>0</v>
      </c>
      <c r="O1721">
        <v>30</v>
      </c>
    </row>
    <row r="1722" spans="1:15">
      <c r="A1722" s="222" t="s">
        <v>584</v>
      </c>
      <c r="B1722" s="222" t="s">
        <v>119</v>
      </c>
      <c r="C1722" s="223">
        <v>0</v>
      </c>
      <c r="D1722" s="223">
        <v>0</v>
      </c>
      <c r="E1722" s="223">
        <v>0</v>
      </c>
      <c r="F1722" s="223">
        <v>0</v>
      </c>
      <c r="G1722" s="223">
        <v>0</v>
      </c>
      <c r="H1722" s="223">
        <v>0</v>
      </c>
      <c r="I1722" s="223">
        <v>0</v>
      </c>
      <c r="J1722" s="223">
        <v>0</v>
      </c>
      <c r="K1722" s="223">
        <v>0</v>
      </c>
      <c r="L1722" s="223">
        <v>0</v>
      </c>
      <c r="M1722" s="223">
        <v>0</v>
      </c>
      <c r="N1722" s="223">
        <v>0</v>
      </c>
      <c r="O1722">
        <v>30</v>
      </c>
    </row>
    <row r="1723" spans="1:15">
      <c r="A1723" s="222" t="s">
        <v>585</v>
      </c>
      <c r="B1723" s="222" t="s">
        <v>119</v>
      </c>
      <c r="C1723" s="223">
        <v>0</v>
      </c>
      <c r="D1723" s="223">
        <v>0</v>
      </c>
      <c r="E1723" s="223">
        <v>0</v>
      </c>
      <c r="F1723" s="223">
        <v>0</v>
      </c>
      <c r="G1723" s="223">
        <v>0</v>
      </c>
      <c r="H1723" s="223">
        <v>0</v>
      </c>
      <c r="I1723" s="223">
        <v>0</v>
      </c>
      <c r="J1723" s="223">
        <v>0</v>
      </c>
      <c r="K1723" s="223">
        <v>0</v>
      </c>
      <c r="L1723" s="223">
        <v>0</v>
      </c>
      <c r="M1723" s="223">
        <v>0</v>
      </c>
      <c r="N1723" s="223">
        <v>0</v>
      </c>
      <c r="O1723">
        <v>30</v>
      </c>
    </row>
    <row r="1724" spans="1:15">
      <c r="A1724" s="222" t="s">
        <v>586</v>
      </c>
      <c r="B1724" s="222" t="s">
        <v>119</v>
      </c>
      <c r="C1724" s="223">
        <v>0</v>
      </c>
      <c r="D1724" s="223">
        <v>0</v>
      </c>
      <c r="E1724" s="223">
        <v>0</v>
      </c>
      <c r="F1724" s="223">
        <v>0</v>
      </c>
      <c r="G1724" s="223">
        <v>0</v>
      </c>
      <c r="H1724" s="223">
        <v>0</v>
      </c>
      <c r="I1724" s="223">
        <v>0</v>
      </c>
      <c r="J1724" s="223">
        <v>0</v>
      </c>
      <c r="K1724" s="223">
        <v>0</v>
      </c>
      <c r="L1724" s="223">
        <v>0</v>
      </c>
      <c r="M1724" s="223">
        <v>0</v>
      </c>
      <c r="N1724" s="223">
        <v>0</v>
      </c>
      <c r="O1724">
        <v>30</v>
      </c>
    </row>
    <row r="1725" spans="1:15">
      <c r="A1725" s="222" t="s">
        <v>587</v>
      </c>
      <c r="B1725" s="222" t="s">
        <v>119</v>
      </c>
      <c r="C1725" s="223">
        <v>0</v>
      </c>
      <c r="D1725" s="223">
        <v>0</v>
      </c>
      <c r="E1725" s="223">
        <v>0</v>
      </c>
      <c r="F1725" s="223">
        <v>0</v>
      </c>
      <c r="G1725" s="223">
        <v>0</v>
      </c>
      <c r="H1725" s="223">
        <v>0</v>
      </c>
      <c r="I1725" s="223">
        <v>0</v>
      </c>
      <c r="J1725" s="223">
        <v>0</v>
      </c>
      <c r="K1725" s="223">
        <v>0</v>
      </c>
      <c r="L1725" s="223">
        <v>0</v>
      </c>
      <c r="M1725" s="223">
        <v>0</v>
      </c>
      <c r="N1725" s="223">
        <v>0</v>
      </c>
      <c r="O1725">
        <v>30</v>
      </c>
    </row>
    <row r="1726" spans="1:15">
      <c r="A1726" s="222" t="s">
        <v>588</v>
      </c>
      <c r="B1726" s="222" t="s">
        <v>119</v>
      </c>
      <c r="C1726" s="223">
        <v>0</v>
      </c>
      <c r="D1726" s="223">
        <v>0</v>
      </c>
      <c r="E1726" s="223">
        <v>0</v>
      </c>
      <c r="F1726" s="223">
        <v>0</v>
      </c>
      <c r="G1726" s="223">
        <v>0</v>
      </c>
      <c r="H1726" s="223">
        <v>0</v>
      </c>
      <c r="I1726" s="223">
        <v>0</v>
      </c>
      <c r="J1726" s="223">
        <v>0</v>
      </c>
      <c r="K1726" s="223">
        <v>0</v>
      </c>
      <c r="L1726" s="223">
        <v>0</v>
      </c>
      <c r="M1726" s="223">
        <v>0</v>
      </c>
      <c r="N1726" s="223">
        <v>0</v>
      </c>
      <c r="O1726">
        <v>30</v>
      </c>
    </row>
    <row r="1727" spans="1:15">
      <c r="A1727" s="222" t="s">
        <v>589</v>
      </c>
      <c r="B1727" s="222" t="s">
        <v>119</v>
      </c>
      <c r="C1727" s="223">
        <v>0</v>
      </c>
      <c r="D1727" s="223">
        <v>0</v>
      </c>
      <c r="E1727" s="223">
        <v>0</v>
      </c>
      <c r="F1727" s="223">
        <v>0</v>
      </c>
      <c r="G1727" s="223">
        <v>0</v>
      </c>
      <c r="H1727" s="223">
        <v>0</v>
      </c>
      <c r="I1727" s="223">
        <v>0</v>
      </c>
      <c r="J1727" s="223">
        <v>0</v>
      </c>
      <c r="K1727" s="223">
        <v>0</v>
      </c>
      <c r="L1727" s="223">
        <v>0</v>
      </c>
      <c r="M1727" s="223">
        <v>0</v>
      </c>
      <c r="N1727" s="223">
        <v>0</v>
      </c>
      <c r="O1727">
        <v>30</v>
      </c>
    </row>
    <row r="1728" spans="1:15">
      <c r="A1728" s="222" t="s">
        <v>590</v>
      </c>
      <c r="B1728" s="222" t="s">
        <v>119</v>
      </c>
      <c r="C1728" s="223">
        <v>0</v>
      </c>
      <c r="D1728" s="223">
        <v>0</v>
      </c>
      <c r="E1728" s="223">
        <v>0</v>
      </c>
      <c r="F1728" s="223">
        <v>0</v>
      </c>
      <c r="G1728" s="223">
        <v>0</v>
      </c>
      <c r="H1728" s="223">
        <v>0</v>
      </c>
      <c r="I1728" s="223">
        <v>0</v>
      </c>
      <c r="J1728" s="223">
        <v>0</v>
      </c>
      <c r="K1728" s="223">
        <v>0</v>
      </c>
      <c r="L1728" s="223">
        <v>0</v>
      </c>
      <c r="M1728" s="223">
        <v>0</v>
      </c>
      <c r="N1728" s="223">
        <v>0</v>
      </c>
      <c r="O1728">
        <v>30</v>
      </c>
    </row>
    <row r="1729" spans="1:15">
      <c r="A1729" s="222" t="s">
        <v>591</v>
      </c>
      <c r="B1729" s="222" t="s">
        <v>119</v>
      </c>
      <c r="C1729" s="223">
        <v>0</v>
      </c>
      <c r="D1729" s="223">
        <v>0</v>
      </c>
      <c r="E1729" s="223">
        <v>0</v>
      </c>
      <c r="F1729" s="223">
        <v>0</v>
      </c>
      <c r="G1729" s="223">
        <v>0</v>
      </c>
      <c r="H1729" s="223">
        <v>0</v>
      </c>
      <c r="I1729" s="223">
        <v>0</v>
      </c>
      <c r="J1729" s="223">
        <v>0</v>
      </c>
      <c r="K1729" s="223">
        <v>0</v>
      </c>
      <c r="L1729" s="223">
        <v>0</v>
      </c>
      <c r="M1729" s="223">
        <v>0</v>
      </c>
      <c r="N1729" s="223">
        <v>0</v>
      </c>
      <c r="O1729">
        <v>30</v>
      </c>
    </row>
    <row r="1730" spans="1:15">
      <c r="A1730" s="222" t="s">
        <v>592</v>
      </c>
      <c r="B1730" s="222" t="s">
        <v>593</v>
      </c>
      <c r="C1730" s="223">
        <v>0</v>
      </c>
      <c r="D1730" s="223">
        <v>0</v>
      </c>
      <c r="E1730" s="223">
        <v>0</v>
      </c>
      <c r="F1730" s="223">
        <v>0</v>
      </c>
      <c r="G1730" s="223">
        <v>0</v>
      </c>
      <c r="H1730" s="223">
        <v>0</v>
      </c>
      <c r="I1730" s="223">
        <v>0</v>
      </c>
      <c r="J1730" s="223">
        <v>0</v>
      </c>
      <c r="K1730" s="223">
        <v>0</v>
      </c>
      <c r="L1730" s="223">
        <v>0</v>
      </c>
      <c r="M1730" s="223">
        <v>0</v>
      </c>
      <c r="N1730" s="223">
        <v>0</v>
      </c>
      <c r="O1730">
        <v>30</v>
      </c>
    </row>
    <row r="1731" spans="1:15">
      <c r="A1731" s="222" t="s">
        <v>594</v>
      </c>
      <c r="B1731" s="222" t="s">
        <v>119</v>
      </c>
      <c r="C1731" s="223">
        <v>0</v>
      </c>
      <c r="D1731" s="223">
        <v>0</v>
      </c>
      <c r="E1731" s="223">
        <v>0</v>
      </c>
      <c r="F1731" s="223">
        <v>0</v>
      </c>
      <c r="G1731" s="223">
        <v>0</v>
      </c>
      <c r="H1731" s="223">
        <v>0</v>
      </c>
      <c r="I1731" s="223">
        <v>0</v>
      </c>
      <c r="J1731" s="223">
        <v>0</v>
      </c>
      <c r="K1731" s="223">
        <v>0</v>
      </c>
      <c r="L1731" s="223">
        <v>0</v>
      </c>
      <c r="M1731" s="223">
        <v>0</v>
      </c>
      <c r="N1731" s="223">
        <v>0</v>
      </c>
      <c r="O1731">
        <v>30</v>
      </c>
    </row>
    <row r="1732" spans="1:15">
      <c r="A1732" s="222" t="s">
        <v>595</v>
      </c>
      <c r="B1732" s="222" t="s">
        <v>119</v>
      </c>
      <c r="C1732" s="223">
        <v>0</v>
      </c>
      <c r="D1732" s="223">
        <v>0</v>
      </c>
      <c r="E1732" s="223">
        <v>0</v>
      </c>
      <c r="F1732" s="223">
        <v>0</v>
      </c>
      <c r="G1732" s="223">
        <v>0</v>
      </c>
      <c r="H1732" s="223">
        <v>0</v>
      </c>
      <c r="I1732" s="223">
        <v>0</v>
      </c>
      <c r="J1732" s="223">
        <v>0</v>
      </c>
      <c r="K1732" s="223">
        <v>0</v>
      </c>
      <c r="L1732" s="223">
        <v>0</v>
      </c>
      <c r="M1732" s="223">
        <v>0</v>
      </c>
      <c r="N1732" s="223">
        <v>0</v>
      </c>
      <c r="O1732">
        <v>30</v>
      </c>
    </row>
    <row r="1733" spans="1:15">
      <c r="A1733" s="222" t="s">
        <v>596</v>
      </c>
      <c r="B1733" s="222" t="s">
        <v>597</v>
      </c>
      <c r="C1733" s="223">
        <v>0</v>
      </c>
      <c r="D1733" s="223">
        <v>0</v>
      </c>
      <c r="E1733" s="223">
        <v>0</v>
      </c>
      <c r="F1733" s="223">
        <v>0</v>
      </c>
      <c r="G1733" s="223">
        <v>0</v>
      </c>
      <c r="H1733" s="223">
        <v>0</v>
      </c>
      <c r="I1733" s="223">
        <v>0</v>
      </c>
      <c r="J1733" s="223">
        <v>0</v>
      </c>
      <c r="K1733" s="223">
        <v>0</v>
      </c>
      <c r="L1733" s="223">
        <v>0</v>
      </c>
      <c r="M1733" s="223">
        <v>0</v>
      </c>
      <c r="N1733" s="223">
        <v>0</v>
      </c>
      <c r="O1733">
        <v>30</v>
      </c>
    </row>
    <row r="1734" spans="1:15">
      <c r="A1734" s="222" t="s">
        <v>2011</v>
      </c>
      <c r="B1734" s="222" t="s">
        <v>2012</v>
      </c>
      <c r="C1734" s="223">
        <v>0</v>
      </c>
      <c r="D1734" s="223">
        <v>0</v>
      </c>
      <c r="E1734" s="223">
        <v>0</v>
      </c>
      <c r="F1734" s="223">
        <v>0</v>
      </c>
      <c r="G1734" s="223">
        <v>0</v>
      </c>
      <c r="H1734" s="223">
        <v>0</v>
      </c>
      <c r="I1734" s="223">
        <v>0</v>
      </c>
      <c r="J1734" s="223">
        <v>0</v>
      </c>
      <c r="K1734" s="223">
        <v>0</v>
      </c>
      <c r="L1734" s="223">
        <v>0</v>
      </c>
      <c r="M1734" s="223">
        <v>0</v>
      </c>
      <c r="N1734" s="223">
        <v>0</v>
      </c>
      <c r="O1734">
        <v>30</v>
      </c>
    </row>
    <row r="1735" spans="1:15">
      <c r="A1735" s="222" t="s">
        <v>598</v>
      </c>
      <c r="B1735" s="222" t="s">
        <v>599</v>
      </c>
      <c r="C1735" s="223">
        <v>0</v>
      </c>
      <c r="D1735" s="223">
        <v>0</v>
      </c>
      <c r="E1735" s="223">
        <v>0</v>
      </c>
      <c r="F1735" s="223">
        <v>0</v>
      </c>
      <c r="G1735" s="223">
        <v>0</v>
      </c>
      <c r="H1735" s="223">
        <v>0</v>
      </c>
      <c r="I1735" s="223">
        <v>0</v>
      </c>
      <c r="J1735" s="223">
        <v>0</v>
      </c>
      <c r="K1735" s="223">
        <v>0</v>
      </c>
      <c r="L1735" s="223">
        <v>0</v>
      </c>
      <c r="M1735" s="223">
        <v>0</v>
      </c>
      <c r="N1735" s="223">
        <v>0</v>
      </c>
      <c r="O1735">
        <v>30</v>
      </c>
    </row>
    <row r="1736" spans="1:15">
      <c r="A1736" s="222" t="s">
        <v>600</v>
      </c>
      <c r="B1736" s="222" t="s">
        <v>601</v>
      </c>
      <c r="C1736" s="223">
        <v>0</v>
      </c>
      <c r="D1736" s="223">
        <v>0</v>
      </c>
      <c r="E1736" s="223">
        <v>0</v>
      </c>
      <c r="F1736" s="223">
        <v>0</v>
      </c>
      <c r="G1736" s="223">
        <v>0</v>
      </c>
      <c r="H1736" s="223">
        <v>0</v>
      </c>
      <c r="I1736" s="223">
        <v>0</v>
      </c>
      <c r="J1736" s="223">
        <v>0</v>
      </c>
      <c r="K1736" s="223">
        <v>0</v>
      </c>
      <c r="L1736" s="223">
        <v>0</v>
      </c>
      <c r="M1736" s="223">
        <v>0</v>
      </c>
      <c r="N1736" s="223">
        <v>0</v>
      </c>
      <c r="O1736">
        <v>30</v>
      </c>
    </row>
    <row r="1737" spans="1:15">
      <c r="A1737" s="222" t="s">
        <v>602</v>
      </c>
      <c r="B1737" s="222" t="s">
        <v>603</v>
      </c>
      <c r="C1737" s="223">
        <v>0</v>
      </c>
      <c r="D1737" s="223">
        <v>0</v>
      </c>
      <c r="E1737" s="223">
        <v>0</v>
      </c>
      <c r="F1737" s="223">
        <v>0</v>
      </c>
      <c r="G1737" s="223">
        <v>0</v>
      </c>
      <c r="H1737" s="223">
        <v>0</v>
      </c>
      <c r="I1737" s="223">
        <v>0</v>
      </c>
      <c r="J1737" s="223">
        <v>0</v>
      </c>
      <c r="K1737" s="223">
        <v>0</v>
      </c>
      <c r="L1737" s="223">
        <v>0</v>
      </c>
      <c r="M1737" s="223">
        <v>0</v>
      </c>
      <c r="N1737" s="223">
        <v>0</v>
      </c>
      <c r="O1737">
        <v>30</v>
      </c>
    </row>
    <row r="1738" spans="1:15">
      <c r="A1738" s="222" t="s">
        <v>606</v>
      </c>
      <c r="B1738" s="222" t="s">
        <v>607</v>
      </c>
      <c r="C1738" s="223">
        <v>2339380.38</v>
      </c>
      <c r="D1738" s="223">
        <v>2366852.7799999998</v>
      </c>
      <c r="E1738" s="223">
        <v>2397269.67</v>
      </c>
      <c r="F1738" s="223">
        <v>2426709.91</v>
      </c>
      <c r="G1738" s="223">
        <v>2457133.7599999998</v>
      </c>
      <c r="H1738" s="223">
        <v>2484116.2999999998</v>
      </c>
      <c r="I1738" s="223">
        <v>2484116.2999999998</v>
      </c>
      <c r="J1738" s="223">
        <v>2484116.2999999998</v>
      </c>
      <c r="K1738" s="223">
        <v>2484116.2999999998</v>
      </c>
      <c r="L1738" s="223">
        <v>2484116.2999999998</v>
      </c>
      <c r="M1738" s="223">
        <v>2484116.2999999998</v>
      </c>
      <c r="N1738" s="223">
        <v>2484116.2999999998</v>
      </c>
      <c r="O1738">
        <v>30</v>
      </c>
    </row>
    <row r="1739" spans="1:15">
      <c r="A1739" s="222" t="s">
        <v>608</v>
      </c>
      <c r="B1739" s="222" t="s">
        <v>119</v>
      </c>
      <c r="C1739" s="223">
        <v>0</v>
      </c>
      <c r="D1739" s="223">
        <v>0</v>
      </c>
      <c r="E1739" s="223">
        <v>0</v>
      </c>
      <c r="F1739" s="223">
        <v>0</v>
      </c>
      <c r="G1739" s="223">
        <v>0</v>
      </c>
      <c r="H1739" s="223">
        <v>0</v>
      </c>
      <c r="I1739" s="223">
        <v>0</v>
      </c>
      <c r="J1739" s="223">
        <v>0</v>
      </c>
      <c r="K1739" s="223">
        <v>0</v>
      </c>
      <c r="L1739" s="223">
        <v>0</v>
      </c>
      <c r="M1739" s="223">
        <v>0</v>
      </c>
      <c r="N1739" s="223">
        <v>0</v>
      </c>
      <c r="O1739">
        <v>30</v>
      </c>
    </row>
    <row r="1740" spans="1:15">
      <c r="A1740" s="222" t="s">
        <v>609</v>
      </c>
      <c r="B1740" s="222" t="s">
        <v>119</v>
      </c>
      <c r="C1740" s="223">
        <v>0</v>
      </c>
      <c r="D1740" s="223">
        <v>0</v>
      </c>
      <c r="E1740" s="223">
        <v>0</v>
      </c>
      <c r="F1740" s="223">
        <v>0</v>
      </c>
      <c r="G1740" s="223">
        <v>0</v>
      </c>
      <c r="H1740" s="223">
        <v>0</v>
      </c>
      <c r="I1740" s="223">
        <v>0</v>
      </c>
      <c r="J1740" s="223">
        <v>0</v>
      </c>
      <c r="K1740" s="223">
        <v>0</v>
      </c>
      <c r="L1740" s="223">
        <v>0</v>
      </c>
      <c r="M1740" s="223">
        <v>0</v>
      </c>
      <c r="N1740" s="223">
        <v>0</v>
      </c>
      <c r="O1740">
        <v>30</v>
      </c>
    </row>
    <row r="1741" spans="1:15">
      <c r="A1741" s="222" t="s">
        <v>610</v>
      </c>
      <c r="B1741" s="222" t="s">
        <v>119</v>
      </c>
      <c r="C1741" s="223">
        <v>0</v>
      </c>
      <c r="D1741" s="223">
        <v>0</v>
      </c>
      <c r="E1741" s="223">
        <v>0</v>
      </c>
      <c r="F1741" s="223">
        <v>0</v>
      </c>
      <c r="G1741" s="223">
        <v>0</v>
      </c>
      <c r="H1741" s="223">
        <v>0</v>
      </c>
      <c r="I1741" s="223">
        <v>0</v>
      </c>
      <c r="J1741" s="223">
        <v>0</v>
      </c>
      <c r="K1741" s="223">
        <v>0</v>
      </c>
      <c r="L1741" s="223">
        <v>0</v>
      </c>
      <c r="M1741" s="223">
        <v>0</v>
      </c>
      <c r="N1741" s="223">
        <v>0</v>
      </c>
      <c r="O1741">
        <v>30</v>
      </c>
    </row>
    <row r="1742" spans="1:15">
      <c r="A1742" s="222" t="s">
        <v>611</v>
      </c>
      <c r="B1742" s="222" t="s">
        <v>119</v>
      </c>
      <c r="C1742" s="223">
        <v>0</v>
      </c>
      <c r="D1742" s="223">
        <v>0</v>
      </c>
      <c r="E1742" s="223">
        <v>0</v>
      </c>
      <c r="F1742" s="223">
        <v>0</v>
      </c>
      <c r="G1742" s="223">
        <v>0</v>
      </c>
      <c r="H1742" s="223">
        <v>0</v>
      </c>
      <c r="I1742" s="223">
        <v>0</v>
      </c>
      <c r="J1742" s="223">
        <v>0</v>
      </c>
      <c r="K1742" s="223">
        <v>0</v>
      </c>
      <c r="L1742" s="223">
        <v>0</v>
      </c>
      <c r="M1742" s="223">
        <v>0</v>
      </c>
      <c r="N1742" s="223">
        <v>0</v>
      </c>
      <c r="O1742">
        <v>30</v>
      </c>
    </row>
    <row r="1743" spans="1:15">
      <c r="A1743" s="222" t="s">
        <v>612</v>
      </c>
      <c r="B1743" s="222" t="s">
        <v>119</v>
      </c>
      <c r="C1743" s="223">
        <v>0</v>
      </c>
      <c r="D1743" s="223">
        <v>0</v>
      </c>
      <c r="E1743" s="223">
        <v>0</v>
      </c>
      <c r="F1743" s="223">
        <v>0</v>
      </c>
      <c r="G1743" s="223">
        <v>0</v>
      </c>
      <c r="H1743" s="223">
        <v>0</v>
      </c>
      <c r="I1743" s="223">
        <v>0</v>
      </c>
      <c r="J1743" s="223">
        <v>0</v>
      </c>
      <c r="K1743" s="223">
        <v>0</v>
      </c>
      <c r="L1743" s="223">
        <v>0</v>
      </c>
      <c r="M1743" s="223">
        <v>0</v>
      </c>
      <c r="N1743" s="223">
        <v>0</v>
      </c>
      <c r="O1743">
        <v>30</v>
      </c>
    </row>
    <row r="1744" spans="1:15">
      <c r="A1744" s="222" t="s">
        <v>613</v>
      </c>
      <c r="B1744" s="222" t="s">
        <v>119</v>
      </c>
      <c r="C1744" s="223">
        <v>0</v>
      </c>
      <c r="D1744" s="223">
        <v>0</v>
      </c>
      <c r="E1744" s="223">
        <v>0</v>
      </c>
      <c r="F1744" s="223">
        <v>0</v>
      </c>
      <c r="G1744" s="223">
        <v>0</v>
      </c>
      <c r="H1744" s="223">
        <v>0</v>
      </c>
      <c r="I1744" s="223">
        <v>0</v>
      </c>
      <c r="J1744" s="223">
        <v>0</v>
      </c>
      <c r="K1744" s="223">
        <v>0</v>
      </c>
      <c r="L1744" s="223">
        <v>0</v>
      </c>
      <c r="M1744" s="223">
        <v>0</v>
      </c>
      <c r="N1744" s="223">
        <v>0</v>
      </c>
      <c r="O1744">
        <v>30</v>
      </c>
    </row>
    <row r="1745" spans="1:15">
      <c r="A1745" s="222" t="s">
        <v>616</v>
      </c>
      <c r="B1745" s="222" t="s">
        <v>117</v>
      </c>
      <c r="C1745" s="223">
        <v>0</v>
      </c>
      <c r="D1745" s="223">
        <v>0</v>
      </c>
      <c r="E1745" s="223">
        <v>0</v>
      </c>
      <c r="F1745" s="223">
        <v>0</v>
      </c>
      <c r="G1745" s="223">
        <v>0</v>
      </c>
      <c r="H1745" s="223">
        <v>0</v>
      </c>
      <c r="I1745" s="223">
        <v>0</v>
      </c>
      <c r="J1745" s="223">
        <v>0</v>
      </c>
      <c r="K1745" s="223">
        <v>0</v>
      </c>
      <c r="L1745" s="223">
        <v>0</v>
      </c>
      <c r="M1745" s="223">
        <v>0</v>
      </c>
      <c r="N1745" s="223">
        <v>0</v>
      </c>
      <c r="O1745">
        <v>30</v>
      </c>
    </row>
    <row r="1746" spans="1:15">
      <c r="A1746" s="222" t="s">
        <v>617</v>
      </c>
      <c r="B1746" s="222" t="s">
        <v>618</v>
      </c>
      <c r="C1746" s="223">
        <v>0</v>
      </c>
      <c r="D1746" s="223">
        <v>0</v>
      </c>
      <c r="E1746" s="223">
        <v>0</v>
      </c>
      <c r="F1746" s="223">
        <v>0</v>
      </c>
      <c r="G1746" s="223">
        <v>0</v>
      </c>
      <c r="H1746" s="223">
        <v>0</v>
      </c>
      <c r="I1746" s="223">
        <v>0</v>
      </c>
      <c r="J1746" s="223">
        <v>0</v>
      </c>
      <c r="K1746" s="223">
        <v>0</v>
      </c>
      <c r="L1746" s="223">
        <v>0</v>
      </c>
      <c r="M1746" s="223">
        <v>0</v>
      </c>
      <c r="N1746" s="223">
        <v>0</v>
      </c>
      <c r="O1746">
        <v>30</v>
      </c>
    </row>
    <row r="1747" spans="1:15">
      <c r="A1747" s="222" t="s">
        <v>619</v>
      </c>
      <c r="B1747" s="222" t="s">
        <v>119</v>
      </c>
      <c r="C1747" s="223">
        <v>0</v>
      </c>
      <c r="D1747" s="223">
        <v>0</v>
      </c>
      <c r="E1747" s="223">
        <v>0</v>
      </c>
      <c r="F1747" s="223">
        <v>0</v>
      </c>
      <c r="G1747" s="223">
        <v>0</v>
      </c>
      <c r="H1747" s="223">
        <v>0</v>
      </c>
      <c r="I1747" s="223">
        <v>0</v>
      </c>
      <c r="J1747" s="223">
        <v>0</v>
      </c>
      <c r="K1747" s="223">
        <v>0</v>
      </c>
      <c r="L1747" s="223">
        <v>0</v>
      </c>
      <c r="M1747" s="223">
        <v>0</v>
      </c>
      <c r="N1747" s="223">
        <v>0</v>
      </c>
      <c r="O1747">
        <v>30</v>
      </c>
    </row>
    <row r="1748" spans="1:15">
      <c r="A1748" s="222" t="s">
        <v>620</v>
      </c>
      <c r="B1748" s="222" t="s">
        <v>621</v>
      </c>
      <c r="C1748" s="223">
        <v>0</v>
      </c>
      <c r="D1748" s="223">
        <v>0</v>
      </c>
      <c r="E1748" s="223">
        <v>0</v>
      </c>
      <c r="F1748" s="223">
        <v>0</v>
      </c>
      <c r="G1748" s="223">
        <v>0</v>
      </c>
      <c r="H1748" s="223">
        <v>0</v>
      </c>
      <c r="I1748" s="223">
        <v>0</v>
      </c>
      <c r="J1748" s="223">
        <v>0</v>
      </c>
      <c r="K1748" s="223">
        <v>0</v>
      </c>
      <c r="L1748" s="223">
        <v>0</v>
      </c>
      <c r="M1748" s="223">
        <v>0</v>
      </c>
      <c r="N1748" s="223">
        <v>0</v>
      </c>
      <c r="O1748">
        <v>30</v>
      </c>
    </row>
    <row r="1749" spans="1:15">
      <c r="A1749" s="222" t="s">
        <v>622</v>
      </c>
      <c r="B1749" s="222" t="s">
        <v>119</v>
      </c>
      <c r="C1749" s="223">
        <v>0</v>
      </c>
      <c r="D1749" s="223">
        <v>0</v>
      </c>
      <c r="E1749" s="223">
        <v>0</v>
      </c>
      <c r="F1749" s="223">
        <v>0</v>
      </c>
      <c r="G1749" s="223">
        <v>0</v>
      </c>
      <c r="H1749" s="223">
        <v>0</v>
      </c>
      <c r="I1749" s="223">
        <v>0</v>
      </c>
      <c r="J1749" s="223">
        <v>0</v>
      </c>
      <c r="K1749" s="223">
        <v>0</v>
      </c>
      <c r="L1749" s="223">
        <v>0</v>
      </c>
      <c r="M1749" s="223">
        <v>0</v>
      </c>
      <c r="N1749" s="223">
        <v>0</v>
      </c>
      <c r="O1749">
        <v>30</v>
      </c>
    </row>
    <row r="1750" spans="1:15">
      <c r="A1750" s="222" t="s">
        <v>623</v>
      </c>
      <c r="B1750" s="222" t="s">
        <v>119</v>
      </c>
      <c r="C1750" s="223">
        <v>0</v>
      </c>
      <c r="D1750" s="223">
        <v>0</v>
      </c>
      <c r="E1750" s="223">
        <v>0</v>
      </c>
      <c r="F1750" s="223">
        <v>0</v>
      </c>
      <c r="G1750" s="223">
        <v>0</v>
      </c>
      <c r="H1750" s="223">
        <v>0</v>
      </c>
      <c r="I1750" s="223">
        <v>0</v>
      </c>
      <c r="J1750" s="223">
        <v>0</v>
      </c>
      <c r="K1750" s="223">
        <v>0</v>
      </c>
      <c r="L1750" s="223">
        <v>0</v>
      </c>
      <c r="M1750" s="223">
        <v>0</v>
      </c>
      <c r="N1750" s="223">
        <v>0</v>
      </c>
      <c r="O1750">
        <v>30</v>
      </c>
    </row>
    <row r="1751" spans="1:15">
      <c r="A1751" s="222" t="s">
        <v>624</v>
      </c>
      <c r="B1751" s="222" t="s">
        <v>583</v>
      </c>
      <c r="C1751" s="223">
        <v>0</v>
      </c>
      <c r="D1751" s="223">
        <v>0</v>
      </c>
      <c r="E1751" s="223">
        <v>0</v>
      </c>
      <c r="F1751" s="223">
        <v>0</v>
      </c>
      <c r="G1751" s="223">
        <v>0</v>
      </c>
      <c r="H1751" s="223">
        <v>0</v>
      </c>
      <c r="I1751" s="223">
        <v>0</v>
      </c>
      <c r="J1751" s="223">
        <v>0</v>
      </c>
      <c r="K1751" s="223">
        <v>0</v>
      </c>
      <c r="L1751" s="223">
        <v>0</v>
      </c>
      <c r="M1751" s="223">
        <v>0</v>
      </c>
      <c r="N1751" s="223">
        <v>0</v>
      </c>
      <c r="O1751">
        <v>30</v>
      </c>
    </row>
    <row r="1752" spans="1:15">
      <c r="A1752" s="222" t="s">
        <v>625</v>
      </c>
      <c r="B1752" s="222" t="s">
        <v>119</v>
      </c>
      <c r="C1752" s="223">
        <v>0</v>
      </c>
      <c r="D1752" s="223">
        <v>0</v>
      </c>
      <c r="E1752" s="223">
        <v>0</v>
      </c>
      <c r="F1752" s="223">
        <v>0</v>
      </c>
      <c r="G1752" s="223">
        <v>0</v>
      </c>
      <c r="H1752" s="223">
        <v>0</v>
      </c>
      <c r="I1752" s="223">
        <v>0</v>
      </c>
      <c r="J1752" s="223">
        <v>0</v>
      </c>
      <c r="K1752" s="223">
        <v>0</v>
      </c>
      <c r="L1752" s="223">
        <v>0</v>
      </c>
      <c r="M1752" s="223">
        <v>0</v>
      </c>
      <c r="N1752" s="223">
        <v>0</v>
      </c>
      <c r="O1752">
        <v>30</v>
      </c>
    </row>
    <row r="1753" spans="1:15">
      <c r="A1753" s="222" t="s">
        <v>626</v>
      </c>
      <c r="B1753" s="222" t="s">
        <v>119</v>
      </c>
      <c r="C1753" s="223">
        <v>0</v>
      </c>
      <c r="D1753" s="223">
        <v>0</v>
      </c>
      <c r="E1753" s="223">
        <v>0</v>
      </c>
      <c r="F1753" s="223">
        <v>0</v>
      </c>
      <c r="G1753" s="223">
        <v>0</v>
      </c>
      <c r="H1753" s="223">
        <v>0</v>
      </c>
      <c r="I1753" s="223">
        <v>0</v>
      </c>
      <c r="J1753" s="223">
        <v>0</v>
      </c>
      <c r="K1753" s="223">
        <v>0</v>
      </c>
      <c r="L1753" s="223">
        <v>0</v>
      </c>
      <c r="M1753" s="223">
        <v>0</v>
      </c>
      <c r="N1753" s="223">
        <v>0</v>
      </c>
      <c r="O1753">
        <v>30</v>
      </c>
    </row>
    <row r="1754" spans="1:15">
      <c r="A1754" s="222" t="s">
        <v>627</v>
      </c>
      <c r="B1754" s="222" t="s">
        <v>119</v>
      </c>
      <c r="C1754" s="223">
        <v>0</v>
      </c>
      <c r="D1754" s="223">
        <v>0</v>
      </c>
      <c r="E1754" s="223">
        <v>0</v>
      </c>
      <c r="F1754" s="223">
        <v>0</v>
      </c>
      <c r="G1754" s="223">
        <v>0</v>
      </c>
      <c r="H1754" s="223">
        <v>0</v>
      </c>
      <c r="I1754" s="223">
        <v>0</v>
      </c>
      <c r="J1754" s="223">
        <v>0</v>
      </c>
      <c r="K1754" s="223">
        <v>0</v>
      </c>
      <c r="L1754" s="223">
        <v>0</v>
      </c>
      <c r="M1754" s="223">
        <v>0</v>
      </c>
      <c r="N1754" s="223">
        <v>0</v>
      </c>
      <c r="O1754">
        <v>30</v>
      </c>
    </row>
    <row r="1755" spans="1:15">
      <c r="A1755" s="222" t="s">
        <v>628</v>
      </c>
      <c r="B1755" s="222" t="s">
        <v>119</v>
      </c>
      <c r="C1755" s="223">
        <v>0</v>
      </c>
      <c r="D1755" s="223">
        <v>0</v>
      </c>
      <c r="E1755" s="223">
        <v>0</v>
      </c>
      <c r="F1755" s="223">
        <v>0</v>
      </c>
      <c r="G1755" s="223">
        <v>0</v>
      </c>
      <c r="H1755" s="223">
        <v>0</v>
      </c>
      <c r="I1755" s="223">
        <v>0</v>
      </c>
      <c r="J1755" s="223">
        <v>0</v>
      </c>
      <c r="K1755" s="223">
        <v>0</v>
      </c>
      <c r="L1755" s="223">
        <v>0</v>
      </c>
      <c r="M1755" s="223">
        <v>0</v>
      </c>
      <c r="N1755" s="223">
        <v>0</v>
      </c>
      <c r="O1755">
        <v>30</v>
      </c>
    </row>
    <row r="1756" spans="1:15">
      <c r="A1756" s="222" t="s">
        <v>629</v>
      </c>
      <c r="B1756" s="222" t="s">
        <v>119</v>
      </c>
      <c r="C1756" s="223">
        <v>0</v>
      </c>
      <c r="D1756" s="223">
        <v>0</v>
      </c>
      <c r="E1756" s="223">
        <v>0</v>
      </c>
      <c r="F1756" s="223">
        <v>0</v>
      </c>
      <c r="G1756" s="223">
        <v>0</v>
      </c>
      <c r="H1756" s="223">
        <v>0</v>
      </c>
      <c r="I1756" s="223">
        <v>0</v>
      </c>
      <c r="J1756" s="223">
        <v>0</v>
      </c>
      <c r="K1756" s="223">
        <v>0</v>
      </c>
      <c r="L1756" s="223">
        <v>0</v>
      </c>
      <c r="M1756" s="223">
        <v>0</v>
      </c>
      <c r="N1756" s="223">
        <v>0</v>
      </c>
      <c r="O1756">
        <v>30</v>
      </c>
    </row>
    <row r="1757" spans="1:15">
      <c r="A1757" s="222" t="s">
        <v>630</v>
      </c>
      <c r="B1757" s="222" t="s">
        <v>119</v>
      </c>
      <c r="C1757" s="223">
        <v>0</v>
      </c>
      <c r="D1757" s="223">
        <v>0</v>
      </c>
      <c r="E1757" s="223">
        <v>0</v>
      </c>
      <c r="F1757" s="223">
        <v>0</v>
      </c>
      <c r="G1757" s="223">
        <v>0</v>
      </c>
      <c r="H1757" s="223">
        <v>0</v>
      </c>
      <c r="I1757" s="223">
        <v>0</v>
      </c>
      <c r="J1757" s="223">
        <v>0</v>
      </c>
      <c r="K1757" s="223">
        <v>0</v>
      </c>
      <c r="L1757" s="223">
        <v>0</v>
      </c>
      <c r="M1757" s="223">
        <v>0</v>
      </c>
      <c r="N1757" s="223">
        <v>0</v>
      </c>
      <c r="O1757">
        <v>30</v>
      </c>
    </row>
    <row r="1758" spans="1:15">
      <c r="A1758" s="222" t="s">
        <v>631</v>
      </c>
      <c r="B1758" s="222" t="s">
        <v>119</v>
      </c>
      <c r="C1758" s="223">
        <v>0</v>
      </c>
      <c r="D1758" s="223">
        <v>0</v>
      </c>
      <c r="E1758" s="223">
        <v>0</v>
      </c>
      <c r="F1758" s="223">
        <v>0</v>
      </c>
      <c r="G1758" s="223">
        <v>0</v>
      </c>
      <c r="H1758" s="223">
        <v>0</v>
      </c>
      <c r="I1758" s="223">
        <v>0</v>
      </c>
      <c r="J1758" s="223">
        <v>0</v>
      </c>
      <c r="K1758" s="223">
        <v>0</v>
      </c>
      <c r="L1758" s="223">
        <v>0</v>
      </c>
      <c r="M1758" s="223">
        <v>0</v>
      </c>
      <c r="N1758" s="223">
        <v>0</v>
      </c>
      <c r="O1758">
        <v>30</v>
      </c>
    </row>
    <row r="1759" spans="1:15">
      <c r="A1759" s="222" t="s">
        <v>632</v>
      </c>
      <c r="B1759" s="222" t="s">
        <v>119</v>
      </c>
      <c r="C1759" s="223">
        <v>0</v>
      </c>
      <c r="D1759" s="223">
        <v>0</v>
      </c>
      <c r="E1759" s="223">
        <v>0</v>
      </c>
      <c r="F1759" s="223">
        <v>0</v>
      </c>
      <c r="G1759" s="223">
        <v>0</v>
      </c>
      <c r="H1759" s="223">
        <v>0</v>
      </c>
      <c r="I1759" s="223">
        <v>0</v>
      </c>
      <c r="J1759" s="223">
        <v>0</v>
      </c>
      <c r="K1759" s="223">
        <v>0</v>
      </c>
      <c r="L1759" s="223">
        <v>0</v>
      </c>
      <c r="M1759" s="223">
        <v>0</v>
      </c>
      <c r="N1759" s="223">
        <v>0</v>
      </c>
      <c r="O1759">
        <v>30</v>
      </c>
    </row>
    <row r="1760" spans="1:15">
      <c r="A1760" s="222" t="s">
        <v>633</v>
      </c>
      <c r="B1760" s="222" t="s">
        <v>119</v>
      </c>
      <c r="C1760" s="223">
        <v>0</v>
      </c>
      <c r="D1760" s="223">
        <v>0</v>
      </c>
      <c r="E1760" s="223">
        <v>0</v>
      </c>
      <c r="F1760" s="223">
        <v>0</v>
      </c>
      <c r="G1760" s="223">
        <v>0</v>
      </c>
      <c r="H1760" s="223">
        <v>0</v>
      </c>
      <c r="I1760" s="223">
        <v>0</v>
      </c>
      <c r="J1760" s="223">
        <v>0</v>
      </c>
      <c r="K1760" s="223">
        <v>0</v>
      </c>
      <c r="L1760" s="223">
        <v>0</v>
      </c>
      <c r="M1760" s="223">
        <v>0</v>
      </c>
      <c r="N1760" s="223">
        <v>0</v>
      </c>
      <c r="O1760">
        <v>30</v>
      </c>
    </row>
    <row r="1761" spans="1:15">
      <c r="A1761" s="222" t="s">
        <v>634</v>
      </c>
      <c r="B1761" s="222" t="s">
        <v>119</v>
      </c>
      <c r="C1761" s="223">
        <v>0</v>
      </c>
      <c r="D1761" s="223">
        <v>0</v>
      </c>
      <c r="E1761" s="223">
        <v>0</v>
      </c>
      <c r="F1761" s="223">
        <v>0</v>
      </c>
      <c r="G1761" s="223">
        <v>0</v>
      </c>
      <c r="H1761" s="223">
        <v>0</v>
      </c>
      <c r="I1761" s="223">
        <v>0</v>
      </c>
      <c r="J1761" s="223">
        <v>0</v>
      </c>
      <c r="K1761" s="223">
        <v>0</v>
      </c>
      <c r="L1761" s="223">
        <v>0</v>
      </c>
      <c r="M1761" s="223">
        <v>0</v>
      </c>
      <c r="N1761" s="223">
        <v>0</v>
      </c>
      <c r="O1761">
        <v>30</v>
      </c>
    </row>
    <row r="1762" spans="1:15">
      <c r="A1762" s="222" t="s">
        <v>635</v>
      </c>
      <c r="B1762" s="222" t="s">
        <v>119</v>
      </c>
      <c r="C1762" s="223">
        <v>0</v>
      </c>
      <c r="D1762" s="223">
        <v>0</v>
      </c>
      <c r="E1762" s="223">
        <v>0</v>
      </c>
      <c r="F1762" s="223">
        <v>0</v>
      </c>
      <c r="G1762" s="223">
        <v>0</v>
      </c>
      <c r="H1762" s="223">
        <v>0</v>
      </c>
      <c r="I1762" s="223">
        <v>0</v>
      </c>
      <c r="J1762" s="223">
        <v>0</v>
      </c>
      <c r="K1762" s="223">
        <v>0</v>
      </c>
      <c r="L1762" s="223">
        <v>0</v>
      </c>
      <c r="M1762" s="223">
        <v>0</v>
      </c>
      <c r="N1762" s="223">
        <v>0</v>
      </c>
      <c r="O1762">
        <v>30</v>
      </c>
    </row>
    <row r="1763" spans="1:15">
      <c r="A1763" s="222" t="s">
        <v>636</v>
      </c>
      <c r="B1763" s="222" t="s">
        <v>119</v>
      </c>
      <c r="C1763" s="223">
        <v>0</v>
      </c>
      <c r="D1763" s="223">
        <v>0</v>
      </c>
      <c r="E1763" s="223">
        <v>0</v>
      </c>
      <c r="F1763" s="223">
        <v>0</v>
      </c>
      <c r="G1763" s="223">
        <v>0</v>
      </c>
      <c r="H1763" s="223">
        <v>0</v>
      </c>
      <c r="I1763" s="223">
        <v>0</v>
      </c>
      <c r="J1763" s="223">
        <v>0</v>
      </c>
      <c r="K1763" s="223">
        <v>0</v>
      </c>
      <c r="L1763" s="223">
        <v>0</v>
      </c>
      <c r="M1763" s="223">
        <v>0</v>
      </c>
      <c r="N1763" s="223">
        <v>0</v>
      </c>
      <c r="O1763">
        <v>30</v>
      </c>
    </row>
    <row r="1764" spans="1:15">
      <c r="A1764" s="222" t="s">
        <v>2013</v>
      </c>
      <c r="B1764" s="222" t="s">
        <v>119</v>
      </c>
      <c r="C1764" s="223">
        <v>0</v>
      </c>
      <c r="D1764" s="223">
        <v>0</v>
      </c>
      <c r="E1764" s="223">
        <v>0</v>
      </c>
      <c r="F1764" s="223">
        <v>0</v>
      </c>
      <c r="G1764" s="223">
        <v>0</v>
      </c>
      <c r="H1764" s="223">
        <v>0</v>
      </c>
      <c r="I1764" s="223">
        <v>0</v>
      </c>
      <c r="J1764" s="223">
        <v>0</v>
      </c>
      <c r="K1764" s="223">
        <v>0</v>
      </c>
      <c r="L1764" s="223">
        <v>0</v>
      </c>
      <c r="M1764" s="223">
        <v>0</v>
      </c>
      <c r="N1764" s="223">
        <v>0</v>
      </c>
      <c r="O1764">
        <v>30</v>
      </c>
    </row>
    <row r="1765" spans="1:15">
      <c r="A1765" s="222" t="s">
        <v>637</v>
      </c>
      <c r="B1765" s="222" t="s">
        <v>119</v>
      </c>
      <c r="C1765" s="223">
        <v>0</v>
      </c>
      <c r="D1765" s="223">
        <v>0</v>
      </c>
      <c r="E1765" s="223">
        <v>0</v>
      </c>
      <c r="F1765" s="223">
        <v>0</v>
      </c>
      <c r="G1765" s="223">
        <v>0</v>
      </c>
      <c r="H1765" s="223">
        <v>0</v>
      </c>
      <c r="I1765" s="223">
        <v>0</v>
      </c>
      <c r="J1765" s="223">
        <v>0</v>
      </c>
      <c r="K1765" s="223">
        <v>0</v>
      </c>
      <c r="L1765" s="223">
        <v>0</v>
      </c>
      <c r="M1765" s="223">
        <v>0</v>
      </c>
      <c r="N1765" s="223">
        <v>0</v>
      </c>
      <c r="O1765">
        <v>30</v>
      </c>
    </row>
    <row r="1766" spans="1:15">
      <c r="A1766" s="222" t="s">
        <v>638</v>
      </c>
      <c r="B1766" s="222" t="s">
        <v>119</v>
      </c>
      <c r="C1766" s="223">
        <v>0</v>
      </c>
      <c r="D1766" s="223">
        <v>0</v>
      </c>
      <c r="E1766" s="223">
        <v>0</v>
      </c>
      <c r="F1766" s="223">
        <v>0</v>
      </c>
      <c r="G1766" s="223">
        <v>0</v>
      </c>
      <c r="H1766" s="223">
        <v>0</v>
      </c>
      <c r="I1766" s="223">
        <v>0</v>
      </c>
      <c r="J1766" s="223">
        <v>0</v>
      </c>
      <c r="K1766" s="223">
        <v>0</v>
      </c>
      <c r="L1766" s="223">
        <v>0</v>
      </c>
      <c r="M1766" s="223">
        <v>0</v>
      </c>
      <c r="N1766" s="223">
        <v>0</v>
      </c>
      <c r="O1766">
        <v>30</v>
      </c>
    </row>
    <row r="1767" spans="1:15">
      <c r="A1767" s="222" t="s">
        <v>639</v>
      </c>
      <c r="B1767" s="222" t="s">
        <v>119</v>
      </c>
      <c r="C1767" s="223">
        <v>0</v>
      </c>
      <c r="D1767" s="223">
        <v>0</v>
      </c>
      <c r="E1767" s="223">
        <v>0</v>
      </c>
      <c r="F1767" s="223">
        <v>0</v>
      </c>
      <c r="G1767" s="223">
        <v>0</v>
      </c>
      <c r="H1767" s="223">
        <v>0</v>
      </c>
      <c r="I1767" s="223">
        <v>0</v>
      </c>
      <c r="J1767" s="223">
        <v>0</v>
      </c>
      <c r="K1767" s="223">
        <v>0</v>
      </c>
      <c r="L1767" s="223">
        <v>0</v>
      </c>
      <c r="M1767" s="223">
        <v>0</v>
      </c>
      <c r="N1767" s="223">
        <v>0</v>
      </c>
      <c r="O1767">
        <v>30</v>
      </c>
    </row>
    <row r="1768" spans="1:15">
      <c r="A1768" s="222" t="s">
        <v>640</v>
      </c>
      <c r="B1768" s="222" t="s">
        <v>119</v>
      </c>
      <c r="C1768" s="223">
        <v>0</v>
      </c>
      <c r="D1768" s="223">
        <v>0</v>
      </c>
      <c r="E1768" s="223">
        <v>0</v>
      </c>
      <c r="F1768" s="223">
        <v>0</v>
      </c>
      <c r="G1768" s="223">
        <v>0</v>
      </c>
      <c r="H1768" s="223">
        <v>0</v>
      </c>
      <c r="I1768" s="223">
        <v>0</v>
      </c>
      <c r="J1768" s="223">
        <v>0</v>
      </c>
      <c r="K1768" s="223">
        <v>0</v>
      </c>
      <c r="L1768" s="223">
        <v>0</v>
      </c>
      <c r="M1768" s="223">
        <v>0</v>
      </c>
      <c r="N1768" s="223">
        <v>0</v>
      </c>
      <c r="O1768">
        <v>30</v>
      </c>
    </row>
    <row r="1769" spans="1:15">
      <c r="A1769" s="222" t="s">
        <v>641</v>
      </c>
      <c r="B1769" s="222" t="s">
        <v>119</v>
      </c>
      <c r="C1769" s="223">
        <v>0</v>
      </c>
      <c r="D1769" s="223">
        <v>0</v>
      </c>
      <c r="E1769" s="223">
        <v>0</v>
      </c>
      <c r="F1769" s="223">
        <v>0</v>
      </c>
      <c r="G1769" s="223">
        <v>0</v>
      </c>
      <c r="H1769" s="223">
        <v>0</v>
      </c>
      <c r="I1769" s="223">
        <v>0</v>
      </c>
      <c r="J1769" s="223">
        <v>0</v>
      </c>
      <c r="K1769" s="223">
        <v>0</v>
      </c>
      <c r="L1769" s="223">
        <v>0</v>
      </c>
      <c r="M1769" s="223">
        <v>0</v>
      </c>
      <c r="N1769" s="223">
        <v>0</v>
      </c>
      <c r="O1769">
        <v>30</v>
      </c>
    </row>
    <row r="1770" spans="1:15">
      <c r="A1770" s="222" t="s">
        <v>642</v>
      </c>
      <c r="B1770" s="222" t="s">
        <v>119</v>
      </c>
      <c r="C1770" s="223">
        <v>0</v>
      </c>
      <c r="D1770" s="223">
        <v>0</v>
      </c>
      <c r="E1770" s="223">
        <v>0</v>
      </c>
      <c r="F1770" s="223">
        <v>0</v>
      </c>
      <c r="G1770" s="223">
        <v>0</v>
      </c>
      <c r="H1770" s="223">
        <v>0</v>
      </c>
      <c r="I1770" s="223">
        <v>0</v>
      </c>
      <c r="J1770" s="223">
        <v>0</v>
      </c>
      <c r="K1770" s="223">
        <v>0</v>
      </c>
      <c r="L1770" s="223">
        <v>0</v>
      </c>
      <c r="M1770" s="223">
        <v>0</v>
      </c>
      <c r="N1770" s="223">
        <v>0</v>
      </c>
      <c r="O1770">
        <v>30</v>
      </c>
    </row>
    <row r="1771" spans="1:15">
      <c r="A1771" s="222" t="s">
        <v>643</v>
      </c>
      <c r="B1771" s="222" t="s">
        <v>119</v>
      </c>
      <c r="C1771" s="223">
        <v>0</v>
      </c>
      <c r="D1771" s="223">
        <v>0</v>
      </c>
      <c r="E1771" s="223">
        <v>0</v>
      </c>
      <c r="F1771" s="223">
        <v>0</v>
      </c>
      <c r="G1771" s="223">
        <v>0</v>
      </c>
      <c r="H1771" s="223">
        <v>0</v>
      </c>
      <c r="I1771" s="223">
        <v>0</v>
      </c>
      <c r="J1771" s="223">
        <v>0</v>
      </c>
      <c r="K1771" s="223">
        <v>0</v>
      </c>
      <c r="L1771" s="223">
        <v>0</v>
      </c>
      <c r="M1771" s="223">
        <v>0</v>
      </c>
      <c r="N1771" s="223">
        <v>0</v>
      </c>
      <c r="O1771">
        <v>30</v>
      </c>
    </row>
    <row r="1772" spans="1:15">
      <c r="A1772" s="222" t="s">
        <v>644</v>
      </c>
      <c r="B1772" s="222" t="s">
        <v>119</v>
      </c>
      <c r="C1772" s="223">
        <v>0</v>
      </c>
      <c r="D1772" s="223">
        <v>0</v>
      </c>
      <c r="E1772" s="223">
        <v>0</v>
      </c>
      <c r="F1772" s="223">
        <v>0</v>
      </c>
      <c r="G1772" s="223">
        <v>0</v>
      </c>
      <c r="H1772" s="223">
        <v>0</v>
      </c>
      <c r="I1772" s="223">
        <v>0</v>
      </c>
      <c r="J1772" s="223">
        <v>0</v>
      </c>
      <c r="K1772" s="223">
        <v>0</v>
      </c>
      <c r="L1772" s="223">
        <v>0</v>
      </c>
      <c r="M1772" s="223">
        <v>0</v>
      </c>
      <c r="N1772" s="223">
        <v>0</v>
      </c>
      <c r="O1772">
        <v>30</v>
      </c>
    </row>
    <row r="1773" spans="1:15">
      <c r="A1773" s="222" t="s">
        <v>645</v>
      </c>
      <c r="B1773" s="222" t="s">
        <v>119</v>
      </c>
      <c r="C1773" s="223">
        <v>0</v>
      </c>
      <c r="D1773" s="223">
        <v>0</v>
      </c>
      <c r="E1773" s="223">
        <v>0</v>
      </c>
      <c r="F1773" s="223">
        <v>0</v>
      </c>
      <c r="G1773" s="223">
        <v>0</v>
      </c>
      <c r="H1773" s="223">
        <v>0</v>
      </c>
      <c r="I1773" s="223">
        <v>0</v>
      </c>
      <c r="J1773" s="223">
        <v>0</v>
      </c>
      <c r="K1773" s="223">
        <v>0</v>
      </c>
      <c r="L1773" s="223">
        <v>0</v>
      </c>
      <c r="M1773" s="223">
        <v>0</v>
      </c>
      <c r="N1773" s="223">
        <v>0</v>
      </c>
      <c r="O1773">
        <v>30</v>
      </c>
    </row>
    <row r="1774" spans="1:15">
      <c r="A1774" s="222" t="s">
        <v>646</v>
      </c>
      <c r="B1774" s="222" t="s">
        <v>119</v>
      </c>
      <c r="C1774" s="223">
        <v>0</v>
      </c>
      <c r="D1774" s="223">
        <v>0</v>
      </c>
      <c r="E1774" s="223">
        <v>0</v>
      </c>
      <c r="F1774" s="223">
        <v>0</v>
      </c>
      <c r="G1774" s="223">
        <v>0</v>
      </c>
      <c r="H1774" s="223">
        <v>0</v>
      </c>
      <c r="I1774" s="223">
        <v>0</v>
      </c>
      <c r="J1774" s="223">
        <v>0</v>
      </c>
      <c r="K1774" s="223">
        <v>0</v>
      </c>
      <c r="L1774" s="223">
        <v>0</v>
      </c>
      <c r="M1774" s="223">
        <v>0</v>
      </c>
      <c r="N1774" s="223">
        <v>0</v>
      </c>
      <c r="O1774">
        <v>30</v>
      </c>
    </row>
    <row r="1775" spans="1:15">
      <c r="A1775" s="222" t="s">
        <v>647</v>
      </c>
      <c r="B1775" s="222" t="s">
        <v>119</v>
      </c>
      <c r="C1775" s="223">
        <v>0</v>
      </c>
      <c r="D1775" s="223">
        <v>0</v>
      </c>
      <c r="E1775" s="223">
        <v>0</v>
      </c>
      <c r="F1775" s="223">
        <v>0</v>
      </c>
      <c r="G1775" s="223">
        <v>0</v>
      </c>
      <c r="H1775" s="223">
        <v>0</v>
      </c>
      <c r="I1775" s="223">
        <v>0</v>
      </c>
      <c r="J1775" s="223">
        <v>0</v>
      </c>
      <c r="K1775" s="223">
        <v>0</v>
      </c>
      <c r="L1775" s="223">
        <v>0</v>
      </c>
      <c r="M1775" s="223">
        <v>0</v>
      </c>
      <c r="N1775" s="223">
        <v>0</v>
      </c>
      <c r="O1775">
        <v>30</v>
      </c>
    </row>
    <row r="1776" spans="1:15">
      <c r="A1776" s="222" t="s">
        <v>648</v>
      </c>
      <c r="B1776" s="222" t="s">
        <v>649</v>
      </c>
      <c r="C1776" s="223">
        <v>175136442.38999999</v>
      </c>
      <c r="D1776" s="223">
        <v>172982146.00999999</v>
      </c>
      <c r="E1776" s="223">
        <v>109171257.59999999</v>
      </c>
      <c r="F1776" s="223">
        <v>104715389.5</v>
      </c>
      <c r="G1776" s="223">
        <v>144371446.88</v>
      </c>
      <c r="H1776" s="223">
        <v>163149020.68000001</v>
      </c>
      <c r="I1776" s="223">
        <v>147234565.88</v>
      </c>
      <c r="J1776" s="223">
        <v>147234565.88</v>
      </c>
      <c r="K1776" s="223">
        <v>147234565.88</v>
      </c>
      <c r="L1776" s="223">
        <v>147234565.88</v>
      </c>
      <c r="M1776" s="223">
        <v>147234565.88</v>
      </c>
      <c r="N1776" s="223">
        <v>147234565.88</v>
      </c>
      <c r="O1776">
        <v>30</v>
      </c>
    </row>
    <row r="1777" spans="1:15">
      <c r="A1777" s="222" t="s">
        <v>650</v>
      </c>
      <c r="B1777" s="222" t="s">
        <v>651</v>
      </c>
      <c r="C1777" s="223">
        <v>0</v>
      </c>
      <c r="D1777" s="223">
        <v>0</v>
      </c>
      <c r="E1777" s="223">
        <v>0</v>
      </c>
      <c r="F1777" s="223">
        <v>0</v>
      </c>
      <c r="G1777" s="223">
        <v>0</v>
      </c>
      <c r="H1777" s="223">
        <v>0</v>
      </c>
      <c r="I1777" s="223">
        <v>0</v>
      </c>
      <c r="J1777" s="223">
        <v>0</v>
      </c>
      <c r="K1777" s="223">
        <v>0</v>
      </c>
      <c r="L1777" s="223">
        <v>0</v>
      </c>
      <c r="M1777" s="223">
        <v>0</v>
      </c>
      <c r="N1777" s="223">
        <v>0</v>
      </c>
      <c r="O1777">
        <v>30</v>
      </c>
    </row>
    <row r="1778" spans="1:15">
      <c r="A1778" s="222" t="s">
        <v>652</v>
      </c>
      <c r="B1778" s="222" t="s">
        <v>653</v>
      </c>
      <c r="C1778" s="223">
        <v>0</v>
      </c>
      <c r="D1778" s="223">
        <v>0</v>
      </c>
      <c r="E1778" s="223">
        <v>43943.27</v>
      </c>
      <c r="F1778" s="223">
        <v>15935.34</v>
      </c>
      <c r="G1778" s="223">
        <v>0</v>
      </c>
      <c r="H1778" s="223">
        <v>0</v>
      </c>
      <c r="I1778" s="223">
        <v>0</v>
      </c>
      <c r="J1778" s="223">
        <v>0</v>
      </c>
      <c r="K1778" s="223">
        <v>0</v>
      </c>
      <c r="L1778" s="223">
        <v>0</v>
      </c>
      <c r="M1778" s="223">
        <v>0</v>
      </c>
      <c r="N1778" s="223">
        <v>0</v>
      </c>
      <c r="O1778">
        <v>30</v>
      </c>
    </row>
    <row r="1779" spans="1:15">
      <c r="A1779" s="222" t="s">
        <v>2014</v>
      </c>
      <c r="B1779" s="222" t="s">
        <v>2015</v>
      </c>
      <c r="C1779" s="223">
        <v>-1693.53</v>
      </c>
      <c r="D1779" s="223">
        <v>0</v>
      </c>
      <c r="E1779" s="223">
        <v>0</v>
      </c>
      <c r="F1779" s="223">
        <v>0</v>
      </c>
      <c r="G1779" s="223">
        <v>0</v>
      </c>
      <c r="H1779" s="223">
        <v>0</v>
      </c>
      <c r="I1779" s="223">
        <v>0</v>
      </c>
      <c r="J1779" s="223">
        <v>0</v>
      </c>
      <c r="K1779" s="223">
        <v>0</v>
      </c>
      <c r="L1779" s="223">
        <v>0</v>
      </c>
      <c r="M1779" s="223">
        <v>0</v>
      </c>
      <c r="N1779" s="223">
        <v>0</v>
      </c>
      <c r="O1779">
        <v>30</v>
      </c>
    </row>
    <row r="1780" spans="1:15">
      <c r="A1780" s="222" t="s">
        <v>654</v>
      </c>
      <c r="B1780" s="222" t="s">
        <v>655</v>
      </c>
      <c r="C1780" s="223">
        <v>0</v>
      </c>
      <c r="D1780" s="223">
        <v>0</v>
      </c>
      <c r="E1780" s="223">
        <v>0</v>
      </c>
      <c r="F1780" s="223">
        <v>0</v>
      </c>
      <c r="G1780" s="223">
        <v>0</v>
      </c>
      <c r="H1780" s="223">
        <v>0</v>
      </c>
      <c r="I1780" s="223">
        <v>0</v>
      </c>
      <c r="J1780" s="223">
        <v>0</v>
      </c>
      <c r="K1780" s="223">
        <v>0</v>
      </c>
      <c r="L1780" s="223">
        <v>0</v>
      </c>
      <c r="M1780" s="223">
        <v>0</v>
      </c>
      <c r="N1780" s="223">
        <v>0</v>
      </c>
      <c r="O1780">
        <v>30</v>
      </c>
    </row>
    <row r="1781" spans="1:15">
      <c r="A1781" s="222" t="s">
        <v>656</v>
      </c>
      <c r="B1781" s="222" t="s">
        <v>657</v>
      </c>
      <c r="C1781" s="223">
        <v>-8164445.4000000004</v>
      </c>
      <c r="D1781" s="223">
        <v>-74898.59</v>
      </c>
      <c r="E1781" s="223">
        <v>-406775.86</v>
      </c>
      <c r="F1781" s="223">
        <v>-1413866.97</v>
      </c>
      <c r="G1781" s="223">
        <v>-41449.919999999998</v>
      </c>
      <c r="H1781" s="223">
        <v>-1682509.26</v>
      </c>
      <c r="I1781" s="223">
        <v>0</v>
      </c>
      <c r="J1781" s="223">
        <v>0</v>
      </c>
      <c r="K1781" s="223">
        <v>0</v>
      </c>
      <c r="L1781" s="223">
        <v>0</v>
      </c>
      <c r="M1781" s="223">
        <v>0</v>
      </c>
      <c r="N1781" s="223">
        <v>0</v>
      </c>
      <c r="O1781">
        <v>30</v>
      </c>
    </row>
    <row r="1782" spans="1:15">
      <c r="A1782" s="222" t="s">
        <v>658</v>
      </c>
      <c r="B1782" s="222" t="s">
        <v>659</v>
      </c>
      <c r="C1782" s="223">
        <v>2943169.42</v>
      </c>
      <c r="D1782" s="223">
        <v>1829619.37</v>
      </c>
      <c r="E1782" s="223">
        <v>2771181.55</v>
      </c>
      <c r="F1782" s="223">
        <v>1601174.71</v>
      </c>
      <c r="G1782" s="223">
        <v>1517605.95</v>
      </c>
      <c r="H1782" s="223">
        <v>4586120.47</v>
      </c>
      <c r="I1782" s="223">
        <v>4799044.53</v>
      </c>
      <c r="J1782" s="223">
        <v>4799044.53</v>
      </c>
      <c r="K1782" s="223">
        <v>4799044.53</v>
      </c>
      <c r="L1782" s="223">
        <v>4799044.53</v>
      </c>
      <c r="M1782" s="223">
        <v>4799044.53</v>
      </c>
      <c r="N1782" s="223">
        <v>4799044.53</v>
      </c>
      <c r="O1782">
        <v>30</v>
      </c>
    </row>
    <row r="1783" spans="1:15">
      <c r="A1783" s="222" t="s">
        <v>660</v>
      </c>
      <c r="B1783" s="222" t="s">
        <v>661</v>
      </c>
      <c r="C1783" s="223">
        <v>12647115.859999999</v>
      </c>
      <c r="D1783" s="223">
        <v>12989570.289999999</v>
      </c>
      <c r="E1783" s="223">
        <v>14390126.16</v>
      </c>
      <c r="F1783" s="223">
        <v>14233671.49</v>
      </c>
      <c r="G1783" s="223">
        <v>1369608.4</v>
      </c>
      <c r="H1783" s="223">
        <v>1123280.69</v>
      </c>
      <c r="I1783" s="223">
        <v>1123280.69</v>
      </c>
      <c r="J1783" s="223">
        <v>1123280.69</v>
      </c>
      <c r="K1783" s="223">
        <v>1123280.69</v>
      </c>
      <c r="L1783" s="223">
        <v>1123280.69</v>
      </c>
      <c r="M1783" s="223">
        <v>1123280.69</v>
      </c>
      <c r="N1783" s="223">
        <v>1123280.69</v>
      </c>
      <c r="O1783">
        <v>30</v>
      </c>
    </row>
    <row r="1784" spans="1:15">
      <c r="A1784" s="222" t="s">
        <v>662</v>
      </c>
      <c r="B1784" s="222" t="s">
        <v>119</v>
      </c>
      <c r="C1784" s="223">
        <v>0</v>
      </c>
      <c r="D1784" s="223">
        <v>0</v>
      </c>
      <c r="E1784" s="223">
        <v>0</v>
      </c>
      <c r="F1784" s="223">
        <v>0</v>
      </c>
      <c r="G1784" s="223">
        <v>0</v>
      </c>
      <c r="H1784" s="223">
        <v>0</v>
      </c>
      <c r="I1784" s="223">
        <v>0</v>
      </c>
      <c r="J1784" s="223">
        <v>0</v>
      </c>
      <c r="K1784" s="223">
        <v>0</v>
      </c>
      <c r="L1784" s="223">
        <v>0</v>
      </c>
      <c r="M1784" s="223">
        <v>0</v>
      </c>
      <c r="N1784" s="223">
        <v>0</v>
      </c>
      <c r="O1784">
        <v>30</v>
      </c>
    </row>
    <row r="1785" spans="1:15">
      <c r="A1785" s="222" t="s">
        <v>663</v>
      </c>
      <c r="B1785" s="222" t="s">
        <v>664</v>
      </c>
      <c r="C1785" s="223">
        <v>1089511.1499999999</v>
      </c>
      <c r="D1785" s="223">
        <v>492438.59</v>
      </c>
      <c r="E1785" s="223">
        <v>1336704.5</v>
      </c>
      <c r="F1785" s="223">
        <v>805667.47</v>
      </c>
      <c r="G1785" s="223">
        <v>200969.77</v>
      </c>
      <c r="H1785" s="223">
        <v>177546.21</v>
      </c>
      <c r="I1785" s="223">
        <v>700519.48</v>
      </c>
      <c r="J1785" s="223">
        <v>700519.48</v>
      </c>
      <c r="K1785" s="223">
        <v>700519.48</v>
      </c>
      <c r="L1785" s="223">
        <v>700519.48</v>
      </c>
      <c r="M1785" s="223">
        <v>700519.48</v>
      </c>
      <c r="N1785" s="223">
        <v>700519.48</v>
      </c>
      <c r="O1785">
        <v>30</v>
      </c>
    </row>
    <row r="1786" spans="1:15">
      <c r="A1786" s="222" t="s">
        <v>665</v>
      </c>
      <c r="B1786" s="222" t="s">
        <v>666</v>
      </c>
      <c r="C1786" s="223">
        <v>0</v>
      </c>
      <c r="D1786" s="223">
        <v>0</v>
      </c>
      <c r="E1786" s="223">
        <v>0</v>
      </c>
      <c r="F1786" s="223">
        <v>0</v>
      </c>
      <c r="G1786" s="223">
        <v>0</v>
      </c>
      <c r="H1786" s="223">
        <v>0</v>
      </c>
      <c r="I1786" s="223">
        <v>0</v>
      </c>
      <c r="J1786" s="223">
        <v>0</v>
      </c>
      <c r="K1786" s="223">
        <v>0</v>
      </c>
      <c r="L1786" s="223">
        <v>0</v>
      </c>
      <c r="M1786" s="223">
        <v>0</v>
      </c>
      <c r="N1786" s="223">
        <v>0</v>
      </c>
      <c r="O1786">
        <v>30</v>
      </c>
    </row>
    <row r="1787" spans="1:15">
      <c r="A1787" s="222" t="s">
        <v>667</v>
      </c>
      <c r="B1787" s="222" t="s">
        <v>668</v>
      </c>
      <c r="C1787" s="223">
        <v>0</v>
      </c>
      <c r="D1787" s="223">
        <v>0</v>
      </c>
      <c r="E1787" s="223">
        <v>0</v>
      </c>
      <c r="F1787" s="223">
        <v>0</v>
      </c>
      <c r="G1787" s="223">
        <v>0</v>
      </c>
      <c r="H1787" s="223">
        <v>0</v>
      </c>
      <c r="I1787" s="223">
        <v>0</v>
      </c>
      <c r="J1787" s="223">
        <v>0</v>
      </c>
      <c r="K1787" s="223">
        <v>0</v>
      </c>
      <c r="L1787" s="223">
        <v>0</v>
      </c>
      <c r="M1787" s="223">
        <v>0</v>
      </c>
      <c r="N1787" s="223">
        <v>0</v>
      </c>
      <c r="O1787">
        <v>30</v>
      </c>
    </row>
    <row r="1788" spans="1:15">
      <c r="A1788" s="222" t="s">
        <v>669</v>
      </c>
      <c r="B1788" s="222" t="s">
        <v>670</v>
      </c>
      <c r="C1788" s="223">
        <v>0</v>
      </c>
      <c r="D1788" s="223">
        <v>0</v>
      </c>
      <c r="E1788" s="223">
        <v>0</v>
      </c>
      <c r="F1788" s="223">
        <v>0</v>
      </c>
      <c r="G1788" s="223">
        <v>0</v>
      </c>
      <c r="H1788" s="223">
        <v>0</v>
      </c>
      <c r="I1788" s="223">
        <v>0</v>
      </c>
      <c r="J1788" s="223">
        <v>0</v>
      </c>
      <c r="K1788" s="223">
        <v>0</v>
      </c>
      <c r="L1788" s="223">
        <v>0</v>
      </c>
      <c r="M1788" s="223">
        <v>0</v>
      </c>
      <c r="N1788" s="223">
        <v>0</v>
      </c>
      <c r="O1788">
        <v>30</v>
      </c>
    </row>
    <row r="1789" spans="1:15">
      <c r="A1789" s="222" t="s">
        <v>671</v>
      </c>
      <c r="B1789" s="222" t="s">
        <v>672</v>
      </c>
      <c r="C1789" s="223">
        <v>-20312.04</v>
      </c>
      <c r="D1789" s="223">
        <v>-2466.85</v>
      </c>
      <c r="E1789" s="223">
        <v>-6617.43</v>
      </c>
      <c r="F1789" s="223">
        <v>-31329.97</v>
      </c>
      <c r="G1789" s="223">
        <v>-736.37</v>
      </c>
      <c r="H1789" s="223">
        <v>1583.23</v>
      </c>
      <c r="I1789" s="223">
        <v>0</v>
      </c>
      <c r="J1789" s="223">
        <v>0</v>
      </c>
      <c r="K1789" s="223">
        <v>0</v>
      </c>
      <c r="L1789" s="223">
        <v>0</v>
      </c>
      <c r="M1789" s="223">
        <v>0</v>
      </c>
      <c r="N1789" s="223">
        <v>0</v>
      </c>
      <c r="O1789">
        <v>30</v>
      </c>
    </row>
    <row r="1790" spans="1:15">
      <c r="A1790" s="222" t="s">
        <v>673</v>
      </c>
      <c r="B1790" s="222" t="s">
        <v>674</v>
      </c>
      <c r="C1790" s="223">
        <v>-308181.3</v>
      </c>
      <c r="D1790" s="223">
        <v>-566254.18999999994</v>
      </c>
      <c r="E1790" s="223">
        <v>-557755.56000000006</v>
      </c>
      <c r="F1790" s="223">
        <v>-1099306.04</v>
      </c>
      <c r="G1790" s="223">
        <v>-119793.55</v>
      </c>
      <c r="H1790" s="223">
        <v>-73941.37</v>
      </c>
      <c r="I1790" s="223">
        <v>0</v>
      </c>
      <c r="J1790" s="223">
        <v>0</v>
      </c>
      <c r="K1790" s="223">
        <v>0</v>
      </c>
      <c r="L1790" s="223">
        <v>0</v>
      </c>
      <c r="M1790" s="223">
        <v>0</v>
      </c>
      <c r="N1790" s="223">
        <v>0</v>
      </c>
      <c r="O1790">
        <v>30</v>
      </c>
    </row>
    <row r="1791" spans="1:15">
      <c r="A1791" s="222" t="s">
        <v>675</v>
      </c>
      <c r="B1791" s="222" t="s">
        <v>676</v>
      </c>
      <c r="C1791" s="223">
        <v>-156873.88</v>
      </c>
      <c r="D1791" s="223">
        <v>-118885.98</v>
      </c>
      <c r="E1791" s="223">
        <v>-124342.24</v>
      </c>
      <c r="F1791" s="223">
        <v>-129868.75</v>
      </c>
      <c r="G1791" s="223">
        <v>-103073.25</v>
      </c>
      <c r="H1791" s="223">
        <v>70130.75</v>
      </c>
      <c r="I1791" s="223">
        <v>0</v>
      </c>
      <c r="J1791" s="223">
        <v>0</v>
      </c>
      <c r="K1791" s="223">
        <v>0</v>
      </c>
      <c r="L1791" s="223">
        <v>0</v>
      </c>
      <c r="M1791" s="223">
        <v>0</v>
      </c>
      <c r="N1791" s="223">
        <v>0</v>
      </c>
      <c r="O1791">
        <v>30</v>
      </c>
    </row>
    <row r="1792" spans="1:15">
      <c r="A1792" s="222" t="s">
        <v>677</v>
      </c>
      <c r="B1792" s="222" t="s">
        <v>678</v>
      </c>
      <c r="C1792" s="223">
        <v>57099780.740000002</v>
      </c>
      <c r="D1792" s="223">
        <v>57831620.969999999</v>
      </c>
      <c r="E1792" s="223">
        <v>65067752.109999999</v>
      </c>
      <c r="F1792" s="223">
        <v>63515623.649999999</v>
      </c>
      <c r="G1792" s="223">
        <v>56858684.07</v>
      </c>
      <c r="H1792" s="223">
        <v>115962468.17</v>
      </c>
      <c r="I1792" s="223">
        <v>-0.01</v>
      </c>
      <c r="J1792" s="223">
        <v>-0.01</v>
      </c>
      <c r="K1792" s="223">
        <v>-0.01</v>
      </c>
      <c r="L1792" s="223">
        <v>-0.01</v>
      </c>
      <c r="M1792" s="223">
        <v>-0.01</v>
      </c>
      <c r="N1792" s="223">
        <v>-0.01</v>
      </c>
      <c r="O1792">
        <v>30</v>
      </c>
    </row>
    <row r="1793" spans="1:15">
      <c r="A1793" s="222" t="s">
        <v>679</v>
      </c>
      <c r="B1793" s="222" t="s">
        <v>680</v>
      </c>
      <c r="C1793" s="223">
        <v>0</v>
      </c>
      <c r="D1793" s="223">
        <v>0</v>
      </c>
      <c r="E1793" s="223">
        <v>0</v>
      </c>
      <c r="F1793" s="223">
        <v>0</v>
      </c>
      <c r="G1793" s="223">
        <v>0</v>
      </c>
      <c r="H1793" s="223">
        <v>0</v>
      </c>
      <c r="I1793" s="223">
        <v>0</v>
      </c>
      <c r="J1793" s="223">
        <v>0</v>
      </c>
      <c r="K1793" s="223">
        <v>0</v>
      </c>
      <c r="L1793" s="223">
        <v>0</v>
      </c>
      <c r="M1793" s="223">
        <v>0</v>
      </c>
      <c r="N1793" s="223">
        <v>0</v>
      </c>
      <c r="O1793">
        <v>30</v>
      </c>
    </row>
    <row r="1794" spans="1:15">
      <c r="A1794" s="222" t="s">
        <v>681</v>
      </c>
      <c r="B1794" s="222" t="s">
        <v>682</v>
      </c>
      <c r="C1794" s="223">
        <v>0</v>
      </c>
      <c r="D1794" s="223">
        <v>0</v>
      </c>
      <c r="E1794" s="223">
        <v>0</v>
      </c>
      <c r="F1794" s="223">
        <v>0</v>
      </c>
      <c r="G1794" s="223">
        <v>0</v>
      </c>
      <c r="H1794" s="223">
        <v>0</v>
      </c>
      <c r="I1794" s="223">
        <v>0</v>
      </c>
      <c r="J1794" s="223">
        <v>0</v>
      </c>
      <c r="K1794" s="223">
        <v>0</v>
      </c>
      <c r="L1794" s="223">
        <v>0</v>
      </c>
      <c r="M1794" s="223">
        <v>0</v>
      </c>
      <c r="N1794" s="223">
        <v>0</v>
      </c>
      <c r="O1794">
        <v>30</v>
      </c>
    </row>
    <row r="1795" spans="1:15">
      <c r="A1795" s="222" t="s">
        <v>683</v>
      </c>
      <c r="B1795" s="222" t="s">
        <v>684</v>
      </c>
      <c r="C1795" s="223">
        <v>37972636.619999997</v>
      </c>
      <c r="D1795" s="223">
        <v>40386569.039999999</v>
      </c>
      <c r="E1795" s="223">
        <v>41928607.840000004</v>
      </c>
      <c r="F1795" s="223">
        <v>45302650.82</v>
      </c>
      <c r="G1795" s="223">
        <v>37615330.799999997</v>
      </c>
      <c r="H1795" s="223">
        <v>34937917.75</v>
      </c>
      <c r="I1795" s="223">
        <v>0</v>
      </c>
      <c r="J1795" s="223">
        <v>0</v>
      </c>
      <c r="K1795" s="223">
        <v>0</v>
      </c>
      <c r="L1795" s="223">
        <v>0</v>
      </c>
      <c r="M1795" s="223">
        <v>0</v>
      </c>
      <c r="N1795" s="223">
        <v>0</v>
      </c>
      <c r="O1795">
        <v>30</v>
      </c>
    </row>
    <row r="1796" spans="1:15">
      <c r="A1796" s="222" t="s">
        <v>685</v>
      </c>
      <c r="B1796" s="222" t="s">
        <v>686</v>
      </c>
      <c r="C1796" s="223">
        <v>13288.27</v>
      </c>
      <c r="D1796" s="223">
        <v>13288.27</v>
      </c>
      <c r="E1796" s="223">
        <v>13288.27</v>
      </c>
      <c r="F1796" s="223">
        <v>13288.27</v>
      </c>
      <c r="G1796" s="223">
        <v>13288.27</v>
      </c>
      <c r="H1796" s="223">
        <v>13288.27</v>
      </c>
      <c r="I1796" s="223">
        <v>13288.27</v>
      </c>
      <c r="J1796" s="223">
        <v>13288.27</v>
      </c>
      <c r="K1796" s="223">
        <v>13288.27</v>
      </c>
      <c r="L1796" s="223">
        <v>13288.27</v>
      </c>
      <c r="M1796" s="223">
        <v>13288.27</v>
      </c>
      <c r="N1796" s="223">
        <v>13288.27</v>
      </c>
      <c r="O1796">
        <v>30</v>
      </c>
    </row>
    <row r="1797" spans="1:15">
      <c r="A1797" s="222" t="s">
        <v>687</v>
      </c>
      <c r="B1797" s="222" t="s">
        <v>688</v>
      </c>
      <c r="C1797" s="223">
        <v>0</v>
      </c>
      <c r="D1797" s="223">
        <v>0</v>
      </c>
      <c r="E1797" s="223">
        <v>0</v>
      </c>
      <c r="F1797" s="223">
        <v>0</v>
      </c>
      <c r="G1797" s="223">
        <v>0</v>
      </c>
      <c r="H1797" s="223">
        <v>0</v>
      </c>
      <c r="I1797" s="223">
        <v>0</v>
      </c>
      <c r="J1797" s="223">
        <v>0</v>
      </c>
      <c r="K1797" s="223">
        <v>0</v>
      </c>
      <c r="L1797" s="223">
        <v>0</v>
      </c>
      <c r="M1797" s="223">
        <v>0</v>
      </c>
      <c r="N1797" s="223">
        <v>0</v>
      </c>
      <c r="O1797">
        <v>30</v>
      </c>
    </row>
    <row r="1798" spans="1:15">
      <c r="A1798" s="222" t="s">
        <v>689</v>
      </c>
      <c r="B1798" s="222" t="s">
        <v>690</v>
      </c>
      <c r="C1798" s="223">
        <v>-10582326.9</v>
      </c>
      <c r="D1798" s="223">
        <v>-9442348.8599999994</v>
      </c>
      <c r="E1798" s="223">
        <v>-9410990.3300000001</v>
      </c>
      <c r="F1798" s="223">
        <v>-9855714.1799999997</v>
      </c>
      <c r="G1798" s="223">
        <v>-10213631.029999999</v>
      </c>
      <c r="H1798" s="223">
        <v>-10145318.92</v>
      </c>
      <c r="I1798" s="223">
        <v>-10145318.92</v>
      </c>
      <c r="J1798" s="223">
        <v>-10145318.92</v>
      </c>
      <c r="K1798" s="223">
        <v>-10145318.92</v>
      </c>
      <c r="L1798" s="223">
        <v>-10145318.92</v>
      </c>
      <c r="M1798" s="223">
        <v>-10145318.92</v>
      </c>
      <c r="N1798" s="223">
        <v>-10145318.92</v>
      </c>
      <c r="O1798">
        <v>30</v>
      </c>
    </row>
    <row r="1799" spans="1:15">
      <c r="A1799" s="222" t="s">
        <v>691</v>
      </c>
      <c r="B1799" s="222" t="s">
        <v>692</v>
      </c>
      <c r="C1799" s="223">
        <v>-10427537.77</v>
      </c>
      <c r="D1799" s="223">
        <v>-11234813.189999999</v>
      </c>
      <c r="E1799" s="223">
        <v>-11094591.32</v>
      </c>
      <c r="F1799" s="223">
        <v>-11172843.93</v>
      </c>
      <c r="G1799" s="223">
        <v>-11239738.810000001</v>
      </c>
      <c r="H1799" s="223">
        <v>-11245739.460000001</v>
      </c>
      <c r="I1799" s="223">
        <v>0</v>
      </c>
      <c r="J1799" s="223">
        <v>0</v>
      </c>
      <c r="K1799" s="223">
        <v>0</v>
      </c>
      <c r="L1799" s="223">
        <v>0</v>
      </c>
      <c r="M1799" s="223">
        <v>0</v>
      </c>
      <c r="N1799" s="223">
        <v>0</v>
      </c>
      <c r="O1799">
        <v>30</v>
      </c>
    </row>
    <row r="1800" spans="1:15">
      <c r="A1800" s="222" t="s">
        <v>693</v>
      </c>
      <c r="B1800" s="222" t="s">
        <v>694</v>
      </c>
      <c r="C1800" s="223">
        <v>0</v>
      </c>
      <c r="D1800" s="223">
        <v>0</v>
      </c>
      <c r="E1800" s="223">
        <v>0</v>
      </c>
      <c r="F1800" s="223">
        <v>0</v>
      </c>
      <c r="G1800" s="223">
        <v>0</v>
      </c>
      <c r="H1800" s="223">
        <v>0</v>
      </c>
      <c r="I1800" s="223">
        <v>0</v>
      </c>
      <c r="J1800" s="223">
        <v>0</v>
      </c>
      <c r="K1800" s="223">
        <v>0</v>
      </c>
      <c r="L1800" s="223">
        <v>0</v>
      </c>
      <c r="M1800" s="223">
        <v>0</v>
      </c>
      <c r="N1800" s="223">
        <v>0</v>
      </c>
      <c r="O1800">
        <v>30</v>
      </c>
    </row>
    <row r="1801" spans="1:15">
      <c r="A1801" s="222" t="s">
        <v>695</v>
      </c>
      <c r="B1801" s="222" t="s">
        <v>696</v>
      </c>
      <c r="C1801" s="223">
        <v>0</v>
      </c>
      <c r="D1801" s="223">
        <v>0</v>
      </c>
      <c r="E1801" s="223">
        <v>0</v>
      </c>
      <c r="F1801" s="223">
        <v>0</v>
      </c>
      <c r="G1801" s="223">
        <v>0</v>
      </c>
      <c r="H1801" s="223">
        <v>0</v>
      </c>
      <c r="I1801" s="223">
        <v>0</v>
      </c>
      <c r="J1801" s="223">
        <v>0</v>
      </c>
      <c r="K1801" s="223">
        <v>0</v>
      </c>
      <c r="L1801" s="223">
        <v>0</v>
      </c>
      <c r="M1801" s="223">
        <v>0</v>
      </c>
      <c r="N1801" s="223">
        <v>0</v>
      </c>
      <c r="O1801">
        <v>30</v>
      </c>
    </row>
    <row r="1802" spans="1:15">
      <c r="A1802" s="222" t="s">
        <v>697</v>
      </c>
      <c r="B1802" s="222" t="s">
        <v>698</v>
      </c>
      <c r="C1802" s="223">
        <v>0</v>
      </c>
      <c r="D1802" s="223">
        <v>0</v>
      </c>
      <c r="E1802" s="223">
        <v>0</v>
      </c>
      <c r="F1802" s="223">
        <v>0</v>
      </c>
      <c r="G1802" s="223">
        <v>0</v>
      </c>
      <c r="H1802" s="223">
        <v>0</v>
      </c>
      <c r="I1802" s="223">
        <v>0</v>
      </c>
      <c r="J1802" s="223">
        <v>0</v>
      </c>
      <c r="K1802" s="223">
        <v>0</v>
      </c>
      <c r="L1802" s="223">
        <v>0</v>
      </c>
      <c r="M1802" s="223">
        <v>0</v>
      </c>
      <c r="N1802" s="223">
        <v>0</v>
      </c>
      <c r="O1802">
        <v>30</v>
      </c>
    </row>
    <row r="1803" spans="1:15">
      <c r="A1803" s="222" t="s">
        <v>699</v>
      </c>
      <c r="B1803" s="222" t="s">
        <v>700</v>
      </c>
      <c r="C1803" s="223">
        <v>-75124</v>
      </c>
      <c r="D1803" s="223">
        <v>0</v>
      </c>
      <c r="E1803" s="223">
        <v>0</v>
      </c>
      <c r="F1803" s="223">
        <v>0</v>
      </c>
      <c r="G1803" s="223">
        <v>0</v>
      </c>
      <c r="H1803" s="223">
        <v>0</v>
      </c>
      <c r="I1803" s="223">
        <v>0</v>
      </c>
      <c r="J1803" s="223">
        <v>0</v>
      </c>
      <c r="K1803" s="223">
        <v>0</v>
      </c>
      <c r="L1803" s="223">
        <v>0</v>
      </c>
      <c r="M1803" s="223">
        <v>0</v>
      </c>
      <c r="N1803" s="223">
        <v>0</v>
      </c>
      <c r="O1803">
        <v>30</v>
      </c>
    </row>
    <row r="1804" spans="1:15">
      <c r="A1804" s="222" t="s">
        <v>701</v>
      </c>
      <c r="B1804" s="222" t="s">
        <v>702</v>
      </c>
      <c r="C1804" s="223">
        <v>0</v>
      </c>
      <c r="D1804" s="223">
        <v>0</v>
      </c>
      <c r="E1804" s="223">
        <v>0</v>
      </c>
      <c r="F1804" s="223">
        <v>0</v>
      </c>
      <c r="G1804" s="223">
        <v>0</v>
      </c>
      <c r="H1804" s="223">
        <v>0</v>
      </c>
      <c r="I1804" s="223">
        <v>0</v>
      </c>
      <c r="J1804" s="223">
        <v>0</v>
      </c>
      <c r="K1804" s="223">
        <v>0</v>
      </c>
      <c r="L1804" s="223">
        <v>0</v>
      </c>
      <c r="M1804" s="223">
        <v>0</v>
      </c>
      <c r="N1804" s="223">
        <v>0</v>
      </c>
      <c r="O1804">
        <v>30</v>
      </c>
    </row>
    <row r="1805" spans="1:15">
      <c r="A1805" s="222" t="s">
        <v>703</v>
      </c>
      <c r="B1805" s="222" t="s">
        <v>704</v>
      </c>
      <c r="C1805" s="223">
        <v>0</v>
      </c>
      <c r="D1805" s="223">
        <v>0</v>
      </c>
      <c r="E1805" s="223">
        <v>0</v>
      </c>
      <c r="F1805" s="223">
        <v>0</v>
      </c>
      <c r="G1805" s="223">
        <v>0</v>
      </c>
      <c r="H1805" s="223">
        <v>0</v>
      </c>
      <c r="I1805" s="223">
        <v>0</v>
      </c>
      <c r="J1805" s="223">
        <v>0</v>
      </c>
      <c r="K1805" s="223">
        <v>0</v>
      </c>
      <c r="L1805" s="223">
        <v>0</v>
      </c>
      <c r="M1805" s="223">
        <v>0</v>
      </c>
      <c r="N1805" s="223">
        <v>0</v>
      </c>
      <c r="O1805">
        <v>30</v>
      </c>
    </row>
    <row r="1806" spans="1:15">
      <c r="A1806" s="222" t="s">
        <v>705</v>
      </c>
      <c r="B1806" s="222" t="s">
        <v>706</v>
      </c>
      <c r="C1806" s="223">
        <v>0</v>
      </c>
      <c r="D1806" s="223">
        <v>0</v>
      </c>
      <c r="E1806" s="223">
        <v>0</v>
      </c>
      <c r="F1806" s="223">
        <v>0</v>
      </c>
      <c r="G1806" s="223">
        <v>0</v>
      </c>
      <c r="H1806" s="223">
        <v>0</v>
      </c>
      <c r="I1806" s="223">
        <v>0</v>
      </c>
      <c r="J1806" s="223">
        <v>0</v>
      </c>
      <c r="K1806" s="223">
        <v>0</v>
      </c>
      <c r="L1806" s="223">
        <v>0</v>
      </c>
      <c r="M1806" s="223">
        <v>0</v>
      </c>
      <c r="N1806" s="223">
        <v>0</v>
      </c>
      <c r="O1806">
        <v>30</v>
      </c>
    </row>
    <row r="1807" spans="1:15">
      <c r="A1807" s="222" t="s">
        <v>707</v>
      </c>
      <c r="B1807" s="222" t="s">
        <v>708</v>
      </c>
      <c r="C1807" s="223">
        <v>0</v>
      </c>
      <c r="D1807" s="223">
        <v>0</v>
      </c>
      <c r="E1807" s="223">
        <v>0</v>
      </c>
      <c r="F1807" s="223">
        <v>0</v>
      </c>
      <c r="G1807" s="223">
        <v>0</v>
      </c>
      <c r="H1807" s="223">
        <v>0</v>
      </c>
      <c r="I1807" s="223">
        <v>0</v>
      </c>
      <c r="J1807" s="223">
        <v>0</v>
      </c>
      <c r="K1807" s="223">
        <v>0</v>
      </c>
      <c r="L1807" s="223">
        <v>0</v>
      </c>
      <c r="M1807" s="223">
        <v>0</v>
      </c>
      <c r="N1807" s="223">
        <v>0</v>
      </c>
      <c r="O1807">
        <v>30</v>
      </c>
    </row>
    <row r="1808" spans="1:15">
      <c r="A1808" s="222" t="s">
        <v>709</v>
      </c>
      <c r="B1808" s="222" t="s">
        <v>119</v>
      </c>
      <c r="C1808" s="223">
        <v>0</v>
      </c>
      <c r="D1808" s="223">
        <v>0</v>
      </c>
      <c r="E1808" s="223">
        <v>0</v>
      </c>
      <c r="F1808" s="223">
        <v>0</v>
      </c>
      <c r="G1808" s="223">
        <v>0</v>
      </c>
      <c r="H1808" s="223">
        <v>0</v>
      </c>
      <c r="I1808" s="223">
        <v>0</v>
      </c>
      <c r="J1808" s="223">
        <v>0</v>
      </c>
      <c r="K1808" s="223">
        <v>0</v>
      </c>
      <c r="L1808" s="223">
        <v>0</v>
      </c>
      <c r="M1808" s="223">
        <v>0</v>
      </c>
      <c r="N1808" s="223">
        <v>0</v>
      </c>
      <c r="O1808">
        <v>30</v>
      </c>
    </row>
    <row r="1809" spans="1:15">
      <c r="A1809" s="222" t="s">
        <v>710</v>
      </c>
      <c r="B1809" s="222" t="s">
        <v>711</v>
      </c>
      <c r="C1809" s="223">
        <v>0</v>
      </c>
      <c r="D1809" s="223">
        <v>0</v>
      </c>
      <c r="E1809" s="223">
        <v>0</v>
      </c>
      <c r="F1809" s="223">
        <v>0</v>
      </c>
      <c r="G1809" s="223">
        <v>0</v>
      </c>
      <c r="H1809" s="223">
        <v>0</v>
      </c>
      <c r="I1809" s="223">
        <v>0</v>
      </c>
      <c r="J1809" s="223">
        <v>0</v>
      </c>
      <c r="K1809" s="223">
        <v>0</v>
      </c>
      <c r="L1809" s="223">
        <v>0</v>
      </c>
      <c r="M1809" s="223">
        <v>0</v>
      </c>
      <c r="N1809" s="223">
        <v>0</v>
      </c>
      <c r="O1809">
        <v>30</v>
      </c>
    </row>
    <row r="1810" spans="1:15">
      <c r="A1810" s="222" t="s">
        <v>712</v>
      </c>
      <c r="B1810" s="222" t="s">
        <v>713</v>
      </c>
      <c r="C1810" s="223">
        <v>823564.25</v>
      </c>
      <c r="D1810" s="223">
        <v>933804.99</v>
      </c>
      <c r="E1810" s="223">
        <v>971988.05</v>
      </c>
      <c r="F1810" s="223">
        <v>977733.8</v>
      </c>
      <c r="G1810" s="223">
        <v>821098.87</v>
      </c>
      <c r="H1810" s="223">
        <v>853071.15</v>
      </c>
      <c r="I1810" s="223">
        <v>838917.21</v>
      </c>
      <c r="J1810" s="223">
        <v>838917.21</v>
      </c>
      <c r="K1810" s="223">
        <v>838917.21</v>
      </c>
      <c r="L1810" s="223">
        <v>838917.21</v>
      </c>
      <c r="M1810" s="223">
        <v>838917.21</v>
      </c>
      <c r="N1810" s="223">
        <v>838917.21</v>
      </c>
      <c r="O1810">
        <v>30</v>
      </c>
    </row>
    <row r="1811" spans="1:15">
      <c r="A1811" s="222" t="s">
        <v>714</v>
      </c>
      <c r="B1811" s="222" t="s">
        <v>715</v>
      </c>
      <c r="C1811" s="223">
        <v>0</v>
      </c>
      <c r="D1811" s="223">
        <v>0</v>
      </c>
      <c r="E1811" s="223">
        <v>0</v>
      </c>
      <c r="F1811" s="223">
        <v>0</v>
      </c>
      <c r="G1811" s="223">
        <v>0</v>
      </c>
      <c r="H1811" s="223">
        <v>0</v>
      </c>
      <c r="I1811" s="223">
        <v>0</v>
      </c>
      <c r="J1811" s="223">
        <v>0</v>
      </c>
      <c r="K1811" s="223">
        <v>0</v>
      </c>
      <c r="L1811" s="223">
        <v>0</v>
      </c>
      <c r="M1811" s="223">
        <v>0</v>
      </c>
      <c r="N1811" s="223">
        <v>0</v>
      </c>
      <c r="O1811">
        <v>30</v>
      </c>
    </row>
    <row r="1812" spans="1:15">
      <c r="A1812" s="222" t="s">
        <v>716</v>
      </c>
      <c r="B1812" s="222" t="s">
        <v>717</v>
      </c>
      <c r="C1812" s="223">
        <v>2089578.41</v>
      </c>
      <c r="D1812" s="223">
        <v>1613972.4</v>
      </c>
      <c r="E1812" s="223">
        <v>2163520.13</v>
      </c>
      <c r="F1812" s="223">
        <v>864693.34</v>
      </c>
      <c r="G1812" s="223">
        <v>1432024.15</v>
      </c>
      <c r="H1812" s="223">
        <v>1573495.09</v>
      </c>
      <c r="I1812" s="223">
        <v>572287.98</v>
      </c>
      <c r="J1812" s="223">
        <v>572287.98</v>
      </c>
      <c r="K1812" s="223">
        <v>572287.98</v>
      </c>
      <c r="L1812" s="223">
        <v>572287.98</v>
      </c>
      <c r="M1812" s="223">
        <v>572287.98</v>
      </c>
      <c r="N1812" s="223">
        <v>572287.98</v>
      </c>
      <c r="O1812">
        <v>30</v>
      </c>
    </row>
    <row r="1813" spans="1:15">
      <c r="A1813" s="222" t="s">
        <v>718</v>
      </c>
      <c r="B1813" s="222" t="s">
        <v>711</v>
      </c>
      <c r="C1813" s="223">
        <v>15339570.359999999</v>
      </c>
      <c r="D1813" s="223">
        <v>14902821.640000001</v>
      </c>
      <c r="E1813" s="223">
        <v>19251558.5</v>
      </c>
      <c r="F1813" s="223">
        <v>23546538.379999999</v>
      </c>
      <c r="G1813" s="223">
        <v>21851036.649999999</v>
      </c>
      <c r="H1813" s="223">
        <v>14718549.25</v>
      </c>
      <c r="I1813" s="223">
        <v>12857914.27</v>
      </c>
      <c r="J1813" s="223">
        <v>12857914.27</v>
      </c>
      <c r="K1813" s="223">
        <v>12857914.27</v>
      </c>
      <c r="L1813" s="223">
        <v>12857914.27</v>
      </c>
      <c r="M1813" s="223">
        <v>12857914.27</v>
      </c>
      <c r="N1813" s="223">
        <v>12857914.27</v>
      </c>
      <c r="O1813">
        <v>30</v>
      </c>
    </row>
    <row r="1814" spans="1:15">
      <c r="A1814" s="222" t="s">
        <v>719</v>
      </c>
      <c r="B1814" s="222" t="s">
        <v>715</v>
      </c>
      <c r="C1814" s="223">
        <v>0</v>
      </c>
      <c r="D1814" s="223">
        <v>0</v>
      </c>
      <c r="E1814" s="223">
        <v>0</v>
      </c>
      <c r="F1814" s="223">
        <v>0</v>
      </c>
      <c r="G1814" s="223">
        <v>0</v>
      </c>
      <c r="H1814" s="223">
        <v>0</v>
      </c>
      <c r="I1814" s="223">
        <v>0</v>
      </c>
      <c r="J1814" s="223">
        <v>0</v>
      </c>
      <c r="K1814" s="223">
        <v>0</v>
      </c>
      <c r="L1814" s="223">
        <v>0</v>
      </c>
      <c r="M1814" s="223">
        <v>0</v>
      </c>
      <c r="N1814" s="223">
        <v>0</v>
      </c>
      <c r="O1814">
        <v>30</v>
      </c>
    </row>
    <row r="1815" spans="1:15">
      <c r="A1815" s="222" t="s">
        <v>720</v>
      </c>
      <c r="B1815" s="222" t="s">
        <v>721</v>
      </c>
      <c r="C1815" s="223">
        <v>0</v>
      </c>
      <c r="D1815" s="223">
        <v>0</v>
      </c>
      <c r="E1815" s="223">
        <v>0</v>
      </c>
      <c r="F1815" s="223">
        <v>0</v>
      </c>
      <c r="G1815" s="223">
        <v>0</v>
      </c>
      <c r="H1815" s="223">
        <v>0</v>
      </c>
      <c r="I1815" s="223">
        <v>0</v>
      </c>
      <c r="J1815" s="223">
        <v>0</v>
      </c>
      <c r="K1815" s="223">
        <v>0</v>
      </c>
      <c r="L1815" s="223">
        <v>0</v>
      </c>
      <c r="M1815" s="223">
        <v>0</v>
      </c>
      <c r="N1815" s="223">
        <v>0</v>
      </c>
      <c r="O1815">
        <v>30</v>
      </c>
    </row>
    <row r="1816" spans="1:15">
      <c r="A1816" s="222" t="s">
        <v>722</v>
      </c>
      <c r="B1816" s="222" t="s">
        <v>723</v>
      </c>
      <c r="C1816" s="223">
        <v>0</v>
      </c>
      <c r="D1816" s="223">
        <v>0</v>
      </c>
      <c r="E1816" s="223">
        <v>0</v>
      </c>
      <c r="F1816" s="223">
        <v>0</v>
      </c>
      <c r="G1816" s="223">
        <v>0</v>
      </c>
      <c r="H1816" s="223">
        <v>0</v>
      </c>
      <c r="I1816" s="223">
        <v>0</v>
      </c>
      <c r="J1816" s="223">
        <v>0</v>
      </c>
      <c r="K1816" s="223">
        <v>0</v>
      </c>
      <c r="L1816" s="223">
        <v>0</v>
      </c>
      <c r="M1816" s="223">
        <v>0</v>
      </c>
      <c r="N1816" s="223">
        <v>0</v>
      </c>
      <c r="O1816">
        <v>30</v>
      </c>
    </row>
    <row r="1817" spans="1:15">
      <c r="A1817" s="222" t="s">
        <v>724</v>
      </c>
      <c r="B1817" s="222" t="s">
        <v>725</v>
      </c>
      <c r="C1817" s="223">
        <v>-2789849.36</v>
      </c>
      <c r="D1817" s="223">
        <v>-2423731.34</v>
      </c>
      <c r="E1817" s="223">
        <v>-2487505.89</v>
      </c>
      <c r="F1817" s="223">
        <v>-2493960.7000000002</v>
      </c>
      <c r="G1817" s="223">
        <v>-2519509.36</v>
      </c>
      <c r="H1817" s="223">
        <v>-2575147.02</v>
      </c>
      <c r="I1817" s="223">
        <v>0</v>
      </c>
      <c r="J1817" s="223">
        <v>0</v>
      </c>
      <c r="K1817" s="223">
        <v>0</v>
      </c>
      <c r="L1817" s="223">
        <v>0</v>
      </c>
      <c r="M1817" s="223">
        <v>0</v>
      </c>
      <c r="N1817" s="223">
        <v>0</v>
      </c>
      <c r="O1817">
        <v>30</v>
      </c>
    </row>
    <row r="1818" spans="1:15">
      <c r="A1818" s="222" t="s">
        <v>726</v>
      </c>
      <c r="B1818" s="222" t="s">
        <v>727</v>
      </c>
      <c r="C1818" s="223">
        <v>0</v>
      </c>
      <c r="D1818" s="223">
        <v>0</v>
      </c>
      <c r="E1818" s="223">
        <v>0</v>
      </c>
      <c r="F1818" s="223">
        <v>0</v>
      </c>
      <c r="G1818" s="223">
        <v>0</v>
      </c>
      <c r="H1818" s="223">
        <v>0</v>
      </c>
      <c r="I1818" s="223">
        <v>0</v>
      </c>
      <c r="J1818" s="223">
        <v>0</v>
      </c>
      <c r="K1818" s="223">
        <v>0</v>
      </c>
      <c r="L1818" s="223">
        <v>0</v>
      </c>
      <c r="M1818" s="223">
        <v>0</v>
      </c>
      <c r="N1818" s="223">
        <v>0</v>
      </c>
      <c r="O1818">
        <v>30</v>
      </c>
    </row>
    <row r="1819" spans="1:15">
      <c r="A1819" s="222" t="s">
        <v>728</v>
      </c>
      <c r="B1819" s="222" t="s">
        <v>729</v>
      </c>
      <c r="C1819" s="223">
        <v>0</v>
      </c>
      <c r="D1819" s="223">
        <v>0</v>
      </c>
      <c r="E1819" s="223">
        <v>0</v>
      </c>
      <c r="F1819" s="223">
        <v>0</v>
      </c>
      <c r="G1819" s="223">
        <v>0</v>
      </c>
      <c r="H1819" s="223">
        <v>0</v>
      </c>
      <c r="I1819" s="223">
        <v>0</v>
      </c>
      <c r="J1819" s="223">
        <v>0</v>
      </c>
      <c r="K1819" s="223">
        <v>0</v>
      </c>
      <c r="L1819" s="223">
        <v>0</v>
      </c>
      <c r="M1819" s="223">
        <v>0</v>
      </c>
      <c r="N1819" s="223">
        <v>0</v>
      </c>
      <c r="O1819">
        <v>30</v>
      </c>
    </row>
    <row r="1820" spans="1:15">
      <c r="A1820" s="222" t="s">
        <v>2016</v>
      </c>
      <c r="B1820" s="222" t="s">
        <v>2017</v>
      </c>
      <c r="C1820" s="223">
        <v>0</v>
      </c>
      <c r="D1820" s="223">
        <v>0</v>
      </c>
      <c r="E1820" s="223">
        <v>0</v>
      </c>
      <c r="F1820" s="223">
        <v>0</v>
      </c>
      <c r="G1820" s="223">
        <v>0</v>
      </c>
      <c r="H1820" s="223">
        <v>0</v>
      </c>
      <c r="I1820" s="223">
        <v>0</v>
      </c>
      <c r="J1820" s="223">
        <v>0</v>
      </c>
      <c r="K1820" s="223">
        <v>0</v>
      </c>
      <c r="L1820" s="223">
        <v>0</v>
      </c>
      <c r="M1820" s="223">
        <v>0</v>
      </c>
      <c r="N1820" s="223">
        <v>0</v>
      </c>
      <c r="O1820">
        <v>30</v>
      </c>
    </row>
    <row r="1821" spans="1:15">
      <c r="A1821" s="222" t="s">
        <v>730</v>
      </c>
      <c r="B1821" s="222" t="s">
        <v>731</v>
      </c>
      <c r="C1821" s="223">
        <v>12776.05</v>
      </c>
      <c r="D1821" s="223">
        <v>20281.22</v>
      </c>
      <c r="E1821" s="223">
        <v>285827.21999999997</v>
      </c>
      <c r="F1821" s="223">
        <v>46138.49</v>
      </c>
      <c r="G1821" s="223">
        <v>17010.84</v>
      </c>
      <c r="H1821" s="223">
        <v>29365.05</v>
      </c>
      <c r="I1821" s="223">
        <v>17304.849999999999</v>
      </c>
      <c r="J1821" s="223">
        <v>17304.849999999999</v>
      </c>
      <c r="K1821" s="223">
        <v>17304.849999999999</v>
      </c>
      <c r="L1821" s="223">
        <v>17304.849999999999</v>
      </c>
      <c r="M1821" s="223">
        <v>17304.849999999999</v>
      </c>
      <c r="N1821" s="223">
        <v>17304.849999999999</v>
      </c>
      <c r="O1821">
        <v>30</v>
      </c>
    </row>
    <row r="1822" spans="1:15">
      <c r="A1822" s="222" t="s">
        <v>732</v>
      </c>
      <c r="B1822" s="222" t="s">
        <v>733</v>
      </c>
      <c r="C1822" s="223">
        <v>0</v>
      </c>
      <c r="D1822" s="223">
        <v>0</v>
      </c>
      <c r="E1822" s="223">
        <v>0</v>
      </c>
      <c r="F1822" s="223">
        <v>0</v>
      </c>
      <c r="G1822" s="223">
        <v>0</v>
      </c>
      <c r="H1822" s="223">
        <v>0</v>
      </c>
      <c r="I1822" s="223">
        <v>0</v>
      </c>
      <c r="J1822" s="223">
        <v>0</v>
      </c>
      <c r="K1822" s="223">
        <v>0</v>
      </c>
      <c r="L1822" s="223">
        <v>0</v>
      </c>
      <c r="M1822" s="223">
        <v>0</v>
      </c>
      <c r="N1822" s="223">
        <v>0</v>
      </c>
      <c r="O1822">
        <v>30</v>
      </c>
    </row>
    <row r="1823" spans="1:15">
      <c r="A1823" s="222" t="s">
        <v>734</v>
      </c>
      <c r="B1823" s="222" t="s">
        <v>735</v>
      </c>
      <c r="C1823" s="223">
        <v>0</v>
      </c>
      <c r="D1823" s="223">
        <v>0</v>
      </c>
      <c r="E1823" s="223">
        <v>0</v>
      </c>
      <c r="F1823" s="223">
        <v>0</v>
      </c>
      <c r="G1823" s="223">
        <v>0</v>
      </c>
      <c r="H1823" s="223">
        <v>0</v>
      </c>
      <c r="I1823" s="223">
        <v>0</v>
      </c>
      <c r="J1823" s="223">
        <v>0</v>
      </c>
      <c r="K1823" s="223">
        <v>0</v>
      </c>
      <c r="L1823" s="223">
        <v>0</v>
      </c>
      <c r="M1823" s="223">
        <v>0</v>
      </c>
      <c r="N1823" s="223">
        <v>0</v>
      </c>
      <c r="O1823">
        <v>30</v>
      </c>
    </row>
    <row r="1824" spans="1:15">
      <c r="A1824" s="222" t="s">
        <v>736</v>
      </c>
      <c r="B1824" s="222" t="s">
        <v>737</v>
      </c>
      <c r="C1824" s="223">
        <v>4793030.74</v>
      </c>
      <c r="D1824" s="223">
        <v>42360.75</v>
      </c>
      <c r="E1824" s="223">
        <v>239007.37</v>
      </c>
      <c r="F1824" s="223">
        <v>940447.78</v>
      </c>
      <c r="G1824" s="223">
        <v>21815.75</v>
      </c>
      <c r="H1824" s="223">
        <v>1045022.34</v>
      </c>
      <c r="I1824" s="223">
        <v>0</v>
      </c>
      <c r="J1824" s="223">
        <v>0</v>
      </c>
      <c r="K1824" s="223">
        <v>0</v>
      </c>
      <c r="L1824" s="223">
        <v>0</v>
      </c>
      <c r="M1824" s="223">
        <v>0</v>
      </c>
      <c r="N1824" s="223">
        <v>0</v>
      </c>
      <c r="O1824">
        <v>30</v>
      </c>
    </row>
    <row r="1825" spans="1:15">
      <c r="A1825" s="222" t="s">
        <v>738</v>
      </c>
      <c r="B1825" s="222" t="s">
        <v>119</v>
      </c>
      <c r="C1825" s="223">
        <v>0</v>
      </c>
      <c r="D1825" s="223">
        <v>0</v>
      </c>
      <c r="E1825" s="223">
        <v>0</v>
      </c>
      <c r="F1825" s="223">
        <v>0</v>
      </c>
      <c r="G1825" s="223">
        <v>0</v>
      </c>
      <c r="H1825" s="223">
        <v>0</v>
      </c>
      <c r="I1825" s="223">
        <v>0</v>
      </c>
      <c r="J1825" s="223">
        <v>0</v>
      </c>
      <c r="K1825" s="223">
        <v>0</v>
      </c>
      <c r="L1825" s="223">
        <v>0</v>
      </c>
      <c r="M1825" s="223">
        <v>0</v>
      </c>
      <c r="N1825" s="223">
        <v>0</v>
      </c>
      <c r="O1825">
        <v>30</v>
      </c>
    </row>
    <row r="1826" spans="1:15">
      <c r="A1826" s="222" t="s">
        <v>739</v>
      </c>
      <c r="B1826" s="222" t="s">
        <v>119</v>
      </c>
      <c r="C1826" s="223">
        <v>0</v>
      </c>
      <c r="D1826" s="223">
        <v>0</v>
      </c>
      <c r="E1826" s="223">
        <v>0</v>
      </c>
      <c r="F1826" s="223">
        <v>0</v>
      </c>
      <c r="G1826" s="223">
        <v>0</v>
      </c>
      <c r="H1826" s="223">
        <v>0</v>
      </c>
      <c r="I1826" s="223">
        <v>0</v>
      </c>
      <c r="J1826" s="223">
        <v>0</v>
      </c>
      <c r="K1826" s="223">
        <v>0</v>
      </c>
      <c r="L1826" s="223">
        <v>0</v>
      </c>
      <c r="M1826" s="223">
        <v>0</v>
      </c>
      <c r="N1826" s="223">
        <v>0</v>
      </c>
      <c r="O1826">
        <v>30</v>
      </c>
    </row>
    <row r="1827" spans="1:15">
      <c r="A1827" s="222" t="s">
        <v>740</v>
      </c>
      <c r="B1827" s="222" t="s">
        <v>119</v>
      </c>
      <c r="C1827" s="223">
        <v>0</v>
      </c>
      <c r="D1827" s="223">
        <v>0</v>
      </c>
      <c r="E1827" s="223">
        <v>0</v>
      </c>
      <c r="F1827" s="223">
        <v>0</v>
      </c>
      <c r="G1827" s="223">
        <v>0</v>
      </c>
      <c r="H1827" s="223">
        <v>0</v>
      </c>
      <c r="I1827" s="223">
        <v>0</v>
      </c>
      <c r="J1827" s="223">
        <v>0</v>
      </c>
      <c r="K1827" s="223">
        <v>0</v>
      </c>
      <c r="L1827" s="223">
        <v>0</v>
      </c>
      <c r="M1827" s="223">
        <v>0</v>
      </c>
      <c r="N1827" s="223">
        <v>0</v>
      </c>
      <c r="O1827">
        <v>30</v>
      </c>
    </row>
    <row r="1828" spans="1:15">
      <c r="A1828" s="222" t="s">
        <v>741</v>
      </c>
      <c r="B1828" s="222" t="s">
        <v>119</v>
      </c>
      <c r="C1828" s="223">
        <v>0</v>
      </c>
      <c r="D1828" s="223">
        <v>0</v>
      </c>
      <c r="E1828" s="223">
        <v>0</v>
      </c>
      <c r="F1828" s="223">
        <v>0</v>
      </c>
      <c r="G1828" s="223">
        <v>0</v>
      </c>
      <c r="H1828" s="223">
        <v>0</v>
      </c>
      <c r="I1828" s="223">
        <v>0</v>
      </c>
      <c r="J1828" s="223">
        <v>0</v>
      </c>
      <c r="K1828" s="223">
        <v>0</v>
      </c>
      <c r="L1828" s="223">
        <v>0</v>
      </c>
      <c r="M1828" s="223">
        <v>0</v>
      </c>
      <c r="N1828" s="223">
        <v>0</v>
      </c>
      <c r="O1828">
        <v>30</v>
      </c>
    </row>
    <row r="1829" spans="1:15">
      <c r="A1829" s="222" t="s">
        <v>742</v>
      </c>
      <c r="B1829" s="222" t="s">
        <v>119</v>
      </c>
      <c r="C1829" s="223">
        <v>0</v>
      </c>
      <c r="D1829" s="223">
        <v>0</v>
      </c>
      <c r="E1829" s="223">
        <v>0</v>
      </c>
      <c r="F1829" s="223">
        <v>0</v>
      </c>
      <c r="G1829" s="223">
        <v>0</v>
      </c>
      <c r="H1829" s="223">
        <v>0</v>
      </c>
      <c r="I1829" s="223">
        <v>0</v>
      </c>
      <c r="J1829" s="223">
        <v>0</v>
      </c>
      <c r="K1829" s="223">
        <v>0</v>
      </c>
      <c r="L1829" s="223">
        <v>0</v>
      </c>
      <c r="M1829" s="223">
        <v>0</v>
      </c>
      <c r="N1829" s="223">
        <v>0</v>
      </c>
      <c r="O1829">
        <v>30</v>
      </c>
    </row>
    <row r="1830" spans="1:15">
      <c r="A1830" s="222" t="s">
        <v>743</v>
      </c>
      <c r="B1830" s="222" t="s">
        <v>119</v>
      </c>
      <c r="C1830" s="223">
        <v>0</v>
      </c>
      <c r="D1830" s="223">
        <v>0</v>
      </c>
      <c r="E1830" s="223">
        <v>0</v>
      </c>
      <c r="F1830" s="223">
        <v>0</v>
      </c>
      <c r="G1830" s="223">
        <v>0</v>
      </c>
      <c r="H1830" s="223">
        <v>0</v>
      </c>
      <c r="I1830" s="223">
        <v>0</v>
      </c>
      <c r="J1830" s="223">
        <v>0</v>
      </c>
      <c r="K1830" s="223">
        <v>0</v>
      </c>
      <c r="L1830" s="223">
        <v>0</v>
      </c>
      <c r="M1830" s="223">
        <v>0</v>
      </c>
      <c r="N1830" s="223">
        <v>0</v>
      </c>
      <c r="O1830">
        <v>30</v>
      </c>
    </row>
    <row r="1831" spans="1:15">
      <c r="A1831" s="222" t="s">
        <v>744</v>
      </c>
      <c r="B1831" s="222" t="s">
        <v>745</v>
      </c>
      <c r="C1831" s="223">
        <v>-3677922.13</v>
      </c>
      <c r="D1831" s="223">
        <v>-3570204.62</v>
      </c>
      <c r="E1831" s="223">
        <v>-3456269.34</v>
      </c>
      <c r="F1831" s="223">
        <v>-3339243.49</v>
      </c>
      <c r="G1831" s="223">
        <v>-3384667.71</v>
      </c>
      <c r="H1831" s="223">
        <v>-3216147.31</v>
      </c>
      <c r="I1831" s="223">
        <v>0.01</v>
      </c>
      <c r="J1831" s="223">
        <v>0.01</v>
      </c>
      <c r="K1831" s="223">
        <v>0.01</v>
      </c>
      <c r="L1831" s="223">
        <v>0.01</v>
      </c>
      <c r="M1831" s="223">
        <v>0.01</v>
      </c>
      <c r="N1831" s="223">
        <v>0.01</v>
      </c>
      <c r="O1831">
        <v>30</v>
      </c>
    </row>
    <row r="1832" spans="1:15">
      <c r="A1832" s="222" t="s">
        <v>746</v>
      </c>
      <c r="B1832" s="222" t="s">
        <v>747</v>
      </c>
      <c r="C1832" s="223">
        <v>-583824.61</v>
      </c>
      <c r="D1832" s="223">
        <v>-165746.64000000001</v>
      </c>
      <c r="E1832" s="223">
        <v>-394260.1</v>
      </c>
      <c r="F1832" s="223">
        <v>-394260.1</v>
      </c>
      <c r="G1832" s="223">
        <v>-191461.94</v>
      </c>
      <c r="H1832" s="223">
        <v>-191461.94</v>
      </c>
      <c r="I1832" s="223">
        <v>0</v>
      </c>
      <c r="J1832" s="223">
        <v>0</v>
      </c>
      <c r="K1832" s="223">
        <v>0</v>
      </c>
      <c r="L1832" s="223">
        <v>0</v>
      </c>
      <c r="M1832" s="223">
        <v>0</v>
      </c>
      <c r="N1832" s="223">
        <v>0</v>
      </c>
      <c r="O1832">
        <v>30</v>
      </c>
    </row>
    <row r="1833" spans="1:15">
      <c r="A1833" s="222" t="s">
        <v>748</v>
      </c>
      <c r="B1833" s="222" t="s">
        <v>749</v>
      </c>
      <c r="C1833" s="223">
        <v>0</v>
      </c>
      <c r="D1833" s="223">
        <v>2040361.43</v>
      </c>
      <c r="E1833" s="223">
        <v>2040361.43</v>
      </c>
      <c r="F1833" s="223">
        <v>2120957.79</v>
      </c>
      <c r="G1833" s="223">
        <v>2120957.79</v>
      </c>
      <c r="H1833" s="223">
        <v>2120957.79</v>
      </c>
      <c r="I1833" s="223">
        <v>2120957.79</v>
      </c>
      <c r="J1833" s="223">
        <v>2120957.79</v>
      </c>
      <c r="K1833" s="223">
        <v>2120957.79</v>
      </c>
      <c r="L1833" s="223">
        <v>2120957.79</v>
      </c>
      <c r="M1833" s="223">
        <v>2120957.79</v>
      </c>
      <c r="N1833" s="223">
        <v>2120957.79</v>
      </c>
      <c r="O1833">
        <v>30</v>
      </c>
    </row>
    <row r="1834" spans="1:15">
      <c r="A1834" s="222" t="s">
        <v>750</v>
      </c>
      <c r="B1834" s="222" t="s">
        <v>751</v>
      </c>
      <c r="C1834" s="223">
        <v>0</v>
      </c>
      <c r="D1834" s="223">
        <v>666075.11</v>
      </c>
      <c r="E1834" s="223">
        <v>666075.11</v>
      </c>
      <c r="F1834" s="223">
        <v>695089.8</v>
      </c>
      <c r="G1834" s="223">
        <v>695089.8</v>
      </c>
      <c r="H1834" s="223">
        <v>695089.8</v>
      </c>
      <c r="I1834" s="223">
        <v>695089.8</v>
      </c>
      <c r="J1834" s="223">
        <v>695089.8</v>
      </c>
      <c r="K1834" s="223">
        <v>695089.8</v>
      </c>
      <c r="L1834" s="223">
        <v>695089.8</v>
      </c>
      <c r="M1834" s="223">
        <v>695089.8</v>
      </c>
      <c r="N1834" s="223">
        <v>695089.8</v>
      </c>
      <c r="O1834">
        <v>30</v>
      </c>
    </row>
    <row r="1835" spans="1:15">
      <c r="A1835" s="222" t="s">
        <v>752</v>
      </c>
      <c r="B1835" s="222" t="s">
        <v>753</v>
      </c>
      <c r="C1835" s="223">
        <v>579767.48</v>
      </c>
      <c r="D1835" s="223">
        <v>1036826.43</v>
      </c>
      <c r="E1835" s="223">
        <v>1614171.29</v>
      </c>
      <c r="F1835" s="223">
        <v>2095775.01</v>
      </c>
      <c r="G1835" s="223">
        <v>3401869.46</v>
      </c>
      <c r="H1835" s="223">
        <v>4302813.8499999996</v>
      </c>
      <c r="I1835" s="223">
        <v>4341174.37</v>
      </c>
      <c r="J1835" s="223">
        <v>4341174.37</v>
      </c>
      <c r="K1835" s="223">
        <v>4341174.37</v>
      </c>
      <c r="L1835" s="223">
        <v>4341174.37</v>
      </c>
      <c r="M1835" s="223">
        <v>4341174.37</v>
      </c>
      <c r="N1835" s="223">
        <v>4341174.37</v>
      </c>
      <c r="O1835">
        <v>30</v>
      </c>
    </row>
    <row r="1836" spans="1:15">
      <c r="A1836" s="222" t="s">
        <v>754</v>
      </c>
      <c r="B1836" s="222" t="s">
        <v>755</v>
      </c>
      <c r="C1836" s="223">
        <v>195706.31</v>
      </c>
      <c r="D1836" s="223">
        <v>493064.43</v>
      </c>
      <c r="E1836" s="223">
        <v>628739.44999999995</v>
      </c>
      <c r="F1836" s="223">
        <v>926894.05</v>
      </c>
      <c r="G1836" s="223">
        <v>1101790.6499999999</v>
      </c>
      <c r="H1836" s="223">
        <v>1319309.46</v>
      </c>
      <c r="I1836" s="223">
        <v>1337974.68</v>
      </c>
      <c r="J1836" s="223">
        <v>1337974.68</v>
      </c>
      <c r="K1836" s="223">
        <v>1337974.68</v>
      </c>
      <c r="L1836" s="223">
        <v>1337974.68</v>
      </c>
      <c r="M1836" s="223">
        <v>1337974.68</v>
      </c>
      <c r="N1836" s="223">
        <v>1337974.68</v>
      </c>
      <c r="O1836">
        <v>30</v>
      </c>
    </row>
    <row r="1837" spans="1:15">
      <c r="A1837" s="222" t="s">
        <v>756</v>
      </c>
      <c r="B1837" s="222" t="s">
        <v>757</v>
      </c>
      <c r="C1837" s="223">
        <v>0</v>
      </c>
      <c r="D1837" s="223">
        <v>0</v>
      </c>
      <c r="E1837" s="223">
        <v>0</v>
      </c>
      <c r="F1837" s="223">
        <v>0</v>
      </c>
      <c r="G1837" s="223">
        <v>0</v>
      </c>
      <c r="H1837" s="223">
        <v>0</v>
      </c>
      <c r="I1837" s="223">
        <v>0</v>
      </c>
      <c r="J1837" s="223">
        <v>0</v>
      </c>
      <c r="K1837" s="223">
        <v>0</v>
      </c>
      <c r="L1837" s="223">
        <v>0</v>
      </c>
      <c r="M1837" s="223">
        <v>0</v>
      </c>
      <c r="N1837" s="223">
        <v>0</v>
      </c>
      <c r="O1837">
        <v>30</v>
      </c>
    </row>
    <row r="1838" spans="1:15">
      <c r="A1838" s="222" t="s">
        <v>758</v>
      </c>
      <c r="B1838" s="222" t="s">
        <v>759</v>
      </c>
      <c r="C1838" s="223">
        <v>0</v>
      </c>
      <c r="D1838" s="223">
        <v>0</v>
      </c>
      <c r="E1838" s="223">
        <v>0</v>
      </c>
      <c r="F1838" s="223">
        <v>0</v>
      </c>
      <c r="G1838" s="223">
        <v>0</v>
      </c>
      <c r="H1838" s="223">
        <v>0</v>
      </c>
      <c r="I1838" s="223">
        <v>0</v>
      </c>
      <c r="J1838" s="223">
        <v>0</v>
      </c>
      <c r="K1838" s="223">
        <v>0</v>
      </c>
      <c r="L1838" s="223">
        <v>0</v>
      </c>
      <c r="M1838" s="223">
        <v>0</v>
      </c>
      <c r="N1838" s="223">
        <v>0</v>
      </c>
      <c r="O1838">
        <v>30</v>
      </c>
    </row>
    <row r="1839" spans="1:15">
      <c r="A1839" s="222" t="s">
        <v>760</v>
      </c>
      <c r="B1839" s="222" t="s">
        <v>761</v>
      </c>
      <c r="C1839" s="223">
        <v>0</v>
      </c>
      <c r="D1839" s="223">
        <v>0</v>
      </c>
      <c r="E1839" s="223">
        <v>0</v>
      </c>
      <c r="F1839" s="223">
        <v>0</v>
      </c>
      <c r="G1839" s="223">
        <v>0</v>
      </c>
      <c r="H1839" s="223">
        <v>0</v>
      </c>
      <c r="I1839" s="223">
        <v>0</v>
      </c>
      <c r="J1839" s="223">
        <v>0</v>
      </c>
      <c r="K1839" s="223">
        <v>0</v>
      </c>
      <c r="L1839" s="223">
        <v>0</v>
      </c>
      <c r="M1839" s="223">
        <v>0</v>
      </c>
      <c r="N1839" s="223">
        <v>0</v>
      </c>
      <c r="O1839">
        <v>30</v>
      </c>
    </row>
    <row r="1840" spans="1:15">
      <c r="A1840" s="222" t="s">
        <v>762</v>
      </c>
      <c r="B1840" s="222" t="s">
        <v>763</v>
      </c>
      <c r="C1840" s="223">
        <v>0</v>
      </c>
      <c r="D1840" s="223">
        <v>0</v>
      </c>
      <c r="E1840" s="223">
        <v>0</v>
      </c>
      <c r="F1840" s="223">
        <v>0</v>
      </c>
      <c r="G1840" s="223">
        <v>0</v>
      </c>
      <c r="H1840" s="223">
        <v>0</v>
      </c>
      <c r="I1840" s="223">
        <v>0</v>
      </c>
      <c r="J1840" s="223">
        <v>0</v>
      </c>
      <c r="K1840" s="223">
        <v>0</v>
      </c>
      <c r="L1840" s="223">
        <v>0</v>
      </c>
      <c r="M1840" s="223">
        <v>0</v>
      </c>
      <c r="N1840" s="223">
        <v>0</v>
      </c>
      <c r="O1840">
        <v>30</v>
      </c>
    </row>
    <row r="1841" spans="1:15">
      <c r="A1841" s="222" t="s">
        <v>764</v>
      </c>
      <c r="B1841" s="222" t="s">
        <v>765</v>
      </c>
      <c r="C1841" s="223">
        <v>0</v>
      </c>
      <c r="D1841" s="223">
        <v>0</v>
      </c>
      <c r="E1841" s="223">
        <v>0</v>
      </c>
      <c r="F1841" s="223">
        <v>0</v>
      </c>
      <c r="G1841" s="223">
        <v>0</v>
      </c>
      <c r="H1841" s="223">
        <v>0</v>
      </c>
      <c r="I1841" s="223">
        <v>0</v>
      </c>
      <c r="J1841" s="223">
        <v>0</v>
      </c>
      <c r="K1841" s="223">
        <v>0</v>
      </c>
      <c r="L1841" s="223">
        <v>0</v>
      </c>
      <c r="M1841" s="223">
        <v>0</v>
      </c>
      <c r="N1841" s="223">
        <v>0</v>
      </c>
      <c r="O1841">
        <v>30</v>
      </c>
    </row>
    <row r="1842" spans="1:15">
      <c r="A1842" s="222" t="s">
        <v>766</v>
      </c>
      <c r="B1842" s="222" t="s">
        <v>767</v>
      </c>
      <c r="C1842" s="223">
        <v>0</v>
      </c>
      <c r="D1842" s="223">
        <v>0</v>
      </c>
      <c r="E1842" s="223">
        <v>0</v>
      </c>
      <c r="F1842" s="223">
        <v>0</v>
      </c>
      <c r="G1842" s="223">
        <v>0</v>
      </c>
      <c r="H1842" s="223">
        <v>0</v>
      </c>
      <c r="I1842" s="223">
        <v>0</v>
      </c>
      <c r="J1842" s="223">
        <v>0</v>
      </c>
      <c r="K1842" s="223">
        <v>0</v>
      </c>
      <c r="L1842" s="223">
        <v>0</v>
      </c>
      <c r="M1842" s="223">
        <v>0</v>
      </c>
      <c r="N1842" s="223">
        <v>0</v>
      </c>
      <c r="O1842">
        <v>30</v>
      </c>
    </row>
    <row r="1843" spans="1:15">
      <c r="A1843" s="222" t="s">
        <v>768</v>
      </c>
      <c r="B1843" s="222" t="s">
        <v>769</v>
      </c>
      <c r="C1843" s="223">
        <v>0</v>
      </c>
      <c r="D1843" s="223">
        <v>0</v>
      </c>
      <c r="E1843" s="223">
        <v>0</v>
      </c>
      <c r="F1843" s="223">
        <v>0</v>
      </c>
      <c r="G1843" s="223">
        <v>0</v>
      </c>
      <c r="H1843" s="223">
        <v>0</v>
      </c>
      <c r="I1843" s="223">
        <v>0</v>
      </c>
      <c r="J1843" s="223">
        <v>0</v>
      </c>
      <c r="K1843" s="223">
        <v>0</v>
      </c>
      <c r="L1843" s="223">
        <v>0</v>
      </c>
      <c r="M1843" s="223">
        <v>0</v>
      </c>
      <c r="N1843" s="223">
        <v>0</v>
      </c>
      <c r="O1843">
        <v>30</v>
      </c>
    </row>
    <row r="1844" spans="1:15">
      <c r="A1844" s="222" t="s">
        <v>770</v>
      </c>
      <c r="B1844" s="222" t="s">
        <v>119</v>
      </c>
      <c r="C1844" s="223">
        <v>0</v>
      </c>
      <c r="D1844" s="223">
        <v>0</v>
      </c>
      <c r="E1844" s="223">
        <v>0</v>
      </c>
      <c r="F1844" s="223">
        <v>0</v>
      </c>
      <c r="G1844" s="223">
        <v>0</v>
      </c>
      <c r="H1844" s="223">
        <v>0</v>
      </c>
      <c r="I1844" s="223">
        <v>0</v>
      </c>
      <c r="J1844" s="223">
        <v>0</v>
      </c>
      <c r="K1844" s="223">
        <v>0</v>
      </c>
      <c r="L1844" s="223">
        <v>0</v>
      </c>
      <c r="M1844" s="223">
        <v>0</v>
      </c>
      <c r="N1844" s="223">
        <v>0</v>
      </c>
      <c r="O1844">
        <v>30</v>
      </c>
    </row>
    <row r="1845" spans="1:15">
      <c r="A1845" s="222" t="s">
        <v>771</v>
      </c>
      <c r="B1845" s="222" t="s">
        <v>772</v>
      </c>
      <c r="C1845" s="223">
        <v>0</v>
      </c>
      <c r="D1845" s="223">
        <v>0</v>
      </c>
      <c r="E1845" s="223">
        <v>0</v>
      </c>
      <c r="F1845" s="223">
        <v>0</v>
      </c>
      <c r="G1845" s="223">
        <v>0</v>
      </c>
      <c r="H1845" s="223">
        <v>0</v>
      </c>
      <c r="I1845" s="223">
        <v>0</v>
      </c>
      <c r="J1845" s="223">
        <v>0</v>
      </c>
      <c r="K1845" s="223">
        <v>0</v>
      </c>
      <c r="L1845" s="223">
        <v>0</v>
      </c>
      <c r="M1845" s="223">
        <v>0</v>
      </c>
      <c r="N1845" s="223">
        <v>0</v>
      </c>
      <c r="O1845">
        <v>30</v>
      </c>
    </row>
    <row r="1846" spans="1:15">
      <c r="A1846" s="222" t="s">
        <v>773</v>
      </c>
      <c r="B1846" s="222" t="s">
        <v>774</v>
      </c>
      <c r="C1846" s="223">
        <v>0</v>
      </c>
      <c r="D1846" s="223">
        <v>0</v>
      </c>
      <c r="E1846" s="223">
        <v>0</v>
      </c>
      <c r="F1846" s="223">
        <v>0</v>
      </c>
      <c r="G1846" s="223">
        <v>0</v>
      </c>
      <c r="H1846" s="223">
        <v>0</v>
      </c>
      <c r="I1846" s="223">
        <v>0</v>
      </c>
      <c r="J1846" s="223">
        <v>0</v>
      </c>
      <c r="K1846" s="223">
        <v>0</v>
      </c>
      <c r="L1846" s="223">
        <v>0</v>
      </c>
      <c r="M1846" s="223">
        <v>0</v>
      </c>
      <c r="N1846" s="223">
        <v>0</v>
      </c>
      <c r="O1846">
        <v>30</v>
      </c>
    </row>
    <row r="1847" spans="1:15">
      <c r="A1847" s="222" t="s">
        <v>775</v>
      </c>
      <c r="B1847" s="222" t="s">
        <v>119</v>
      </c>
      <c r="C1847" s="223">
        <v>0</v>
      </c>
      <c r="D1847" s="223">
        <v>0</v>
      </c>
      <c r="E1847" s="223">
        <v>0</v>
      </c>
      <c r="F1847" s="223">
        <v>0</v>
      </c>
      <c r="G1847" s="223">
        <v>0</v>
      </c>
      <c r="H1847" s="223">
        <v>0</v>
      </c>
      <c r="I1847" s="223">
        <v>0</v>
      </c>
      <c r="J1847" s="223">
        <v>0</v>
      </c>
      <c r="K1847" s="223">
        <v>0</v>
      </c>
      <c r="L1847" s="223">
        <v>0</v>
      </c>
      <c r="M1847" s="223">
        <v>0</v>
      </c>
      <c r="N1847" s="223">
        <v>0</v>
      </c>
      <c r="O1847">
        <v>30</v>
      </c>
    </row>
    <row r="1848" spans="1:15">
      <c r="A1848" s="222" t="s">
        <v>776</v>
      </c>
      <c r="B1848" s="222" t="s">
        <v>777</v>
      </c>
      <c r="C1848" s="223">
        <v>384813.64</v>
      </c>
      <c r="D1848" s="223">
        <v>646872.44999999995</v>
      </c>
      <c r="E1848" s="223">
        <v>1001400.2</v>
      </c>
      <c r="F1848" s="223">
        <v>1224304.98</v>
      </c>
      <c r="G1848" s="223">
        <v>1618830.26</v>
      </c>
      <c r="H1848" s="223">
        <v>2130561.25</v>
      </c>
      <c r="I1848" s="223">
        <v>2181155.15</v>
      </c>
      <c r="J1848" s="223">
        <v>2181155.15</v>
      </c>
      <c r="K1848" s="223">
        <v>2181155.15</v>
      </c>
      <c r="L1848" s="223">
        <v>2181155.15</v>
      </c>
      <c r="M1848" s="223">
        <v>2181155.15</v>
      </c>
      <c r="N1848" s="223">
        <v>2181155.15</v>
      </c>
      <c r="O1848">
        <v>30</v>
      </c>
    </row>
    <row r="1849" spans="1:15">
      <c r="A1849" s="222" t="s">
        <v>778</v>
      </c>
      <c r="B1849" s="222" t="s">
        <v>779</v>
      </c>
      <c r="C1849" s="223">
        <v>0</v>
      </c>
      <c r="D1849" s="223">
        <v>0</v>
      </c>
      <c r="E1849" s="223">
        <v>0</v>
      </c>
      <c r="F1849" s="223">
        <v>0</v>
      </c>
      <c r="G1849" s="223">
        <v>0</v>
      </c>
      <c r="H1849" s="223">
        <v>0</v>
      </c>
      <c r="I1849" s="223">
        <v>0</v>
      </c>
      <c r="J1849" s="223">
        <v>0</v>
      </c>
      <c r="K1849" s="223">
        <v>0</v>
      </c>
      <c r="L1849" s="223">
        <v>0</v>
      </c>
      <c r="M1849" s="223">
        <v>0</v>
      </c>
      <c r="N1849" s="223">
        <v>0</v>
      </c>
      <c r="O1849">
        <v>30</v>
      </c>
    </row>
    <row r="1850" spans="1:15">
      <c r="A1850" s="222" t="s">
        <v>780</v>
      </c>
      <c r="B1850" s="222" t="s">
        <v>119</v>
      </c>
      <c r="C1850" s="223">
        <v>0</v>
      </c>
      <c r="D1850" s="223">
        <v>0</v>
      </c>
      <c r="E1850" s="223">
        <v>0</v>
      </c>
      <c r="F1850" s="223">
        <v>0</v>
      </c>
      <c r="G1850" s="223">
        <v>0</v>
      </c>
      <c r="H1850" s="223">
        <v>0</v>
      </c>
      <c r="I1850" s="223">
        <v>0</v>
      </c>
      <c r="J1850" s="223">
        <v>0</v>
      </c>
      <c r="K1850" s="223">
        <v>0</v>
      </c>
      <c r="L1850" s="223">
        <v>0</v>
      </c>
      <c r="M1850" s="223">
        <v>0</v>
      </c>
      <c r="N1850" s="223">
        <v>0</v>
      </c>
      <c r="O1850">
        <v>30</v>
      </c>
    </row>
    <row r="1851" spans="1:15">
      <c r="A1851" s="222" t="s">
        <v>781</v>
      </c>
      <c r="B1851" s="222" t="s">
        <v>782</v>
      </c>
      <c r="C1851" s="223">
        <v>0</v>
      </c>
      <c r="D1851" s="223">
        <v>0</v>
      </c>
      <c r="E1851" s="223">
        <v>0</v>
      </c>
      <c r="F1851" s="223">
        <v>0</v>
      </c>
      <c r="G1851" s="223">
        <v>0</v>
      </c>
      <c r="H1851" s="223">
        <v>0</v>
      </c>
      <c r="I1851" s="223">
        <v>0</v>
      </c>
      <c r="J1851" s="223">
        <v>0</v>
      </c>
      <c r="K1851" s="223">
        <v>0</v>
      </c>
      <c r="L1851" s="223">
        <v>0</v>
      </c>
      <c r="M1851" s="223">
        <v>0</v>
      </c>
      <c r="N1851" s="223">
        <v>0</v>
      </c>
      <c r="O1851">
        <v>30</v>
      </c>
    </row>
    <row r="1852" spans="1:15">
      <c r="A1852" s="222" t="s">
        <v>783</v>
      </c>
      <c r="B1852" s="222" t="s">
        <v>784</v>
      </c>
      <c r="C1852" s="223">
        <v>0</v>
      </c>
      <c r="D1852" s="223">
        <v>0</v>
      </c>
      <c r="E1852" s="223">
        <v>0</v>
      </c>
      <c r="F1852" s="223">
        <v>0</v>
      </c>
      <c r="G1852" s="223">
        <v>0</v>
      </c>
      <c r="H1852" s="223">
        <v>0</v>
      </c>
      <c r="I1852" s="223">
        <v>0</v>
      </c>
      <c r="J1852" s="223">
        <v>0</v>
      </c>
      <c r="K1852" s="223">
        <v>0</v>
      </c>
      <c r="L1852" s="223">
        <v>0</v>
      </c>
      <c r="M1852" s="223">
        <v>0</v>
      </c>
      <c r="N1852" s="223">
        <v>0</v>
      </c>
      <c r="O1852">
        <v>30</v>
      </c>
    </row>
    <row r="1853" spans="1:15">
      <c r="A1853" s="222" t="s">
        <v>785</v>
      </c>
      <c r="B1853" s="222" t="s">
        <v>119</v>
      </c>
      <c r="C1853" s="223">
        <v>0</v>
      </c>
      <c r="D1853" s="223">
        <v>0</v>
      </c>
      <c r="E1853" s="223">
        <v>0</v>
      </c>
      <c r="F1853" s="223">
        <v>0</v>
      </c>
      <c r="G1853" s="223">
        <v>0</v>
      </c>
      <c r="H1853" s="223">
        <v>0</v>
      </c>
      <c r="I1853" s="223">
        <v>0</v>
      </c>
      <c r="J1853" s="223">
        <v>0</v>
      </c>
      <c r="K1853" s="223">
        <v>0</v>
      </c>
      <c r="L1853" s="223">
        <v>0</v>
      </c>
      <c r="M1853" s="223">
        <v>0</v>
      </c>
      <c r="N1853" s="223">
        <v>0</v>
      </c>
      <c r="O1853">
        <v>30</v>
      </c>
    </row>
    <row r="1854" spans="1:15">
      <c r="A1854" s="222" t="s">
        <v>786</v>
      </c>
      <c r="B1854" s="222" t="s">
        <v>787</v>
      </c>
      <c r="C1854" s="223">
        <v>0</v>
      </c>
      <c r="D1854" s="223">
        <v>0</v>
      </c>
      <c r="E1854" s="223">
        <v>0</v>
      </c>
      <c r="F1854" s="223">
        <v>0</v>
      </c>
      <c r="G1854" s="223">
        <v>0</v>
      </c>
      <c r="H1854" s="223">
        <v>0</v>
      </c>
      <c r="I1854" s="223">
        <v>0</v>
      </c>
      <c r="J1854" s="223">
        <v>0</v>
      </c>
      <c r="K1854" s="223">
        <v>0</v>
      </c>
      <c r="L1854" s="223">
        <v>0</v>
      </c>
      <c r="M1854" s="223">
        <v>0</v>
      </c>
      <c r="N1854" s="223">
        <v>0</v>
      </c>
      <c r="O1854">
        <v>30</v>
      </c>
    </row>
    <row r="1855" spans="1:15">
      <c r="A1855" s="222" t="s">
        <v>788</v>
      </c>
      <c r="B1855" s="222" t="s">
        <v>789</v>
      </c>
      <c r="C1855" s="223">
        <v>0</v>
      </c>
      <c r="D1855" s="223">
        <v>0</v>
      </c>
      <c r="E1855" s="223">
        <v>0</v>
      </c>
      <c r="F1855" s="223">
        <v>0</v>
      </c>
      <c r="G1855" s="223">
        <v>0</v>
      </c>
      <c r="H1855" s="223">
        <v>0</v>
      </c>
      <c r="I1855" s="223">
        <v>0</v>
      </c>
      <c r="J1855" s="223">
        <v>0</v>
      </c>
      <c r="K1855" s="223">
        <v>0</v>
      </c>
      <c r="L1855" s="223">
        <v>0</v>
      </c>
      <c r="M1855" s="223">
        <v>0</v>
      </c>
      <c r="N1855" s="223">
        <v>0</v>
      </c>
      <c r="O1855">
        <v>30</v>
      </c>
    </row>
    <row r="1856" spans="1:15">
      <c r="A1856" s="222" t="s">
        <v>790</v>
      </c>
      <c r="B1856" s="222" t="s">
        <v>119</v>
      </c>
      <c r="C1856" s="223">
        <v>0</v>
      </c>
      <c r="D1856" s="223">
        <v>0</v>
      </c>
      <c r="E1856" s="223">
        <v>0</v>
      </c>
      <c r="F1856" s="223">
        <v>0</v>
      </c>
      <c r="G1856" s="223">
        <v>0</v>
      </c>
      <c r="H1856" s="223">
        <v>0</v>
      </c>
      <c r="I1856" s="223">
        <v>0</v>
      </c>
      <c r="J1856" s="223">
        <v>0</v>
      </c>
      <c r="K1856" s="223">
        <v>0</v>
      </c>
      <c r="L1856" s="223">
        <v>0</v>
      </c>
      <c r="M1856" s="223">
        <v>0</v>
      </c>
      <c r="N1856" s="223">
        <v>0</v>
      </c>
      <c r="O1856">
        <v>30</v>
      </c>
    </row>
    <row r="1857" spans="1:15">
      <c r="A1857" s="222" t="s">
        <v>791</v>
      </c>
      <c r="B1857" s="222" t="s">
        <v>792</v>
      </c>
      <c r="C1857" s="223">
        <v>0</v>
      </c>
      <c r="D1857" s="223">
        <v>0</v>
      </c>
      <c r="E1857" s="223">
        <v>0</v>
      </c>
      <c r="F1857" s="223">
        <v>0</v>
      </c>
      <c r="G1857" s="223">
        <v>0</v>
      </c>
      <c r="H1857" s="223">
        <v>0</v>
      </c>
      <c r="I1857" s="223">
        <v>0</v>
      </c>
      <c r="J1857" s="223">
        <v>0</v>
      </c>
      <c r="K1857" s="223">
        <v>0</v>
      </c>
      <c r="L1857" s="223">
        <v>0</v>
      </c>
      <c r="M1857" s="223">
        <v>0</v>
      </c>
      <c r="N1857" s="223">
        <v>0</v>
      </c>
      <c r="O1857">
        <v>30</v>
      </c>
    </row>
    <row r="1858" spans="1:15">
      <c r="A1858" s="222" t="s">
        <v>793</v>
      </c>
      <c r="B1858" s="222" t="s">
        <v>794</v>
      </c>
      <c r="C1858" s="223">
        <v>377859.58</v>
      </c>
      <c r="D1858" s="223">
        <v>548198</v>
      </c>
      <c r="E1858" s="223">
        <v>564503.98</v>
      </c>
      <c r="F1858" s="223">
        <v>496477.22</v>
      </c>
      <c r="G1858" s="223">
        <v>399721.12</v>
      </c>
      <c r="H1858" s="223">
        <v>520341.62</v>
      </c>
      <c r="I1858" s="223">
        <v>553227.5</v>
      </c>
      <c r="J1858" s="223">
        <v>553227.5</v>
      </c>
      <c r="K1858" s="223">
        <v>553227.5</v>
      </c>
      <c r="L1858" s="223">
        <v>553227.5</v>
      </c>
      <c r="M1858" s="223">
        <v>553227.5</v>
      </c>
      <c r="N1858" s="223">
        <v>553227.5</v>
      </c>
      <c r="O1858">
        <v>30</v>
      </c>
    </row>
    <row r="1859" spans="1:15">
      <c r="A1859" s="222" t="s">
        <v>795</v>
      </c>
      <c r="B1859" s="222" t="s">
        <v>796</v>
      </c>
      <c r="C1859" s="223">
        <v>1743966.28</v>
      </c>
      <c r="D1859" s="223">
        <v>2530141.7200000002</v>
      </c>
      <c r="E1859" s="223">
        <v>2605400.42</v>
      </c>
      <c r="F1859" s="223">
        <v>2291431.0499999998</v>
      </c>
      <c r="G1859" s="223">
        <v>1840740.84</v>
      </c>
      <c r="H1859" s="223">
        <v>2405700.9700000002</v>
      </c>
      <c r="I1859" s="223">
        <v>2557482.0699999998</v>
      </c>
      <c r="J1859" s="223">
        <v>2557482.0699999998</v>
      </c>
      <c r="K1859" s="223">
        <v>2557482.0699999998</v>
      </c>
      <c r="L1859" s="223">
        <v>2557482.0699999998</v>
      </c>
      <c r="M1859" s="223">
        <v>2557482.0699999998</v>
      </c>
      <c r="N1859" s="223">
        <v>2557482.0699999998</v>
      </c>
      <c r="O1859">
        <v>30</v>
      </c>
    </row>
    <row r="1860" spans="1:15">
      <c r="A1860" s="222" t="s">
        <v>797</v>
      </c>
      <c r="B1860" s="222" t="s">
        <v>798</v>
      </c>
      <c r="C1860" s="223">
        <v>0</v>
      </c>
      <c r="D1860" s="223">
        <v>0</v>
      </c>
      <c r="E1860" s="223">
        <v>0</v>
      </c>
      <c r="F1860" s="223">
        <v>0</v>
      </c>
      <c r="G1860" s="223">
        <v>0</v>
      </c>
      <c r="H1860" s="223">
        <v>0</v>
      </c>
      <c r="I1860" s="223">
        <v>0</v>
      </c>
      <c r="J1860" s="223">
        <v>0</v>
      </c>
      <c r="K1860" s="223">
        <v>0</v>
      </c>
      <c r="L1860" s="223">
        <v>0</v>
      </c>
      <c r="M1860" s="223">
        <v>0</v>
      </c>
      <c r="N1860" s="223">
        <v>0</v>
      </c>
      <c r="O1860">
        <v>30</v>
      </c>
    </row>
    <row r="1861" spans="1:15">
      <c r="A1861" s="222" t="s">
        <v>799</v>
      </c>
      <c r="B1861" s="222" t="s">
        <v>800</v>
      </c>
      <c r="C1861" s="223">
        <v>0</v>
      </c>
      <c r="D1861" s="223">
        <v>0</v>
      </c>
      <c r="E1861" s="223">
        <v>0</v>
      </c>
      <c r="F1861" s="223">
        <v>0</v>
      </c>
      <c r="G1861" s="223">
        <v>0</v>
      </c>
      <c r="H1861" s="223">
        <v>0</v>
      </c>
      <c r="I1861" s="223">
        <v>0</v>
      </c>
      <c r="J1861" s="223">
        <v>0</v>
      </c>
      <c r="K1861" s="223">
        <v>0</v>
      </c>
      <c r="L1861" s="223">
        <v>0</v>
      </c>
      <c r="M1861" s="223">
        <v>0</v>
      </c>
      <c r="N1861" s="223">
        <v>0</v>
      </c>
      <c r="O1861">
        <v>30</v>
      </c>
    </row>
    <row r="1862" spans="1:15">
      <c r="A1862" s="222" t="s">
        <v>801</v>
      </c>
      <c r="B1862" s="222" t="s">
        <v>802</v>
      </c>
      <c r="C1862" s="223">
        <v>0</v>
      </c>
      <c r="D1862" s="223">
        <v>0</v>
      </c>
      <c r="E1862" s="223">
        <v>0</v>
      </c>
      <c r="F1862" s="223">
        <v>0</v>
      </c>
      <c r="G1862" s="223">
        <v>0</v>
      </c>
      <c r="H1862" s="223">
        <v>0</v>
      </c>
      <c r="I1862" s="223">
        <v>0</v>
      </c>
      <c r="J1862" s="223">
        <v>0</v>
      </c>
      <c r="K1862" s="223">
        <v>0</v>
      </c>
      <c r="L1862" s="223">
        <v>0</v>
      </c>
      <c r="M1862" s="223">
        <v>0</v>
      </c>
      <c r="N1862" s="223">
        <v>0</v>
      </c>
      <c r="O1862">
        <v>30</v>
      </c>
    </row>
    <row r="1863" spans="1:15">
      <c r="A1863" s="222" t="s">
        <v>803</v>
      </c>
      <c r="B1863" s="222" t="s">
        <v>804</v>
      </c>
      <c r="C1863" s="223">
        <v>0</v>
      </c>
      <c r="D1863" s="223">
        <v>0</v>
      </c>
      <c r="E1863" s="223">
        <v>0</v>
      </c>
      <c r="F1863" s="223">
        <v>0</v>
      </c>
      <c r="G1863" s="223">
        <v>0</v>
      </c>
      <c r="H1863" s="223">
        <v>0</v>
      </c>
      <c r="I1863" s="223">
        <v>0</v>
      </c>
      <c r="J1863" s="223">
        <v>0</v>
      </c>
      <c r="K1863" s="223">
        <v>0</v>
      </c>
      <c r="L1863" s="223">
        <v>0</v>
      </c>
      <c r="M1863" s="223">
        <v>0</v>
      </c>
      <c r="N1863" s="223">
        <v>0</v>
      </c>
      <c r="O1863">
        <v>30</v>
      </c>
    </row>
    <row r="1864" spans="1:15">
      <c r="A1864" s="222" t="s">
        <v>805</v>
      </c>
      <c r="B1864" s="222" t="s">
        <v>806</v>
      </c>
      <c r="C1864" s="223">
        <v>0</v>
      </c>
      <c r="D1864" s="223">
        <v>0</v>
      </c>
      <c r="E1864" s="223">
        <v>0</v>
      </c>
      <c r="F1864" s="223">
        <v>0</v>
      </c>
      <c r="G1864" s="223">
        <v>0</v>
      </c>
      <c r="H1864" s="223">
        <v>0</v>
      </c>
      <c r="I1864" s="223">
        <v>0</v>
      </c>
      <c r="J1864" s="223">
        <v>0</v>
      </c>
      <c r="K1864" s="223">
        <v>0</v>
      </c>
      <c r="L1864" s="223">
        <v>0</v>
      </c>
      <c r="M1864" s="223">
        <v>0</v>
      </c>
      <c r="N1864" s="223">
        <v>0</v>
      </c>
      <c r="O1864">
        <v>30</v>
      </c>
    </row>
    <row r="1865" spans="1:15">
      <c r="A1865" s="222" t="s">
        <v>807</v>
      </c>
      <c r="B1865" s="222" t="s">
        <v>808</v>
      </c>
      <c r="C1865" s="223">
        <v>0</v>
      </c>
      <c r="D1865" s="223">
        <v>0</v>
      </c>
      <c r="E1865" s="223">
        <v>0</v>
      </c>
      <c r="F1865" s="223">
        <v>0</v>
      </c>
      <c r="G1865" s="223">
        <v>0</v>
      </c>
      <c r="H1865" s="223">
        <v>0</v>
      </c>
      <c r="I1865" s="223">
        <v>0</v>
      </c>
      <c r="J1865" s="223">
        <v>0</v>
      </c>
      <c r="K1865" s="223">
        <v>0</v>
      </c>
      <c r="L1865" s="223">
        <v>0</v>
      </c>
      <c r="M1865" s="223">
        <v>0</v>
      </c>
      <c r="N1865" s="223">
        <v>0</v>
      </c>
      <c r="O1865">
        <v>30</v>
      </c>
    </row>
    <row r="1866" spans="1:15">
      <c r="A1866" s="222" t="s">
        <v>809</v>
      </c>
      <c r="B1866" s="222" t="s">
        <v>119</v>
      </c>
      <c r="C1866" s="223">
        <v>0</v>
      </c>
      <c r="D1866" s="223">
        <v>0</v>
      </c>
      <c r="E1866" s="223">
        <v>0</v>
      </c>
      <c r="F1866" s="223">
        <v>0</v>
      </c>
      <c r="G1866" s="223">
        <v>0</v>
      </c>
      <c r="H1866" s="223">
        <v>0</v>
      </c>
      <c r="I1866" s="223">
        <v>0</v>
      </c>
      <c r="J1866" s="223">
        <v>0</v>
      </c>
      <c r="K1866" s="223">
        <v>0</v>
      </c>
      <c r="L1866" s="223">
        <v>0</v>
      </c>
      <c r="M1866" s="223">
        <v>0</v>
      </c>
      <c r="N1866" s="223">
        <v>0</v>
      </c>
      <c r="O1866">
        <v>30</v>
      </c>
    </row>
    <row r="1867" spans="1:15">
      <c r="A1867" s="222" t="s">
        <v>810</v>
      </c>
      <c r="B1867" s="222" t="s">
        <v>119</v>
      </c>
      <c r="C1867" s="223">
        <v>0</v>
      </c>
      <c r="D1867" s="223">
        <v>0</v>
      </c>
      <c r="E1867" s="223">
        <v>0</v>
      </c>
      <c r="F1867" s="223">
        <v>0</v>
      </c>
      <c r="G1867" s="223">
        <v>0</v>
      </c>
      <c r="H1867" s="223">
        <v>0</v>
      </c>
      <c r="I1867" s="223">
        <v>0</v>
      </c>
      <c r="J1867" s="223">
        <v>0</v>
      </c>
      <c r="K1867" s="223">
        <v>0</v>
      </c>
      <c r="L1867" s="223">
        <v>0</v>
      </c>
      <c r="M1867" s="223">
        <v>0</v>
      </c>
      <c r="N1867" s="223">
        <v>0</v>
      </c>
      <c r="O1867">
        <v>30</v>
      </c>
    </row>
    <row r="1868" spans="1:15">
      <c r="A1868" s="222" t="s">
        <v>811</v>
      </c>
      <c r="B1868" s="222" t="s">
        <v>119</v>
      </c>
      <c r="C1868" s="223">
        <v>0</v>
      </c>
      <c r="D1868" s="223">
        <v>0</v>
      </c>
      <c r="E1868" s="223">
        <v>0</v>
      </c>
      <c r="F1868" s="223">
        <v>0</v>
      </c>
      <c r="G1868" s="223">
        <v>0</v>
      </c>
      <c r="H1868" s="223">
        <v>0</v>
      </c>
      <c r="I1868" s="223">
        <v>0</v>
      </c>
      <c r="J1868" s="223">
        <v>0</v>
      </c>
      <c r="K1868" s="223">
        <v>0</v>
      </c>
      <c r="L1868" s="223">
        <v>0</v>
      </c>
      <c r="M1868" s="223">
        <v>0</v>
      </c>
      <c r="N1868" s="223">
        <v>0</v>
      </c>
      <c r="O1868">
        <v>30</v>
      </c>
    </row>
    <row r="1869" spans="1:15">
      <c r="A1869" s="222" t="s">
        <v>812</v>
      </c>
      <c r="B1869" s="222" t="s">
        <v>119</v>
      </c>
      <c r="C1869" s="223">
        <v>0</v>
      </c>
      <c r="D1869" s="223">
        <v>0</v>
      </c>
      <c r="E1869" s="223">
        <v>0</v>
      </c>
      <c r="F1869" s="223">
        <v>0</v>
      </c>
      <c r="G1869" s="223">
        <v>0</v>
      </c>
      <c r="H1869" s="223">
        <v>0</v>
      </c>
      <c r="I1869" s="223">
        <v>0</v>
      </c>
      <c r="J1869" s="223">
        <v>0</v>
      </c>
      <c r="K1869" s="223">
        <v>0</v>
      </c>
      <c r="L1869" s="223">
        <v>0</v>
      </c>
      <c r="M1869" s="223">
        <v>0</v>
      </c>
      <c r="N1869" s="223">
        <v>0</v>
      </c>
      <c r="O1869">
        <v>30</v>
      </c>
    </row>
    <row r="1870" spans="1:15">
      <c r="A1870" s="222" t="s">
        <v>813</v>
      </c>
      <c r="B1870" s="222" t="s">
        <v>119</v>
      </c>
      <c r="C1870" s="223">
        <v>0</v>
      </c>
      <c r="D1870" s="223">
        <v>0</v>
      </c>
      <c r="E1870" s="223">
        <v>0</v>
      </c>
      <c r="F1870" s="223">
        <v>0</v>
      </c>
      <c r="G1870" s="223">
        <v>0</v>
      </c>
      <c r="H1870" s="223">
        <v>0</v>
      </c>
      <c r="I1870" s="223">
        <v>0</v>
      </c>
      <c r="J1870" s="223">
        <v>0</v>
      </c>
      <c r="K1870" s="223">
        <v>0</v>
      </c>
      <c r="L1870" s="223">
        <v>0</v>
      </c>
      <c r="M1870" s="223">
        <v>0</v>
      </c>
      <c r="N1870" s="223">
        <v>0</v>
      </c>
      <c r="O1870">
        <v>30</v>
      </c>
    </row>
    <row r="1871" spans="1:15">
      <c r="A1871" s="222" t="s">
        <v>814</v>
      </c>
      <c r="B1871" s="222" t="s">
        <v>119</v>
      </c>
      <c r="C1871" s="223">
        <v>0</v>
      </c>
      <c r="D1871" s="223">
        <v>0</v>
      </c>
      <c r="E1871" s="223">
        <v>0</v>
      </c>
      <c r="F1871" s="223">
        <v>0</v>
      </c>
      <c r="G1871" s="223">
        <v>0</v>
      </c>
      <c r="H1871" s="223">
        <v>0</v>
      </c>
      <c r="I1871" s="223">
        <v>0</v>
      </c>
      <c r="J1871" s="223">
        <v>0</v>
      </c>
      <c r="K1871" s="223">
        <v>0</v>
      </c>
      <c r="L1871" s="223">
        <v>0</v>
      </c>
      <c r="M1871" s="223">
        <v>0</v>
      </c>
      <c r="N1871" s="223">
        <v>0</v>
      </c>
      <c r="O1871">
        <v>30</v>
      </c>
    </row>
    <row r="1872" spans="1:15">
      <c r="A1872" s="222" t="s">
        <v>815</v>
      </c>
      <c r="B1872" s="222" t="s">
        <v>119</v>
      </c>
      <c r="C1872" s="223">
        <v>0</v>
      </c>
      <c r="D1872" s="223">
        <v>0</v>
      </c>
      <c r="E1872" s="223">
        <v>0</v>
      </c>
      <c r="F1872" s="223">
        <v>0</v>
      </c>
      <c r="G1872" s="223">
        <v>0</v>
      </c>
      <c r="H1872" s="223">
        <v>0</v>
      </c>
      <c r="I1872" s="223">
        <v>0</v>
      </c>
      <c r="J1872" s="223">
        <v>0</v>
      </c>
      <c r="K1872" s="223">
        <v>0</v>
      </c>
      <c r="L1872" s="223">
        <v>0</v>
      </c>
      <c r="M1872" s="223">
        <v>0</v>
      </c>
      <c r="N1872" s="223">
        <v>0</v>
      </c>
      <c r="O1872">
        <v>30</v>
      </c>
    </row>
    <row r="1873" spans="1:15">
      <c r="A1873" s="222" t="s">
        <v>816</v>
      </c>
      <c r="B1873" s="222" t="s">
        <v>119</v>
      </c>
      <c r="C1873" s="223">
        <v>0</v>
      </c>
      <c r="D1873" s="223">
        <v>0</v>
      </c>
      <c r="E1873" s="223">
        <v>0</v>
      </c>
      <c r="F1873" s="223">
        <v>0</v>
      </c>
      <c r="G1873" s="223">
        <v>0</v>
      </c>
      <c r="H1873" s="223">
        <v>0</v>
      </c>
      <c r="I1873" s="223">
        <v>0</v>
      </c>
      <c r="J1873" s="223">
        <v>0</v>
      </c>
      <c r="K1873" s="223">
        <v>0</v>
      </c>
      <c r="L1873" s="223">
        <v>0</v>
      </c>
      <c r="M1873" s="223">
        <v>0</v>
      </c>
      <c r="N1873" s="223">
        <v>0</v>
      </c>
      <c r="O1873">
        <v>30</v>
      </c>
    </row>
    <row r="1874" spans="1:15">
      <c r="A1874" s="222" t="s">
        <v>817</v>
      </c>
      <c r="B1874" s="222" t="s">
        <v>119</v>
      </c>
      <c r="C1874" s="223">
        <v>0</v>
      </c>
      <c r="D1874" s="223">
        <v>0</v>
      </c>
      <c r="E1874" s="223">
        <v>0</v>
      </c>
      <c r="F1874" s="223">
        <v>0</v>
      </c>
      <c r="G1874" s="223">
        <v>0</v>
      </c>
      <c r="H1874" s="223">
        <v>0</v>
      </c>
      <c r="I1874" s="223">
        <v>0</v>
      </c>
      <c r="J1874" s="223">
        <v>0</v>
      </c>
      <c r="K1874" s="223">
        <v>0</v>
      </c>
      <c r="L1874" s="223">
        <v>0</v>
      </c>
      <c r="M1874" s="223">
        <v>0</v>
      </c>
      <c r="N1874" s="223">
        <v>0</v>
      </c>
      <c r="O1874">
        <v>30</v>
      </c>
    </row>
    <row r="1875" spans="1:15">
      <c r="A1875" s="222" t="s">
        <v>818</v>
      </c>
      <c r="B1875" s="222" t="s">
        <v>819</v>
      </c>
      <c r="C1875" s="223">
        <v>0</v>
      </c>
      <c r="D1875" s="223">
        <v>0</v>
      </c>
      <c r="E1875" s="223">
        <v>0</v>
      </c>
      <c r="F1875" s="223">
        <v>0</v>
      </c>
      <c r="G1875" s="223">
        <v>0</v>
      </c>
      <c r="H1875" s="223">
        <v>0</v>
      </c>
      <c r="I1875" s="223">
        <v>0</v>
      </c>
      <c r="J1875" s="223">
        <v>0</v>
      </c>
      <c r="K1875" s="223">
        <v>0</v>
      </c>
      <c r="L1875" s="223">
        <v>0</v>
      </c>
      <c r="M1875" s="223">
        <v>0</v>
      </c>
      <c r="N1875" s="223">
        <v>0</v>
      </c>
      <c r="O1875">
        <v>30</v>
      </c>
    </row>
    <row r="1876" spans="1:15">
      <c r="A1876" s="222" t="s">
        <v>820</v>
      </c>
      <c r="B1876" s="222" t="s">
        <v>821</v>
      </c>
      <c r="C1876" s="223">
        <v>0</v>
      </c>
      <c r="D1876" s="223">
        <v>0</v>
      </c>
      <c r="E1876" s="223">
        <v>0</v>
      </c>
      <c r="F1876" s="223">
        <v>0</v>
      </c>
      <c r="G1876" s="223">
        <v>0</v>
      </c>
      <c r="H1876" s="223">
        <v>0</v>
      </c>
      <c r="I1876" s="223">
        <v>0</v>
      </c>
      <c r="J1876" s="223">
        <v>0</v>
      </c>
      <c r="K1876" s="223">
        <v>0</v>
      </c>
      <c r="L1876" s="223">
        <v>0</v>
      </c>
      <c r="M1876" s="223">
        <v>0</v>
      </c>
      <c r="N1876" s="223">
        <v>0</v>
      </c>
      <c r="O1876">
        <v>30</v>
      </c>
    </row>
    <row r="1877" spans="1:15">
      <c r="A1877" s="222" t="s">
        <v>822</v>
      </c>
      <c r="B1877" s="222" t="s">
        <v>823</v>
      </c>
      <c r="C1877" s="223">
        <v>0</v>
      </c>
      <c r="D1877" s="223">
        <v>0</v>
      </c>
      <c r="E1877" s="223">
        <v>0</v>
      </c>
      <c r="F1877" s="223">
        <v>0</v>
      </c>
      <c r="G1877" s="223">
        <v>0</v>
      </c>
      <c r="H1877" s="223">
        <v>0</v>
      </c>
      <c r="I1877" s="223">
        <v>0</v>
      </c>
      <c r="J1877" s="223">
        <v>0</v>
      </c>
      <c r="K1877" s="223">
        <v>0</v>
      </c>
      <c r="L1877" s="223">
        <v>0</v>
      </c>
      <c r="M1877" s="223">
        <v>0</v>
      </c>
      <c r="N1877" s="223">
        <v>0</v>
      </c>
      <c r="O1877">
        <v>30</v>
      </c>
    </row>
    <row r="1878" spans="1:15">
      <c r="A1878" s="222" t="s">
        <v>824</v>
      </c>
      <c r="B1878" s="222" t="s">
        <v>825</v>
      </c>
      <c r="C1878" s="223">
        <v>0</v>
      </c>
      <c r="D1878" s="223">
        <v>0</v>
      </c>
      <c r="E1878" s="223">
        <v>0</v>
      </c>
      <c r="F1878" s="223">
        <v>0</v>
      </c>
      <c r="G1878" s="223">
        <v>0</v>
      </c>
      <c r="H1878" s="223">
        <v>0</v>
      </c>
      <c r="I1878" s="223">
        <v>0</v>
      </c>
      <c r="J1878" s="223">
        <v>0</v>
      </c>
      <c r="K1878" s="223">
        <v>0</v>
      </c>
      <c r="L1878" s="223">
        <v>0</v>
      </c>
      <c r="M1878" s="223">
        <v>0</v>
      </c>
      <c r="N1878" s="223">
        <v>0</v>
      </c>
      <c r="O1878">
        <v>30</v>
      </c>
    </row>
    <row r="1879" spans="1:15">
      <c r="A1879" s="222" t="s">
        <v>826</v>
      </c>
      <c r="B1879" s="222" t="s">
        <v>827</v>
      </c>
      <c r="C1879" s="223">
        <v>0</v>
      </c>
      <c r="D1879" s="223">
        <v>0</v>
      </c>
      <c r="E1879" s="223">
        <v>0</v>
      </c>
      <c r="F1879" s="223">
        <v>0</v>
      </c>
      <c r="G1879" s="223">
        <v>0</v>
      </c>
      <c r="H1879" s="223">
        <v>0</v>
      </c>
      <c r="I1879" s="223">
        <v>0</v>
      </c>
      <c r="J1879" s="223">
        <v>0</v>
      </c>
      <c r="K1879" s="223">
        <v>0</v>
      </c>
      <c r="L1879" s="223">
        <v>0</v>
      </c>
      <c r="M1879" s="223">
        <v>0</v>
      </c>
      <c r="N1879" s="223">
        <v>0</v>
      </c>
      <c r="O1879">
        <v>30</v>
      </c>
    </row>
    <row r="1880" spans="1:15">
      <c r="A1880" s="222" t="s">
        <v>828</v>
      </c>
      <c r="B1880" s="222" t="s">
        <v>829</v>
      </c>
      <c r="C1880" s="223">
        <v>0</v>
      </c>
      <c r="D1880" s="223">
        <v>0</v>
      </c>
      <c r="E1880" s="223">
        <v>0</v>
      </c>
      <c r="F1880" s="223">
        <v>0</v>
      </c>
      <c r="G1880" s="223">
        <v>0</v>
      </c>
      <c r="H1880" s="223">
        <v>0</v>
      </c>
      <c r="I1880" s="223">
        <v>0</v>
      </c>
      <c r="J1880" s="223">
        <v>0</v>
      </c>
      <c r="K1880" s="223">
        <v>0</v>
      </c>
      <c r="L1880" s="223">
        <v>0</v>
      </c>
      <c r="M1880" s="223">
        <v>0</v>
      </c>
      <c r="N1880" s="223">
        <v>0</v>
      </c>
      <c r="O1880">
        <v>30</v>
      </c>
    </row>
    <row r="1881" spans="1:15">
      <c r="A1881" s="222" t="s">
        <v>830</v>
      </c>
      <c r="B1881" s="222" t="s">
        <v>831</v>
      </c>
      <c r="C1881" s="223">
        <v>0</v>
      </c>
      <c r="D1881" s="223">
        <v>0</v>
      </c>
      <c r="E1881" s="223">
        <v>0</v>
      </c>
      <c r="F1881" s="223">
        <v>0</v>
      </c>
      <c r="G1881" s="223">
        <v>0</v>
      </c>
      <c r="H1881" s="223">
        <v>0</v>
      </c>
      <c r="I1881" s="223">
        <v>0</v>
      </c>
      <c r="J1881" s="223">
        <v>0</v>
      </c>
      <c r="K1881" s="223">
        <v>0</v>
      </c>
      <c r="L1881" s="223">
        <v>0</v>
      </c>
      <c r="M1881" s="223">
        <v>0</v>
      </c>
      <c r="N1881" s="223">
        <v>0</v>
      </c>
      <c r="O1881">
        <v>30</v>
      </c>
    </row>
    <row r="1882" spans="1:15">
      <c r="A1882" s="222" t="s">
        <v>832</v>
      </c>
      <c r="B1882" s="222" t="s">
        <v>833</v>
      </c>
      <c r="C1882" s="223">
        <v>0</v>
      </c>
      <c r="D1882" s="223">
        <v>0</v>
      </c>
      <c r="E1882" s="223">
        <v>0</v>
      </c>
      <c r="F1882" s="223">
        <v>0</v>
      </c>
      <c r="G1882" s="223">
        <v>0</v>
      </c>
      <c r="H1882" s="223">
        <v>0</v>
      </c>
      <c r="I1882" s="223">
        <v>0</v>
      </c>
      <c r="J1882" s="223">
        <v>0</v>
      </c>
      <c r="K1882" s="223">
        <v>0</v>
      </c>
      <c r="L1882" s="223">
        <v>0</v>
      </c>
      <c r="M1882" s="223">
        <v>0</v>
      </c>
      <c r="N1882" s="223">
        <v>0</v>
      </c>
      <c r="O1882">
        <v>30</v>
      </c>
    </row>
    <row r="1883" spans="1:15">
      <c r="A1883" s="222" t="s">
        <v>834</v>
      </c>
      <c r="B1883" s="222" t="s">
        <v>835</v>
      </c>
      <c r="C1883" s="223">
        <v>0</v>
      </c>
      <c r="D1883" s="223">
        <v>0</v>
      </c>
      <c r="E1883" s="223">
        <v>0</v>
      </c>
      <c r="F1883" s="223">
        <v>0</v>
      </c>
      <c r="G1883" s="223">
        <v>0</v>
      </c>
      <c r="H1883" s="223">
        <v>0</v>
      </c>
      <c r="I1883" s="223">
        <v>0</v>
      </c>
      <c r="J1883" s="223">
        <v>0</v>
      </c>
      <c r="K1883" s="223">
        <v>0</v>
      </c>
      <c r="L1883" s="223">
        <v>0</v>
      </c>
      <c r="M1883" s="223">
        <v>0</v>
      </c>
      <c r="N1883" s="223">
        <v>0</v>
      </c>
      <c r="O1883">
        <v>30</v>
      </c>
    </row>
    <row r="1884" spans="1:15">
      <c r="A1884" s="222" t="s">
        <v>836</v>
      </c>
      <c r="B1884" s="222" t="s">
        <v>837</v>
      </c>
      <c r="C1884" s="223">
        <v>0</v>
      </c>
      <c r="D1884" s="223">
        <v>0</v>
      </c>
      <c r="E1884" s="223">
        <v>0</v>
      </c>
      <c r="F1884" s="223">
        <v>0</v>
      </c>
      <c r="G1884" s="223">
        <v>0</v>
      </c>
      <c r="H1884" s="223">
        <v>0</v>
      </c>
      <c r="I1884" s="223">
        <v>0</v>
      </c>
      <c r="J1884" s="223">
        <v>0</v>
      </c>
      <c r="K1884" s="223">
        <v>0</v>
      </c>
      <c r="L1884" s="223">
        <v>0</v>
      </c>
      <c r="M1884" s="223">
        <v>0</v>
      </c>
      <c r="N1884" s="223">
        <v>0</v>
      </c>
      <c r="O1884">
        <v>30</v>
      </c>
    </row>
    <row r="1885" spans="1:15">
      <c r="A1885" s="222" t="s">
        <v>838</v>
      </c>
      <c r="B1885" s="222" t="s">
        <v>839</v>
      </c>
      <c r="C1885" s="223">
        <v>0</v>
      </c>
      <c r="D1885" s="223">
        <v>0</v>
      </c>
      <c r="E1885" s="223">
        <v>0</v>
      </c>
      <c r="F1885" s="223">
        <v>0</v>
      </c>
      <c r="G1885" s="223">
        <v>0</v>
      </c>
      <c r="H1885" s="223">
        <v>0</v>
      </c>
      <c r="I1885" s="223">
        <v>0</v>
      </c>
      <c r="J1885" s="223">
        <v>0</v>
      </c>
      <c r="K1885" s="223">
        <v>0</v>
      </c>
      <c r="L1885" s="223">
        <v>0</v>
      </c>
      <c r="M1885" s="223">
        <v>0</v>
      </c>
      <c r="N1885" s="223">
        <v>0</v>
      </c>
      <c r="O1885">
        <v>30</v>
      </c>
    </row>
    <row r="1886" spans="1:15">
      <c r="A1886" s="222" t="s">
        <v>840</v>
      </c>
      <c r="B1886" s="222" t="s">
        <v>841</v>
      </c>
      <c r="C1886" s="223">
        <v>0</v>
      </c>
      <c r="D1886" s="223">
        <v>0</v>
      </c>
      <c r="E1886" s="223">
        <v>0</v>
      </c>
      <c r="F1886" s="223">
        <v>0</v>
      </c>
      <c r="G1886" s="223">
        <v>0</v>
      </c>
      <c r="H1886" s="223">
        <v>0</v>
      </c>
      <c r="I1886" s="223">
        <v>0</v>
      </c>
      <c r="J1886" s="223">
        <v>0</v>
      </c>
      <c r="K1886" s="223">
        <v>0</v>
      </c>
      <c r="L1886" s="223">
        <v>0</v>
      </c>
      <c r="M1886" s="223">
        <v>0</v>
      </c>
      <c r="N1886" s="223">
        <v>0</v>
      </c>
      <c r="O1886">
        <v>30</v>
      </c>
    </row>
    <row r="1887" spans="1:15">
      <c r="A1887" s="222" t="s">
        <v>842</v>
      </c>
      <c r="B1887" s="222" t="s">
        <v>843</v>
      </c>
      <c r="C1887" s="223">
        <v>0</v>
      </c>
      <c r="D1887" s="223">
        <v>0</v>
      </c>
      <c r="E1887" s="223">
        <v>0</v>
      </c>
      <c r="F1887" s="223">
        <v>0</v>
      </c>
      <c r="G1887" s="223">
        <v>0</v>
      </c>
      <c r="H1887" s="223">
        <v>0</v>
      </c>
      <c r="I1887" s="223">
        <v>0</v>
      </c>
      <c r="J1887" s="223">
        <v>0</v>
      </c>
      <c r="K1887" s="223">
        <v>0</v>
      </c>
      <c r="L1887" s="223">
        <v>0</v>
      </c>
      <c r="M1887" s="223">
        <v>0</v>
      </c>
      <c r="N1887" s="223">
        <v>0</v>
      </c>
      <c r="O1887">
        <v>30</v>
      </c>
    </row>
    <row r="1888" spans="1:15">
      <c r="A1888" s="222" t="s">
        <v>844</v>
      </c>
      <c r="B1888" s="222" t="s">
        <v>845</v>
      </c>
      <c r="C1888" s="223">
        <v>66439</v>
      </c>
      <c r="D1888" s="223">
        <v>66881.78</v>
      </c>
      <c r="E1888" s="223">
        <v>67417.539999999994</v>
      </c>
      <c r="F1888" s="223">
        <v>67900.17</v>
      </c>
      <c r="G1888" s="223">
        <v>68373.94</v>
      </c>
      <c r="H1888" s="223">
        <v>68869.850000000006</v>
      </c>
      <c r="I1888" s="223">
        <v>68869.850000000006</v>
      </c>
      <c r="J1888" s="223">
        <v>68869.850000000006</v>
      </c>
      <c r="K1888" s="223">
        <v>68869.850000000006</v>
      </c>
      <c r="L1888" s="223">
        <v>68869.850000000006</v>
      </c>
      <c r="M1888" s="223">
        <v>68869.850000000006</v>
      </c>
      <c r="N1888" s="223">
        <v>68869.850000000006</v>
      </c>
      <c r="O1888">
        <v>30</v>
      </c>
    </row>
    <row r="1889" spans="1:15">
      <c r="A1889" s="222" t="s">
        <v>846</v>
      </c>
      <c r="B1889" s="222" t="s">
        <v>847</v>
      </c>
      <c r="C1889" s="223">
        <v>68195</v>
      </c>
      <c r="D1889" s="223">
        <v>68688.02</v>
      </c>
      <c r="E1889" s="223">
        <v>69284.58</v>
      </c>
      <c r="F1889" s="223">
        <v>69821.98</v>
      </c>
      <c r="G1889" s="223">
        <v>70349.52</v>
      </c>
      <c r="H1889" s="223">
        <v>70901.710000000006</v>
      </c>
      <c r="I1889" s="223">
        <v>70901.710000000006</v>
      </c>
      <c r="J1889" s="223">
        <v>70901.710000000006</v>
      </c>
      <c r="K1889" s="223">
        <v>70901.710000000006</v>
      </c>
      <c r="L1889" s="223">
        <v>70901.710000000006</v>
      </c>
      <c r="M1889" s="223">
        <v>70901.710000000006</v>
      </c>
      <c r="N1889" s="223">
        <v>70901.710000000006</v>
      </c>
      <c r="O1889">
        <v>30</v>
      </c>
    </row>
    <row r="1890" spans="1:15">
      <c r="A1890" s="222" t="s">
        <v>848</v>
      </c>
      <c r="B1890" s="222" t="s">
        <v>849</v>
      </c>
      <c r="C1890" s="223">
        <v>0</v>
      </c>
      <c r="D1890" s="223">
        <v>0</v>
      </c>
      <c r="E1890" s="223">
        <v>0</v>
      </c>
      <c r="F1890" s="223">
        <v>0</v>
      </c>
      <c r="G1890" s="223">
        <v>0</v>
      </c>
      <c r="H1890" s="223">
        <v>0</v>
      </c>
      <c r="I1890" s="223">
        <v>0</v>
      </c>
      <c r="J1890" s="223">
        <v>0</v>
      </c>
      <c r="K1890" s="223">
        <v>0</v>
      </c>
      <c r="L1890" s="223">
        <v>0</v>
      </c>
      <c r="M1890" s="223">
        <v>0</v>
      </c>
      <c r="N1890" s="223">
        <v>0</v>
      </c>
      <c r="O1890">
        <v>30</v>
      </c>
    </row>
    <row r="1891" spans="1:15">
      <c r="A1891" s="222" t="s">
        <v>850</v>
      </c>
      <c r="B1891" s="222" t="s">
        <v>851</v>
      </c>
      <c r="C1891" s="223">
        <v>0</v>
      </c>
      <c r="D1891" s="223">
        <v>0</v>
      </c>
      <c r="E1891" s="223">
        <v>0</v>
      </c>
      <c r="F1891" s="223">
        <v>0</v>
      </c>
      <c r="G1891" s="223">
        <v>0</v>
      </c>
      <c r="H1891" s="223">
        <v>0</v>
      </c>
      <c r="I1891" s="223">
        <v>0</v>
      </c>
      <c r="J1891" s="223">
        <v>0</v>
      </c>
      <c r="K1891" s="223">
        <v>0</v>
      </c>
      <c r="L1891" s="223">
        <v>0</v>
      </c>
      <c r="M1891" s="223">
        <v>0</v>
      </c>
      <c r="N1891" s="223">
        <v>0</v>
      </c>
      <c r="O1891">
        <v>30</v>
      </c>
    </row>
    <row r="1892" spans="1:15">
      <c r="A1892" s="222" t="s">
        <v>2481</v>
      </c>
      <c r="B1892" s="222" t="s">
        <v>2482</v>
      </c>
      <c r="C1892" s="223">
        <v>5975281.6699999999</v>
      </c>
      <c r="D1892" s="223">
        <v>5975281.6699999999</v>
      </c>
      <c r="E1892" s="223">
        <v>5975281.6699999999</v>
      </c>
      <c r="F1892" s="223">
        <v>5954557.0099999998</v>
      </c>
      <c r="G1892" s="223">
        <v>6296154.2999999998</v>
      </c>
      <c r="H1892" s="223">
        <v>6363077.4500000002</v>
      </c>
      <c r="I1892" s="223">
        <v>6363077.4500000002</v>
      </c>
      <c r="J1892" s="223">
        <v>6363077.4500000002</v>
      </c>
      <c r="K1892" s="223">
        <v>6363077.4500000002</v>
      </c>
      <c r="L1892" s="223">
        <v>6363077.4500000002</v>
      </c>
      <c r="M1892" s="223">
        <v>6363077.4500000002</v>
      </c>
      <c r="N1892" s="223">
        <v>6363077.4500000002</v>
      </c>
      <c r="O1892">
        <v>30</v>
      </c>
    </row>
    <row r="1893" spans="1:15">
      <c r="A1893" s="222" t="s">
        <v>852</v>
      </c>
      <c r="B1893" s="222" t="s">
        <v>853</v>
      </c>
      <c r="C1893" s="223">
        <v>0</v>
      </c>
      <c r="D1893" s="223">
        <v>0</v>
      </c>
      <c r="E1893" s="223">
        <v>0</v>
      </c>
      <c r="F1893" s="223">
        <v>0</v>
      </c>
      <c r="G1893" s="223">
        <v>0</v>
      </c>
      <c r="H1893" s="223">
        <v>0</v>
      </c>
      <c r="I1893" s="223">
        <v>0</v>
      </c>
      <c r="J1893" s="223">
        <v>0</v>
      </c>
      <c r="K1893" s="223">
        <v>0</v>
      </c>
      <c r="L1893" s="223">
        <v>0</v>
      </c>
      <c r="M1893" s="223">
        <v>0</v>
      </c>
      <c r="N1893" s="223">
        <v>0</v>
      </c>
      <c r="O1893">
        <v>30</v>
      </c>
    </row>
    <row r="1894" spans="1:15">
      <c r="A1894" s="222" t="s">
        <v>854</v>
      </c>
      <c r="B1894" s="222" t="s">
        <v>119</v>
      </c>
      <c r="C1894" s="223">
        <v>0</v>
      </c>
      <c r="D1894" s="223">
        <v>0</v>
      </c>
      <c r="E1894" s="223">
        <v>0</v>
      </c>
      <c r="F1894" s="223">
        <v>0</v>
      </c>
      <c r="G1894" s="223">
        <v>0</v>
      </c>
      <c r="H1894" s="223">
        <v>0</v>
      </c>
      <c r="I1894" s="223">
        <v>0</v>
      </c>
      <c r="J1894" s="223">
        <v>0</v>
      </c>
      <c r="K1894" s="223">
        <v>0</v>
      </c>
      <c r="L1894" s="223">
        <v>0</v>
      </c>
      <c r="M1894" s="223">
        <v>0</v>
      </c>
      <c r="N1894" s="223">
        <v>0</v>
      </c>
      <c r="O1894">
        <v>30</v>
      </c>
    </row>
    <row r="1895" spans="1:15">
      <c r="A1895" s="222" t="s">
        <v>855</v>
      </c>
      <c r="B1895" s="222" t="s">
        <v>119</v>
      </c>
      <c r="C1895" s="223">
        <v>0</v>
      </c>
      <c r="D1895" s="223">
        <v>0</v>
      </c>
      <c r="E1895" s="223">
        <v>0</v>
      </c>
      <c r="F1895" s="223">
        <v>0</v>
      </c>
      <c r="G1895" s="223">
        <v>0</v>
      </c>
      <c r="H1895" s="223">
        <v>0</v>
      </c>
      <c r="I1895" s="223">
        <v>0</v>
      </c>
      <c r="J1895" s="223">
        <v>0</v>
      </c>
      <c r="K1895" s="223">
        <v>0</v>
      </c>
      <c r="L1895" s="223">
        <v>0</v>
      </c>
      <c r="M1895" s="223">
        <v>0</v>
      </c>
      <c r="N1895" s="223">
        <v>0</v>
      </c>
      <c r="O1895">
        <v>30</v>
      </c>
    </row>
    <row r="1896" spans="1:15">
      <c r="A1896" s="222" t="s">
        <v>856</v>
      </c>
      <c r="B1896" s="222" t="s">
        <v>119</v>
      </c>
      <c r="C1896" s="223">
        <v>0</v>
      </c>
      <c r="D1896" s="223">
        <v>0</v>
      </c>
      <c r="E1896" s="223">
        <v>0</v>
      </c>
      <c r="F1896" s="223">
        <v>0</v>
      </c>
      <c r="G1896" s="223">
        <v>0</v>
      </c>
      <c r="H1896" s="223">
        <v>0</v>
      </c>
      <c r="I1896" s="223">
        <v>0</v>
      </c>
      <c r="J1896" s="223">
        <v>0</v>
      </c>
      <c r="K1896" s="223">
        <v>0</v>
      </c>
      <c r="L1896" s="223">
        <v>0</v>
      </c>
      <c r="M1896" s="223">
        <v>0</v>
      </c>
      <c r="N1896" s="223">
        <v>0</v>
      </c>
      <c r="O1896">
        <v>30</v>
      </c>
    </row>
    <row r="1897" spans="1:15">
      <c r="A1897" s="222" t="s">
        <v>857</v>
      </c>
      <c r="B1897" s="222" t="s">
        <v>119</v>
      </c>
      <c r="C1897" s="223">
        <v>0</v>
      </c>
      <c r="D1897" s="223">
        <v>0</v>
      </c>
      <c r="E1897" s="223">
        <v>0</v>
      </c>
      <c r="F1897" s="223">
        <v>0</v>
      </c>
      <c r="G1897" s="223">
        <v>0</v>
      </c>
      <c r="H1897" s="223">
        <v>0</v>
      </c>
      <c r="I1897" s="223">
        <v>0</v>
      </c>
      <c r="J1897" s="223">
        <v>0</v>
      </c>
      <c r="K1897" s="223">
        <v>0</v>
      </c>
      <c r="L1897" s="223">
        <v>0</v>
      </c>
      <c r="M1897" s="223">
        <v>0</v>
      </c>
      <c r="N1897" s="223">
        <v>0</v>
      </c>
      <c r="O1897">
        <v>30</v>
      </c>
    </row>
    <row r="1898" spans="1:15">
      <c r="A1898" s="222" t="s">
        <v>858</v>
      </c>
      <c r="B1898" s="222" t="s">
        <v>119</v>
      </c>
      <c r="C1898" s="223">
        <v>0</v>
      </c>
      <c r="D1898" s="223">
        <v>0</v>
      </c>
      <c r="E1898" s="223">
        <v>0</v>
      </c>
      <c r="F1898" s="223">
        <v>0</v>
      </c>
      <c r="G1898" s="223">
        <v>0</v>
      </c>
      <c r="H1898" s="223">
        <v>0</v>
      </c>
      <c r="I1898" s="223">
        <v>0</v>
      </c>
      <c r="J1898" s="223">
        <v>0</v>
      </c>
      <c r="K1898" s="223">
        <v>0</v>
      </c>
      <c r="L1898" s="223">
        <v>0</v>
      </c>
      <c r="M1898" s="223">
        <v>0</v>
      </c>
      <c r="N1898" s="223">
        <v>0</v>
      </c>
      <c r="O1898">
        <v>30</v>
      </c>
    </row>
    <row r="1899" spans="1:15">
      <c r="A1899" s="222" t="s">
        <v>859</v>
      </c>
      <c r="B1899" s="222" t="s">
        <v>119</v>
      </c>
      <c r="C1899" s="223">
        <v>0</v>
      </c>
      <c r="D1899" s="223">
        <v>0</v>
      </c>
      <c r="E1899" s="223">
        <v>0</v>
      </c>
      <c r="F1899" s="223">
        <v>0</v>
      </c>
      <c r="G1899" s="223">
        <v>0</v>
      </c>
      <c r="H1899" s="223">
        <v>0</v>
      </c>
      <c r="I1899" s="223">
        <v>0</v>
      </c>
      <c r="J1899" s="223">
        <v>0</v>
      </c>
      <c r="K1899" s="223">
        <v>0</v>
      </c>
      <c r="L1899" s="223">
        <v>0</v>
      </c>
      <c r="M1899" s="223">
        <v>0</v>
      </c>
      <c r="N1899" s="223">
        <v>0</v>
      </c>
      <c r="O1899">
        <v>30</v>
      </c>
    </row>
    <row r="1900" spans="1:15">
      <c r="A1900" s="222" t="s">
        <v>860</v>
      </c>
      <c r="B1900" s="222" t="s">
        <v>861</v>
      </c>
      <c r="C1900" s="223">
        <v>0</v>
      </c>
      <c r="D1900" s="223">
        <v>0</v>
      </c>
      <c r="E1900" s="223">
        <v>0</v>
      </c>
      <c r="F1900" s="223">
        <v>0</v>
      </c>
      <c r="G1900" s="223">
        <v>0</v>
      </c>
      <c r="H1900" s="223">
        <v>0</v>
      </c>
      <c r="I1900" s="223">
        <v>0</v>
      </c>
      <c r="J1900" s="223">
        <v>0</v>
      </c>
      <c r="K1900" s="223">
        <v>0</v>
      </c>
      <c r="L1900" s="223">
        <v>0</v>
      </c>
      <c r="M1900" s="223">
        <v>0</v>
      </c>
      <c r="N1900" s="223">
        <v>0</v>
      </c>
      <c r="O1900">
        <v>30</v>
      </c>
    </row>
    <row r="1901" spans="1:15">
      <c r="A1901" s="222" t="s">
        <v>862</v>
      </c>
      <c r="B1901" s="222" t="s">
        <v>119</v>
      </c>
      <c r="C1901" s="223">
        <v>0</v>
      </c>
      <c r="D1901" s="223">
        <v>0</v>
      </c>
      <c r="E1901" s="223">
        <v>0</v>
      </c>
      <c r="F1901" s="223">
        <v>0</v>
      </c>
      <c r="G1901" s="223">
        <v>0</v>
      </c>
      <c r="H1901" s="223">
        <v>0</v>
      </c>
      <c r="I1901" s="223">
        <v>0</v>
      </c>
      <c r="J1901" s="223">
        <v>0</v>
      </c>
      <c r="K1901" s="223">
        <v>0</v>
      </c>
      <c r="L1901" s="223">
        <v>0</v>
      </c>
      <c r="M1901" s="223">
        <v>0</v>
      </c>
      <c r="N1901" s="223">
        <v>0</v>
      </c>
      <c r="O1901">
        <v>30</v>
      </c>
    </row>
    <row r="1902" spans="1:15">
      <c r="A1902" s="222" t="s">
        <v>863</v>
      </c>
      <c r="B1902" s="222" t="s">
        <v>119</v>
      </c>
      <c r="C1902" s="223">
        <v>0</v>
      </c>
      <c r="D1902" s="223">
        <v>0</v>
      </c>
      <c r="E1902" s="223">
        <v>0</v>
      </c>
      <c r="F1902" s="223">
        <v>0</v>
      </c>
      <c r="G1902" s="223">
        <v>0</v>
      </c>
      <c r="H1902" s="223">
        <v>0</v>
      </c>
      <c r="I1902" s="223">
        <v>0</v>
      </c>
      <c r="J1902" s="223">
        <v>0</v>
      </c>
      <c r="K1902" s="223">
        <v>0</v>
      </c>
      <c r="L1902" s="223">
        <v>0</v>
      </c>
      <c r="M1902" s="223">
        <v>0</v>
      </c>
      <c r="N1902" s="223">
        <v>0</v>
      </c>
      <c r="O1902">
        <v>30</v>
      </c>
    </row>
    <row r="1903" spans="1:15">
      <c r="A1903" s="222" t="s">
        <v>864</v>
      </c>
      <c r="B1903" s="222" t="s">
        <v>119</v>
      </c>
      <c r="C1903" s="223">
        <v>0</v>
      </c>
      <c r="D1903" s="223">
        <v>0</v>
      </c>
      <c r="E1903" s="223">
        <v>0</v>
      </c>
      <c r="F1903" s="223">
        <v>0</v>
      </c>
      <c r="G1903" s="223">
        <v>0</v>
      </c>
      <c r="H1903" s="223">
        <v>0</v>
      </c>
      <c r="I1903" s="223">
        <v>0</v>
      </c>
      <c r="J1903" s="223">
        <v>0</v>
      </c>
      <c r="K1903" s="223">
        <v>0</v>
      </c>
      <c r="L1903" s="223">
        <v>0</v>
      </c>
      <c r="M1903" s="223">
        <v>0</v>
      </c>
      <c r="N1903" s="223">
        <v>0</v>
      </c>
      <c r="O1903">
        <v>30</v>
      </c>
    </row>
    <row r="1904" spans="1:15">
      <c r="A1904" s="222" t="s">
        <v>865</v>
      </c>
      <c r="B1904" s="222" t="s">
        <v>119</v>
      </c>
      <c r="C1904" s="223">
        <v>0</v>
      </c>
      <c r="D1904" s="223">
        <v>0</v>
      </c>
      <c r="E1904" s="223">
        <v>0</v>
      </c>
      <c r="F1904" s="223">
        <v>0</v>
      </c>
      <c r="G1904" s="223">
        <v>0</v>
      </c>
      <c r="H1904" s="223">
        <v>0</v>
      </c>
      <c r="I1904" s="223">
        <v>0</v>
      </c>
      <c r="J1904" s="223">
        <v>0</v>
      </c>
      <c r="K1904" s="223">
        <v>0</v>
      </c>
      <c r="L1904" s="223">
        <v>0</v>
      </c>
      <c r="M1904" s="223">
        <v>0</v>
      </c>
      <c r="N1904" s="223">
        <v>0</v>
      </c>
      <c r="O1904">
        <v>30</v>
      </c>
    </row>
    <row r="1905" spans="1:15">
      <c r="A1905" s="222" t="s">
        <v>866</v>
      </c>
      <c r="B1905" s="222" t="s">
        <v>119</v>
      </c>
      <c r="C1905" s="223">
        <v>0</v>
      </c>
      <c r="D1905" s="223">
        <v>0</v>
      </c>
      <c r="E1905" s="223">
        <v>0</v>
      </c>
      <c r="F1905" s="223">
        <v>0</v>
      </c>
      <c r="G1905" s="223">
        <v>0</v>
      </c>
      <c r="H1905" s="223">
        <v>0</v>
      </c>
      <c r="I1905" s="223">
        <v>0</v>
      </c>
      <c r="J1905" s="223">
        <v>0</v>
      </c>
      <c r="K1905" s="223">
        <v>0</v>
      </c>
      <c r="L1905" s="223">
        <v>0</v>
      </c>
      <c r="M1905" s="223">
        <v>0</v>
      </c>
      <c r="N1905" s="223">
        <v>0</v>
      </c>
      <c r="O1905">
        <v>30</v>
      </c>
    </row>
    <row r="1906" spans="1:15">
      <c r="A1906" s="222" t="s">
        <v>867</v>
      </c>
      <c r="B1906" s="222" t="s">
        <v>119</v>
      </c>
      <c r="C1906" s="223">
        <v>0</v>
      </c>
      <c r="D1906" s="223">
        <v>0</v>
      </c>
      <c r="E1906" s="223">
        <v>0</v>
      </c>
      <c r="F1906" s="223">
        <v>0</v>
      </c>
      <c r="G1906" s="223">
        <v>0</v>
      </c>
      <c r="H1906" s="223">
        <v>0</v>
      </c>
      <c r="I1906" s="223">
        <v>0</v>
      </c>
      <c r="J1906" s="223">
        <v>0</v>
      </c>
      <c r="K1906" s="223">
        <v>0</v>
      </c>
      <c r="L1906" s="223">
        <v>0</v>
      </c>
      <c r="M1906" s="223">
        <v>0</v>
      </c>
      <c r="N1906" s="223">
        <v>0</v>
      </c>
      <c r="O1906">
        <v>30</v>
      </c>
    </row>
    <row r="1907" spans="1:15">
      <c r="A1907" s="222" t="s">
        <v>868</v>
      </c>
      <c r="B1907" s="222" t="s">
        <v>119</v>
      </c>
      <c r="C1907" s="223">
        <v>0</v>
      </c>
      <c r="D1907" s="223">
        <v>0</v>
      </c>
      <c r="E1907" s="223">
        <v>0</v>
      </c>
      <c r="F1907" s="223">
        <v>0</v>
      </c>
      <c r="G1907" s="223">
        <v>0</v>
      </c>
      <c r="H1907" s="223">
        <v>0</v>
      </c>
      <c r="I1907" s="223">
        <v>0</v>
      </c>
      <c r="J1907" s="223">
        <v>0</v>
      </c>
      <c r="K1907" s="223">
        <v>0</v>
      </c>
      <c r="L1907" s="223">
        <v>0</v>
      </c>
      <c r="M1907" s="223">
        <v>0</v>
      </c>
      <c r="N1907" s="223">
        <v>0</v>
      </c>
      <c r="O1907">
        <v>30</v>
      </c>
    </row>
    <row r="1908" spans="1:15">
      <c r="A1908" s="222" t="s">
        <v>869</v>
      </c>
      <c r="B1908" s="222" t="s">
        <v>119</v>
      </c>
      <c r="C1908" s="223">
        <v>0</v>
      </c>
      <c r="D1908" s="223">
        <v>0</v>
      </c>
      <c r="E1908" s="223">
        <v>0</v>
      </c>
      <c r="F1908" s="223">
        <v>0</v>
      </c>
      <c r="G1908" s="223">
        <v>0</v>
      </c>
      <c r="H1908" s="223">
        <v>0</v>
      </c>
      <c r="I1908" s="223">
        <v>0</v>
      </c>
      <c r="J1908" s="223">
        <v>0</v>
      </c>
      <c r="K1908" s="223">
        <v>0</v>
      </c>
      <c r="L1908" s="223">
        <v>0</v>
      </c>
      <c r="M1908" s="223">
        <v>0</v>
      </c>
      <c r="N1908" s="223">
        <v>0</v>
      </c>
      <c r="O1908">
        <v>30</v>
      </c>
    </row>
    <row r="1909" spans="1:15">
      <c r="A1909" s="222" t="s">
        <v>870</v>
      </c>
      <c r="B1909" s="222" t="s">
        <v>871</v>
      </c>
      <c r="C1909" s="223">
        <v>0</v>
      </c>
      <c r="D1909" s="223">
        <v>0</v>
      </c>
      <c r="E1909" s="223">
        <v>0</v>
      </c>
      <c r="F1909" s="223">
        <v>0</v>
      </c>
      <c r="G1909" s="223">
        <v>0</v>
      </c>
      <c r="H1909" s="223">
        <v>0</v>
      </c>
      <c r="I1909" s="223">
        <v>0</v>
      </c>
      <c r="J1909" s="223">
        <v>0</v>
      </c>
      <c r="K1909" s="223">
        <v>0</v>
      </c>
      <c r="L1909" s="223">
        <v>0</v>
      </c>
      <c r="M1909" s="223">
        <v>0</v>
      </c>
      <c r="N1909" s="223">
        <v>0</v>
      </c>
      <c r="O1909">
        <v>30</v>
      </c>
    </row>
    <row r="1910" spans="1:15">
      <c r="A1910" s="222" t="s">
        <v>872</v>
      </c>
      <c r="B1910" s="222" t="s">
        <v>873</v>
      </c>
      <c r="C1910" s="223">
        <v>0</v>
      </c>
      <c r="D1910" s="223">
        <v>0</v>
      </c>
      <c r="E1910" s="223">
        <v>0</v>
      </c>
      <c r="F1910" s="223">
        <v>0</v>
      </c>
      <c r="G1910" s="223">
        <v>0</v>
      </c>
      <c r="H1910" s="223">
        <v>0</v>
      </c>
      <c r="I1910" s="223">
        <v>0</v>
      </c>
      <c r="J1910" s="223">
        <v>0</v>
      </c>
      <c r="K1910" s="223">
        <v>0</v>
      </c>
      <c r="L1910" s="223">
        <v>0</v>
      </c>
      <c r="M1910" s="223">
        <v>0</v>
      </c>
      <c r="N1910" s="223">
        <v>0</v>
      </c>
      <c r="O1910">
        <v>30</v>
      </c>
    </row>
    <row r="1911" spans="1:15">
      <c r="A1911" s="222" t="s">
        <v>874</v>
      </c>
      <c r="B1911" s="222" t="s">
        <v>875</v>
      </c>
      <c r="C1911" s="223">
        <v>0</v>
      </c>
      <c r="D1911" s="223">
        <v>0</v>
      </c>
      <c r="E1911" s="223">
        <v>0</v>
      </c>
      <c r="F1911" s="223">
        <v>0</v>
      </c>
      <c r="G1911" s="223">
        <v>0</v>
      </c>
      <c r="H1911" s="223">
        <v>0</v>
      </c>
      <c r="I1911" s="223">
        <v>0</v>
      </c>
      <c r="J1911" s="223">
        <v>0</v>
      </c>
      <c r="K1911" s="223">
        <v>0</v>
      </c>
      <c r="L1911" s="223">
        <v>0</v>
      </c>
      <c r="M1911" s="223">
        <v>0</v>
      </c>
      <c r="N1911" s="223">
        <v>0</v>
      </c>
      <c r="O1911">
        <v>30</v>
      </c>
    </row>
    <row r="1912" spans="1:15">
      <c r="A1912" s="222" t="s">
        <v>877</v>
      </c>
      <c r="B1912" s="222" t="s">
        <v>878</v>
      </c>
      <c r="C1912" s="223">
        <v>0</v>
      </c>
      <c r="D1912" s="223">
        <v>0</v>
      </c>
      <c r="E1912" s="223">
        <v>0</v>
      </c>
      <c r="F1912" s="223">
        <v>0</v>
      </c>
      <c r="G1912" s="223">
        <v>0</v>
      </c>
      <c r="H1912" s="223">
        <v>0</v>
      </c>
      <c r="I1912" s="223">
        <v>0</v>
      </c>
      <c r="J1912" s="223">
        <v>0</v>
      </c>
      <c r="K1912" s="223">
        <v>0</v>
      </c>
      <c r="L1912" s="223">
        <v>0</v>
      </c>
      <c r="M1912" s="223">
        <v>0</v>
      </c>
      <c r="N1912" s="223">
        <v>0</v>
      </c>
      <c r="O1912">
        <v>30</v>
      </c>
    </row>
    <row r="1913" spans="1:15">
      <c r="A1913" s="222" t="s">
        <v>879</v>
      </c>
      <c r="B1913" s="222" t="s">
        <v>880</v>
      </c>
      <c r="C1913" s="223">
        <v>0</v>
      </c>
      <c r="D1913" s="223">
        <v>0</v>
      </c>
      <c r="E1913" s="223">
        <v>0</v>
      </c>
      <c r="F1913" s="223">
        <v>0</v>
      </c>
      <c r="G1913" s="223">
        <v>0</v>
      </c>
      <c r="H1913" s="223">
        <v>0</v>
      </c>
      <c r="I1913" s="223">
        <v>0</v>
      </c>
      <c r="J1913" s="223">
        <v>0</v>
      </c>
      <c r="K1913" s="223">
        <v>0</v>
      </c>
      <c r="L1913" s="223">
        <v>0</v>
      </c>
      <c r="M1913" s="223">
        <v>0</v>
      </c>
      <c r="N1913" s="223">
        <v>0</v>
      </c>
      <c r="O1913">
        <v>30</v>
      </c>
    </row>
    <row r="1914" spans="1:15">
      <c r="A1914" s="222" t="s">
        <v>881</v>
      </c>
      <c r="B1914" s="222" t="s">
        <v>882</v>
      </c>
      <c r="C1914" s="223">
        <v>0</v>
      </c>
      <c r="D1914" s="223">
        <v>0</v>
      </c>
      <c r="E1914" s="223">
        <v>0</v>
      </c>
      <c r="F1914" s="223">
        <v>0</v>
      </c>
      <c r="G1914" s="223">
        <v>0</v>
      </c>
      <c r="H1914" s="223">
        <v>0</v>
      </c>
      <c r="I1914" s="223">
        <v>0</v>
      </c>
      <c r="J1914" s="223">
        <v>0</v>
      </c>
      <c r="K1914" s="223">
        <v>0</v>
      </c>
      <c r="L1914" s="223">
        <v>0</v>
      </c>
      <c r="M1914" s="223">
        <v>0</v>
      </c>
      <c r="N1914" s="223">
        <v>0</v>
      </c>
      <c r="O1914">
        <v>30</v>
      </c>
    </row>
    <row r="1915" spans="1:15">
      <c r="A1915" s="222" t="s">
        <v>883</v>
      </c>
      <c r="B1915" s="222" t="s">
        <v>884</v>
      </c>
      <c r="C1915" s="223">
        <v>0</v>
      </c>
      <c r="D1915" s="223">
        <v>0</v>
      </c>
      <c r="E1915" s="223">
        <v>0</v>
      </c>
      <c r="F1915" s="223">
        <v>0</v>
      </c>
      <c r="G1915" s="223">
        <v>0</v>
      </c>
      <c r="H1915" s="223">
        <v>0</v>
      </c>
      <c r="I1915" s="223">
        <v>0</v>
      </c>
      <c r="J1915" s="223">
        <v>0</v>
      </c>
      <c r="K1915" s="223">
        <v>0</v>
      </c>
      <c r="L1915" s="223">
        <v>0</v>
      </c>
      <c r="M1915" s="223">
        <v>0</v>
      </c>
      <c r="N1915" s="223">
        <v>0</v>
      </c>
      <c r="O1915">
        <v>30</v>
      </c>
    </row>
    <row r="1916" spans="1:15">
      <c r="A1916" s="222" t="s">
        <v>885</v>
      </c>
      <c r="B1916" s="222" t="s">
        <v>886</v>
      </c>
      <c r="C1916" s="223">
        <v>0</v>
      </c>
      <c r="D1916" s="223">
        <v>0</v>
      </c>
      <c r="E1916" s="223">
        <v>0</v>
      </c>
      <c r="F1916" s="223">
        <v>0</v>
      </c>
      <c r="G1916" s="223">
        <v>0</v>
      </c>
      <c r="H1916" s="223">
        <v>0</v>
      </c>
      <c r="I1916" s="223">
        <v>0</v>
      </c>
      <c r="J1916" s="223">
        <v>0</v>
      </c>
      <c r="K1916" s="223">
        <v>0</v>
      </c>
      <c r="L1916" s="223">
        <v>0</v>
      </c>
      <c r="M1916" s="223">
        <v>0</v>
      </c>
      <c r="N1916" s="223">
        <v>0</v>
      </c>
      <c r="O1916">
        <v>30</v>
      </c>
    </row>
    <row r="1917" spans="1:15">
      <c r="A1917" s="222" t="s">
        <v>887</v>
      </c>
      <c r="B1917" s="222" t="s">
        <v>888</v>
      </c>
      <c r="C1917" s="223">
        <v>0</v>
      </c>
      <c r="D1917" s="223">
        <v>0</v>
      </c>
      <c r="E1917" s="223">
        <v>0</v>
      </c>
      <c r="F1917" s="223">
        <v>0</v>
      </c>
      <c r="G1917" s="223">
        <v>0</v>
      </c>
      <c r="H1917" s="223">
        <v>0</v>
      </c>
      <c r="I1917" s="223">
        <v>0</v>
      </c>
      <c r="J1917" s="223">
        <v>0</v>
      </c>
      <c r="K1917" s="223">
        <v>0</v>
      </c>
      <c r="L1917" s="223">
        <v>0</v>
      </c>
      <c r="M1917" s="223">
        <v>0</v>
      </c>
      <c r="N1917" s="223">
        <v>0</v>
      </c>
      <c r="O1917">
        <v>30</v>
      </c>
    </row>
    <row r="1918" spans="1:15">
      <c r="A1918" s="222" t="s">
        <v>889</v>
      </c>
      <c r="B1918" s="222" t="s">
        <v>890</v>
      </c>
      <c r="C1918" s="223">
        <v>0</v>
      </c>
      <c r="D1918" s="223">
        <v>0</v>
      </c>
      <c r="E1918" s="223">
        <v>0</v>
      </c>
      <c r="F1918" s="223">
        <v>0</v>
      </c>
      <c r="G1918" s="223">
        <v>0</v>
      </c>
      <c r="H1918" s="223">
        <v>0</v>
      </c>
      <c r="I1918" s="223">
        <v>0</v>
      </c>
      <c r="J1918" s="223">
        <v>0</v>
      </c>
      <c r="K1918" s="223">
        <v>0</v>
      </c>
      <c r="L1918" s="223">
        <v>0</v>
      </c>
      <c r="M1918" s="223">
        <v>0</v>
      </c>
      <c r="N1918" s="223">
        <v>0</v>
      </c>
      <c r="O1918">
        <v>30</v>
      </c>
    </row>
    <row r="1919" spans="1:15">
      <c r="A1919" s="222" t="s">
        <v>891</v>
      </c>
      <c r="B1919" s="222" t="s">
        <v>890</v>
      </c>
      <c r="C1919" s="223">
        <v>0</v>
      </c>
      <c r="D1919" s="223">
        <v>0</v>
      </c>
      <c r="E1919" s="223">
        <v>0</v>
      </c>
      <c r="F1919" s="223">
        <v>0</v>
      </c>
      <c r="G1919" s="223">
        <v>0</v>
      </c>
      <c r="H1919" s="223">
        <v>0</v>
      </c>
      <c r="I1919" s="223">
        <v>0</v>
      </c>
      <c r="J1919" s="223">
        <v>0</v>
      </c>
      <c r="K1919" s="223">
        <v>0</v>
      </c>
      <c r="L1919" s="223">
        <v>0</v>
      </c>
      <c r="M1919" s="223">
        <v>0</v>
      </c>
      <c r="N1919" s="223">
        <v>0</v>
      </c>
      <c r="O1919">
        <v>30</v>
      </c>
    </row>
    <row r="1920" spans="1:15">
      <c r="A1920" s="222" t="s">
        <v>892</v>
      </c>
      <c r="B1920" s="222" t="s">
        <v>893</v>
      </c>
      <c r="C1920" s="223">
        <v>0</v>
      </c>
      <c r="D1920" s="223">
        <v>0</v>
      </c>
      <c r="E1920" s="223">
        <v>0</v>
      </c>
      <c r="F1920" s="223">
        <v>0</v>
      </c>
      <c r="G1920" s="223">
        <v>0</v>
      </c>
      <c r="H1920" s="223">
        <v>0</v>
      </c>
      <c r="I1920" s="223">
        <v>0</v>
      </c>
      <c r="J1920" s="223">
        <v>0</v>
      </c>
      <c r="K1920" s="223">
        <v>0</v>
      </c>
      <c r="L1920" s="223">
        <v>0</v>
      </c>
      <c r="M1920" s="223">
        <v>0</v>
      </c>
      <c r="N1920" s="223">
        <v>0</v>
      </c>
      <c r="O1920">
        <v>30</v>
      </c>
    </row>
    <row r="1921" spans="1:15">
      <c r="A1921" s="222" t="s">
        <v>894</v>
      </c>
      <c r="B1921" s="222" t="s">
        <v>2483</v>
      </c>
      <c r="C1921" s="223">
        <v>25423.18</v>
      </c>
      <c r="D1921" s="223">
        <v>25587.84</v>
      </c>
      <c r="E1921" s="223">
        <v>25787.08</v>
      </c>
      <c r="F1921" s="223">
        <v>25966.560000000001</v>
      </c>
      <c r="G1921" s="223">
        <v>26142.74</v>
      </c>
      <c r="H1921" s="223">
        <v>26327.16</v>
      </c>
      <c r="I1921" s="223">
        <v>26327.16</v>
      </c>
      <c r="J1921" s="223">
        <v>26327.16</v>
      </c>
      <c r="K1921" s="223">
        <v>26327.16</v>
      </c>
      <c r="L1921" s="223">
        <v>26327.16</v>
      </c>
      <c r="M1921" s="223">
        <v>26327.16</v>
      </c>
      <c r="N1921" s="223">
        <v>26327.16</v>
      </c>
      <c r="O1921">
        <v>30</v>
      </c>
    </row>
    <row r="1922" spans="1:15">
      <c r="A1922" s="222" t="s">
        <v>895</v>
      </c>
      <c r="B1922" s="222" t="s">
        <v>896</v>
      </c>
      <c r="C1922" s="223">
        <v>45538.42</v>
      </c>
      <c r="D1922" s="223">
        <v>45841.91</v>
      </c>
      <c r="E1922" s="223">
        <v>46209.13</v>
      </c>
      <c r="F1922" s="223">
        <v>46539.93</v>
      </c>
      <c r="G1922" s="223">
        <v>46864.66</v>
      </c>
      <c r="H1922" s="223">
        <v>47204.57</v>
      </c>
      <c r="I1922" s="223">
        <v>47204.57</v>
      </c>
      <c r="J1922" s="223">
        <v>47204.57</v>
      </c>
      <c r="K1922" s="223">
        <v>47204.57</v>
      </c>
      <c r="L1922" s="223">
        <v>47204.57</v>
      </c>
      <c r="M1922" s="223">
        <v>47204.57</v>
      </c>
      <c r="N1922" s="223">
        <v>47204.57</v>
      </c>
      <c r="O1922">
        <v>30</v>
      </c>
    </row>
    <row r="1923" spans="1:15">
      <c r="A1923" s="222" t="s">
        <v>897</v>
      </c>
      <c r="B1923" s="222" t="s">
        <v>898</v>
      </c>
      <c r="C1923" s="223">
        <v>27537.91</v>
      </c>
      <c r="D1923" s="223">
        <v>27737</v>
      </c>
      <c r="E1923" s="223">
        <v>27977.9</v>
      </c>
      <c r="F1923" s="223">
        <v>28194.91</v>
      </c>
      <c r="G1923" s="223">
        <v>28407.93</v>
      </c>
      <c r="H1923" s="223">
        <v>28630.91</v>
      </c>
      <c r="I1923" s="223">
        <v>28630.91</v>
      </c>
      <c r="J1923" s="223">
        <v>28630.91</v>
      </c>
      <c r="K1923" s="223">
        <v>28630.91</v>
      </c>
      <c r="L1923" s="223">
        <v>28630.91</v>
      </c>
      <c r="M1923" s="223">
        <v>28630.91</v>
      </c>
      <c r="N1923" s="223">
        <v>28630.91</v>
      </c>
      <c r="O1923">
        <v>30</v>
      </c>
    </row>
    <row r="1924" spans="1:15">
      <c r="A1924" s="222" t="s">
        <v>899</v>
      </c>
      <c r="B1924" s="222" t="s">
        <v>900</v>
      </c>
      <c r="C1924" s="223">
        <v>0</v>
      </c>
      <c r="D1924" s="223">
        <v>0</v>
      </c>
      <c r="E1924" s="223">
        <v>0</v>
      </c>
      <c r="F1924" s="223">
        <v>0</v>
      </c>
      <c r="G1924" s="223">
        <v>0</v>
      </c>
      <c r="H1924" s="223">
        <v>0</v>
      </c>
      <c r="I1924" s="223">
        <v>0</v>
      </c>
      <c r="J1924" s="223">
        <v>0</v>
      </c>
      <c r="K1924" s="223">
        <v>0</v>
      </c>
      <c r="L1924" s="223">
        <v>0</v>
      </c>
      <c r="M1924" s="223">
        <v>0</v>
      </c>
      <c r="N1924" s="223">
        <v>0</v>
      </c>
      <c r="O1924">
        <v>30</v>
      </c>
    </row>
    <row r="1925" spans="1:15">
      <c r="A1925" s="222" t="s">
        <v>901</v>
      </c>
      <c r="B1925" s="222" t="s">
        <v>902</v>
      </c>
      <c r="C1925" s="223">
        <v>0</v>
      </c>
      <c r="D1925" s="223">
        <v>0</v>
      </c>
      <c r="E1925" s="223">
        <v>0</v>
      </c>
      <c r="F1925" s="223">
        <v>0</v>
      </c>
      <c r="G1925" s="223">
        <v>0</v>
      </c>
      <c r="H1925" s="223">
        <v>0</v>
      </c>
      <c r="I1925" s="223">
        <v>0</v>
      </c>
      <c r="J1925" s="223">
        <v>0</v>
      </c>
      <c r="K1925" s="223">
        <v>0</v>
      </c>
      <c r="L1925" s="223">
        <v>0</v>
      </c>
      <c r="M1925" s="223">
        <v>0</v>
      </c>
      <c r="N1925" s="223">
        <v>0</v>
      </c>
      <c r="O1925">
        <v>30</v>
      </c>
    </row>
    <row r="1926" spans="1:15">
      <c r="A1926" s="222" t="s">
        <v>2484</v>
      </c>
      <c r="B1926" s="222" t="s">
        <v>2485</v>
      </c>
      <c r="C1926" s="223">
        <v>2380762.14</v>
      </c>
      <c r="D1926" s="223">
        <v>2380762.14</v>
      </c>
      <c r="E1926" s="223">
        <v>2380762.14</v>
      </c>
      <c r="F1926" s="223">
        <v>2373301.2599999998</v>
      </c>
      <c r="G1926" s="223">
        <v>2500747.54</v>
      </c>
      <c r="H1926" s="223">
        <v>2527328.5099999998</v>
      </c>
      <c r="I1926" s="223">
        <v>2527328.5099999998</v>
      </c>
      <c r="J1926" s="223">
        <v>2527328.5099999998</v>
      </c>
      <c r="K1926" s="223">
        <v>2527328.5099999998</v>
      </c>
      <c r="L1926" s="223">
        <v>2527328.5099999998</v>
      </c>
      <c r="M1926" s="223">
        <v>2527328.5099999998</v>
      </c>
      <c r="N1926" s="223">
        <v>2527328.5099999998</v>
      </c>
      <c r="O1926">
        <v>30</v>
      </c>
    </row>
    <row r="1927" spans="1:15">
      <c r="A1927" s="222" t="s">
        <v>903</v>
      </c>
      <c r="B1927" s="222" t="s">
        <v>904</v>
      </c>
      <c r="C1927" s="223">
        <v>0</v>
      </c>
      <c r="D1927" s="223">
        <v>0</v>
      </c>
      <c r="E1927" s="223">
        <v>0</v>
      </c>
      <c r="F1927" s="223">
        <v>0</v>
      </c>
      <c r="G1927" s="223">
        <v>0</v>
      </c>
      <c r="H1927" s="223">
        <v>0</v>
      </c>
      <c r="I1927" s="223">
        <v>0</v>
      </c>
      <c r="J1927" s="223">
        <v>0</v>
      </c>
      <c r="K1927" s="223">
        <v>0</v>
      </c>
      <c r="L1927" s="223">
        <v>0</v>
      </c>
      <c r="M1927" s="223">
        <v>0</v>
      </c>
      <c r="N1927" s="223">
        <v>0</v>
      </c>
      <c r="O1927">
        <v>30</v>
      </c>
    </row>
    <row r="1928" spans="1:15">
      <c r="A1928" s="222" t="s">
        <v>905</v>
      </c>
      <c r="B1928" s="222" t="s">
        <v>906</v>
      </c>
      <c r="C1928" s="223">
        <v>0</v>
      </c>
      <c r="D1928" s="223">
        <v>0</v>
      </c>
      <c r="E1928" s="223">
        <v>0</v>
      </c>
      <c r="F1928" s="223">
        <v>0</v>
      </c>
      <c r="G1928" s="223">
        <v>0</v>
      </c>
      <c r="H1928" s="223">
        <v>0</v>
      </c>
      <c r="I1928" s="223">
        <v>0</v>
      </c>
      <c r="J1928" s="223">
        <v>0</v>
      </c>
      <c r="K1928" s="223">
        <v>0</v>
      </c>
      <c r="L1928" s="223">
        <v>0</v>
      </c>
      <c r="M1928" s="223">
        <v>0</v>
      </c>
      <c r="N1928" s="223">
        <v>0</v>
      </c>
      <c r="O1928">
        <v>30</v>
      </c>
    </row>
    <row r="1929" spans="1:15">
      <c r="A1929" s="222" t="s">
        <v>907</v>
      </c>
      <c r="B1929" s="222" t="s">
        <v>908</v>
      </c>
      <c r="C1929" s="223">
        <v>0</v>
      </c>
      <c r="D1929" s="223">
        <v>0</v>
      </c>
      <c r="E1929" s="223">
        <v>0</v>
      </c>
      <c r="F1929" s="223">
        <v>0</v>
      </c>
      <c r="G1929" s="223">
        <v>0</v>
      </c>
      <c r="H1929" s="223">
        <v>0</v>
      </c>
      <c r="I1929" s="223">
        <v>0</v>
      </c>
      <c r="J1929" s="223">
        <v>0</v>
      </c>
      <c r="K1929" s="223">
        <v>0</v>
      </c>
      <c r="L1929" s="223">
        <v>0</v>
      </c>
      <c r="M1929" s="223">
        <v>0</v>
      </c>
      <c r="N1929" s="223">
        <v>0</v>
      </c>
      <c r="O1929">
        <v>30</v>
      </c>
    </row>
    <row r="1930" spans="1:15">
      <c r="A1930" s="222" t="s">
        <v>909</v>
      </c>
      <c r="B1930" s="222" t="s">
        <v>910</v>
      </c>
      <c r="C1930" s="223">
        <v>0</v>
      </c>
      <c r="D1930" s="223">
        <v>0</v>
      </c>
      <c r="E1930" s="223">
        <v>0</v>
      </c>
      <c r="F1930" s="223">
        <v>0</v>
      </c>
      <c r="G1930" s="223">
        <v>0</v>
      </c>
      <c r="H1930" s="223">
        <v>0</v>
      </c>
      <c r="I1930" s="223">
        <v>0</v>
      </c>
      <c r="J1930" s="223">
        <v>0</v>
      </c>
      <c r="K1930" s="223">
        <v>0</v>
      </c>
      <c r="L1930" s="223">
        <v>0</v>
      </c>
      <c r="M1930" s="223">
        <v>0</v>
      </c>
      <c r="N1930" s="223">
        <v>0</v>
      </c>
      <c r="O1930">
        <v>30</v>
      </c>
    </row>
    <row r="1931" spans="1:15">
      <c r="A1931" s="222" t="s">
        <v>911</v>
      </c>
      <c r="B1931" s="222" t="s">
        <v>119</v>
      </c>
      <c r="C1931" s="223">
        <v>0</v>
      </c>
      <c r="D1931" s="223">
        <v>0</v>
      </c>
      <c r="E1931" s="223">
        <v>0</v>
      </c>
      <c r="F1931" s="223">
        <v>0</v>
      </c>
      <c r="G1931" s="223">
        <v>0</v>
      </c>
      <c r="H1931" s="223">
        <v>0</v>
      </c>
      <c r="I1931" s="223">
        <v>0</v>
      </c>
      <c r="J1931" s="223">
        <v>0</v>
      </c>
      <c r="K1931" s="223">
        <v>0</v>
      </c>
      <c r="L1931" s="223">
        <v>0</v>
      </c>
      <c r="M1931" s="223">
        <v>0</v>
      </c>
      <c r="N1931" s="223">
        <v>0</v>
      </c>
      <c r="O1931">
        <v>30</v>
      </c>
    </row>
    <row r="1932" spans="1:15">
      <c r="A1932" s="222" t="s">
        <v>912</v>
      </c>
      <c r="B1932" s="222" t="s">
        <v>119</v>
      </c>
      <c r="C1932" s="223">
        <v>0</v>
      </c>
      <c r="D1932" s="223">
        <v>0</v>
      </c>
      <c r="E1932" s="223">
        <v>0</v>
      </c>
      <c r="F1932" s="223">
        <v>0</v>
      </c>
      <c r="G1932" s="223">
        <v>0</v>
      </c>
      <c r="H1932" s="223">
        <v>0</v>
      </c>
      <c r="I1932" s="223">
        <v>0</v>
      </c>
      <c r="J1932" s="223">
        <v>0</v>
      </c>
      <c r="K1932" s="223">
        <v>0</v>
      </c>
      <c r="L1932" s="223">
        <v>0</v>
      </c>
      <c r="M1932" s="223">
        <v>0</v>
      </c>
      <c r="N1932" s="223">
        <v>0</v>
      </c>
      <c r="O1932">
        <v>30</v>
      </c>
    </row>
    <row r="1933" spans="1:15">
      <c r="A1933" s="222" t="s">
        <v>913</v>
      </c>
      <c r="B1933" s="222" t="s">
        <v>914</v>
      </c>
      <c r="C1933" s="223">
        <v>0</v>
      </c>
      <c r="D1933" s="223">
        <v>0</v>
      </c>
      <c r="E1933" s="223">
        <v>0</v>
      </c>
      <c r="F1933" s="223">
        <v>0</v>
      </c>
      <c r="G1933" s="223">
        <v>0</v>
      </c>
      <c r="H1933" s="223">
        <v>0</v>
      </c>
      <c r="I1933" s="223">
        <v>0</v>
      </c>
      <c r="J1933" s="223">
        <v>0</v>
      </c>
      <c r="K1933" s="223">
        <v>0</v>
      </c>
      <c r="L1933" s="223">
        <v>0</v>
      </c>
      <c r="M1933" s="223">
        <v>0</v>
      </c>
      <c r="N1933" s="223">
        <v>0</v>
      </c>
      <c r="O1933">
        <v>30</v>
      </c>
    </row>
    <row r="1934" spans="1:15">
      <c r="A1934" s="222" t="s">
        <v>2486</v>
      </c>
      <c r="B1934" s="222" t="s">
        <v>2487</v>
      </c>
      <c r="C1934" s="223">
        <v>0</v>
      </c>
      <c r="D1934" s="223">
        <v>0</v>
      </c>
      <c r="E1934" s="223">
        <v>0</v>
      </c>
      <c r="F1934" s="223">
        <v>0</v>
      </c>
      <c r="G1934" s="223">
        <v>0</v>
      </c>
      <c r="H1934" s="223">
        <v>0</v>
      </c>
      <c r="I1934" s="223">
        <v>0</v>
      </c>
      <c r="J1934" s="223">
        <v>0</v>
      </c>
      <c r="K1934" s="223">
        <v>0</v>
      </c>
      <c r="L1934" s="223">
        <v>0</v>
      </c>
      <c r="M1934" s="223">
        <v>0</v>
      </c>
      <c r="N1934" s="223">
        <v>0</v>
      </c>
      <c r="O1934">
        <v>30</v>
      </c>
    </row>
    <row r="1935" spans="1:15">
      <c r="A1935" s="222" t="s">
        <v>917</v>
      </c>
      <c r="B1935" s="222" t="s">
        <v>918</v>
      </c>
      <c r="C1935" s="223">
        <v>0</v>
      </c>
      <c r="D1935" s="223">
        <v>0</v>
      </c>
      <c r="E1935" s="223">
        <v>0</v>
      </c>
      <c r="F1935" s="223">
        <v>0</v>
      </c>
      <c r="G1935" s="223">
        <v>0</v>
      </c>
      <c r="H1935" s="223">
        <v>0</v>
      </c>
      <c r="I1935" s="223">
        <v>0</v>
      </c>
      <c r="J1935" s="223">
        <v>0</v>
      </c>
      <c r="K1935" s="223">
        <v>0</v>
      </c>
      <c r="L1935" s="223">
        <v>0</v>
      </c>
      <c r="M1935" s="223">
        <v>0</v>
      </c>
      <c r="N1935" s="223">
        <v>0</v>
      </c>
      <c r="O1935">
        <v>30</v>
      </c>
    </row>
    <row r="1936" spans="1:15">
      <c r="A1936" s="222" t="s">
        <v>919</v>
      </c>
      <c r="B1936" s="222" t="s">
        <v>920</v>
      </c>
      <c r="C1936" s="223">
        <v>0</v>
      </c>
      <c r="D1936" s="223">
        <v>0</v>
      </c>
      <c r="E1936" s="223">
        <v>0</v>
      </c>
      <c r="F1936" s="223">
        <v>0</v>
      </c>
      <c r="G1936" s="223">
        <v>0</v>
      </c>
      <c r="H1936" s="223">
        <v>0</v>
      </c>
      <c r="I1936" s="223">
        <v>0</v>
      </c>
      <c r="J1936" s="223">
        <v>0</v>
      </c>
      <c r="K1936" s="223">
        <v>0</v>
      </c>
      <c r="L1936" s="223">
        <v>0</v>
      </c>
      <c r="M1936" s="223">
        <v>0</v>
      </c>
      <c r="N1936" s="223">
        <v>0</v>
      </c>
      <c r="O1936">
        <v>30</v>
      </c>
    </row>
    <row r="1937" spans="1:15">
      <c r="A1937" s="222" t="s">
        <v>921</v>
      </c>
      <c r="B1937" s="222" t="s">
        <v>922</v>
      </c>
      <c r="C1937" s="223">
        <v>0</v>
      </c>
      <c r="D1937" s="223">
        <v>0</v>
      </c>
      <c r="E1937" s="223">
        <v>0</v>
      </c>
      <c r="F1937" s="223">
        <v>0</v>
      </c>
      <c r="G1937" s="223">
        <v>0</v>
      </c>
      <c r="H1937" s="223">
        <v>0</v>
      </c>
      <c r="I1937" s="223">
        <v>0</v>
      </c>
      <c r="J1937" s="223">
        <v>0</v>
      </c>
      <c r="K1937" s="223">
        <v>0</v>
      </c>
      <c r="L1937" s="223">
        <v>0</v>
      </c>
      <c r="M1937" s="223">
        <v>0</v>
      </c>
      <c r="N1937" s="223">
        <v>0</v>
      </c>
      <c r="O1937">
        <v>30</v>
      </c>
    </row>
    <row r="1938" spans="1:15">
      <c r="A1938" s="222" t="s">
        <v>923</v>
      </c>
      <c r="B1938" s="222" t="s">
        <v>119</v>
      </c>
      <c r="C1938" s="223">
        <v>0</v>
      </c>
      <c r="D1938" s="223">
        <v>0</v>
      </c>
      <c r="E1938" s="223">
        <v>0</v>
      </c>
      <c r="F1938" s="223">
        <v>0</v>
      </c>
      <c r="G1938" s="223">
        <v>0</v>
      </c>
      <c r="H1938" s="223">
        <v>0</v>
      </c>
      <c r="I1938" s="223">
        <v>0</v>
      </c>
      <c r="J1938" s="223">
        <v>0</v>
      </c>
      <c r="K1938" s="223">
        <v>0</v>
      </c>
      <c r="L1938" s="223">
        <v>0</v>
      </c>
      <c r="M1938" s="223">
        <v>0</v>
      </c>
      <c r="N1938" s="223">
        <v>0</v>
      </c>
      <c r="O1938">
        <v>30</v>
      </c>
    </row>
    <row r="1939" spans="1:15">
      <c r="A1939" s="222" t="s">
        <v>924</v>
      </c>
      <c r="B1939" s="222" t="s">
        <v>925</v>
      </c>
      <c r="C1939" s="223">
        <v>0</v>
      </c>
      <c r="D1939" s="223">
        <v>0</v>
      </c>
      <c r="E1939" s="223">
        <v>0</v>
      </c>
      <c r="F1939" s="223">
        <v>0</v>
      </c>
      <c r="G1939" s="223">
        <v>0</v>
      </c>
      <c r="H1939" s="223">
        <v>0</v>
      </c>
      <c r="I1939" s="223">
        <v>0</v>
      </c>
      <c r="J1939" s="223">
        <v>0</v>
      </c>
      <c r="K1939" s="223">
        <v>0</v>
      </c>
      <c r="L1939" s="223">
        <v>0</v>
      </c>
      <c r="M1939" s="223">
        <v>0</v>
      </c>
      <c r="N1939" s="223">
        <v>0</v>
      </c>
      <c r="O1939">
        <v>30</v>
      </c>
    </row>
    <row r="1940" spans="1:15">
      <c r="A1940" s="222" t="s">
        <v>928</v>
      </c>
      <c r="B1940" s="222" t="s">
        <v>929</v>
      </c>
      <c r="C1940" s="223">
        <v>0</v>
      </c>
      <c r="D1940" s="223">
        <v>0</v>
      </c>
      <c r="E1940" s="223">
        <v>0</v>
      </c>
      <c r="F1940" s="223">
        <v>0</v>
      </c>
      <c r="G1940" s="223">
        <v>0</v>
      </c>
      <c r="H1940" s="223">
        <v>0</v>
      </c>
      <c r="I1940" s="223">
        <v>0</v>
      </c>
      <c r="J1940" s="223">
        <v>0</v>
      </c>
      <c r="K1940" s="223">
        <v>0</v>
      </c>
      <c r="L1940" s="223">
        <v>0</v>
      </c>
      <c r="M1940" s="223">
        <v>0</v>
      </c>
      <c r="N1940" s="223">
        <v>0</v>
      </c>
      <c r="O1940">
        <v>30</v>
      </c>
    </row>
    <row r="1941" spans="1:15">
      <c r="A1941" s="222" t="s">
        <v>930</v>
      </c>
      <c r="B1941" s="222" t="s">
        <v>2488</v>
      </c>
      <c r="C1941" s="223">
        <v>0</v>
      </c>
      <c r="D1941" s="223">
        <v>0</v>
      </c>
      <c r="E1941" s="223">
        <v>0</v>
      </c>
      <c r="F1941" s="223">
        <v>0</v>
      </c>
      <c r="G1941" s="223">
        <v>0</v>
      </c>
      <c r="H1941" s="223">
        <v>0</v>
      </c>
      <c r="I1941" s="223">
        <v>0</v>
      </c>
      <c r="J1941" s="223">
        <v>0</v>
      </c>
      <c r="K1941" s="223">
        <v>0</v>
      </c>
      <c r="L1941" s="223">
        <v>0</v>
      </c>
      <c r="M1941" s="223">
        <v>0</v>
      </c>
      <c r="N1941" s="223">
        <v>0</v>
      </c>
      <c r="O1941">
        <v>30</v>
      </c>
    </row>
    <row r="1942" spans="1:15">
      <c r="A1942" s="222" t="s">
        <v>931</v>
      </c>
      <c r="B1942" s="222" t="s">
        <v>932</v>
      </c>
      <c r="C1942" s="223">
        <v>2713035.28</v>
      </c>
      <c r="D1942" s="223">
        <v>2713147.59</v>
      </c>
      <c r="E1942" s="223">
        <v>2713283.48</v>
      </c>
      <c r="F1942" s="223">
        <v>2713405.89</v>
      </c>
      <c r="G1942" s="223">
        <v>2713526.06</v>
      </c>
      <c r="H1942" s="223">
        <v>2713651.84</v>
      </c>
      <c r="I1942" s="223">
        <v>2713651.84</v>
      </c>
      <c r="J1942" s="223">
        <v>2713651.84</v>
      </c>
      <c r="K1942" s="223">
        <v>2713651.84</v>
      </c>
      <c r="L1942" s="223">
        <v>2713651.84</v>
      </c>
      <c r="M1942" s="223">
        <v>2713651.84</v>
      </c>
      <c r="N1942" s="223">
        <v>2713651.84</v>
      </c>
      <c r="O1942">
        <v>30</v>
      </c>
    </row>
    <row r="1943" spans="1:15">
      <c r="A1943" s="222" t="s">
        <v>933</v>
      </c>
      <c r="B1943" s="222" t="s">
        <v>934</v>
      </c>
      <c r="C1943" s="223">
        <v>4612.3900000000003</v>
      </c>
      <c r="D1943" s="223">
        <v>3275.39</v>
      </c>
      <c r="E1943" s="223">
        <v>3275.39</v>
      </c>
      <c r="F1943" s="223">
        <v>3275.39</v>
      </c>
      <c r="G1943" s="223">
        <v>3275.39</v>
      </c>
      <c r="H1943" s="223">
        <v>3275.39</v>
      </c>
      <c r="I1943" s="223">
        <v>3275.39</v>
      </c>
      <c r="J1943" s="223">
        <v>3275.39</v>
      </c>
      <c r="K1943" s="223">
        <v>3275.39</v>
      </c>
      <c r="L1943" s="223">
        <v>3275.39</v>
      </c>
      <c r="M1943" s="223">
        <v>3275.39</v>
      </c>
      <c r="N1943" s="223">
        <v>3275.39</v>
      </c>
      <c r="O1943">
        <v>30</v>
      </c>
    </row>
    <row r="1944" spans="1:15">
      <c r="A1944" s="222" t="s">
        <v>935</v>
      </c>
      <c r="B1944" s="222" t="s">
        <v>936</v>
      </c>
      <c r="C1944" s="223">
        <v>232480.31</v>
      </c>
      <c r="D1944" s="223">
        <v>232480.31</v>
      </c>
      <c r="E1944" s="223">
        <v>232480.31</v>
      </c>
      <c r="F1944" s="223">
        <v>232480.31</v>
      </c>
      <c r="G1944" s="223">
        <v>232480.31</v>
      </c>
      <c r="H1944" s="223">
        <v>232480.31</v>
      </c>
      <c r="I1944" s="223">
        <v>232480.31</v>
      </c>
      <c r="J1944" s="223">
        <v>232480.31</v>
      </c>
      <c r="K1944" s="223">
        <v>232480.31</v>
      </c>
      <c r="L1944" s="223">
        <v>232480.31</v>
      </c>
      <c r="M1944" s="223">
        <v>232480.31</v>
      </c>
      <c r="N1944" s="223">
        <v>232480.31</v>
      </c>
      <c r="O1944">
        <v>30</v>
      </c>
    </row>
    <row r="1945" spans="1:15">
      <c r="A1945" s="222" t="s">
        <v>937</v>
      </c>
      <c r="B1945" s="222" t="s">
        <v>938</v>
      </c>
      <c r="C1945" s="223">
        <v>0</v>
      </c>
      <c r="D1945" s="223">
        <v>0</v>
      </c>
      <c r="E1945" s="223">
        <v>0</v>
      </c>
      <c r="F1945" s="223">
        <v>0</v>
      </c>
      <c r="G1945" s="223">
        <v>0</v>
      </c>
      <c r="H1945" s="223">
        <v>0</v>
      </c>
      <c r="I1945" s="223">
        <v>0</v>
      </c>
      <c r="J1945" s="223">
        <v>0</v>
      </c>
      <c r="K1945" s="223">
        <v>0</v>
      </c>
      <c r="L1945" s="223">
        <v>0</v>
      </c>
      <c r="M1945" s="223">
        <v>0</v>
      </c>
      <c r="N1945" s="223">
        <v>0</v>
      </c>
      <c r="O1945">
        <v>30</v>
      </c>
    </row>
    <row r="1946" spans="1:15">
      <c r="A1946" s="222" t="s">
        <v>939</v>
      </c>
      <c r="B1946" s="222" t="s">
        <v>940</v>
      </c>
      <c r="C1946" s="223">
        <v>0</v>
      </c>
      <c r="D1946" s="223">
        <v>0</v>
      </c>
      <c r="E1946" s="223">
        <v>0</v>
      </c>
      <c r="F1946" s="223">
        <v>0</v>
      </c>
      <c r="G1946" s="223">
        <v>0</v>
      </c>
      <c r="H1946" s="223">
        <v>0</v>
      </c>
      <c r="I1946" s="223">
        <v>0</v>
      </c>
      <c r="J1946" s="223">
        <v>0</v>
      </c>
      <c r="K1946" s="223">
        <v>0</v>
      </c>
      <c r="L1946" s="223">
        <v>0</v>
      </c>
      <c r="M1946" s="223">
        <v>0</v>
      </c>
      <c r="N1946" s="223">
        <v>0</v>
      </c>
      <c r="O1946">
        <v>30</v>
      </c>
    </row>
    <row r="1947" spans="1:15">
      <c r="A1947" s="222" t="s">
        <v>941</v>
      </c>
      <c r="B1947" s="222" t="s">
        <v>942</v>
      </c>
      <c r="C1947" s="223">
        <v>773647.25</v>
      </c>
      <c r="D1947" s="223">
        <v>590189.76</v>
      </c>
      <c r="E1947" s="223">
        <v>590189.76</v>
      </c>
      <c r="F1947" s="223">
        <v>517184.39</v>
      </c>
      <c r="G1947" s="223">
        <v>489151.06</v>
      </c>
      <c r="H1947" s="223">
        <v>289130.81</v>
      </c>
      <c r="I1947" s="223">
        <v>289130.81</v>
      </c>
      <c r="J1947" s="223">
        <v>289130.81</v>
      </c>
      <c r="K1947" s="223">
        <v>289130.81</v>
      </c>
      <c r="L1947" s="223">
        <v>289130.81</v>
      </c>
      <c r="M1947" s="223">
        <v>289130.81</v>
      </c>
      <c r="N1947" s="223">
        <v>289130.81</v>
      </c>
      <c r="O1947">
        <v>30</v>
      </c>
    </row>
    <row r="1948" spans="1:15">
      <c r="A1948" s="222" t="s">
        <v>943</v>
      </c>
      <c r="B1948" s="222" t="s">
        <v>944</v>
      </c>
      <c r="C1948" s="223">
        <v>10560720.380000001</v>
      </c>
      <c r="D1948" s="223">
        <v>10573620.93</v>
      </c>
      <c r="E1948" s="223">
        <v>10025332.800000001</v>
      </c>
      <c r="F1948" s="223">
        <v>9851941.0999999996</v>
      </c>
      <c r="G1948" s="223">
        <v>11116804.34</v>
      </c>
      <c r="H1948" s="223">
        <v>11139964.51</v>
      </c>
      <c r="I1948" s="223">
        <v>1337955.46</v>
      </c>
      <c r="J1948" s="223">
        <v>1337955.46</v>
      </c>
      <c r="K1948" s="223">
        <v>1337955.46</v>
      </c>
      <c r="L1948" s="223">
        <v>1337955.46</v>
      </c>
      <c r="M1948" s="223">
        <v>1337955.46</v>
      </c>
      <c r="N1948" s="223">
        <v>1337955.46</v>
      </c>
      <c r="O1948">
        <v>30</v>
      </c>
    </row>
    <row r="1949" spans="1:15">
      <c r="A1949" s="222" t="s">
        <v>945</v>
      </c>
      <c r="B1949" s="222" t="s">
        <v>946</v>
      </c>
      <c r="C1949" s="223">
        <v>3957750.32</v>
      </c>
      <c r="D1949" s="223">
        <v>4030750.32</v>
      </c>
      <c r="E1949" s="223">
        <v>5013005.8499999996</v>
      </c>
      <c r="F1949" s="223">
        <v>5238607.0599999996</v>
      </c>
      <c r="G1949" s="223">
        <v>5428135.0999999996</v>
      </c>
      <c r="H1949" s="223">
        <v>5623011.7400000002</v>
      </c>
      <c r="I1949" s="223">
        <v>5623011.7400000002</v>
      </c>
      <c r="J1949" s="223">
        <v>5623011.7400000002</v>
      </c>
      <c r="K1949" s="223">
        <v>5623011.7400000002</v>
      </c>
      <c r="L1949" s="223">
        <v>5623011.7400000002</v>
      </c>
      <c r="M1949" s="223">
        <v>5623011.7400000002</v>
      </c>
      <c r="N1949" s="223">
        <v>5623011.7400000002</v>
      </c>
      <c r="O1949">
        <v>30</v>
      </c>
    </row>
    <row r="1950" spans="1:15">
      <c r="A1950" s="222" t="s">
        <v>947</v>
      </c>
      <c r="B1950" s="222" t="s">
        <v>948</v>
      </c>
      <c r="C1950" s="223">
        <v>7536069.0499999998</v>
      </c>
      <c r="D1950" s="223">
        <v>7259498.8099999996</v>
      </c>
      <c r="E1950" s="223">
        <v>7273187.4299999997</v>
      </c>
      <c r="F1950" s="223">
        <v>7162302.9500000002</v>
      </c>
      <c r="G1950" s="223">
        <v>7200983.5700000003</v>
      </c>
      <c r="H1950" s="223">
        <v>6681566.5599999996</v>
      </c>
      <c r="I1950" s="223">
        <v>6681566.5599999996</v>
      </c>
      <c r="J1950" s="223">
        <v>6681566.5599999996</v>
      </c>
      <c r="K1950" s="223">
        <v>6681566.5599999996</v>
      </c>
      <c r="L1950" s="223">
        <v>6681566.5599999996</v>
      </c>
      <c r="M1950" s="223">
        <v>6681566.5599999996</v>
      </c>
      <c r="N1950" s="223">
        <v>6681566.5599999996</v>
      </c>
      <c r="O1950">
        <v>30</v>
      </c>
    </row>
    <row r="1951" spans="1:15">
      <c r="A1951" s="222" t="s">
        <v>949</v>
      </c>
      <c r="B1951" s="222" t="s">
        <v>950</v>
      </c>
      <c r="C1951" s="223">
        <v>258456.88</v>
      </c>
      <c r="D1951" s="223">
        <v>258456.88</v>
      </c>
      <c r="E1951" s="223">
        <v>259070.17</v>
      </c>
      <c r="F1951" s="223">
        <v>728273.54</v>
      </c>
      <c r="G1951" s="223">
        <v>792048.58</v>
      </c>
      <c r="H1951" s="223">
        <v>605158.62</v>
      </c>
      <c r="I1951" s="223">
        <v>605158.62</v>
      </c>
      <c r="J1951" s="223">
        <v>605158.62</v>
      </c>
      <c r="K1951" s="223">
        <v>605158.62</v>
      </c>
      <c r="L1951" s="223">
        <v>605158.62</v>
      </c>
      <c r="M1951" s="223">
        <v>605158.62</v>
      </c>
      <c r="N1951" s="223">
        <v>605158.62</v>
      </c>
      <c r="O1951">
        <v>30</v>
      </c>
    </row>
    <row r="1952" spans="1:15">
      <c r="A1952" s="222" t="s">
        <v>951</v>
      </c>
      <c r="B1952" s="222" t="s">
        <v>952</v>
      </c>
      <c r="C1952" s="223">
        <v>1708294.33</v>
      </c>
      <c r="D1952" s="223">
        <v>2348845.16</v>
      </c>
      <c r="E1952" s="223">
        <v>1549049.15</v>
      </c>
      <c r="F1952" s="223">
        <v>1418390.8</v>
      </c>
      <c r="G1952" s="223">
        <v>827775.5</v>
      </c>
      <c r="H1952" s="223">
        <v>938164.61</v>
      </c>
      <c r="I1952" s="223">
        <v>991329.53</v>
      </c>
      <c r="J1952" s="223">
        <v>991329.53</v>
      </c>
      <c r="K1952" s="223">
        <v>991329.53</v>
      </c>
      <c r="L1952" s="223">
        <v>991329.53</v>
      </c>
      <c r="M1952" s="223">
        <v>991329.53</v>
      </c>
      <c r="N1952" s="223">
        <v>991329.53</v>
      </c>
      <c r="O1952">
        <v>30</v>
      </c>
    </row>
    <row r="1953" spans="1:15">
      <c r="A1953" s="222" t="s">
        <v>953</v>
      </c>
      <c r="B1953" s="222" t="s">
        <v>954</v>
      </c>
      <c r="C1953" s="223">
        <v>7603863.8600000003</v>
      </c>
      <c r="D1953" s="223">
        <v>10554834.449999999</v>
      </c>
      <c r="E1953" s="223">
        <v>6850239.0199999996</v>
      </c>
      <c r="F1953" s="223">
        <v>6237135.9199999999</v>
      </c>
      <c r="G1953" s="223">
        <v>3490521.51</v>
      </c>
      <c r="H1953" s="223">
        <v>4205532.53</v>
      </c>
      <c r="I1953" s="223">
        <v>4450411.91</v>
      </c>
      <c r="J1953" s="223">
        <v>4450411.91</v>
      </c>
      <c r="K1953" s="223">
        <v>4450411.91</v>
      </c>
      <c r="L1953" s="223">
        <v>4450411.91</v>
      </c>
      <c r="M1953" s="223">
        <v>4450411.91</v>
      </c>
      <c r="N1953" s="223">
        <v>4450411.91</v>
      </c>
      <c r="O1953">
        <v>30</v>
      </c>
    </row>
    <row r="1954" spans="1:15">
      <c r="A1954" s="222" t="s">
        <v>955</v>
      </c>
      <c r="B1954" s="222" t="s">
        <v>956</v>
      </c>
      <c r="C1954" s="223">
        <v>0</v>
      </c>
      <c r="D1954" s="223">
        <v>0</v>
      </c>
      <c r="E1954" s="223">
        <v>0</v>
      </c>
      <c r="F1954" s="223">
        <v>0</v>
      </c>
      <c r="G1954" s="223">
        <v>0</v>
      </c>
      <c r="H1954" s="223">
        <v>0</v>
      </c>
      <c r="I1954" s="223">
        <v>0</v>
      </c>
      <c r="J1954" s="223">
        <v>0</v>
      </c>
      <c r="K1954" s="223">
        <v>0</v>
      </c>
      <c r="L1954" s="223">
        <v>0</v>
      </c>
      <c r="M1954" s="223">
        <v>0</v>
      </c>
      <c r="N1954" s="223">
        <v>0</v>
      </c>
      <c r="O1954">
        <v>30</v>
      </c>
    </row>
    <row r="1955" spans="1:15">
      <c r="A1955" s="222" t="s">
        <v>957</v>
      </c>
      <c r="B1955" s="222" t="s">
        <v>958</v>
      </c>
      <c r="C1955" s="223">
        <v>0</v>
      </c>
      <c r="D1955" s="223">
        <v>0</v>
      </c>
      <c r="E1955" s="223">
        <v>0</v>
      </c>
      <c r="F1955" s="223">
        <v>0</v>
      </c>
      <c r="G1955" s="223">
        <v>0</v>
      </c>
      <c r="H1955" s="223">
        <v>0</v>
      </c>
      <c r="I1955" s="223">
        <v>0</v>
      </c>
      <c r="J1955" s="223">
        <v>0</v>
      </c>
      <c r="K1955" s="223">
        <v>0</v>
      </c>
      <c r="L1955" s="223">
        <v>0</v>
      </c>
      <c r="M1955" s="223">
        <v>0</v>
      </c>
      <c r="N1955" s="223">
        <v>0</v>
      </c>
      <c r="O1955">
        <v>30</v>
      </c>
    </row>
    <row r="1956" spans="1:15">
      <c r="A1956" s="222" t="s">
        <v>2489</v>
      </c>
      <c r="B1956" s="222" t="s">
        <v>2490</v>
      </c>
      <c r="C1956" s="223">
        <v>616376.76</v>
      </c>
      <c r="D1956" s="223">
        <v>702299.38</v>
      </c>
      <c r="E1956" s="223">
        <v>681903.9</v>
      </c>
      <c r="F1956" s="223">
        <v>760503.9</v>
      </c>
      <c r="G1956" s="223">
        <v>760505.58</v>
      </c>
      <c r="H1956" s="223">
        <v>964010.26</v>
      </c>
      <c r="I1956" s="223">
        <v>964010.26</v>
      </c>
      <c r="J1956" s="223">
        <v>964010.26</v>
      </c>
      <c r="K1956" s="223">
        <v>964010.26</v>
      </c>
      <c r="L1956" s="223">
        <v>964010.26</v>
      </c>
      <c r="M1956" s="223">
        <v>964010.26</v>
      </c>
      <c r="N1956" s="223">
        <v>964010.26</v>
      </c>
      <c r="O1956">
        <v>30</v>
      </c>
    </row>
    <row r="1957" spans="1:15">
      <c r="A1957" s="222" t="s">
        <v>959</v>
      </c>
      <c r="B1957" s="222" t="s">
        <v>960</v>
      </c>
      <c r="C1957" s="223">
        <v>549222.38</v>
      </c>
      <c r="D1957" s="223">
        <v>552615.15</v>
      </c>
      <c r="E1957" s="223">
        <v>0</v>
      </c>
      <c r="F1957" s="223">
        <v>0</v>
      </c>
      <c r="G1957" s="223">
        <v>0</v>
      </c>
      <c r="H1957" s="223">
        <v>0</v>
      </c>
      <c r="I1957" s="223">
        <v>0</v>
      </c>
      <c r="J1957" s="223">
        <v>0</v>
      </c>
      <c r="K1957" s="223">
        <v>0</v>
      </c>
      <c r="L1957" s="223">
        <v>0</v>
      </c>
      <c r="M1957" s="223">
        <v>0</v>
      </c>
      <c r="N1957" s="223">
        <v>0</v>
      </c>
      <c r="O1957">
        <v>30</v>
      </c>
    </row>
    <row r="1958" spans="1:15">
      <c r="A1958" s="222" t="s">
        <v>961</v>
      </c>
      <c r="B1958" s="222" t="s">
        <v>962</v>
      </c>
      <c r="C1958" s="223">
        <v>13800.45</v>
      </c>
      <c r="D1958" s="223">
        <v>13903.5</v>
      </c>
      <c r="E1958" s="223">
        <v>14028.19</v>
      </c>
      <c r="F1958" s="223">
        <v>14140.51</v>
      </c>
      <c r="G1958" s="223">
        <v>14250.77</v>
      </c>
      <c r="H1958" s="223">
        <v>14366.18</v>
      </c>
      <c r="I1958" s="223">
        <v>14366.18</v>
      </c>
      <c r="J1958" s="223">
        <v>14366.18</v>
      </c>
      <c r="K1958" s="223">
        <v>14366.18</v>
      </c>
      <c r="L1958" s="223">
        <v>14366.18</v>
      </c>
      <c r="M1958" s="223">
        <v>14366.18</v>
      </c>
      <c r="N1958" s="223">
        <v>14366.18</v>
      </c>
      <c r="O1958">
        <v>30</v>
      </c>
    </row>
    <row r="1959" spans="1:15">
      <c r="A1959" s="222" t="s">
        <v>963</v>
      </c>
      <c r="B1959" s="222" t="s">
        <v>964</v>
      </c>
      <c r="C1959" s="223">
        <v>0</v>
      </c>
      <c r="D1959" s="223">
        <v>0</v>
      </c>
      <c r="E1959" s="223">
        <v>0</v>
      </c>
      <c r="F1959" s="223">
        <v>0</v>
      </c>
      <c r="G1959" s="223">
        <v>0</v>
      </c>
      <c r="H1959" s="223">
        <v>0</v>
      </c>
      <c r="I1959" s="223">
        <v>0</v>
      </c>
      <c r="J1959" s="223">
        <v>0</v>
      </c>
      <c r="K1959" s="223">
        <v>0</v>
      </c>
      <c r="L1959" s="223">
        <v>0</v>
      </c>
      <c r="M1959" s="223">
        <v>0</v>
      </c>
      <c r="N1959" s="223">
        <v>0</v>
      </c>
      <c r="O1959">
        <v>30</v>
      </c>
    </row>
    <row r="1960" spans="1:15">
      <c r="A1960" s="222" t="s">
        <v>965</v>
      </c>
      <c r="B1960" s="222" t="s">
        <v>966</v>
      </c>
      <c r="C1960" s="223">
        <v>0</v>
      </c>
      <c r="D1960" s="223">
        <v>0</v>
      </c>
      <c r="E1960" s="223">
        <v>0</v>
      </c>
      <c r="F1960" s="223">
        <v>0</v>
      </c>
      <c r="G1960" s="223">
        <v>0</v>
      </c>
      <c r="H1960" s="223">
        <v>0</v>
      </c>
      <c r="I1960" s="223">
        <v>0</v>
      </c>
      <c r="J1960" s="223">
        <v>0</v>
      </c>
      <c r="K1960" s="223">
        <v>0</v>
      </c>
      <c r="L1960" s="223">
        <v>0</v>
      </c>
      <c r="M1960" s="223">
        <v>0</v>
      </c>
      <c r="N1960" s="223">
        <v>0</v>
      </c>
      <c r="O1960">
        <v>30</v>
      </c>
    </row>
    <row r="1961" spans="1:15">
      <c r="A1961" s="222" t="s">
        <v>967</v>
      </c>
      <c r="B1961" s="222" t="s">
        <v>968</v>
      </c>
      <c r="C1961" s="223">
        <v>0</v>
      </c>
      <c r="D1961" s="223">
        <v>14069.95</v>
      </c>
      <c r="E1961" s="223">
        <v>14069.95</v>
      </c>
      <c r="F1961" s="223">
        <v>14069.95</v>
      </c>
      <c r="G1961" s="223">
        <v>15659.85</v>
      </c>
      <c r="H1961" s="223">
        <v>15817.43</v>
      </c>
      <c r="I1961" s="223">
        <v>15817.43</v>
      </c>
      <c r="J1961" s="223">
        <v>15817.43</v>
      </c>
      <c r="K1961" s="223">
        <v>15817.43</v>
      </c>
      <c r="L1961" s="223">
        <v>15817.43</v>
      </c>
      <c r="M1961" s="223">
        <v>15817.43</v>
      </c>
      <c r="N1961" s="223">
        <v>15817.43</v>
      </c>
      <c r="O1961">
        <v>30</v>
      </c>
    </row>
    <row r="1962" spans="1:15">
      <c r="A1962" s="222" t="s">
        <v>969</v>
      </c>
      <c r="B1962" s="222" t="s">
        <v>970</v>
      </c>
      <c r="C1962" s="223">
        <v>0</v>
      </c>
      <c r="D1962" s="223">
        <v>0</v>
      </c>
      <c r="E1962" s="223">
        <v>0</v>
      </c>
      <c r="F1962" s="223">
        <v>0</v>
      </c>
      <c r="G1962" s="223">
        <v>0</v>
      </c>
      <c r="H1962" s="223">
        <v>0</v>
      </c>
      <c r="I1962" s="223">
        <v>0</v>
      </c>
      <c r="J1962" s="223">
        <v>0</v>
      </c>
      <c r="K1962" s="223">
        <v>0</v>
      </c>
      <c r="L1962" s="223">
        <v>0</v>
      </c>
      <c r="M1962" s="223">
        <v>0</v>
      </c>
      <c r="N1962" s="223">
        <v>0</v>
      </c>
      <c r="O1962">
        <v>30</v>
      </c>
    </row>
    <row r="1963" spans="1:15">
      <c r="A1963" s="222" t="s">
        <v>971</v>
      </c>
      <c r="B1963" s="222" t="s">
        <v>972</v>
      </c>
      <c r="C1963" s="223">
        <v>0</v>
      </c>
      <c r="D1963" s="223">
        <v>0</v>
      </c>
      <c r="E1963" s="223">
        <v>0</v>
      </c>
      <c r="F1963" s="223">
        <v>0</v>
      </c>
      <c r="G1963" s="223">
        <v>0</v>
      </c>
      <c r="H1963" s="223">
        <v>0</v>
      </c>
      <c r="I1963" s="223">
        <v>0</v>
      </c>
      <c r="J1963" s="223">
        <v>0</v>
      </c>
      <c r="K1963" s="223">
        <v>0</v>
      </c>
      <c r="L1963" s="223">
        <v>0</v>
      </c>
      <c r="M1963" s="223">
        <v>0</v>
      </c>
      <c r="N1963" s="223">
        <v>0</v>
      </c>
      <c r="O1963">
        <v>30</v>
      </c>
    </row>
    <row r="1964" spans="1:15">
      <c r="A1964" s="222" t="s">
        <v>973</v>
      </c>
      <c r="B1964" s="222" t="s">
        <v>974</v>
      </c>
      <c r="C1964" s="223">
        <v>0</v>
      </c>
      <c r="D1964" s="223">
        <v>0</v>
      </c>
      <c r="E1964" s="223">
        <v>0</v>
      </c>
      <c r="F1964" s="223">
        <v>0</v>
      </c>
      <c r="G1964" s="223">
        <v>0</v>
      </c>
      <c r="H1964" s="223">
        <v>0</v>
      </c>
      <c r="I1964" s="223">
        <v>0</v>
      </c>
      <c r="J1964" s="223">
        <v>0</v>
      </c>
      <c r="K1964" s="223">
        <v>0</v>
      </c>
      <c r="L1964" s="223">
        <v>0</v>
      </c>
      <c r="M1964" s="223">
        <v>0</v>
      </c>
      <c r="N1964" s="223">
        <v>0</v>
      </c>
      <c r="O1964">
        <v>30</v>
      </c>
    </row>
    <row r="1965" spans="1:15">
      <c r="A1965" s="222" t="s">
        <v>975</v>
      </c>
      <c r="B1965" s="222" t="s">
        <v>976</v>
      </c>
      <c r="C1965" s="223">
        <v>0</v>
      </c>
      <c r="D1965" s="223">
        <v>0</v>
      </c>
      <c r="E1965" s="223">
        <v>0</v>
      </c>
      <c r="F1965" s="223">
        <v>0</v>
      </c>
      <c r="G1965" s="223">
        <v>0</v>
      </c>
      <c r="H1965" s="223">
        <v>0</v>
      </c>
      <c r="I1965" s="223">
        <v>0</v>
      </c>
      <c r="J1965" s="223">
        <v>0</v>
      </c>
      <c r="K1965" s="223">
        <v>0</v>
      </c>
      <c r="L1965" s="223">
        <v>0</v>
      </c>
      <c r="M1965" s="223">
        <v>0</v>
      </c>
      <c r="N1965" s="223">
        <v>0</v>
      </c>
      <c r="O1965">
        <v>30</v>
      </c>
    </row>
    <row r="1966" spans="1:15">
      <c r="A1966" s="222" t="s">
        <v>977</v>
      </c>
      <c r="B1966" s="222" t="s">
        <v>978</v>
      </c>
      <c r="C1966" s="223">
        <v>5089886.26</v>
      </c>
      <c r="D1966" s="223">
        <v>5117149.84</v>
      </c>
      <c r="E1966" s="223">
        <v>5150138.7699999996</v>
      </c>
      <c r="F1966" s="223">
        <v>5179856.07</v>
      </c>
      <c r="G1966" s="223">
        <v>5209028.0999999996</v>
      </c>
      <c r="H1966" s="223">
        <v>5239563.3099999996</v>
      </c>
      <c r="I1966" s="223">
        <v>5239563.3099999996</v>
      </c>
      <c r="J1966" s="223">
        <v>5239563.3099999996</v>
      </c>
      <c r="K1966" s="223">
        <v>5239563.3099999996</v>
      </c>
      <c r="L1966" s="223">
        <v>5239563.3099999996</v>
      </c>
      <c r="M1966" s="223">
        <v>5239563.3099999996</v>
      </c>
      <c r="N1966" s="223">
        <v>5239563.3099999996</v>
      </c>
      <c r="O1966">
        <v>30</v>
      </c>
    </row>
    <row r="1967" spans="1:15">
      <c r="A1967" s="222" t="s">
        <v>979</v>
      </c>
      <c r="B1967" s="222" t="s">
        <v>119</v>
      </c>
      <c r="C1967" s="223">
        <v>0</v>
      </c>
      <c r="D1967" s="223">
        <v>0</v>
      </c>
      <c r="E1967" s="223">
        <v>0</v>
      </c>
      <c r="F1967" s="223">
        <v>0</v>
      </c>
      <c r="G1967" s="223">
        <v>0</v>
      </c>
      <c r="H1967" s="223">
        <v>0</v>
      </c>
      <c r="I1967" s="223">
        <v>0</v>
      </c>
      <c r="J1967" s="223">
        <v>0</v>
      </c>
      <c r="K1967" s="223">
        <v>0</v>
      </c>
      <c r="L1967" s="223">
        <v>0</v>
      </c>
      <c r="M1967" s="223">
        <v>0</v>
      </c>
      <c r="N1967" s="223">
        <v>0</v>
      </c>
      <c r="O1967">
        <v>30</v>
      </c>
    </row>
    <row r="1968" spans="1:15">
      <c r="A1968" s="222" t="s">
        <v>980</v>
      </c>
      <c r="B1968" s="222" t="s">
        <v>981</v>
      </c>
      <c r="C1968" s="223">
        <v>177475.67</v>
      </c>
      <c r="D1968" s="223">
        <v>308184.5</v>
      </c>
      <c r="E1968" s="223">
        <v>217285.1</v>
      </c>
      <c r="F1968" s="223">
        <v>178291.01</v>
      </c>
      <c r="G1968" s="223">
        <v>180680.62</v>
      </c>
      <c r="H1968" s="223">
        <v>178608.32</v>
      </c>
      <c r="I1968" s="223">
        <v>191050.54</v>
      </c>
      <c r="J1968" s="223">
        <v>191050.54</v>
      </c>
      <c r="K1968" s="223">
        <v>191050.54</v>
      </c>
      <c r="L1968" s="223">
        <v>191050.54</v>
      </c>
      <c r="M1968" s="223">
        <v>191050.54</v>
      </c>
      <c r="N1968" s="223">
        <v>191050.54</v>
      </c>
      <c r="O1968">
        <v>30</v>
      </c>
    </row>
    <row r="1969" spans="1:15">
      <c r="A1969" s="222" t="s">
        <v>982</v>
      </c>
      <c r="B1969" s="222" t="s">
        <v>983</v>
      </c>
      <c r="C1969" s="223">
        <v>0</v>
      </c>
      <c r="D1969" s="223">
        <v>0</v>
      </c>
      <c r="E1969" s="223">
        <v>0</v>
      </c>
      <c r="F1969" s="223">
        <v>0</v>
      </c>
      <c r="G1969" s="223">
        <v>0</v>
      </c>
      <c r="H1969" s="223">
        <v>0</v>
      </c>
      <c r="I1969" s="223">
        <v>0</v>
      </c>
      <c r="J1969" s="223">
        <v>0</v>
      </c>
      <c r="K1969" s="223">
        <v>0</v>
      </c>
      <c r="L1969" s="223">
        <v>0</v>
      </c>
      <c r="M1969" s="223">
        <v>0</v>
      </c>
      <c r="N1969" s="223">
        <v>0</v>
      </c>
      <c r="O1969">
        <v>30</v>
      </c>
    </row>
    <row r="1970" spans="1:15">
      <c r="A1970" s="222" t="s">
        <v>984</v>
      </c>
      <c r="B1970" s="222" t="s">
        <v>985</v>
      </c>
      <c r="C1970" s="223">
        <v>0</v>
      </c>
      <c r="D1970" s="223">
        <v>0</v>
      </c>
      <c r="E1970" s="223">
        <v>0</v>
      </c>
      <c r="F1970" s="223">
        <v>0</v>
      </c>
      <c r="G1970" s="223">
        <v>0</v>
      </c>
      <c r="H1970" s="223">
        <v>0</v>
      </c>
      <c r="I1970" s="223">
        <v>0</v>
      </c>
      <c r="J1970" s="223">
        <v>0</v>
      </c>
      <c r="K1970" s="223">
        <v>0</v>
      </c>
      <c r="L1970" s="223">
        <v>0</v>
      </c>
      <c r="M1970" s="223">
        <v>0</v>
      </c>
      <c r="N1970" s="223">
        <v>0</v>
      </c>
      <c r="O1970">
        <v>30</v>
      </c>
    </row>
    <row r="1971" spans="1:15">
      <c r="A1971" s="222" t="s">
        <v>986</v>
      </c>
      <c r="B1971" s="222" t="s">
        <v>987</v>
      </c>
      <c r="C1971" s="223">
        <v>0</v>
      </c>
      <c r="D1971" s="223">
        <v>0</v>
      </c>
      <c r="E1971" s="223">
        <v>0</v>
      </c>
      <c r="F1971" s="223">
        <v>0</v>
      </c>
      <c r="G1971" s="223">
        <v>0</v>
      </c>
      <c r="H1971" s="223">
        <v>0</v>
      </c>
      <c r="I1971" s="223">
        <v>0</v>
      </c>
      <c r="J1971" s="223">
        <v>0</v>
      </c>
      <c r="K1971" s="223">
        <v>0</v>
      </c>
      <c r="L1971" s="223">
        <v>0</v>
      </c>
      <c r="M1971" s="223">
        <v>0</v>
      </c>
      <c r="N1971" s="223">
        <v>0</v>
      </c>
      <c r="O1971">
        <v>30</v>
      </c>
    </row>
    <row r="1972" spans="1:15">
      <c r="A1972" s="222" t="s">
        <v>988</v>
      </c>
      <c r="B1972" s="222" t="s">
        <v>989</v>
      </c>
      <c r="C1972" s="223">
        <v>0</v>
      </c>
      <c r="D1972" s="223">
        <v>0</v>
      </c>
      <c r="E1972" s="223">
        <v>0</v>
      </c>
      <c r="F1972" s="223">
        <v>0</v>
      </c>
      <c r="G1972" s="223">
        <v>0</v>
      </c>
      <c r="H1972" s="223">
        <v>0</v>
      </c>
      <c r="I1972" s="223">
        <v>0</v>
      </c>
      <c r="J1972" s="223">
        <v>0</v>
      </c>
      <c r="K1972" s="223">
        <v>0</v>
      </c>
      <c r="L1972" s="223">
        <v>0</v>
      </c>
      <c r="M1972" s="223">
        <v>0</v>
      </c>
      <c r="N1972" s="223">
        <v>0</v>
      </c>
      <c r="O1972">
        <v>30</v>
      </c>
    </row>
    <row r="1973" spans="1:15">
      <c r="A1973" s="222" t="s">
        <v>990</v>
      </c>
      <c r="B1973" s="222" t="s">
        <v>991</v>
      </c>
      <c r="C1973" s="223">
        <v>47939756.909999996</v>
      </c>
      <c r="D1973" s="223">
        <v>49531985.579999998</v>
      </c>
      <c r="E1973" s="223">
        <v>49143862.350000001</v>
      </c>
      <c r="F1973" s="223">
        <v>47730457.439999998</v>
      </c>
      <c r="G1973" s="223">
        <v>45615847.979999997</v>
      </c>
      <c r="H1973" s="223">
        <v>45534038.200000003</v>
      </c>
      <c r="I1973" s="223">
        <v>45534038.200000003</v>
      </c>
      <c r="J1973" s="223">
        <v>45534038.200000003</v>
      </c>
      <c r="K1973" s="223">
        <v>45534038.200000003</v>
      </c>
      <c r="L1973" s="223">
        <v>45534038.200000003</v>
      </c>
      <c r="M1973" s="223">
        <v>45534038.200000003</v>
      </c>
      <c r="N1973" s="223">
        <v>45534038.200000003</v>
      </c>
      <c r="O1973">
        <v>30</v>
      </c>
    </row>
    <row r="1974" spans="1:15">
      <c r="A1974" s="222" t="s">
        <v>992</v>
      </c>
      <c r="B1974" s="222" t="s">
        <v>993</v>
      </c>
      <c r="C1974" s="223">
        <v>17258312.559999999</v>
      </c>
      <c r="D1974" s="223">
        <v>17831514.879999999</v>
      </c>
      <c r="E1974" s="223">
        <v>17691790.510000002</v>
      </c>
      <c r="F1974" s="223">
        <v>17182964.739999998</v>
      </c>
      <c r="G1974" s="223">
        <v>16421705.34</v>
      </c>
      <c r="H1974" s="223">
        <v>16392253.82</v>
      </c>
      <c r="I1974" s="223">
        <v>16392253.82</v>
      </c>
      <c r="J1974" s="223">
        <v>16392253.82</v>
      </c>
      <c r="K1974" s="223">
        <v>16392253.82</v>
      </c>
      <c r="L1974" s="223">
        <v>16392253.82</v>
      </c>
      <c r="M1974" s="223">
        <v>16392253.82</v>
      </c>
      <c r="N1974" s="223">
        <v>16392253.82</v>
      </c>
      <c r="O1974">
        <v>30</v>
      </c>
    </row>
    <row r="1975" spans="1:15">
      <c r="A1975" s="222" t="s">
        <v>994</v>
      </c>
      <c r="B1975" s="222" t="s">
        <v>995</v>
      </c>
      <c r="C1975" s="223">
        <v>0</v>
      </c>
      <c r="D1975" s="223">
        <v>0</v>
      </c>
      <c r="E1975" s="223">
        <v>0</v>
      </c>
      <c r="F1975" s="223">
        <v>0</v>
      </c>
      <c r="G1975" s="223">
        <v>0</v>
      </c>
      <c r="H1975" s="223">
        <v>0</v>
      </c>
      <c r="I1975" s="223">
        <v>0</v>
      </c>
      <c r="J1975" s="223">
        <v>0</v>
      </c>
      <c r="K1975" s="223">
        <v>0</v>
      </c>
      <c r="L1975" s="223">
        <v>0</v>
      </c>
      <c r="M1975" s="223">
        <v>0</v>
      </c>
      <c r="N1975" s="223">
        <v>0</v>
      </c>
      <c r="O1975">
        <v>30</v>
      </c>
    </row>
    <row r="1976" spans="1:15">
      <c r="A1976" s="222" t="s">
        <v>996</v>
      </c>
      <c r="B1976" s="222" t="s">
        <v>997</v>
      </c>
      <c r="C1976" s="223">
        <v>0.01</v>
      </c>
      <c r="D1976" s="223">
        <v>0.01</v>
      </c>
      <c r="E1976" s="223">
        <v>0.01</v>
      </c>
      <c r="F1976" s="223">
        <v>0.01</v>
      </c>
      <c r="G1976" s="223">
        <v>0.01</v>
      </c>
      <c r="H1976" s="223">
        <v>0.01</v>
      </c>
      <c r="I1976" s="223">
        <v>0.01</v>
      </c>
      <c r="J1976" s="223">
        <v>0.01</v>
      </c>
      <c r="K1976" s="223">
        <v>0.01</v>
      </c>
      <c r="L1976" s="223">
        <v>0.01</v>
      </c>
      <c r="M1976" s="223">
        <v>0.01</v>
      </c>
      <c r="N1976" s="223">
        <v>0.01</v>
      </c>
      <c r="O1976">
        <v>30</v>
      </c>
    </row>
    <row r="1977" spans="1:15">
      <c r="A1977" s="222" t="s">
        <v>998</v>
      </c>
      <c r="B1977" s="222" t="s">
        <v>999</v>
      </c>
      <c r="C1977" s="223">
        <v>0</v>
      </c>
      <c r="D1977" s="223">
        <v>0</v>
      </c>
      <c r="E1977" s="223">
        <v>0</v>
      </c>
      <c r="F1977" s="223">
        <v>0</v>
      </c>
      <c r="G1977" s="223">
        <v>0</v>
      </c>
      <c r="H1977" s="223">
        <v>0</v>
      </c>
      <c r="I1977" s="223">
        <v>0</v>
      </c>
      <c r="J1977" s="223">
        <v>0</v>
      </c>
      <c r="K1977" s="223">
        <v>0</v>
      </c>
      <c r="L1977" s="223">
        <v>0</v>
      </c>
      <c r="M1977" s="223">
        <v>0</v>
      </c>
      <c r="N1977" s="223">
        <v>0</v>
      </c>
      <c r="O1977">
        <v>30</v>
      </c>
    </row>
    <row r="1978" spans="1:15">
      <c r="A1978" s="222" t="s">
        <v>1000</v>
      </c>
      <c r="B1978" s="222" t="s">
        <v>1001</v>
      </c>
      <c r="C1978" s="223">
        <v>505005.84</v>
      </c>
      <c r="D1978" s="223">
        <v>463798.85</v>
      </c>
      <c r="E1978" s="223">
        <v>466353.93</v>
      </c>
      <c r="F1978" s="223">
        <v>867949.32</v>
      </c>
      <c r="G1978" s="223">
        <v>376510.58</v>
      </c>
      <c r="H1978" s="223">
        <v>627428.91</v>
      </c>
      <c r="I1978" s="223">
        <v>32830.92</v>
      </c>
      <c r="J1978" s="223">
        <v>32830.92</v>
      </c>
      <c r="K1978" s="223">
        <v>32830.92</v>
      </c>
      <c r="L1978" s="223">
        <v>32830.92</v>
      </c>
      <c r="M1978" s="223">
        <v>32830.92</v>
      </c>
      <c r="N1978" s="223">
        <v>32830.92</v>
      </c>
      <c r="O1978">
        <v>30</v>
      </c>
    </row>
    <row r="1979" spans="1:15">
      <c r="A1979" s="222" t="s">
        <v>1002</v>
      </c>
      <c r="B1979" s="222" t="s">
        <v>1003</v>
      </c>
      <c r="C1979" s="223">
        <v>77923.44</v>
      </c>
      <c r="D1979" s="223">
        <v>77923.44</v>
      </c>
      <c r="E1979" s="223">
        <v>0</v>
      </c>
      <c r="F1979" s="223">
        <v>0</v>
      </c>
      <c r="G1979" s="223">
        <v>0</v>
      </c>
      <c r="H1979" s="223">
        <v>0</v>
      </c>
      <c r="I1979" s="223">
        <v>0</v>
      </c>
      <c r="J1979" s="223">
        <v>0</v>
      </c>
      <c r="K1979" s="223">
        <v>0</v>
      </c>
      <c r="L1979" s="223">
        <v>0</v>
      </c>
      <c r="M1979" s="223">
        <v>0</v>
      </c>
      <c r="N1979" s="223">
        <v>0</v>
      </c>
      <c r="O1979">
        <v>30</v>
      </c>
    </row>
    <row r="1980" spans="1:15">
      <c r="A1980" s="222" t="s">
        <v>1004</v>
      </c>
      <c r="B1980" s="222" t="s">
        <v>1005</v>
      </c>
      <c r="C1980" s="223">
        <v>1650</v>
      </c>
      <c r="D1980" s="223">
        <v>0</v>
      </c>
      <c r="E1980" s="223">
        <v>0</v>
      </c>
      <c r="F1980" s="223">
        <v>763.55</v>
      </c>
      <c r="G1980" s="223">
        <v>273.55</v>
      </c>
      <c r="H1980" s="223">
        <v>0</v>
      </c>
      <c r="I1980" s="223">
        <v>0</v>
      </c>
      <c r="J1980" s="223">
        <v>0</v>
      </c>
      <c r="K1980" s="223">
        <v>0</v>
      </c>
      <c r="L1980" s="223">
        <v>0</v>
      </c>
      <c r="M1980" s="223">
        <v>0</v>
      </c>
      <c r="N1980" s="223">
        <v>0</v>
      </c>
      <c r="O1980">
        <v>30</v>
      </c>
    </row>
    <row r="1981" spans="1:15">
      <c r="A1981" s="222" t="s">
        <v>1006</v>
      </c>
      <c r="B1981" s="222" t="s">
        <v>1007</v>
      </c>
      <c r="C1981" s="223">
        <v>0</v>
      </c>
      <c r="D1981" s="223">
        <v>0</v>
      </c>
      <c r="E1981" s="223">
        <v>0</v>
      </c>
      <c r="F1981" s="223">
        <v>0</v>
      </c>
      <c r="G1981" s="223">
        <v>0</v>
      </c>
      <c r="H1981" s="223">
        <v>0</v>
      </c>
      <c r="I1981" s="223">
        <v>0</v>
      </c>
      <c r="J1981" s="223">
        <v>0</v>
      </c>
      <c r="K1981" s="223">
        <v>0</v>
      </c>
      <c r="L1981" s="223">
        <v>0</v>
      </c>
      <c r="M1981" s="223">
        <v>0</v>
      </c>
      <c r="N1981" s="223">
        <v>0</v>
      </c>
      <c r="O1981">
        <v>30</v>
      </c>
    </row>
    <row r="1982" spans="1:15">
      <c r="A1982" s="222" t="s">
        <v>1008</v>
      </c>
      <c r="B1982" s="222" t="s">
        <v>1009</v>
      </c>
      <c r="C1982" s="223">
        <v>253529.98</v>
      </c>
      <c r="D1982" s="223">
        <v>0</v>
      </c>
      <c r="E1982" s="223">
        <v>65507.519999999997</v>
      </c>
      <c r="F1982" s="223">
        <v>0</v>
      </c>
      <c r="G1982" s="223">
        <v>0</v>
      </c>
      <c r="H1982" s="223">
        <v>0</v>
      </c>
      <c r="I1982" s="223">
        <v>242745.81</v>
      </c>
      <c r="J1982" s="223">
        <v>242745.81</v>
      </c>
      <c r="K1982" s="223">
        <v>242745.81</v>
      </c>
      <c r="L1982" s="223">
        <v>242745.81</v>
      </c>
      <c r="M1982" s="223">
        <v>242745.81</v>
      </c>
      <c r="N1982" s="223">
        <v>242745.81</v>
      </c>
      <c r="O1982">
        <v>30</v>
      </c>
    </row>
    <row r="1983" spans="1:15">
      <c r="A1983" s="222" t="s">
        <v>1010</v>
      </c>
      <c r="B1983" s="222" t="s">
        <v>1011</v>
      </c>
      <c r="C1983" s="223">
        <v>0</v>
      </c>
      <c r="D1983" s="223">
        <v>0</v>
      </c>
      <c r="E1983" s="223">
        <v>0</v>
      </c>
      <c r="F1983" s="223">
        <v>0</v>
      </c>
      <c r="G1983" s="223">
        <v>0</v>
      </c>
      <c r="H1983" s="223">
        <v>0</v>
      </c>
      <c r="I1983" s="223">
        <v>0</v>
      </c>
      <c r="J1983" s="223">
        <v>0</v>
      </c>
      <c r="K1983" s="223">
        <v>0</v>
      </c>
      <c r="L1983" s="223">
        <v>0</v>
      </c>
      <c r="M1983" s="223">
        <v>0</v>
      </c>
      <c r="N1983" s="223">
        <v>0</v>
      </c>
      <c r="O1983">
        <v>30</v>
      </c>
    </row>
    <row r="1984" spans="1:15">
      <c r="A1984" s="222" t="s">
        <v>1012</v>
      </c>
      <c r="B1984" s="222" t="s">
        <v>1013</v>
      </c>
      <c r="C1984" s="223">
        <v>0</v>
      </c>
      <c r="D1984" s="223">
        <v>0</v>
      </c>
      <c r="E1984" s="223">
        <v>0</v>
      </c>
      <c r="F1984" s="223">
        <v>0</v>
      </c>
      <c r="G1984" s="223">
        <v>0</v>
      </c>
      <c r="H1984" s="223">
        <v>0</v>
      </c>
      <c r="I1984" s="223">
        <v>0</v>
      </c>
      <c r="J1984" s="223">
        <v>0</v>
      </c>
      <c r="K1984" s="223">
        <v>0</v>
      </c>
      <c r="L1984" s="223">
        <v>0</v>
      </c>
      <c r="M1984" s="223">
        <v>0</v>
      </c>
      <c r="N1984" s="223">
        <v>0</v>
      </c>
      <c r="O1984">
        <v>30</v>
      </c>
    </row>
    <row r="1985" spans="1:15">
      <c r="A1985" s="222" t="s">
        <v>1014</v>
      </c>
      <c r="B1985" s="222" t="s">
        <v>1015</v>
      </c>
      <c r="C1985" s="223">
        <v>0</v>
      </c>
      <c r="D1985" s="223">
        <v>0</v>
      </c>
      <c r="E1985" s="223">
        <v>0</v>
      </c>
      <c r="F1985" s="223">
        <v>0</v>
      </c>
      <c r="G1985" s="223">
        <v>0</v>
      </c>
      <c r="H1985" s="223">
        <v>0</v>
      </c>
      <c r="I1985" s="223">
        <v>0</v>
      </c>
      <c r="J1985" s="223">
        <v>0</v>
      </c>
      <c r="K1985" s="223">
        <v>0</v>
      </c>
      <c r="L1985" s="223">
        <v>0</v>
      </c>
      <c r="M1985" s="223">
        <v>0</v>
      </c>
      <c r="N1985" s="223">
        <v>0</v>
      </c>
      <c r="O1985">
        <v>30</v>
      </c>
    </row>
    <row r="1986" spans="1:15">
      <c r="A1986" s="222" t="s">
        <v>1016</v>
      </c>
      <c r="B1986" s="222" t="s">
        <v>1017</v>
      </c>
      <c r="C1986" s="223">
        <v>0</v>
      </c>
      <c r="D1986" s="223">
        <v>0</v>
      </c>
      <c r="E1986" s="223">
        <v>0</v>
      </c>
      <c r="F1986" s="223">
        <v>0</v>
      </c>
      <c r="G1986" s="223">
        <v>0</v>
      </c>
      <c r="H1986" s="223">
        <v>0</v>
      </c>
      <c r="I1986" s="223">
        <v>0</v>
      </c>
      <c r="J1986" s="223">
        <v>0</v>
      </c>
      <c r="K1986" s="223">
        <v>0</v>
      </c>
      <c r="L1986" s="223">
        <v>0</v>
      </c>
      <c r="M1986" s="223">
        <v>0</v>
      </c>
      <c r="N1986" s="223">
        <v>0</v>
      </c>
      <c r="O1986">
        <v>30</v>
      </c>
    </row>
    <row r="1987" spans="1:15">
      <c r="A1987" s="222" t="s">
        <v>1018</v>
      </c>
      <c r="B1987" s="222" t="s">
        <v>1019</v>
      </c>
      <c r="C1987" s="223">
        <v>-91370</v>
      </c>
      <c r="D1987" s="223">
        <v>0</v>
      </c>
      <c r="E1987" s="223">
        <v>-95319.69</v>
      </c>
      <c r="F1987" s="223">
        <v>-27824.97</v>
      </c>
      <c r="G1987" s="223">
        <v>-109831.66</v>
      </c>
      <c r="H1987" s="223">
        <v>-45665.1</v>
      </c>
      <c r="I1987" s="223">
        <v>-74331.929999999993</v>
      </c>
      <c r="J1987" s="223">
        <v>-74331.929999999993</v>
      </c>
      <c r="K1987" s="223">
        <v>-74331.929999999993</v>
      </c>
      <c r="L1987" s="223">
        <v>-74331.929999999993</v>
      </c>
      <c r="M1987" s="223">
        <v>-74331.929999999993</v>
      </c>
      <c r="N1987" s="223">
        <v>-74331.929999999993</v>
      </c>
      <c r="O1987">
        <v>30</v>
      </c>
    </row>
    <row r="1988" spans="1:15">
      <c r="A1988" s="222" t="s">
        <v>1020</v>
      </c>
      <c r="B1988" s="222" t="s">
        <v>1021</v>
      </c>
      <c r="C1988" s="223">
        <v>95215.46</v>
      </c>
      <c r="D1988" s="223">
        <v>77447.28</v>
      </c>
      <c r="E1988" s="223">
        <v>178210.3</v>
      </c>
      <c r="F1988" s="223">
        <v>97924.17</v>
      </c>
      <c r="G1988" s="223">
        <v>-37463.1</v>
      </c>
      <c r="H1988" s="223">
        <v>-6341.7</v>
      </c>
      <c r="I1988" s="223">
        <v>-29069.31</v>
      </c>
      <c r="J1988" s="223">
        <v>-29069.31</v>
      </c>
      <c r="K1988" s="223">
        <v>-29069.31</v>
      </c>
      <c r="L1988" s="223">
        <v>-29069.31</v>
      </c>
      <c r="M1988" s="223">
        <v>-29069.31</v>
      </c>
      <c r="N1988" s="223">
        <v>-29069.31</v>
      </c>
      <c r="O1988">
        <v>30</v>
      </c>
    </row>
    <row r="1989" spans="1:15">
      <c r="A1989" s="222" t="s">
        <v>1022</v>
      </c>
      <c r="B1989" s="222" t="s">
        <v>1023</v>
      </c>
      <c r="C1989" s="223">
        <v>123223.77</v>
      </c>
      <c r="D1989" s="223">
        <v>108868.56</v>
      </c>
      <c r="E1989" s="223">
        <v>127873.49</v>
      </c>
      <c r="F1989" s="223">
        <v>189713.17</v>
      </c>
      <c r="G1989" s="223">
        <v>363339.89</v>
      </c>
      <c r="H1989" s="223">
        <v>403370.09</v>
      </c>
      <c r="I1989" s="223">
        <v>403370.09</v>
      </c>
      <c r="J1989" s="223">
        <v>403370.09</v>
      </c>
      <c r="K1989" s="223">
        <v>403370.09</v>
      </c>
      <c r="L1989" s="223">
        <v>403370.09</v>
      </c>
      <c r="M1989" s="223">
        <v>403370.09</v>
      </c>
      <c r="N1989" s="223">
        <v>403370.09</v>
      </c>
      <c r="O1989">
        <v>30</v>
      </c>
    </row>
    <row r="1990" spans="1:15">
      <c r="A1990" s="222" t="s">
        <v>2491</v>
      </c>
      <c r="B1990" s="222" t="s">
        <v>2492</v>
      </c>
      <c r="C1990" s="223">
        <v>0</v>
      </c>
      <c r="D1990" s="223">
        <v>0</v>
      </c>
      <c r="E1990" s="223">
        <v>0</v>
      </c>
      <c r="F1990" s="223">
        <v>0</v>
      </c>
      <c r="G1990" s="223">
        <v>0</v>
      </c>
      <c r="H1990" s="223">
        <v>0</v>
      </c>
      <c r="I1990" s="223">
        <v>0</v>
      </c>
      <c r="J1990" s="223">
        <v>0</v>
      </c>
      <c r="K1990" s="223">
        <v>0</v>
      </c>
      <c r="L1990" s="223">
        <v>0</v>
      </c>
      <c r="M1990" s="223">
        <v>0</v>
      </c>
      <c r="N1990" s="223">
        <v>0</v>
      </c>
      <c r="O1990">
        <v>30</v>
      </c>
    </row>
    <row r="1991" spans="1:15">
      <c r="A1991" s="222" t="s">
        <v>1024</v>
      </c>
      <c r="B1991" s="222" t="s">
        <v>1025</v>
      </c>
      <c r="C1991" s="223">
        <v>0</v>
      </c>
      <c r="D1991" s="223">
        <v>0</v>
      </c>
      <c r="E1991" s="223">
        <v>0</v>
      </c>
      <c r="F1991" s="223">
        <v>0</v>
      </c>
      <c r="G1991" s="223">
        <v>0</v>
      </c>
      <c r="H1991" s="223">
        <v>0</v>
      </c>
      <c r="I1991" s="223">
        <v>0</v>
      </c>
      <c r="J1991" s="223">
        <v>0</v>
      </c>
      <c r="K1991" s="223">
        <v>0</v>
      </c>
      <c r="L1991" s="223">
        <v>0</v>
      </c>
      <c r="M1991" s="223">
        <v>0</v>
      </c>
      <c r="N1991" s="223">
        <v>0</v>
      </c>
      <c r="O1991">
        <v>30</v>
      </c>
    </row>
    <row r="1992" spans="1:15">
      <c r="A1992" s="222" t="s">
        <v>1026</v>
      </c>
      <c r="B1992" s="222" t="s">
        <v>1027</v>
      </c>
      <c r="C1992" s="223">
        <v>0</v>
      </c>
      <c r="D1992" s="223">
        <v>0</v>
      </c>
      <c r="E1992" s="223">
        <v>0</v>
      </c>
      <c r="F1992" s="223">
        <v>0</v>
      </c>
      <c r="G1992" s="223">
        <v>0</v>
      </c>
      <c r="H1992" s="223">
        <v>0</v>
      </c>
      <c r="I1992" s="223">
        <v>0</v>
      </c>
      <c r="J1992" s="223">
        <v>0</v>
      </c>
      <c r="K1992" s="223">
        <v>0</v>
      </c>
      <c r="L1992" s="223">
        <v>0</v>
      </c>
      <c r="M1992" s="223">
        <v>0</v>
      </c>
      <c r="N1992" s="223">
        <v>0</v>
      </c>
      <c r="O1992">
        <v>30</v>
      </c>
    </row>
    <row r="1993" spans="1:15">
      <c r="A1993" s="222" t="s">
        <v>1028</v>
      </c>
      <c r="B1993" s="222" t="s">
        <v>119</v>
      </c>
      <c r="C1993" s="223">
        <v>0</v>
      </c>
      <c r="D1993" s="223">
        <v>0</v>
      </c>
      <c r="E1993" s="223">
        <v>0</v>
      </c>
      <c r="F1993" s="223">
        <v>0</v>
      </c>
      <c r="G1993" s="223">
        <v>0</v>
      </c>
      <c r="H1993" s="223">
        <v>0</v>
      </c>
      <c r="I1993" s="223">
        <v>0</v>
      </c>
      <c r="J1993" s="223">
        <v>0</v>
      </c>
      <c r="K1993" s="223">
        <v>0</v>
      </c>
      <c r="L1993" s="223">
        <v>0</v>
      </c>
      <c r="M1993" s="223">
        <v>0</v>
      </c>
      <c r="N1993" s="223">
        <v>0</v>
      </c>
      <c r="O1993">
        <v>30</v>
      </c>
    </row>
    <row r="1994" spans="1:15">
      <c r="A1994" s="222" t="s">
        <v>1029</v>
      </c>
      <c r="B1994" s="222" t="s">
        <v>1030</v>
      </c>
      <c r="C1994" s="223">
        <v>94349.1</v>
      </c>
      <c r="D1994" s="223">
        <v>90227.19</v>
      </c>
      <c r="E1994" s="223">
        <v>45629.440000000002</v>
      </c>
      <c r="F1994" s="223">
        <v>311584</v>
      </c>
      <c r="G1994" s="223">
        <v>37710.97</v>
      </c>
      <c r="H1994" s="223">
        <v>52592.05</v>
      </c>
      <c r="I1994" s="223">
        <v>288228.02</v>
      </c>
      <c r="J1994" s="223">
        <v>288228.02</v>
      </c>
      <c r="K1994" s="223">
        <v>288228.02</v>
      </c>
      <c r="L1994" s="223">
        <v>288228.02</v>
      </c>
      <c r="M1994" s="223">
        <v>288228.02</v>
      </c>
      <c r="N1994" s="223">
        <v>288228.02</v>
      </c>
      <c r="O1994">
        <v>30</v>
      </c>
    </row>
    <row r="1995" spans="1:15">
      <c r="A1995" s="222" t="s">
        <v>1031</v>
      </c>
      <c r="B1995" s="222" t="s">
        <v>1032</v>
      </c>
      <c r="C1995" s="223">
        <v>0</v>
      </c>
      <c r="D1995" s="223">
        <v>50974</v>
      </c>
      <c r="E1995" s="223">
        <v>72383</v>
      </c>
      <c r="F1995" s="223">
        <v>191688</v>
      </c>
      <c r="G1995" s="223">
        <v>249203</v>
      </c>
      <c r="H1995" s="223">
        <v>309997</v>
      </c>
      <c r="I1995" s="223">
        <v>309997</v>
      </c>
      <c r="J1995" s="223">
        <v>309997</v>
      </c>
      <c r="K1995" s="223">
        <v>309997</v>
      </c>
      <c r="L1995" s="223">
        <v>309997</v>
      </c>
      <c r="M1995" s="223">
        <v>309997</v>
      </c>
      <c r="N1995" s="223">
        <v>309997</v>
      </c>
      <c r="O1995">
        <v>30</v>
      </c>
    </row>
    <row r="1996" spans="1:15">
      <c r="A1996" s="222" t="s">
        <v>1033</v>
      </c>
      <c r="B1996" s="222" t="s">
        <v>1034</v>
      </c>
      <c r="C1996" s="223">
        <v>263.45</v>
      </c>
      <c r="D1996" s="223">
        <v>228.3</v>
      </c>
      <c r="E1996" s="223">
        <v>228.3</v>
      </c>
      <c r="F1996" s="223">
        <v>228.3</v>
      </c>
      <c r="G1996" s="223">
        <v>228.3</v>
      </c>
      <c r="H1996" s="223">
        <v>256.3</v>
      </c>
      <c r="I1996" s="223">
        <v>256.3</v>
      </c>
      <c r="J1996" s="223">
        <v>256.3</v>
      </c>
      <c r="K1996" s="223">
        <v>256.3</v>
      </c>
      <c r="L1996" s="223">
        <v>256.3</v>
      </c>
      <c r="M1996" s="223">
        <v>256.3</v>
      </c>
      <c r="N1996" s="223">
        <v>256.3</v>
      </c>
      <c r="O1996">
        <v>30</v>
      </c>
    </row>
    <row r="1997" spans="1:15">
      <c r="A1997" s="222" t="s">
        <v>1035</v>
      </c>
      <c r="B1997" s="222" t="s">
        <v>1036</v>
      </c>
      <c r="C1997" s="223">
        <v>19574.259999999998</v>
      </c>
      <c r="D1997" s="223">
        <v>8027.03</v>
      </c>
      <c r="E1997" s="223">
        <v>18429.3</v>
      </c>
      <c r="F1997" s="223">
        <v>55458.9</v>
      </c>
      <c r="G1997" s="223">
        <v>4929.95</v>
      </c>
      <c r="H1997" s="223">
        <v>9633.7800000000007</v>
      </c>
      <c r="I1997" s="223">
        <v>9633.7800000000007</v>
      </c>
      <c r="J1997" s="223">
        <v>9633.7800000000007</v>
      </c>
      <c r="K1997" s="223">
        <v>9633.7800000000007</v>
      </c>
      <c r="L1997" s="223">
        <v>9633.7800000000007</v>
      </c>
      <c r="M1997" s="223">
        <v>9633.7800000000007</v>
      </c>
      <c r="N1997" s="223">
        <v>9633.7800000000007</v>
      </c>
      <c r="O1997">
        <v>30</v>
      </c>
    </row>
    <row r="1998" spans="1:15">
      <c r="A1998" s="222" t="s">
        <v>1037</v>
      </c>
      <c r="B1998" s="222" t="s">
        <v>119</v>
      </c>
      <c r="C1998" s="223">
        <v>0</v>
      </c>
      <c r="D1998" s="223">
        <v>0</v>
      </c>
      <c r="E1998" s="223">
        <v>0</v>
      </c>
      <c r="F1998" s="223">
        <v>0</v>
      </c>
      <c r="G1998" s="223">
        <v>0</v>
      </c>
      <c r="H1998" s="223">
        <v>0</v>
      </c>
      <c r="I1998" s="223">
        <v>0</v>
      </c>
      <c r="J1998" s="223">
        <v>0</v>
      </c>
      <c r="K1998" s="223">
        <v>0</v>
      </c>
      <c r="L1998" s="223">
        <v>0</v>
      </c>
      <c r="M1998" s="223">
        <v>0</v>
      </c>
      <c r="N1998" s="223">
        <v>0</v>
      </c>
      <c r="O1998">
        <v>30</v>
      </c>
    </row>
    <row r="1999" spans="1:15">
      <c r="A1999" s="222" t="s">
        <v>1038</v>
      </c>
      <c r="B1999" s="222" t="s">
        <v>119</v>
      </c>
      <c r="C1999" s="223">
        <v>0</v>
      </c>
      <c r="D1999" s="223">
        <v>0</v>
      </c>
      <c r="E1999" s="223">
        <v>0</v>
      </c>
      <c r="F1999" s="223">
        <v>0</v>
      </c>
      <c r="G1999" s="223">
        <v>0</v>
      </c>
      <c r="H1999" s="223">
        <v>0</v>
      </c>
      <c r="I1999" s="223">
        <v>0</v>
      </c>
      <c r="J1999" s="223">
        <v>0</v>
      </c>
      <c r="K1999" s="223">
        <v>0</v>
      </c>
      <c r="L1999" s="223">
        <v>0</v>
      </c>
      <c r="M1999" s="223">
        <v>0</v>
      </c>
      <c r="N1999" s="223">
        <v>0</v>
      </c>
      <c r="O1999">
        <v>30</v>
      </c>
    </row>
    <row r="2000" spans="1:15">
      <c r="A2000" s="222" t="s">
        <v>1039</v>
      </c>
      <c r="B2000" s="222" t="s">
        <v>119</v>
      </c>
      <c r="C2000" s="223">
        <v>0</v>
      </c>
      <c r="D2000" s="223">
        <v>0</v>
      </c>
      <c r="E2000" s="223">
        <v>0</v>
      </c>
      <c r="F2000" s="223">
        <v>0</v>
      </c>
      <c r="G2000" s="223">
        <v>0</v>
      </c>
      <c r="H2000" s="223">
        <v>0</v>
      </c>
      <c r="I2000" s="223">
        <v>0</v>
      </c>
      <c r="J2000" s="223">
        <v>0</v>
      </c>
      <c r="K2000" s="223">
        <v>0</v>
      </c>
      <c r="L2000" s="223">
        <v>0</v>
      </c>
      <c r="M2000" s="223">
        <v>0</v>
      </c>
      <c r="N2000" s="223">
        <v>0</v>
      </c>
      <c r="O2000">
        <v>30</v>
      </c>
    </row>
    <row r="2001" spans="1:15">
      <c r="A2001" s="222" t="s">
        <v>1040</v>
      </c>
      <c r="B2001" s="222" t="s">
        <v>1041</v>
      </c>
      <c r="C2001" s="223">
        <v>0</v>
      </c>
      <c r="D2001" s="223">
        <v>0</v>
      </c>
      <c r="E2001" s="223">
        <v>0</v>
      </c>
      <c r="F2001" s="223">
        <v>0</v>
      </c>
      <c r="G2001" s="223">
        <v>0</v>
      </c>
      <c r="H2001" s="223">
        <v>0</v>
      </c>
      <c r="I2001" s="223">
        <v>0</v>
      </c>
      <c r="J2001" s="223">
        <v>0</v>
      </c>
      <c r="K2001" s="223">
        <v>0</v>
      </c>
      <c r="L2001" s="223">
        <v>0</v>
      </c>
      <c r="M2001" s="223">
        <v>0</v>
      </c>
      <c r="N2001" s="223">
        <v>0</v>
      </c>
      <c r="O2001">
        <v>30</v>
      </c>
    </row>
    <row r="2002" spans="1:15">
      <c r="A2002" s="222" t="s">
        <v>1042</v>
      </c>
      <c r="B2002" s="222" t="s">
        <v>1043</v>
      </c>
      <c r="C2002" s="223">
        <v>94649773.590000004</v>
      </c>
      <c r="D2002" s="223">
        <v>59853012.520000003</v>
      </c>
      <c r="E2002" s="223">
        <v>79541935.340000004</v>
      </c>
      <c r="F2002" s="223">
        <v>77794698.689999998</v>
      </c>
      <c r="G2002" s="223">
        <v>84562935.760000005</v>
      </c>
      <c r="H2002" s="223">
        <v>68428272.439999998</v>
      </c>
      <c r="I2002" s="223">
        <v>9288393.7599999998</v>
      </c>
      <c r="J2002" s="223">
        <v>9288393.7599999998</v>
      </c>
      <c r="K2002" s="223">
        <v>9288393.7599999998</v>
      </c>
      <c r="L2002" s="223">
        <v>9288393.7599999998</v>
      </c>
      <c r="M2002" s="223">
        <v>9288393.7599999998</v>
      </c>
      <c r="N2002" s="223">
        <v>9288393.7599999998</v>
      </c>
      <c r="O2002">
        <v>30</v>
      </c>
    </row>
    <row r="2003" spans="1:15">
      <c r="A2003" s="222" t="s">
        <v>1044</v>
      </c>
      <c r="B2003" s="222" t="s">
        <v>1045</v>
      </c>
      <c r="C2003" s="223">
        <v>375000</v>
      </c>
      <c r="D2003" s="223">
        <v>450000</v>
      </c>
      <c r="E2003" s="223">
        <v>450000</v>
      </c>
      <c r="F2003" s="223">
        <v>450000</v>
      </c>
      <c r="G2003" s="223">
        <v>450000</v>
      </c>
      <c r="H2003" s="223">
        <v>375000</v>
      </c>
      <c r="I2003" s="223">
        <v>375000</v>
      </c>
      <c r="J2003" s="223">
        <v>375000</v>
      </c>
      <c r="K2003" s="223">
        <v>375000</v>
      </c>
      <c r="L2003" s="223">
        <v>375000</v>
      </c>
      <c r="M2003" s="223">
        <v>375000</v>
      </c>
      <c r="N2003" s="223">
        <v>375000</v>
      </c>
      <c r="O2003">
        <v>30</v>
      </c>
    </row>
    <row r="2004" spans="1:15">
      <c r="A2004" s="222" t="s">
        <v>1046</v>
      </c>
      <c r="B2004" s="222" t="s">
        <v>1047</v>
      </c>
      <c r="C2004" s="223">
        <v>0</v>
      </c>
      <c r="D2004" s="223">
        <v>0</v>
      </c>
      <c r="E2004" s="223">
        <v>0</v>
      </c>
      <c r="F2004" s="223">
        <v>0</v>
      </c>
      <c r="G2004" s="223">
        <v>0</v>
      </c>
      <c r="H2004" s="223">
        <v>0</v>
      </c>
      <c r="I2004" s="223">
        <v>0</v>
      </c>
      <c r="J2004" s="223">
        <v>0</v>
      </c>
      <c r="K2004" s="223">
        <v>0</v>
      </c>
      <c r="L2004" s="223">
        <v>0</v>
      </c>
      <c r="M2004" s="223">
        <v>0</v>
      </c>
      <c r="N2004" s="223">
        <v>0</v>
      </c>
      <c r="O2004">
        <v>30</v>
      </c>
    </row>
    <row r="2005" spans="1:15">
      <c r="A2005" s="222" t="s">
        <v>1048</v>
      </c>
      <c r="B2005" s="222" t="s">
        <v>1049</v>
      </c>
      <c r="C2005" s="223">
        <v>0</v>
      </c>
      <c r="D2005" s="223">
        <v>0</v>
      </c>
      <c r="E2005" s="223">
        <v>0</v>
      </c>
      <c r="F2005" s="223">
        <v>0</v>
      </c>
      <c r="G2005" s="223">
        <v>0</v>
      </c>
      <c r="H2005" s="223">
        <v>0</v>
      </c>
      <c r="I2005" s="223">
        <v>0</v>
      </c>
      <c r="J2005" s="223">
        <v>0</v>
      </c>
      <c r="K2005" s="223">
        <v>0</v>
      </c>
      <c r="L2005" s="223">
        <v>0</v>
      </c>
      <c r="M2005" s="223">
        <v>0</v>
      </c>
      <c r="N2005" s="223">
        <v>0</v>
      </c>
      <c r="O2005">
        <v>30</v>
      </c>
    </row>
    <row r="2006" spans="1:15">
      <c r="A2006" s="222" t="s">
        <v>9</v>
      </c>
      <c r="B2006" s="222" t="s">
        <v>15</v>
      </c>
      <c r="C2006" s="223">
        <v>8166074.1299999999</v>
      </c>
      <c r="D2006" s="223">
        <v>14841228.880000001</v>
      </c>
      <c r="E2006" s="223">
        <v>4950395.17</v>
      </c>
      <c r="F2006" s="223">
        <v>7276890.2400000002</v>
      </c>
      <c r="G2006" s="223">
        <v>8161015.5499999998</v>
      </c>
      <c r="H2006" s="223">
        <v>6351443.8799999999</v>
      </c>
      <c r="I2006" s="223">
        <v>0</v>
      </c>
      <c r="J2006" s="223">
        <v>0</v>
      </c>
      <c r="K2006" s="223">
        <v>0</v>
      </c>
      <c r="L2006" s="223">
        <v>0</v>
      </c>
      <c r="M2006" s="223">
        <v>0</v>
      </c>
      <c r="N2006" s="223">
        <v>0</v>
      </c>
      <c r="O2006">
        <v>30</v>
      </c>
    </row>
    <row r="2007" spans="1:15">
      <c r="A2007" s="222" t="s">
        <v>1050</v>
      </c>
      <c r="B2007" s="222" t="s">
        <v>1051</v>
      </c>
      <c r="C2007" s="223">
        <v>0</v>
      </c>
      <c r="D2007" s="223">
        <v>0</v>
      </c>
      <c r="E2007" s="223">
        <v>0</v>
      </c>
      <c r="F2007" s="223">
        <v>0</v>
      </c>
      <c r="G2007" s="223">
        <v>0</v>
      </c>
      <c r="H2007" s="223">
        <v>0</v>
      </c>
      <c r="I2007" s="223">
        <v>0</v>
      </c>
      <c r="J2007" s="223">
        <v>0</v>
      </c>
      <c r="K2007" s="223">
        <v>0</v>
      </c>
      <c r="L2007" s="223">
        <v>0</v>
      </c>
      <c r="M2007" s="223">
        <v>0</v>
      </c>
      <c r="N2007" s="223">
        <v>0</v>
      </c>
      <c r="O2007">
        <v>30</v>
      </c>
    </row>
    <row r="2008" spans="1:15">
      <c r="A2008" s="222" t="s">
        <v>1052</v>
      </c>
      <c r="B2008" s="222" t="s">
        <v>2493</v>
      </c>
      <c r="C2008" s="223">
        <v>5438.43</v>
      </c>
      <c r="D2008" s="223">
        <v>12661.41</v>
      </c>
      <c r="E2008" s="223">
        <v>179978.56</v>
      </c>
      <c r="F2008" s="223">
        <v>31300.01</v>
      </c>
      <c r="G2008" s="223">
        <v>974590.17</v>
      </c>
      <c r="H2008" s="223">
        <v>2564903.9700000002</v>
      </c>
      <c r="I2008" s="223">
        <v>2564903.9700000002</v>
      </c>
      <c r="J2008" s="223">
        <v>2564903.9700000002</v>
      </c>
      <c r="K2008" s="223">
        <v>2564903.9700000002</v>
      </c>
      <c r="L2008" s="223">
        <v>2564903.9700000002</v>
      </c>
      <c r="M2008" s="223">
        <v>2564903.9700000002</v>
      </c>
      <c r="N2008" s="223">
        <v>2564903.9700000002</v>
      </c>
      <c r="O2008">
        <v>30</v>
      </c>
    </row>
    <row r="2009" spans="1:15">
      <c r="A2009" s="222" t="s">
        <v>1053</v>
      </c>
      <c r="B2009" s="222" t="s">
        <v>1054</v>
      </c>
      <c r="C2009" s="223">
        <v>1450453.74</v>
      </c>
      <c r="D2009" s="223">
        <v>1489571.59</v>
      </c>
      <c r="E2009" s="223">
        <v>0</v>
      </c>
      <c r="F2009" s="223">
        <v>0</v>
      </c>
      <c r="G2009" s="223">
        <v>0</v>
      </c>
      <c r="H2009" s="223">
        <v>0</v>
      </c>
      <c r="I2009" s="223">
        <v>0</v>
      </c>
      <c r="J2009" s="223">
        <v>0</v>
      </c>
      <c r="K2009" s="223">
        <v>0</v>
      </c>
      <c r="L2009" s="223">
        <v>0</v>
      </c>
      <c r="M2009" s="223">
        <v>0</v>
      </c>
      <c r="N2009" s="223">
        <v>0</v>
      </c>
      <c r="O2009">
        <v>30</v>
      </c>
    </row>
    <row r="2010" spans="1:15">
      <c r="A2010" s="222" t="s">
        <v>1055</v>
      </c>
      <c r="B2010" s="222" t="s">
        <v>1056</v>
      </c>
      <c r="C2010" s="223">
        <v>19838.82</v>
      </c>
      <c r="D2010" s="223">
        <v>19838.82</v>
      </c>
      <c r="E2010" s="223">
        <v>19838.82</v>
      </c>
      <c r="F2010" s="223">
        <v>19838.82</v>
      </c>
      <c r="G2010" s="223">
        <v>4611.84</v>
      </c>
      <c r="H2010" s="223">
        <v>36639.5</v>
      </c>
      <c r="I2010" s="223">
        <v>36639.5</v>
      </c>
      <c r="J2010" s="223">
        <v>36639.5</v>
      </c>
      <c r="K2010" s="223">
        <v>36639.5</v>
      </c>
      <c r="L2010" s="223">
        <v>36639.5</v>
      </c>
      <c r="M2010" s="223">
        <v>36639.5</v>
      </c>
      <c r="N2010" s="223">
        <v>36639.5</v>
      </c>
      <c r="O2010">
        <v>30</v>
      </c>
    </row>
    <row r="2011" spans="1:15">
      <c r="A2011" s="222" t="s">
        <v>1057</v>
      </c>
      <c r="B2011" s="222" t="s">
        <v>1058</v>
      </c>
      <c r="C2011" s="223">
        <v>0</v>
      </c>
      <c r="D2011" s="223">
        <v>0</v>
      </c>
      <c r="E2011" s="223">
        <v>0</v>
      </c>
      <c r="F2011" s="223">
        <v>0</v>
      </c>
      <c r="G2011" s="223">
        <v>0</v>
      </c>
      <c r="H2011" s="223">
        <v>0</v>
      </c>
      <c r="I2011" s="223">
        <v>0</v>
      </c>
      <c r="J2011" s="223">
        <v>0</v>
      </c>
      <c r="K2011" s="223">
        <v>0</v>
      </c>
      <c r="L2011" s="223">
        <v>0</v>
      </c>
      <c r="M2011" s="223">
        <v>0</v>
      </c>
      <c r="N2011" s="223">
        <v>0</v>
      </c>
      <c r="O2011">
        <v>30</v>
      </c>
    </row>
    <row r="2012" spans="1:15">
      <c r="A2012" s="222" t="s">
        <v>14</v>
      </c>
      <c r="B2012" s="222" t="s">
        <v>39</v>
      </c>
      <c r="C2012" s="223">
        <v>355379.63</v>
      </c>
      <c r="D2012" s="223">
        <v>826751.29</v>
      </c>
      <c r="E2012" s="223">
        <v>3359019.89</v>
      </c>
      <c r="F2012" s="223">
        <v>244309.06</v>
      </c>
      <c r="G2012" s="223">
        <v>39400</v>
      </c>
      <c r="H2012" s="223">
        <v>3088095.61</v>
      </c>
      <c r="I2012" s="223">
        <v>3088095.61</v>
      </c>
      <c r="J2012" s="223">
        <v>3088095.61</v>
      </c>
      <c r="K2012" s="223">
        <v>3088095.61</v>
      </c>
      <c r="L2012" s="223">
        <v>3088095.61</v>
      </c>
      <c r="M2012" s="223">
        <v>3088095.61</v>
      </c>
      <c r="N2012" s="223">
        <v>3088095.61</v>
      </c>
      <c r="O2012">
        <v>30</v>
      </c>
    </row>
    <row r="2013" spans="1:15">
      <c r="A2013" s="222" t="s">
        <v>1059</v>
      </c>
      <c r="B2013" s="222" t="s">
        <v>1060</v>
      </c>
      <c r="C2013" s="223">
        <v>0</v>
      </c>
      <c r="D2013" s="223">
        <v>0</v>
      </c>
      <c r="E2013" s="223">
        <v>0</v>
      </c>
      <c r="F2013" s="223">
        <v>0</v>
      </c>
      <c r="G2013" s="223">
        <v>0</v>
      </c>
      <c r="H2013" s="223">
        <v>0</v>
      </c>
      <c r="I2013" s="223">
        <v>0</v>
      </c>
      <c r="J2013" s="223">
        <v>0</v>
      </c>
      <c r="K2013" s="223">
        <v>0</v>
      </c>
      <c r="L2013" s="223">
        <v>0</v>
      </c>
      <c r="M2013" s="223">
        <v>0</v>
      </c>
      <c r="N2013" s="223">
        <v>0</v>
      </c>
      <c r="O2013">
        <v>30</v>
      </c>
    </row>
    <row r="2014" spans="1:15">
      <c r="A2014" s="222" t="s">
        <v>1061</v>
      </c>
      <c r="B2014" s="222" t="s">
        <v>1062</v>
      </c>
      <c r="C2014" s="223">
        <v>310059.81</v>
      </c>
      <c r="D2014" s="223">
        <v>570059.64</v>
      </c>
      <c r="E2014" s="223">
        <v>585838.32999999996</v>
      </c>
      <c r="F2014" s="223">
        <v>180838.5</v>
      </c>
      <c r="G2014" s="223">
        <v>180838.5</v>
      </c>
      <c r="H2014" s="223">
        <v>180838.5</v>
      </c>
      <c r="I2014" s="223">
        <v>180838.5</v>
      </c>
      <c r="J2014" s="223">
        <v>180838.5</v>
      </c>
      <c r="K2014" s="223">
        <v>180838.5</v>
      </c>
      <c r="L2014" s="223">
        <v>180838.5</v>
      </c>
      <c r="M2014" s="223">
        <v>180838.5</v>
      </c>
      <c r="N2014" s="223">
        <v>180838.5</v>
      </c>
      <c r="O2014">
        <v>30</v>
      </c>
    </row>
    <row r="2015" spans="1:15">
      <c r="A2015" s="222" t="s">
        <v>1063</v>
      </c>
      <c r="B2015" s="222" t="s">
        <v>1064</v>
      </c>
      <c r="C2015" s="223">
        <v>0</v>
      </c>
      <c r="D2015" s="223">
        <v>0</v>
      </c>
      <c r="E2015" s="223">
        <v>0</v>
      </c>
      <c r="F2015" s="223">
        <v>0</v>
      </c>
      <c r="G2015" s="223">
        <v>0</v>
      </c>
      <c r="H2015" s="223">
        <v>0</v>
      </c>
      <c r="I2015" s="223">
        <v>0</v>
      </c>
      <c r="J2015" s="223">
        <v>0</v>
      </c>
      <c r="K2015" s="223">
        <v>0</v>
      </c>
      <c r="L2015" s="223">
        <v>0</v>
      </c>
      <c r="M2015" s="223">
        <v>0</v>
      </c>
      <c r="N2015" s="223">
        <v>0</v>
      </c>
      <c r="O2015">
        <v>30</v>
      </c>
    </row>
    <row r="2016" spans="1:15">
      <c r="A2016" s="222" t="s">
        <v>1065</v>
      </c>
      <c r="B2016" s="222" t="s">
        <v>1066</v>
      </c>
      <c r="C2016" s="223">
        <v>11171638.800000001</v>
      </c>
      <c r="D2016" s="223">
        <v>31508730.600000001</v>
      </c>
      <c r="E2016" s="223">
        <v>29385588.48</v>
      </c>
      <c r="F2016" s="223">
        <v>30523059.239999998</v>
      </c>
      <c r="G2016" s="223">
        <v>16666526.789999999</v>
      </c>
      <c r="H2016" s="223">
        <v>20888855.59</v>
      </c>
      <c r="I2016" s="223">
        <v>7574995.6500000004</v>
      </c>
      <c r="J2016" s="223">
        <v>7574995.6500000004</v>
      </c>
      <c r="K2016" s="223">
        <v>7574995.6500000004</v>
      </c>
      <c r="L2016" s="223">
        <v>7574995.6500000004</v>
      </c>
      <c r="M2016" s="223">
        <v>7574995.6500000004</v>
      </c>
      <c r="N2016" s="223">
        <v>7574995.6500000004</v>
      </c>
      <c r="O2016">
        <v>30</v>
      </c>
    </row>
    <row r="2017" spans="1:15">
      <c r="A2017" s="222" t="s">
        <v>1067</v>
      </c>
      <c r="B2017" s="222" t="s">
        <v>1068</v>
      </c>
      <c r="C2017" s="223">
        <v>14942850.039999999</v>
      </c>
      <c r="D2017" s="223">
        <v>15071048.82</v>
      </c>
      <c r="E2017" s="223">
        <v>15226169.34</v>
      </c>
      <c r="F2017" s="223">
        <v>15365906</v>
      </c>
      <c r="G2017" s="223">
        <v>15503078.689999999</v>
      </c>
      <c r="H2017" s="223">
        <v>15646661.32</v>
      </c>
      <c r="I2017" s="223">
        <v>15646661.32</v>
      </c>
      <c r="J2017" s="223">
        <v>15646661.32</v>
      </c>
      <c r="K2017" s="223">
        <v>15646661.32</v>
      </c>
      <c r="L2017" s="223">
        <v>15646661.32</v>
      </c>
      <c r="M2017" s="223">
        <v>15646661.32</v>
      </c>
      <c r="N2017" s="223">
        <v>15646661.32</v>
      </c>
      <c r="O2017">
        <v>30</v>
      </c>
    </row>
    <row r="2018" spans="1:15">
      <c r="A2018" s="222" t="s">
        <v>2494</v>
      </c>
      <c r="B2018" s="222" t="s">
        <v>2495</v>
      </c>
      <c r="C2018" s="223">
        <v>0</v>
      </c>
      <c r="D2018" s="223">
        <v>0</v>
      </c>
      <c r="E2018" s="223">
        <v>0</v>
      </c>
      <c r="F2018" s="223">
        <v>0</v>
      </c>
      <c r="G2018" s="223">
        <v>0</v>
      </c>
      <c r="H2018" s="223">
        <v>192.1</v>
      </c>
      <c r="I2018" s="223">
        <v>192.1</v>
      </c>
      <c r="J2018" s="223">
        <v>192.1</v>
      </c>
      <c r="K2018" s="223">
        <v>192.1</v>
      </c>
      <c r="L2018" s="223">
        <v>192.1</v>
      </c>
      <c r="M2018" s="223">
        <v>192.1</v>
      </c>
      <c r="N2018" s="223">
        <v>192.1</v>
      </c>
      <c r="O2018">
        <v>30</v>
      </c>
    </row>
    <row r="2019" spans="1:15">
      <c r="A2019" s="222" t="s">
        <v>13</v>
      </c>
      <c r="B2019" s="222" t="s">
        <v>40</v>
      </c>
      <c r="C2019" s="223">
        <v>0</v>
      </c>
      <c r="D2019" s="223">
        <v>0</v>
      </c>
      <c r="E2019" s="223">
        <v>0</v>
      </c>
      <c r="F2019" s="223">
        <v>0</v>
      </c>
      <c r="G2019" s="223">
        <v>0</v>
      </c>
      <c r="H2019" s="223">
        <v>0</v>
      </c>
      <c r="I2019" s="223">
        <v>0</v>
      </c>
      <c r="J2019" s="223">
        <v>0</v>
      </c>
      <c r="K2019" s="223">
        <v>0</v>
      </c>
      <c r="L2019" s="223">
        <v>0</v>
      </c>
      <c r="M2019" s="223">
        <v>0</v>
      </c>
      <c r="N2019" s="223">
        <v>0</v>
      </c>
      <c r="O2019">
        <v>30</v>
      </c>
    </row>
    <row r="2020" spans="1:15">
      <c r="A2020" s="222" t="s">
        <v>1069</v>
      </c>
      <c r="B2020" s="222" t="s">
        <v>1070</v>
      </c>
      <c r="C2020" s="223">
        <v>0</v>
      </c>
      <c r="D2020" s="223">
        <v>0</v>
      </c>
      <c r="E2020" s="223">
        <v>0</v>
      </c>
      <c r="F2020" s="223">
        <v>0</v>
      </c>
      <c r="G2020" s="223">
        <v>0</v>
      </c>
      <c r="H2020" s="223">
        <v>0</v>
      </c>
      <c r="I2020" s="223">
        <v>0</v>
      </c>
      <c r="J2020" s="223">
        <v>0</v>
      </c>
      <c r="K2020" s="223">
        <v>0</v>
      </c>
      <c r="L2020" s="223">
        <v>0</v>
      </c>
      <c r="M2020" s="223">
        <v>0</v>
      </c>
      <c r="N2020" s="223">
        <v>0</v>
      </c>
      <c r="O2020">
        <v>30</v>
      </c>
    </row>
    <row r="2021" spans="1:15">
      <c r="A2021" s="222" t="s">
        <v>1071</v>
      </c>
      <c r="B2021" s="222" t="s">
        <v>1072</v>
      </c>
      <c r="C2021" s="223">
        <v>0</v>
      </c>
      <c r="D2021" s="223">
        <v>0</v>
      </c>
      <c r="E2021" s="223">
        <v>0</v>
      </c>
      <c r="F2021" s="223">
        <v>0</v>
      </c>
      <c r="G2021" s="223">
        <v>0</v>
      </c>
      <c r="H2021" s="223">
        <v>0</v>
      </c>
      <c r="I2021" s="223">
        <v>0</v>
      </c>
      <c r="J2021" s="223">
        <v>0</v>
      </c>
      <c r="K2021" s="223">
        <v>0</v>
      </c>
      <c r="L2021" s="223">
        <v>0</v>
      </c>
      <c r="M2021" s="223">
        <v>0</v>
      </c>
      <c r="N2021" s="223">
        <v>0</v>
      </c>
      <c r="O2021">
        <v>30</v>
      </c>
    </row>
    <row r="2022" spans="1:15">
      <c r="A2022" s="222" t="s">
        <v>1073</v>
      </c>
      <c r="B2022" s="222" t="s">
        <v>119</v>
      </c>
      <c r="C2022" s="223">
        <v>0</v>
      </c>
      <c r="D2022" s="223">
        <v>0</v>
      </c>
      <c r="E2022" s="223">
        <v>0</v>
      </c>
      <c r="F2022" s="223">
        <v>0</v>
      </c>
      <c r="G2022" s="223">
        <v>0</v>
      </c>
      <c r="H2022" s="223">
        <v>0</v>
      </c>
      <c r="I2022" s="223">
        <v>0</v>
      </c>
      <c r="J2022" s="223">
        <v>0</v>
      </c>
      <c r="K2022" s="223">
        <v>0</v>
      </c>
      <c r="L2022" s="223">
        <v>0</v>
      </c>
      <c r="M2022" s="223">
        <v>0</v>
      </c>
      <c r="N2022" s="223">
        <v>0</v>
      </c>
      <c r="O2022">
        <v>30</v>
      </c>
    </row>
    <row r="2023" spans="1:15">
      <c r="A2023" s="222" t="s">
        <v>1074</v>
      </c>
      <c r="B2023" s="222" t="s">
        <v>119</v>
      </c>
      <c r="C2023" s="223">
        <v>0</v>
      </c>
      <c r="D2023" s="223">
        <v>0</v>
      </c>
      <c r="E2023" s="223">
        <v>0</v>
      </c>
      <c r="F2023" s="223">
        <v>0</v>
      </c>
      <c r="G2023" s="223">
        <v>0</v>
      </c>
      <c r="H2023" s="223">
        <v>0</v>
      </c>
      <c r="I2023" s="223">
        <v>0</v>
      </c>
      <c r="J2023" s="223">
        <v>0</v>
      </c>
      <c r="K2023" s="223">
        <v>0</v>
      </c>
      <c r="L2023" s="223">
        <v>0</v>
      </c>
      <c r="M2023" s="223">
        <v>0</v>
      </c>
      <c r="N2023" s="223">
        <v>0</v>
      </c>
      <c r="O2023">
        <v>30</v>
      </c>
    </row>
    <row r="2024" spans="1:15">
      <c r="A2024" s="222" t="s">
        <v>1075</v>
      </c>
      <c r="B2024" s="222" t="s">
        <v>119</v>
      </c>
      <c r="C2024" s="223">
        <v>0</v>
      </c>
      <c r="D2024" s="223">
        <v>0</v>
      </c>
      <c r="E2024" s="223">
        <v>0</v>
      </c>
      <c r="F2024" s="223">
        <v>0</v>
      </c>
      <c r="G2024" s="223">
        <v>0</v>
      </c>
      <c r="H2024" s="223">
        <v>0</v>
      </c>
      <c r="I2024" s="223">
        <v>0</v>
      </c>
      <c r="J2024" s="223">
        <v>0</v>
      </c>
      <c r="K2024" s="223">
        <v>0</v>
      </c>
      <c r="L2024" s="223">
        <v>0</v>
      </c>
      <c r="M2024" s="223">
        <v>0</v>
      </c>
      <c r="N2024" s="223">
        <v>0</v>
      </c>
      <c r="O2024">
        <v>30</v>
      </c>
    </row>
    <row r="2025" spans="1:15">
      <c r="A2025" s="222" t="s">
        <v>1076</v>
      </c>
      <c r="B2025" s="222" t="s">
        <v>119</v>
      </c>
      <c r="C2025" s="223">
        <v>0</v>
      </c>
      <c r="D2025" s="223">
        <v>0</v>
      </c>
      <c r="E2025" s="223">
        <v>0</v>
      </c>
      <c r="F2025" s="223">
        <v>0</v>
      </c>
      <c r="G2025" s="223">
        <v>0</v>
      </c>
      <c r="H2025" s="223">
        <v>0</v>
      </c>
      <c r="I2025" s="223">
        <v>0</v>
      </c>
      <c r="J2025" s="223">
        <v>0</v>
      </c>
      <c r="K2025" s="223">
        <v>0</v>
      </c>
      <c r="L2025" s="223">
        <v>0</v>
      </c>
      <c r="M2025" s="223">
        <v>0</v>
      </c>
      <c r="N2025" s="223">
        <v>0</v>
      </c>
      <c r="O2025">
        <v>30</v>
      </c>
    </row>
    <row r="2026" spans="1:15">
      <c r="A2026" s="222" t="s">
        <v>1077</v>
      </c>
      <c r="B2026" s="222" t="s">
        <v>119</v>
      </c>
      <c r="C2026" s="223">
        <v>0</v>
      </c>
      <c r="D2026" s="223">
        <v>0</v>
      </c>
      <c r="E2026" s="223">
        <v>0</v>
      </c>
      <c r="F2026" s="223">
        <v>0</v>
      </c>
      <c r="G2026" s="223">
        <v>0</v>
      </c>
      <c r="H2026" s="223">
        <v>0</v>
      </c>
      <c r="I2026" s="223">
        <v>0</v>
      </c>
      <c r="J2026" s="223">
        <v>0</v>
      </c>
      <c r="K2026" s="223">
        <v>0</v>
      </c>
      <c r="L2026" s="223">
        <v>0</v>
      </c>
      <c r="M2026" s="223">
        <v>0</v>
      </c>
      <c r="N2026" s="223">
        <v>0</v>
      </c>
      <c r="O2026">
        <v>30</v>
      </c>
    </row>
    <row r="2027" spans="1:15">
      <c r="A2027" s="222" t="s">
        <v>1078</v>
      </c>
      <c r="B2027" s="222" t="s">
        <v>119</v>
      </c>
      <c r="C2027" s="223">
        <v>0</v>
      </c>
      <c r="D2027" s="223">
        <v>0</v>
      </c>
      <c r="E2027" s="223">
        <v>0</v>
      </c>
      <c r="F2027" s="223">
        <v>0</v>
      </c>
      <c r="G2027" s="223">
        <v>0</v>
      </c>
      <c r="H2027" s="223">
        <v>0</v>
      </c>
      <c r="I2027" s="223">
        <v>0</v>
      </c>
      <c r="J2027" s="223">
        <v>0</v>
      </c>
      <c r="K2027" s="223">
        <v>0</v>
      </c>
      <c r="L2027" s="223">
        <v>0</v>
      </c>
      <c r="M2027" s="223">
        <v>0</v>
      </c>
      <c r="N2027" s="223">
        <v>0</v>
      </c>
      <c r="O2027">
        <v>30</v>
      </c>
    </row>
    <row r="2028" spans="1:15">
      <c r="A2028" s="222" t="s">
        <v>1079</v>
      </c>
      <c r="B2028" s="222" t="s">
        <v>119</v>
      </c>
      <c r="C2028" s="223">
        <v>0</v>
      </c>
      <c r="D2028" s="223">
        <v>0</v>
      </c>
      <c r="E2028" s="223">
        <v>0</v>
      </c>
      <c r="F2028" s="223">
        <v>0</v>
      </c>
      <c r="G2028" s="223">
        <v>0</v>
      </c>
      <c r="H2028" s="223">
        <v>0</v>
      </c>
      <c r="I2028" s="223">
        <v>0</v>
      </c>
      <c r="J2028" s="223">
        <v>0</v>
      </c>
      <c r="K2028" s="223">
        <v>0</v>
      </c>
      <c r="L2028" s="223">
        <v>0</v>
      </c>
      <c r="M2028" s="223">
        <v>0</v>
      </c>
      <c r="N2028" s="223">
        <v>0</v>
      </c>
      <c r="O2028">
        <v>30</v>
      </c>
    </row>
    <row r="2029" spans="1:15">
      <c r="A2029" s="222" t="s">
        <v>1080</v>
      </c>
      <c r="B2029" s="222" t="s">
        <v>119</v>
      </c>
      <c r="C2029" s="223">
        <v>0</v>
      </c>
      <c r="D2029" s="223">
        <v>0</v>
      </c>
      <c r="E2029" s="223">
        <v>0</v>
      </c>
      <c r="F2029" s="223">
        <v>0</v>
      </c>
      <c r="G2029" s="223">
        <v>0</v>
      </c>
      <c r="H2029" s="223">
        <v>0</v>
      </c>
      <c r="I2029" s="223">
        <v>0</v>
      </c>
      <c r="J2029" s="223">
        <v>0</v>
      </c>
      <c r="K2029" s="223">
        <v>0</v>
      </c>
      <c r="L2029" s="223">
        <v>0</v>
      </c>
      <c r="M2029" s="223">
        <v>0</v>
      </c>
      <c r="N2029" s="223">
        <v>0</v>
      </c>
      <c r="O2029">
        <v>30</v>
      </c>
    </row>
    <row r="2030" spans="1:15">
      <c r="A2030" s="222" t="s">
        <v>1081</v>
      </c>
      <c r="B2030" s="222" t="s">
        <v>1082</v>
      </c>
      <c r="C2030" s="223">
        <v>0</v>
      </c>
      <c r="D2030" s="223">
        <v>0</v>
      </c>
      <c r="E2030" s="223">
        <v>0</v>
      </c>
      <c r="F2030" s="223">
        <v>0</v>
      </c>
      <c r="G2030" s="223">
        <v>0</v>
      </c>
      <c r="H2030" s="223">
        <v>0</v>
      </c>
      <c r="I2030" s="223">
        <v>0</v>
      </c>
      <c r="J2030" s="223">
        <v>0</v>
      </c>
      <c r="K2030" s="223">
        <v>0</v>
      </c>
      <c r="L2030" s="223">
        <v>0</v>
      </c>
      <c r="M2030" s="223">
        <v>0</v>
      </c>
      <c r="N2030" s="223">
        <v>0</v>
      </c>
      <c r="O2030">
        <v>30</v>
      </c>
    </row>
    <row r="2031" spans="1:15">
      <c r="A2031" s="222" t="s">
        <v>1083</v>
      </c>
      <c r="B2031" s="222" t="s">
        <v>119</v>
      </c>
      <c r="C2031" s="223">
        <v>0</v>
      </c>
      <c r="D2031" s="223">
        <v>0</v>
      </c>
      <c r="E2031" s="223">
        <v>0</v>
      </c>
      <c r="F2031" s="223">
        <v>0</v>
      </c>
      <c r="G2031" s="223">
        <v>0</v>
      </c>
      <c r="H2031" s="223">
        <v>0</v>
      </c>
      <c r="I2031" s="223">
        <v>0</v>
      </c>
      <c r="J2031" s="223">
        <v>0</v>
      </c>
      <c r="K2031" s="223">
        <v>0</v>
      </c>
      <c r="L2031" s="223">
        <v>0</v>
      </c>
      <c r="M2031" s="223">
        <v>0</v>
      </c>
      <c r="N2031" s="223">
        <v>0</v>
      </c>
      <c r="O2031">
        <v>30</v>
      </c>
    </row>
    <row r="2032" spans="1:15">
      <c r="A2032" s="222" t="s">
        <v>1088</v>
      </c>
      <c r="B2032" s="222" t="s">
        <v>1089</v>
      </c>
      <c r="C2032" s="223">
        <v>0</v>
      </c>
      <c r="D2032" s="223">
        <v>0</v>
      </c>
      <c r="E2032" s="223">
        <v>0</v>
      </c>
      <c r="F2032" s="223">
        <v>0</v>
      </c>
      <c r="G2032" s="223">
        <v>0</v>
      </c>
      <c r="H2032" s="223">
        <v>0</v>
      </c>
      <c r="I2032" s="223">
        <v>0</v>
      </c>
      <c r="J2032" s="223">
        <v>0</v>
      </c>
      <c r="K2032" s="223">
        <v>0</v>
      </c>
      <c r="L2032" s="223">
        <v>0</v>
      </c>
      <c r="M2032" s="223">
        <v>0</v>
      </c>
      <c r="N2032" s="223">
        <v>0</v>
      </c>
      <c r="O2032">
        <v>30</v>
      </c>
    </row>
    <row r="2033" spans="1:15">
      <c r="A2033" s="222" t="s">
        <v>1090</v>
      </c>
      <c r="B2033" s="222" t="s">
        <v>1091</v>
      </c>
      <c r="C2033" s="223">
        <v>0</v>
      </c>
      <c r="D2033" s="223">
        <v>0</v>
      </c>
      <c r="E2033" s="223">
        <v>0</v>
      </c>
      <c r="F2033" s="223">
        <v>0</v>
      </c>
      <c r="G2033" s="223">
        <v>0</v>
      </c>
      <c r="H2033" s="223">
        <v>0</v>
      </c>
      <c r="I2033" s="223">
        <v>0</v>
      </c>
      <c r="J2033" s="223">
        <v>0</v>
      </c>
      <c r="K2033" s="223">
        <v>0</v>
      </c>
      <c r="L2033" s="223">
        <v>0</v>
      </c>
      <c r="M2033" s="223">
        <v>0</v>
      </c>
      <c r="N2033" s="223">
        <v>0</v>
      </c>
      <c r="O2033">
        <v>30</v>
      </c>
    </row>
    <row r="2034" spans="1:15">
      <c r="A2034" s="222" t="s">
        <v>1092</v>
      </c>
      <c r="B2034" s="222" t="s">
        <v>1093</v>
      </c>
      <c r="C2034" s="223">
        <v>3619908.57</v>
      </c>
      <c r="D2034" s="223">
        <v>2958326.67</v>
      </c>
      <c r="E2034" s="223">
        <v>2743746.09</v>
      </c>
      <c r="F2034" s="223">
        <v>2874225.31</v>
      </c>
      <c r="G2034" s="223">
        <v>2555629.19</v>
      </c>
      <c r="H2034" s="223">
        <v>2116491.13</v>
      </c>
      <c r="I2034" s="223">
        <v>2116491.13</v>
      </c>
      <c r="J2034" s="223">
        <v>2116491.13</v>
      </c>
      <c r="K2034" s="223">
        <v>2116491.13</v>
      </c>
      <c r="L2034" s="223">
        <v>2116491.13</v>
      </c>
      <c r="M2034" s="223">
        <v>2116491.13</v>
      </c>
      <c r="N2034" s="223">
        <v>2116491.13</v>
      </c>
      <c r="O2034">
        <v>30</v>
      </c>
    </row>
    <row r="2035" spans="1:15">
      <c r="A2035" s="222" t="s">
        <v>1094</v>
      </c>
      <c r="B2035" s="222" t="s">
        <v>1095</v>
      </c>
      <c r="C2035" s="223">
        <v>1305493.95</v>
      </c>
      <c r="D2035" s="223">
        <v>1153932.1399999999</v>
      </c>
      <c r="E2035" s="223">
        <v>1002370.33</v>
      </c>
      <c r="F2035" s="223">
        <v>850808.52</v>
      </c>
      <c r="G2035" s="223">
        <v>699246.71</v>
      </c>
      <c r="H2035" s="223">
        <v>547684.9</v>
      </c>
      <c r="I2035" s="223">
        <v>547684.9</v>
      </c>
      <c r="J2035" s="223">
        <v>547684.9</v>
      </c>
      <c r="K2035" s="223">
        <v>547684.9</v>
      </c>
      <c r="L2035" s="223">
        <v>547684.9</v>
      </c>
      <c r="M2035" s="223">
        <v>547684.9</v>
      </c>
      <c r="N2035" s="223">
        <v>547684.9</v>
      </c>
      <c r="O2035">
        <v>30</v>
      </c>
    </row>
    <row r="2036" spans="1:15">
      <c r="A2036" s="222" t="s">
        <v>1096</v>
      </c>
      <c r="B2036" s="222" t="s">
        <v>1097</v>
      </c>
      <c r="C2036" s="223">
        <v>0</v>
      </c>
      <c r="D2036" s="223">
        <v>0</v>
      </c>
      <c r="E2036" s="223">
        <v>0</v>
      </c>
      <c r="F2036" s="223">
        <v>0</v>
      </c>
      <c r="G2036" s="223">
        <v>0</v>
      </c>
      <c r="H2036" s="223">
        <v>0</v>
      </c>
      <c r="I2036" s="223">
        <v>0</v>
      </c>
      <c r="J2036" s="223">
        <v>0</v>
      </c>
      <c r="K2036" s="223">
        <v>0</v>
      </c>
      <c r="L2036" s="223">
        <v>0</v>
      </c>
      <c r="M2036" s="223">
        <v>0</v>
      </c>
      <c r="N2036" s="223">
        <v>0</v>
      </c>
      <c r="O2036">
        <v>30</v>
      </c>
    </row>
    <row r="2037" spans="1:15">
      <c r="A2037" s="222" t="s">
        <v>1098</v>
      </c>
      <c r="B2037" s="222" t="s">
        <v>1099</v>
      </c>
      <c r="C2037" s="223">
        <v>1626862.43</v>
      </c>
      <c r="D2037" s="223">
        <v>1314109.1599999999</v>
      </c>
      <c r="E2037" s="223">
        <v>960211.21</v>
      </c>
      <c r="F2037" s="223">
        <v>578665.84</v>
      </c>
      <c r="G2037" s="223">
        <v>240954.94</v>
      </c>
      <c r="H2037" s="223">
        <v>-54350.92</v>
      </c>
      <c r="I2037" s="223">
        <v>-54350.92</v>
      </c>
      <c r="J2037" s="223">
        <v>-54350.92</v>
      </c>
      <c r="K2037" s="223">
        <v>-54350.92</v>
      </c>
      <c r="L2037" s="223">
        <v>-54350.92</v>
      </c>
      <c r="M2037" s="223">
        <v>-54350.92</v>
      </c>
      <c r="N2037" s="223">
        <v>-54350.92</v>
      </c>
      <c r="O2037">
        <v>30</v>
      </c>
    </row>
    <row r="2038" spans="1:15">
      <c r="A2038" s="222" t="s">
        <v>118</v>
      </c>
      <c r="B2038" s="222" t="s">
        <v>119</v>
      </c>
      <c r="C2038" s="223">
        <v>0</v>
      </c>
      <c r="D2038" s="223">
        <v>0</v>
      </c>
      <c r="E2038" s="223">
        <v>0</v>
      </c>
      <c r="F2038" s="223">
        <v>0</v>
      </c>
      <c r="G2038" s="223">
        <v>0</v>
      </c>
      <c r="H2038" s="223">
        <v>0</v>
      </c>
      <c r="I2038" s="223">
        <v>0</v>
      </c>
      <c r="J2038" s="223">
        <v>0</v>
      </c>
      <c r="K2038" s="223">
        <v>0</v>
      </c>
      <c r="L2038" s="223">
        <v>0</v>
      </c>
      <c r="M2038" s="223">
        <v>0</v>
      </c>
      <c r="N2038" s="223">
        <v>0</v>
      </c>
      <c r="O2038">
        <v>30</v>
      </c>
    </row>
    <row r="2039" spans="1:15">
      <c r="A2039" s="222" t="s">
        <v>1100</v>
      </c>
      <c r="B2039" s="222" t="s">
        <v>119</v>
      </c>
      <c r="C2039" s="223">
        <v>0</v>
      </c>
      <c r="D2039" s="223">
        <v>0</v>
      </c>
      <c r="E2039" s="223">
        <v>0</v>
      </c>
      <c r="F2039" s="223">
        <v>0</v>
      </c>
      <c r="G2039" s="223">
        <v>0</v>
      </c>
      <c r="H2039" s="223">
        <v>0</v>
      </c>
      <c r="I2039" s="223">
        <v>0</v>
      </c>
      <c r="J2039" s="223">
        <v>0</v>
      </c>
      <c r="K2039" s="223">
        <v>0</v>
      </c>
      <c r="L2039" s="223">
        <v>0</v>
      </c>
      <c r="M2039" s="223">
        <v>0</v>
      </c>
      <c r="N2039" s="223">
        <v>0</v>
      </c>
      <c r="O2039">
        <v>30</v>
      </c>
    </row>
    <row r="2040" spans="1:15">
      <c r="A2040" s="222" t="s">
        <v>1101</v>
      </c>
      <c r="B2040" s="222" t="s">
        <v>119</v>
      </c>
      <c r="C2040" s="223">
        <v>0</v>
      </c>
      <c r="D2040" s="223">
        <v>0</v>
      </c>
      <c r="E2040" s="223">
        <v>0</v>
      </c>
      <c r="F2040" s="223">
        <v>0</v>
      </c>
      <c r="G2040" s="223">
        <v>0</v>
      </c>
      <c r="H2040" s="223">
        <v>0</v>
      </c>
      <c r="I2040" s="223">
        <v>0</v>
      </c>
      <c r="J2040" s="223">
        <v>0</v>
      </c>
      <c r="K2040" s="223">
        <v>0</v>
      </c>
      <c r="L2040" s="223">
        <v>0</v>
      </c>
      <c r="M2040" s="223">
        <v>0</v>
      </c>
      <c r="N2040" s="223">
        <v>0</v>
      </c>
      <c r="O2040">
        <v>30</v>
      </c>
    </row>
    <row r="2041" spans="1:15">
      <c r="A2041" s="222" t="s">
        <v>1102</v>
      </c>
      <c r="B2041" s="222" t="s">
        <v>119</v>
      </c>
      <c r="C2041" s="223">
        <v>0</v>
      </c>
      <c r="D2041" s="223">
        <v>0</v>
      </c>
      <c r="E2041" s="223">
        <v>0</v>
      </c>
      <c r="F2041" s="223">
        <v>0</v>
      </c>
      <c r="G2041" s="223">
        <v>0</v>
      </c>
      <c r="H2041" s="223">
        <v>0</v>
      </c>
      <c r="I2041" s="223">
        <v>0</v>
      </c>
      <c r="J2041" s="223">
        <v>0</v>
      </c>
      <c r="K2041" s="223">
        <v>0</v>
      </c>
      <c r="L2041" s="223">
        <v>0</v>
      </c>
      <c r="M2041" s="223">
        <v>0</v>
      </c>
      <c r="N2041" s="223">
        <v>0</v>
      </c>
      <c r="O2041">
        <v>30</v>
      </c>
    </row>
    <row r="2042" spans="1:15">
      <c r="A2042" s="222" t="s">
        <v>1103</v>
      </c>
      <c r="B2042" s="222" t="s">
        <v>119</v>
      </c>
      <c r="C2042" s="223">
        <v>0</v>
      </c>
      <c r="D2042" s="223">
        <v>0</v>
      </c>
      <c r="E2042" s="223">
        <v>0</v>
      </c>
      <c r="F2042" s="223">
        <v>0</v>
      </c>
      <c r="G2042" s="223">
        <v>0</v>
      </c>
      <c r="H2042" s="223">
        <v>0</v>
      </c>
      <c r="I2042" s="223">
        <v>0</v>
      </c>
      <c r="J2042" s="223">
        <v>0</v>
      </c>
      <c r="K2042" s="223">
        <v>0</v>
      </c>
      <c r="L2042" s="223">
        <v>0</v>
      </c>
      <c r="M2042" s="223">
        <v>0</v>
      </c>
      <c r="N2042" s="223">
        <v>0</v>
      </c>
      <c r="O2042">
        <v>30</v>
      </c>
    </row>
    <row r="2043" spans="1:15">
      <c r="A2043" s="222" t="s">
        <v>1104</v>
      </c>
      <c r="B2043" s="222" t="s">
        <v>119</v>
      </c>
      <c r="C2043" s="223">
        <v>0</v>
      </c>
      <c r="D2043" s="223">
        <v>0</v>
      </c>
      <c r="E2043" s="223">
        <v>0</v>
      </c>
      <c r="F2043" s="223">
        <v>0</v>
      </c>
      <c r="G2043" s="223">
        <v>0</v>
      </c>
      <c r="H2043" s="223">
        <v>0</v>
      </c>
      <c r="I2043" s="223">
        <v>0</v>
      </c>
      <c r="J2043" s="223">
        <v>0</v>
      </c>
      <c r="K2043" s="223">
        <v>0</v>
      </c>
      <c r="L2043" s="223">
        <v>0</v>
      </c>
      <c r="M2043" s="223">
        <v>0</v>
      </c>
      <c r="N2043" s="223">
        <v>0</v>
      </c>
      <c r="O2043">
        <v>30</v>
      </c>
    </row>
    <row r="2044" spans="1:15">
      <c r="A2044" s="222" t="s">
        <v>1106</v>
      </c>
      <c r="B2044" s="222" t="s">
        <v>119</v>
      </c>
      <c r="C2044" s="223">
        <v>0</v>
      </c>
      <c r="D2044" s="223">
        <v>0</v>
      </c>
      <c r="E2044" s="223">
        <v>0</v>
      </c>
      <c r="F2044" s="223">
        <v>0</v>
      </c>
      <c r="G2044" s="223">
        <v>0</v>
      </c>
      <c r="H2044" s="223">
        <v>0</v>
      </c>
      <c r="I2044" s="223">
        <v>0</v>
      </c>
      <c r="J2044" s="223">
        <v>0</v>
      </c>
      <c r="K2044" s="223">
        <v>0</v>
      </c>
      <c r="L2044" s="223">
        <v>0</v>
      </c>
      <c r="M2044" s="223">
        <v>0</v>
      </c>
      <c r="N2044" s="223">
        <v>0</v>
      </c>
      <c r="O2044">
        <v>30</v>
      </c>
    </row>
    <row r="2045" spans="1:15">
      <c r="A2045" s="222" t="s">
        <v>1107</v>
      </c>
      <c r="B2045" s="222" t="s">
        <v>119</v>
      </c>
      <c r="C2045" s="223">
        <v>0</v>
      </c>
      <c r="D2045" s="223">
        <v>0</v>
      </c>
      <c r="E2045" s="223">
        <v>0</v>
      </c>
      <c r="F2045" s="223">
        <v>0</v>
      </c>
      <c r="G2045" s="223">
        <v>0</v>
      </c>
      <c r="H2045" s="223">
        <v>0</v>
      </c>
      <c r="I2045" s="223">
        <v>0</v>
      </c>
      <c r="J2045" s="223">
        <v>0</v>
      </c>
      <c r="K2045" s="223">
        <v>0</v>
      </c>
      <c r="L2045" s="223">
        <v>0</v>
      </c>
      <c r="M2045" s="223">
        <v>0</v>
      </c>
      <c r="N2045" s="223">
        <v>0</v>
      </c>
      <c r="O2045">
        <v>30</v>
      </c>
    </row>
    <row r="2046" spans="1:15">
      <c r="A2046" s="222" t="s">
        <v>1108</v>
      </c>
      <c r="B2046" s="222" t="s">
        <v>119</v>
      </c>
      <c r="C2046" s="223">
        <v>0</v>
      </c>
      <c r="D2046" s="223">
        <v>0</v>
      </c>
      <c r="E2046" s="223">
        <v>0</v>
      </c>
      <c r="F2046" s="223">
        <v>0</v>
      </c>
      <c r="G2046" s="223">
        <v>0</v>
      </c>
      <c r="H2046" s="223">
        <v>0</v>
      </c>
      <c r="I2046" s="223">
        <v>0</v>
      </c>
      <c r="J2046" s="223">
        <v>0</v>
      </c>
      <c r="K2046" s="223">
        <v>0</v>
      </c>
      <c r="L2046" s="223">
        <v>0</v>
      </c>
      <c r="M2046" s="223">
        <v>0</v>
      </c>
      <c r="N2046" s="223">
        <v>0</v>
      </c>
      <c r="O2046">
        <v>30</v>
      </c>
    </row>
    <row r="2047" spans="1:15">
      <c r="A2047" s="222" t="s">
        <v>1109</v>
      </c>
      <c r="B2047" s="222" t="s">
        <v>1110</v>
      </c>
      <c r="C2047" s="223">
        <v>0</v>
      </c>
      <c r="D2047" s="223">
        <v>0</v>
      </c>
      <c r="E2047" s="223">
        <v>0</v>
      </c>
      <c r="F2047" s="223">
        <v>0</v>
      </c>
      <c r="G2047" s="223">
        <v>0</v>
      </c>
      <c r="H2047" s="223">
        <v>0</v>
      </c>
      <c r="I2047" s="223">
        <v>0</v>
      </c>
      <c r="J2047" s="223">
        <v>0</v>
      </c>
      <c r="K2047" s="223">
        <v>0</v>
      </c>
      <c r="L2047" s="223">
        <v>0</v>
      </c>
      <c r="M2047" s="223">
        <v>0</v>
      </c>
      <c r="N2047" s="223">
        <v>0</v>
      </c>
      <c r="O2047">
        <v>30</v>
      </c>
    </row>
    <row r="2048" spans="1:15">
      <c r="A2048" s="222" t="s">
        <v>1111</v>
      </c>
      <c r="B2048" s="222" t="s">
        <v>119</v>
      </c>
      <c r="C2048" s="223">
        <v>0</v>
      </c>
      <c r="D2048" s="223">
        <v>0</v>
      </c>
      <c r="E2048" s="223">
        <v>0</v>
      </c>
      <c r="F2048" s="223">
        <v>0</v>
      </c>
      <c r="G2048" s="223">
        <v>0</v>
      </c>
      <c r="H2048" s="223">
        <v>0</v>
      </c>
      <c r="I2048" s="223">
        <v>0</v>
      </c>
      <c r="J2048" s="223">
        <v>0</v>
      </c>
      <c r="K2048" s="223">
        <v>0</v>
      </c>
      <c r="L2048" s="223">
        <v>0</v>
      </c>
      <c r="M2048" s="223">
        <v>0</v>
      </c>
      <c r="N2048" s="223">
        <v>0</v>
      </c>
      <c r="O2048">
        <v>30</v>
      </c>
    </row>
    <row r="2049" spans="1:15">
      <c r="A2049" s="222" t="s">
        <v>1112</v>
      </c>
      <c r="B2049" s="222" t="s">
        <v>119</v>
      </c>
      <c r="C2049" s="223">
        <v>0</v>
      </c>
      <c r="D2049" s="223">
        <v>0</v>
      </c>
      <c r="E2049" s="223">
        <v>0</v>
      </c>
      <c r="F2049" s="223">
        <v>0</v>
      </c>
      <c r="G2049" s="223">
        <v>0</v>
      </c>
      <c r="H2049" s="223">
        <v>0</v>
      </c>
      <c r="I2049" s="223">
        <v>0</v>
      </c>
      <c r="J2049" s="223">
        <v>0</v>
      </c>
      <c r="K2049" s="223">
        <v>0</v>
      </c>
      <c r="L2049" s="223">
        <v>0</v>
      </c>
      <c r="M2049" s="223">
        <v>0</v>
      </c>
      <c r="N2049" s="223">
        <v>0</v>
      </c>
      <c r="O2049">
        <v>30</v>
      </c>
    </row>
    <row r="2050" spans="1:15">
      <c r="A2050" s="222" t="s">
        <v>1113</v>
      </c>
      <c r="B2050" s="222" t="s">
        <v>119</v>
      </c>
      <c r="C2050" s="223">
        <v>0</v>
      </c>
      <c r="D2050" s="223">
        <v>0</v>
      </c>
      <c r="E2050" s="223">
        <v>0</v>
      </c>
      <c r="F2050" s="223">
        <v>0</v>
      </c>
      <c r="G2050" s="223">
        <v>0</v>
      </c>
      <c r="H2050" s="223">
        <v>0</v>
      </c>
      <c r="I2050" s="223">
        <v>0</v>
      </c>
      <c r="J2050" s="223">
        <v>0</v>
      </c>
      <c r="K2050" s="223">
        <v>0</v>
      </c>
      <c r="L2050" s="223">
        <v>0</v>
      </c>
      <c r="M2050" s="223">
        <v>0</v>
      </c>
      <c r="N2050" s="223">
        <v>0</v>
      </c>
      <c r="O2050">
        <v>30</v>
      </c>
    </row>
    <row r="2051" spans="1:15">
      <c r="A2051" s="222" t="s">
        <v>1114</v>
      </c>
      <c r="B2051" s="222" t="s">
        <v>119</v>
      </c>
      <c r="C2051" s="223">
        <v>0</v>
      </c>
      <c r="D2051" s="223">
        <v>0</v>
      </c>
      <c r="E2051" s="223">
        <v>0</v>
      </c>
      <c r="F2051" s="223">
        <v>0</v>
      </c>
      <c r="G2051" s="223">
        <v>0</v>
      </c>
      <c r="H2051" s="223">
        <v>0</v>
      </c>
      <c r="I2051" s="223">
        <v>0</v>
      </c>
      <c r="J2051" s="223">
        <v>0</v>
      </c>
      <c r="K2051" s="223">
        <v>0</v>
      </c>
      <c r="L2051" s="223">
        <v>0</v>
      </c>
      <c r="M2051" s="223">
        <v>0</v>
      </c>
      <c r="N2051" s="223">
        <v>0</v>
      </c>
      <c r="O2051">
        <v>30</v>
      </c>
    </row>
    <row r="2052" spans="1:15">
      <c r="A2052" s="222" t="s">
        <v>1115</v>
      </c>
      <c r="B2052" s="222" t="s">
        <v>119</v>
      </c>
      <c r="C2052" s="223">
        <v>0</v>
      </c>
      <c r="D2052" s="223">
        <v>0</v>
      </c>
      <c r="E2052" s="223">
        <v>0</v>
      </c>
      <c r="F2052" s="223">
        <v>0</v>
      </c>
      <c r="G2052" s="223">
        <v>0</v>
      </c>
      <c r="H2052" s="223">
        <v>0</v>
      </c>
      <c r="I2052" s="223">
        <v>0</v>
      </c>
      <c r="J2052" s="223">
        <v>0</v>
      </c>
      <c r="K2052" s="223">
        <v>0</v>
      </c>
      <c r="L2052" s="223">
        <v>0</v>
      </c>
      <c r="M2052" s="223">
        <v>0</v>
      </c>
      <c r="N2052" s="223">
        <v>0</v>
      </c>
      <c r="O2052">
        <v>30</v>
      </c>
    </row>
    <row r="2053" spans="1:15">
      <c r="A2053" s="222" t="s">
        <v>1116</v>
      </c>
      <c r="B2053" s="222" t="s">
        <v>119</v>
      </c>
      <c r="C2053" s="223">
        <v>0</v>
      </c>
      <c r="D2053" s="223">
        <v>0</v>
      </c>
      <c r="E2053" s="223">
        <v>0</v>
      </c>
      <c r="F2053" s="223">
        <v>0</v>
      </c>
      <c r="G2053" s="223">
        <v>0</v>
      </c>
      <c r="H2053" s="223">
        <v>0</v>
      </c>
      <c r="I2053" s="223">
        <v>0</v>
      </c>
      <c r="J2053" s="223">
        <v>0</v>
      </c>
      <c r="K2053" s="223">
        <v>0</v>
      </c>
      <c r="L2053" s="223">
        <v>0</v>
      </c>
      <c r="M2053" s="223">
        <v>0</v>
      </c>
      <c r="N2053" s="223">
        <v>0</v>
      </c>
      <c r="O2053">
        <v>30</v>
      </c>
    </row>
    <row r="2054" spans="1:15">
      <c r="A2054" s="222" t="s">
        <v>1117</v>
      </c>
      <c r="B2054" s="222" t="s">
        <v>119</v>
      </c>
      <c r="C2054" s="223">
        <v>0</v>
      </c>
      <c r="D2054" s="223">
        <v>0</v>
      </c>
      <c r="E2054" s="223">
        <v>0</v>
      </c>
      <c r="F2054" s="223">
        <v>0</v>
      </c>
      <c r="G2054" s="223">
        <v>0</v>
      </c>
      <c r="H2054" s="223">
        <v>0</v>
      </c>
      <c r="I2054" s="223">
        <v>0</v>
      </c>
      <c r="J2054" s="223">
        <v>0</v>
      </c>
      <c r="K2054" s="223">
        <v>0</v>
      </c>
      <c r="L2054" s="223">
        <v>0</v>
      </c>
      <c r="M2054" s="223">
        <v>0</v>
      </c>
      <c r="N2054" s="223">
        <v>0</v>
      </c>
      <c r="O2054">
        <v>30</v>
      </c>
    </row>
    <row r="2055" spans="1:15">
      <c r="A2055" s="222" t="s">
        <v>1118</v>
      </c>
      <c r="B2055" s="222" t="s">
        <v>119</v>
      </c>
      <c r="C2055" s="223">
        <v>0</v>
      </c>
      <c r="D2055" s="223">
        <v>0</v>
      </c>
      <c r="E2055" s="223">
        <v>0</v>
      </c>
      <c r="F2055" s="223">
        <v>0</v>
      </c>
      <c r="G2055" s="223">
        <v>0</v>
      </c>
      <c r="H2055" s="223">
        <v>0</v>
      </c>
      <c r="I2055" s="223">
        <v>0</v>
      </c>
      <c r="J2055" s="223">
        <v>0</v>
      </c>
      <c r="K2055" s="223">
        <v>0</v>
      </c>
      <c r="L2055" s="223">
        <v>0</v>
      </c>
      <c r="M2055" s="223">
        <v>0</v>
      </c>
      <c r="N2055" s="223">
        <v>0</v>
      </c>
      <c r="O2055">
        <v>30</v>
      </c>
    </row>
    <row r="2056" spans="1:15">
      <c r="A2056" s="222" t="s">
        <v>1119</v>
      </c>
      <c r="B2056" s="222" t="s">
        <v>119</v>
      </c>
      <c r="C2056" s="223">
        <v>0</v>
      </c>
      <c r="D2056" s="223">
        <v>0</v>
      </c>
      <c r="E2056" s="223">
        <v>0</v>
      </c>
      <c r="F2056" s="223">
        <v>0</v>
      </c>
      <c r="G2056" s="223">
        <v>0</v>
      </c>
      <c r="H2056" s="223">
        <v>0</v>
      </c>
      <c r="I2056" s="223">
        <v>0</v>
      </c>
      <c r="J2056" s="223">
        <v>0</v>
      </c>
      <c r="K2056" s="223">
        <v>0</v>
      </c>
      <c r="L2056" s="223">
        <v>0</v>
      </c>
      <c r="M2056" s="223">
        <v>0</v>
      </c>
      <c r="N2056" s="223">
        <v>0</v>
      </c>
      <c r="O2056">
        <v>30</v>
      </c>
    </row>
    <row r="2057" spans="1:15">
      <c r="A2057" s="222" t="s">
        <v>1120</v>
      </c>
      <c r="B2057" s="222" t="s">
        <v>119</v>
      </c>
      <c r="C2057" s="223">
        <v>0</v>
      </c>
      <c r="D2057" s="223">
        <v>0</v>
      </c>
      <c r="E2057" s="223">
        <v>0</v>
      </c>
      <c r="F2057" s="223">
        <v>0</v>
      </c>
      <c r="G2057" s="223">
        <v>0</v>
      </c>
      <c r="H2057" s="223">
        <v>0</v>
      </c>
      <c r="I2057" s="223">
        <v>0</v>
      </c>
      <c r="J2057" s="223">
        <v>0</v>
      </c>
      <c r="K2057" s="223">
        <v>0</v>
      </c>
      <c r="L2057" s="223">
        <v>0</v>
      </c>
      <c r="M2057" s="223">
        <v>0</v>
      </c>
      <c r="N2057" s="223">
        <v>0</v>
      </c>
      <c r="O2057">
        <v>30</v>
      </c>
    </row>
    <row r="2058" spans="1:15">
      <c r="A2058" s="222" t="s">
        <v>1121</v>
      </c>
      <c r="B2058" s="222" t="s">
        <v>119</v>
      </c>
      <c r="C2058" s="223">
        <v>0</v>
      </c>
      <c r="D2058" s="223">
        <v>0</v>
      </c>
      <c r="E2058" s="223">
        <v>0</v>
      </c>
      <c r="F2058" s="223">
        <v>0</v>
      </c>
      <c r="G2058" s="223">
        <v>0</v>
      </c>
      <c r="H2058" s="223">
        <v>0</v>
      </c>
      <c r="I2058" s="223">
        <v>0</v>
      </c>
      <c r="J2058" s="223">
        <v>0</v>
      </c>
      <c r="K2058" s="223">
        <v>0</v>
      </c>
      <c r="L2058" s="223">
        <v>0</v>
      </c>
      <c r="M2058" s="223">
        <v>0</v>
      </c>
      <c r="N2058" s="223">
        <v>0</v>
      </c>
      <c r="O2058">
        <v>30</v>
      </c>
    </row>
    <row r="2059" spans="1:15">
      <c r="A2059" s="222" t="s">
        <v>1122</v>
      </c>
      <c r="B2059" s="222" t="s">
        <v>119</v>
      </c>
      <c r="C2059" s="223">
        <v>0</v>
      </c>
      <c r="D2059" s="223">
        <v>0</v>
      </c>
      <c r="E2059" s="223">
        <v>0</v>
      </c>
      <c r="F2059" s="223">
        <v>0</v>
      </c>
      <c r="G2059" s="223">
        <v>0</v>
      </c>
      <c r="H2059" s="223">
        <v>0</v>
      </c>
      <c r="I2059" s="223">
        <v>0</v>
      </c>
      <c r="J2059" s="223">
        <v>0</v>
      </c>
      <c r="K2059" s="223">
        <v>0</v>
      </c>
      <c r="L2059" s="223">
        <v>0</v>
      </c>
      <c r="M2059" s="223">
        <v>0</v>
      </c>
      <c r="N2059" s="223">
        <v>0</v>
      </c>
      <c r="O2059">
        <v>30</v>
      </c>
    </row>
    <row r="2060" spans="1:15">
      <c r="A2060" s="222" t="s">
        <v>1123</v>
      </c>
      <c r="B2060" s="222" t="s">
        <v>119</v>
      </c>
      <c r="C2060" s="223">
        <v>0</v>
      </c>
      <c r="D2060" s="223">
        <v>0</v>
      </c>
      <c r="E2060" s="223">
        <v>0</v>
      </c>
      <c r="F2060" s="223">
        <v>0</v>
      </c>
      <c r="G2060" s="223">
        <v>0</v>
      </c>
      <c r="H2060" s="223">
        <v>0</v>
      </c>
      <c r="I2060" s="223">
        <v>0</v>
      </c>
      <c r="J2060" s="223">
        <v>0</v>
      </c>
      <c r="K2060" s="223">
        <v>0</v>
      </c>
      <c r="L2060" s="223">
        <v>0</v>
      </c>
      <c r="M2060" s="223">
        <v>0</v>
      </c>
      <c r="N2060" s="223">
        <v>0</v>
      </c>
      <c r="O2060">
        <v>30</v>
      </c>
    </row>
    <row r="2061" spans="1:15">
      <c r="A2061" s="222" t="s">
        <v>1124</v>
      </c>
      <c r="B2061" s="222" t="s">
        <v>119</v>
      </c>
      <c r="C2061" s="223">
        <v>0</v>
      </c>
      <c r="D2061" s="223">
        <v>0</v>
      </c>
      <c r="E2061" s="223">
        <v>0</v>
      </c>
      <c r="F2061" s="223">
        <v>0</v>
      </c>
      <c r="G2061" s="223">
        <v>0</v>
      </c>
      <c r="H2061" s="223">
        <v>0</v>
      </c>
      <c r="I2061" s="223">
        <v>0</v>
      </c>
      <c r="J2061" s="223">
        <v>0</v>
      </c>
      <c r="K2061" s="223">
        <v>0</v>
      </c>
      <c r="L2061" s="223">
        <v>0</v>
      </c>
      <c r="M2061" s="223">
        <v>0</v>
      </c>
      <c r="N2061" s="223">
        <v>0</v>
      </c>
      <c r="O2061">
        <v>30</v>
      </c>
    </row>
    <row r="2062" spans="1:15">
      <c r="A2062" s="222" t="s">
        <v>1125</v>
      </c>
      <c r="B2062" s="222" t="s">
        <v>119</v>
      </c>
      <c r="C2062" s="223">
        <v>0</v>
      </c>
      <c r="D2062" s="223">
        <v>0</v>
      </c>
      <c r="E2062" s="223">
        <v>0</v>
      </c>
      <c r="F2062" s="223">
        <v>0</v>
      </c>
      <c r="G2062" s="223">
        <v>0</v>
      </c>
      <c r="H2062" s="223">
        <v>0</v>
      </c>
      <c r="I2062" s="223">
        <v>0</v>
      </c>
      <c r="J2062" s="223">
        <v>0</v>
      </c>
      <c r="K2062" s="223">
        <v>0</v>
      </c>
      <c r="L2062" s="223">
        <v>0</v>
      </c>
      <c r="M2062" s="223">
        <v>0</v>
      </c>
      <c r="N2062" s="223">
        <v>0</v>
      </c>
      <c r="O2062">
        <v>30</v>
      </c>
    </row>
    <row r="2063" spans="1:15">
      <c r="A2063" s="222" t="s">
        <v>1126</v>
      </c>
      <c r="B2063" s="222" t="s">
        <v>119</v>
      </c>
      <c r="C2063" s="223">
        <v>0</v>
      </c>
      <c r="D2063" s="223">
        <v>0</v>
      </c>
      <c r="E2063" s="223">
        <v>0</v>
      </c>
      <c r="F2063" s="223">
        <v>0</v>
      </c>
      <c r="G2063" s="223">
        <v>0</v>
      </c>
      <c r="H2063" s="223">
        <v>0</v>
      </c>
      <c r="I2063" s="223">
        <v>0</v>
      </c>
      <c r="J2063" s="223">
        <v>0</v>
      </c>
      <c r="K2063" s="223">
        <v>0</v>
      </c>
      <c r="L2063" s="223">
        <v>0</v>
      </c>
      <c r="M2063" s="223">
        <v>0</v>
      </c>
      <c r="N2063" s="223">
        <v>0</v>
      </c>
      <c r="O2063">
        <v>30</v>
      </c>
    </row>
    <row r="2064" spans="1:15">
      <c r="A2064" s="222" t="s">
        <v>1127</v>
      </c>
      <c r="B2064" s="222" t="s">
        <v>119</v>
      </c>
      <c r="C2064" s="223">
        <v>0</v>
      </c>
      <c r="D2064" s="223">
        <v>0</v>
      </c>
      <c r="E2064" s="223">
        <v>0</v>
      </c>
      <c r="F2064" s="223">
        <v>0</v>
      </c>
      <c r="G2064" s="223">
        <v>0</v>
      </c>
      <c r="H2064" s="223">
        <v>0</v>
      </c>
      <c r="I2064" s="223">
        <v>0</v>
      </c>
      <c r="J2064" s="223">
        <v>0</v>
      </c>
      <c r="K2064" s="223">
        <v>0</v>
      </c>
      <c r="L2064" s="223">
        <v>0</v>
      </c>
      <c r="M2064" s="223">
        <v>0</v>
      </c>
      <c r="N2064" s="223">
        <v>0</v>
      </c>
      <c r="O2064">
        <v>30</v>
      </c>
    </row>
    <row r="2065" spans="1:15">
      <c r="A2065" s="222" t="s">
        <v>1128</v>
      </c>
      <c r="B2065" s="222" t="s">
        <v>119</v>
      </c>
      <c r="C2065" s="223">
        <v>0</v>
      </c>
      <c r="D2065" s="223">
        <v>0</v>
      </c>
      <c r="E2065" s="223">
        <v>0</v>
      </c>
      <c r="F2065" s="223">
        <v>0</v>
      </c>
      <c r="G2065" s="223">
        <v>0</v>
      </c>
      <c r="H2065" s="223">
        <v>0</v>
      </c>
      <c r="I2065" s="223">
        <v>0</v>
      </c>
      <c r="J2065" s="223">
        <v>0</v>
      </c>
      <c r="K2065" s="223">
        <v>0</v>
      </c>
      <c r="L2065" s="223">
        <v>0</v>
      </c>
      <c r="M2065" s="223">
        <v>0</v>
      </c>
      <c r="N2065" s="223">
        <v>0</v>
      </c>
      <c r="O2065">
        <v>30</v>
      </c>
    </row>
    <row r="2066" spans="1:15">
      <c r="A2066" s="222" t="s">
        <v>1129</v>
      </c>
      <c r="B2066" s="222" t="s">
        <v>1130</v>
      </c>
      <c r="C2066" s="223">
        <v>0</v>
      </c>
      <c r="D2066" s="223">
        <v>0</v>
      </c>
      <c r="E2066" s="223">
        <v>0</v>
      </c>
      <c r="F2066" s="223">
        <v>0</v>
      </c>
      <c r="G2066" s="223">
        <v>0</v>
      </c>
      <c r="H2066" s="223">
        <v>0</v>
      </c>
      <c r="I2066" s="223">
        <v>0</v>
      </c>
      <c r="J2066" s="223">
        <v>0</v>
      </c>
      <c r="K2066" s="223">
        <v>0</v>
      </c>
      <c r="L2066" s="223">
        <v>0</v>
      </c>
      <c r="M2066" s="223">
        <v>0</v>
      </c>
      <c r="N2066" s="223">
        <v>0</v>
      </c>
      <c r="O2066">
        <v>30</v>
      </c>
    </row>
    <row r="2067" spans="1:15">
      <c r="A2067" s="222" t="s">
        <v>1131</v>
      </c>
      <c r="B2067" s="222" t="s">
        <v>119</v>
      </c>
      <c r="C2067" s="223">
        <v>0</v>
      </c>
      <c r="D2067" s="223">
        <v>0</v>
      </c>
      <c r="E2067" s="223">
        <v>0</v>
      </c>
      <c r="F2067" s="223">
        <v>0</v>
      </c>
      <c r="G2067" s="223">
        <v>0</v>
      </c>
      <c r="H2067" s="223">
        <v>0</v>
      </c>
      <c r="I2067" s="223">
        <v>0</v>
      </c>
      <c r="J2067" s="223">
        <v>0</v>
      </c>
      <c r="K2067" s="223">
        <v>0</v>
      </c>
      <c r="L2067" s="223">
        <v>0</v>
      </c>
      <c r="M2067" s="223">
        <v>0</v>
      </c>
      <c r="N2067" s="223">
        <v>0</v>
      </c>
      <c r="O2067">
        <v>30</v>
      </c>
    </row>
    <row r="2068" spans="1:15">
      <c r="A2068" s="222" t="s">
        <v>1132</v>
      </c>
      <c r="B2068" s="222" t="s">
        <v>119</v>
      </c>
      <c r="C2068" s="223">
        <v>0</v>
      </c>
      <c r="D2068" s="223">
        <v>0</v>
      </c>
      <c r="E2068" s="223">
        <v>0</v>
      </c>
      <c r="F2068" s="223">
        <v>0</v>
      </c>
      <c r="G2068" s="223">
        <v>0</v>
      </c>
      <c r="H2068" s="223">
        <v>0</v>
      </c>
      <c r="I2068" s="223">
        <v>0</v>
      </c>
      <c r="J2068" s="223">
        <v>0</v>
      </c>
      <c r="K2068" s="223">
        <v>0</v>
      </c>
      <c r="L2068" s="223">
        <v>0</v>
      </c>
      <c r="M2068" s="223">
        <v>0</v>
      </c>
      <c r="N2068" s="223">
        <v>0</v>
      </c>
      <c r="O2068">
        <v>30</v>
      </c>
    </row>
    <row r="2069" spans="1:15">
      <c r="A2069" s="222" t="s">
        <v>1133</v>
      </c>
      <c r="B2069" s="222" t="s">
        <v>119</v>
      </c>
      <c r="C2069" s="223">
        <v>0</v>
      </c>
      <c r="D2069" s="223">
        <v>0</v>
      </c>
      <c r="E2069" s="223">
        <v>0</v>
      </c>
      <c r="F2069" s="223">
        <v>0</v>
      </c>
      <c r="G2069" s="223">
        <v>0</v>
      </c>
      <c r="H2069" s="223">
        <v>0</v>
      </c>
      <c r="I2069" s="223">
        <v>0</v>
      </c>
      <c r="J2069" s="223">
        <v>0</v>
      </c>
      <c r="K2069" s="223">
        <v>0</v>
      </c>
      <c r="L2069" s="223">
        <v>0</v>
      </c>
      <c r="M2069" s="223">
        <v>0</v>
      </c>
      <c r="N2069" s="223">
        <v>0</v>
      </c>
      <c r="O2069">
        <v>30</v>
      </c>
    </row>
    <row r="2070" spans="1:15">
      <c r="A2070" s="222" t="s">
        <v>1134</v>
      </c>
      <c r="B2070" s="222" t="s">
        <v>119</v>
      </c>
      <c r="C2070" s="223">
        <v>0</v>
      </c>
      <c r="D2070" s="223">
        <v>0</v>
      </c>
      <c r="E2070" s="223">
        <v>0</v>
      </c>
      <c r="F2070" s="223">
        <v>0</v>
      </c>
      <c r="G2070" s="223">
        <v>0</v>
      </c>
      <c r="H2070" s="223">
        <v>0</v>
      </c>
      <c r="I2070" s="223">
        <v>0</v>
      </c>
      <c r="J2070" s="223">
        <v>0</v>
      </c>
      <c r="K2070" s="223">
        <v>0</v>
      </c>
      <c r="L2070" s="223">
        <v>0</v>
      </c>
      <c r="M2070" s="223">
        <v>0</v>
      </c>
      <c r="N2070" s="223">
        <v>0</v>
      </c>
      <c r="O2070">
        <v>30</v>
      </c>
    </row>
    <row r="2071" spans="1:15">
      <c r="A2071" s="222" t="s">
        <v>1135</v>
      </c>
      <c r="B2071" s="222" t="s">
        <v>119</v>
      </c>
      <c r="C2071" s="223">
        <v>0</v>
      </c>
      <c r="D2071" s="223">
        <v>0</v>
      </c>
      <c r="E2071" s="223">
        <v>0</v>
      </c>
      <c r="F2071" s="223">
        <v>0</v>
      </c>
      <c r="G2071" s="223">
        <v>0</v>
      </c>
      <c r="H2071" s="223">
        <v>0</v>
      </c>
      <c r="I2071" s="223">
        <v>0</v>
      </c>
      <c r="J2071" s="223">
        <v>0</v>
      </c>
      <c r="K2071" s="223">
        <v>0</v>
      </c>
      <c r="L2071" s="223">
        <v>0</v>
      </c>
      <c r="M2071" s="223">
        <v>0</v>
      </c>
      <c r="N2071" s="223">
        <v>0</v>
      </c>
      <c r="O2071">
        <v>30</v>
      </c>
    </row>
    <row r="2072" spans="1:15">
      <c r="A2072" s="222" t="s">
        <v>1136</v>
      </c>
      <c r="B2072" s="222" t="s">
        <v>1137</v>
      </c>
      <c r="C2072" s="223">
        <v>0</v>
      </c>
      <c r="D2072" s="223">
        <v>0</v>
      </c>
      <c r="E2072" s="223">
        <v>0</v>
      </c>
      <c r="F2072" s="223">
        <v>0</v>
      </c>
      <c r="G2072" s="223">
        <v>0</v>
      </c>
      <c r="H2072" s="223">
        <v>0</v>
      </c>
      <c r="I2072" s="223">
        <v>0</v>
      </c>
      <c r="J2072" s="223">
        <v>0</v>
      </c>
      <c r="K2072" s="223">
        <v>0</v>
      </c>
      <c r="L2072" s="223">
        <v>0</v>
      </c>
      <c r="M2072" s="223">
        <v>0</v>
      </c>
      <c r="N2072" s="223">
        <v>0</v>
      </c>
      <c r="O2072">
        <v>30</v>
      </c>
    </row>
    <row r="2073" spans="1:15">
      <c r="A2073" s="222" t="s">
        <v>1138</v>
      </c>
      <c r="B2073" s="222" t="s">
        <v>119</v>
      </c>
      <c r="C2073" s="223">
        <v>0</v>
      </c>
      <c r="D2073" s="223">
        <v>0</v>
      </c>
      <c r="E2073" s="223">
        <v>0</v>
      </c>
      <c r="F2073" s="223">
        <v>0</v>
      </c>
      <c r="G2073" s="223">
        <v>0</v>
      </c>
      <c r="H2073" s="223">
        <v>0</v>
      </c>
      <c r="I2073" s="223">
        <v>0</v>
      </c>
      <c r="J2073" s="223">
        <v>0</v>
      </c>
      <c r="K2073" s="223">
        <v>0</v>
      </c>
      <c r="L2073" s="223">
        <v>0</v>
      </c>
      <c r="M2073" s="223">
        <v>0</v>
      </c>
      <c r="N2073" s="223">
        <v>0</v>
      </c>
      <c r="O2073">
        <v>30</v>
      </c>
    </row>
    <row r="2074" spans="1:15">
      <c r="A2074" s="222" t="s">
        <v>1139</v>
      </c>
      <c r="B2074" s="222" t="s">
        <v>119</v>
      </c>
      <c r="C2074" s="223">
        <v>0</v>
      </c>
      <c r="D2074" s="223">
        <v>0</v>
      </c>
      <c r="E2074" s="223">
        <v>0</v>
      </c>
      <c r="F2074" s="223">
        <v>0</v>
      </c>
      <c r="G2074" s="223">
        <v>0</v>
      </c>
      <c r="H2074" s="223">
        <v>0</v>
      </c>
      <c r="I2074" s="223">
        <v>0</v>
      </c>
      <c r="J2074" s="223">
        <v>0</v>
      </c>
      <c r="K2074" s="223">
        <v>0</v>
      </c>
      <c r="L2074" s="223">
        <v>0</v>
      </c>
      <c r="M2074" s="223">
        <v>0</v>
      </c>
      <c r="N2074" s="223">
        <v>0</v>
      </c>
      <c r="O2074">
        <v>30</v>
      </c>
    </row>
    <row r="2075" spans="1:15">
      <c r="A2075" s="222" t="s">
        <v>1140</v>
      </c>
      <c r="B2075" s="222" t="s">
        <v>119</v>
      </c>
      <c r="C2075" s="223">
        <v>0</v>
      </c>
      <c r="D2075" s="223">
        <v>0</v>
      </c>
      <c r="E2075" s="223">
        <v>0</v>
      </c>
      <c r="F2075" s="223">
        <v>0</v>
      </c>
      <c r="G2075" s="223">
        <v>0</v>
      </c>
      <c r="H2075" s="223">
        <v>0</v>
      </c>
      <c r="I2075" s="223">
        <v>0</v>
      </c>
      <c r="J2075" s="223">
        <v>0</v>
      </c>
      <c r="K2075" s="223">
        <v>0</v>
      </c>
      <c r="L2075" s="223">
        <v>0</v>
      </c>
      <c r="M2075" s="223">
        <v>0</v>
      </c>
      <c r="N2075" s="223">
        <v>0</v>
      </c>
      <c r="O2075">
        <v>30</v>
      </c>
    </row>
    <row r="2076" spans="1:15">
      <c r="A2076" s="222" t="s">
        <v>1141</v>
      </c>
      <c r="B2076" s="222" t="s">
        <v>119</v>
      </c>
      <c r="C2076" s="223">
        <v>0</v>
      </c>
      <c r="D2076" s="223">
        <v>0</v>
      </c>
      <c r="E2076" s="223">
        <v>0</v>
      </c>
      <c r="F2076" s="223">
        <v>0</v>
      </c>
      <c r="G2076" s="223">
        <v>0</v>
      </c>
      <c r="H2076" s="223">
        <v>0</v>
      </c>
      <c r="I2076" s="223">
        <v>0</v>
      </c>
      <c r="J2076" s="223">
        <v>0</v>
      </c>
      <c r="K2076" s="223">
        <v>0</v>
      </c>
      <c r="L2076" s="223">
        <v>0</v>
      </c>
      <c r="M2076" s="223">
        <v>0</v>
      </c>
      <c r="N2076" s="223">
        <v>0</v>
      </c>
      <c r="O2076">
        <v>30</v>
      </c>
    </row>
    <row r="2077" spans="1:15">
      <c r="A2077" s="222" t="s">
        <v>1142</v>
      </c>
      <c r="B2077" s="222" t="s">
        <v>119</v>
      </c>
      <c r="C2077" s="223">
        <v>0</v>
      </c>
      <c r="D2077" s="223">
        <v>0</v>
      </c>
      <c r="E2077" s="223">
        <v>0</v>
      </c>
      <c r="F2077" s="223">
        <v>0</v>
      </c>
      <c r="G2077" s="223">
        <v>0</v>
      </c>
      <c r="H2077" s="223">
        <v>0</v>
      </c>
      <c r="I2077" s="223">
        <v>0</v>
      </c>
      <c r="J2077" s="223">
        <v>0</v>
      </c>
      <c r="K2077" s="223">
        <v>0</v>
      </c>
      <c r="L2077" s="223">
        <v>0</v>
      </c>
      <c r="M2077" s="223">
        <v>0</v>
      </c>
      <c r="N2077" s="223">
        <v>0</v>
      </c>
      <c r="O2077">
        <v>30</v>
      </c>
    </row>
    <row r="2078" spans="1:15">
      <c r="A2078" s="222" t="s">
        <v>1143</v>
      </c>
      <c r="B2078" s="222" t="s">
        <v>119</v>
      </c>
      <c r="C2078" s="223">
        <v>0</v>
      </c>
      <c r="D2078" s="223">
        <v>0</v>
      </c>
      <c r="E2078" s="223">
        <v>0</v>
      </c>
      <c r="F2078" s="223">
        <v>0</v>
      </c>
      <c r="G2078" s="223">
        <v>0</v>
      </c>
      <c r="H2078" s="223">
        <v>0</v>
      </c>
      <c r="I2078" s="223">
        <v>0</v>
      </c>
      <c r="J2078" s="223">
        <v>0</v>
      </c>
      <c r="K2078" s="223">
        <v>0</v>
      </c>
      <c r="L2078" s="223">
        <v>0</v>
      </c>
      <c r="M2078" s="223">
        <v>0</v>
      </c>
      <c r="N2078" s="223">
        <v>0</v>
      </c>
      <c r="O2078">
        <v>30</v>
      </c>
    </row>
    <row r="2079" spans="1:15">
      <c r="A2079" s="222" t="s">
        <v>1144</v>
      </c>
      <c r="B2079" s="222" t="s">
        <v>119</v>
      </c>
      <c r="C2079" s="223">
        <v>0</v>
      </c>
      <c r="D2079" s="223">
        <v>0</v>
      </c>
      <c r="E2079" s="223">
        <v>0</v>
      </c>
      <c r="F2079" s="223">
        <v>0</v>
      </c>
      <c r="G2079" s="223">
        <v>0</v>
      </c>
      <c r="H2079" s="223">
        <v>0</v>
      </c>
      <c r="I2079" s="223">
        <v>0</v>
      </c>
      <c r="J2079" s="223">
        <v>0</v>
      </c>
      <c r="K2079" s="223">
        <v>0</v>
      </c>
      <c r="L2079" s="223">
        <v>0</v>
      </c>
      <c r="M2079" s="223">
        <v>0</v>
      </c>
      <c r="N2079" s="223">
        <v>0</v>
      </c>
      <c r="O2079">
        <v>30</v>
      </c>
    </row>
    <row r="2080" spans="1:15">
      <c r="A2080" s="222" t="s">
        <v>1145</v>
      </c>
      <c r="B2080" s="222" t="s">
        <v>119</v>
      </c>
      <c r="C2080" s="223">
        <v>0</v>
      </c>
      <c r="D2080" s="223">
        <v>0</v>
      </c>
      <c r="E2080" s="223">
        <v>0</v>
      </c>
      <c r="F2080" s="223">
        <v>0</v>
      </c>
      <c r="G2080" s="223">
        <v>0</v>
      </c>
      <c r="H2080" s="223">
        <v>0</v>
      </c>
      <c r="I2080" s="223">
        <v>0</v>
      </c>
      <c r="J2080" s="223">
        <v>0</v>
      </c>
      <c r="K2080" s="223">
        <v>0</v>
      </c>
      <c r="L2080" s="223">
        <v>0</v>
      </c>
      <c r="M2080" s="223">
        <v>0</v>
      </c>
      <c r="N2080" s="223">
        <v>0</v>
      </c>
      <c r="O2080">
        <v>30</v>
      </c>
    </row>
    <row r="2081" spans="1:15">
      <c r="A2081" s="222" t="s">
        <v>1146</v>
      </c>
      <c r="B2081" s="222" t="s">
        <v>119</v>
      </c>
      <c r="C2081" s="223">
        <v>0</v>
      </c>
      <c r="D2081" s="223">
        <v>0</v>
      </c>
      <c r="E2081" s="223">
        <v>0</v>
      </c>
      <c r="F2081" s="223">
        <v>0</v>
      </c>
      <c r="G2081" s="223">
        <v>0</v>
      </c>
      <c r="H2081" s="223">
        <v>0</v>
      </c>
      <c r="I2081" s="223">
        <v>0</v>
      </c>
      <c r="J2081" s="223">
        <v>0</v>
      </c>
      <c r="K2081" s="223">
        <v>0</v>
      </c>
      <c r="L2081" s="223">
        <v>0</v>
      </c>
      <c r="M2081" s="223">
        <v>0</v>
      </c>
      <c r="N2081" s="223">
        <v>0</v>
      </c>
      <c r="O2081">
        <v>30</v>
      </c>
    </row>
    <row r="2082" spans="1:15">
      <c r="A2082" s="222" t="s">
        <v>1147</v>
      </c>
      <c r="B2082" s="222" t="s">
        <v>119</v>
      </c>
      <c r="C2082" s="223">
        <v>0</v>
      </c>
      <c r="D2082" s="223">
        <v>0</v>
      </c>
      <c r="E2082" s="223">
        <v>0</v>
      </c>
      <c r="F2082" s="223">
        <v>0</v>
      </c>
      <c r="G2082" s="223">
        <v>0</v>
      </c>
      <c r="H2082" s="223">
        <v>0</v>
      </c>
      <c r="I2082" s="223">
        <v>0</v>
      </c>
      <c r="J2082" s="223">
        <v>0</v>
      </c>
      <c r="K2082" s="223">
        <v>0</v>
      </c>
      <c r="L2082" s="223">
        <v>0</v>
      </c>
      <c r="M2082" s="223">
        <v>0</v>
      </c>
      <c r="N2082" s="223">
        <v>0</v>
      </c>
      <c r="O2082">
        <v>30</v>
      </c>
    </row>
    <row r="2083" spans="1:15">
      <c r="A2083" s="222" t="s">
        <v>1148</v>
      </c>
      <c r="B2083" s="222" t="s">
        <v>119</v>
      </c>
      <c r="C2083" s="223">
        <v>0</v>
      </c>
      <c r="D2083" s="223">
        <v>0</v>
      </c>
      <c r="E2083" s="223">
        <v>0</v>
      </c>
      <c r="F2083" s="223">
        <v>0</v>
      </c>
      <c r="G2083" s="223">
        <v>0</v>
      </c>
      <c r="H2083" s="223">
        <v>0</v>
      </c>
      <c r="I2083" s="223">
        <v>0</v>
      </c>
      <c r="J2083" s="223">
        <v>0</v>
      </c>
      <c r="K2083" s="223">
        <v>0</v>
      </c>
      <c r="L2083" s="223">
        <v>0</v>
      </c>
      <c r="M2083" s="223">
        <v>0</v>
      </c>
      <c r="N2083" s="223">
        <v>0</v>
      </c>
      <c r="O2083">
        <v>30</v>
      </c>
    </row>
    <row r="2084" spans="1:15">
      <c r="A2084" s="222" t="s">
        <v>1149</v>
      </c>
      <c r="B2084" s="222" t="s">
        <v>119</v>
      </c>
      <c r="C2084" s="223">
        <v>0</v>
      </c>
      <c r="D2084" s="223">
        <v>0</v>
      </c>
      <c r="E2084" s="223">
        <v>0</v>
      </c>
      <c r="F2084" s="223">
        <v>0</v>
      </c>
      <c r="G2084" s="223">
        <v>0</v>
      </c>
      <c r="H2084" s="223">
        <v>0</v>
      </c>
      <c r="I2084" s="223">
        <v>0</v>
      </c>
      <c r="J2084" s="223">
        <v>0</v>
      </c>
      <c r="K2084" s="223">
        <v>0</v>
      </c>
      <c r="L2084" s="223">
        <v>0</v>
      </c>
      <c r="M2084" s="223">
        <v>0</v>
      </c>
      <c r="N2084" s="223">
        <v>0</v>
      </c>
      <c r="O2084">
        <v>30</v>
      </c>
    </row>
    <row r="2085" spans="1:15">
      <c r="A2085" s="222" t="s">
        <v>1150</v>
      </c>
      <c r="B2085" s="222" t="s">
        <v>119</v>
      </c>
      <c r="C2085" s="223">
        <v>0</v>
      </c>
      <c r="D2085" s="223">
        <v>0</v>
      </c>
      <c r="E2085" s="223">
        <v>0</v>
      </c>
      <c r="F2085" s="223">
        <v>0</v>
      </c>
      <c r="G2085" s="223">
        <v>0</v>
      </c>
      <c r="H2085" s="223">
        <v>0</v>
      </c>
      <c r="I2085" s="223">
        <v>0</v>
      </c>
      <c r="J2085" s="223">
        <v>0</v>
      </c>
      <c r="K2085" s="223">
        <v>0</v>
      </c>
      <c r="L2085" s="223">
        <v>0</v>
      </c>
      <c r="M2085" s="223">
        <v>0</v>
      </c>
      <c r="N2085" s="223">
        <v>0</v>
      </c>
      <c r="O2085">
        <v>30</v>
      </c>
    </row>
    <row r="2086" spans="1:15">
      <c r="A2086" s="222" t="s">
        <v>1151</v>
      </c>
      <c r="B2086" s="222" t="s">
        <v>119</v>
      </c>
      <c r="C2086" s="223">
        <v>0</v>
      </c>
      <c r="D2086" s="223">
        <v>0</v>
      </c>
      <c r="E2086" s="223">
        <v>0</v>
      </c>
      <c r="F2086" s="223">
        <v>0</v>
      </c>
      <c r="G2086" s="223">
        <v>0</v>
      </c>
      <c r="H2086" s="223">
        <v>0</v>
      </c>
      <c r="I2086" s="223">
        <v>0</v>
      </c>
      <c r="J2086" s="223">
        <v>0</v>
      </c>
      <c r="K2086" s="223">
        <v>0</v>
      </c>
      <c r="L2086" s="223">
        <v>0</v>
      </c>
      <c r="M2086" s="223">
        <v>0</v>
      </c>
      <c r="N2086" s="223">
        <v>0</v>
      </c>
      <c r="O2086">
        <v>30</v>
      </c>
    </row>
    <row r="2087" spans="1:15">
      <c r="A2087" s="222" t="s">
        <v>1152</v>
      </c>
      <c r="B2087" s="222" t="s">
        <v>119</v>
      </c>
      <c r="C2087" s="223">
        <v>0</v>
      </c>
      <c r="D2087" s="223">
        <v>0</v>
      </c>
      <c r="E2087" s="223">
        <v>0</v>
      </c>
      <c r="F2087" s="223">
        <v>0</v>
      </c>
      <c r="G2087" s="223">
        <v>0</v>
      </c>
      <c r="H2087" s="223">
        <v>0</v>
      </c>
      <c r="I2087" s="223">
        <v>0</v>
      </c>
      <c r="J2087" s="223">
        <v>0</v>
      </c>
      <c r="K2087" s="223">
        <v>0</v>
      </c>
      <c r="L2087" s="223">
        <v>0</v>
      </c>
      <c r="M2087" s="223">
        <v>0</v>
      </c>
      <c r="N2087" s="223">
        <v>0</v>
      </c>
      <c r="O2087">
        <v>30</v>
      </c>
    </row>
    <row r="2088" spans="1:15">
      <c r="A2088" s="222" t="s">
        <v>1153</v>
      </c>
      <c r="B2088" s="222" t="s">
        <v>119</v>
      </c>
      <c r="C2088" s="223">
        <v>0</v>
      </c>
      <c r="D2088" s="223">
        <v>0</v>
      </c>
      <c r="E2088" s="223">
        <v>0</v>
      </c>
      <c r="F2088" s="223">
        <v>0</v>
      </c>
      <c r="G2088" s="223">
        <v>0</v>
      </c>
      <c r="H2088" s="223">
        <v>0</v>
      </c>
      <c r="I2088" s="223">
        <v>0</v>
      </c>
      <c r="J2088" s="223">
        <v>0</v>
      </c>
      <c r="K2088" s="223">
        <v>0</v>
      </c>
      <c r="L2088" s="223">
        <v>0</v>
      </c>
      <c r="M2088" s="223">
        <v>0</v>
      </c>
      <c r="N2088" s="223">
        <v>0</v>
      </c>
      <c r="O2088">
        <v>30</v>
      </c>
    </row>
    <row r="2089" spans="1:15">
      <c r="A2089" s="222" t="s">
        <v>1154</v>
      </c>
      <c r="B2089" s="222" t="s">
        <v>119</v>
      </c>
      <c r="C2089" s="223">
        <v>0</v>
      </c>
      <c r="D2089" s="223">
        <v>0</v>
      </c>
      <c r="E2089" s="223">
        <v>0</v>
      </c>
      <c r="F2089" s="223">
        <v>0</v>
      </c>
      <c r="G2089" s="223">
        <v>0</v>
      </c>
      <c r="H2089" s="223">
        <v>0</v>
      </c>
      <c r="I2089" s="223">
        <v>0</v>
      </c>
      <c r="J2089" s="223">
        <v>0</v>
      </c>
      <c r="K2089" s="223">
        <v>0</v>
      </c>
      <c r="L2089" s="223">
        <v>0</v>
      </c>
      <c r="M2089" s="223">
        <v>0</v>
      </c>
      <c r="N2089" s="223">
        <v>0</v>
      </c>
      <c r="O2089">
        <v>30</v>
      </c>
    </row>
    <row r="2090" spans="1:15">
      <c r="A2090" s="222" t="s">
        <v>1155</v>
      </c>
      <c r="B2090" s="222" t="s">
        <v>119</v>
      </c>
      <c r="C2090" s="223">
        <v>0</v>
      </c>
      <c r="D2090" s="223">
        <v>0</v>
      </c>
      <c r="E2090" s="223">
        <v>0</v>
      </c>
      <c r="F2090" s="223">
        <v>0</v>
      </c>
      <c r="G2090" s="223">
        <v>0</v>
      </c>
      <c r="H2090" s="223">
        <v>0</v>
      </c>
      <c r="I2090" s="223">
        <v>0</v>
      </c>
      <c r="J2090" s="223">
        <v>0</v>
      </c>
      <c r="K2090" s="223">
        <v>0</v>
      </c>
      <c r="L2090" s="223">
        <v>0</v>
      </c>
      <c r="M2090" s="223">
        <v>0</v>
      </c>
      <c r="N2090" s="223">
        <v>0</v>
      </c>
      <c r="O2090">
        <v>30</v>
      </c>
    </row>
    <row r="2091" spans="1:15">
      <c r="A2091" s="222" t="s">
        <v>1156</v>
      </c>
      <c r="B2091" s="222" t="s">
        <v>119</v>
      </c>
      <c r="C2091" s="223">
        <v>0</v>
      </c>
      <c r="D2091" s="223">
        <v>0</v>
      </c>
      <c r="E2091" s="223">
        <v>0</v>
      </c>
      <c r="F2091" s="223">
        <v>0</v>
      </c>
      <c r="G2091" s="223">
        <v>0</v>
      </c>
      <c r="H2091" s="223">
        <v>0</v>
      </c>
      <c r="I2091" s="223">
        <v>0</v>
      </c>
      <c r="J2091" s="223">
        <v>0</v>
      </c>
      <c r="K2091" s="223">
        <v>0</v>
      </c>
      <c r="L2091" s="223">
        <v>0</v>
      </c>
      <c r="M2091" s="223">
        <v>0</v>
      </c>
      <c r="N2091" s="223">
        <v>0</v>
      </c>
      <c r="O2091">
        <v>30</v>
      </c>
    </row>
    <row r="2092" spans="1:15">
      <c r="A2092" s="222" t="s">
        <v>1157</v>
      </c>
      <c r="B2092" s="222" t="s">
        <v>119</v>
      </c>
      <c r="C2092" s="223">
        <v>0</v>
      </c>
      <c r="D2092" s="223">
        <v>0</v>
      </c>
      <c r="E2092" s="223">
        <v>0</v>
      </c>
      <c r="F2092" s="223">
        <v>0</v>
      </c>
      <c r="G2092" s="223">
        <v>0</v>
      </c>
      <c r="H2092" s="223">
        <v>0</v>
      </c>
      <c r="I2092" s="223">
        <v>0</v>
      </c>
      <c r="J2092" s="223">
        <v>0</v>
      </c>
      <c r="K2092" s="223">
        <v>0</v>
      </c>
      <c r="L2092" s="223">
        <v>0</v>
      </c>
      <c r="M2092" s="223">
        <v>0</v>
      </c>
      <c r="N2092" s="223">
        <v>0</v>
      </c>
      <c r="O2092">
        <v>30</v>
      </c>
    </row>
    <row r="2093" spans="1:15">
      <c r="A2093" s="222" t="s">
        <v>1158</v>
      </c>
      <c r="B2093" s="222" t="s">
        <v>119</v>
      </c>
      <c r="C2093" s="223">
        <v>0</v>
      </c>
      <c r="D2093" s="223">
        <v>0</v>
      </c>
      <c r="E2093" s="223">
        <v>0</v>
      </c>
      <c r="F2093" s="223">
        <v>0</v>
      </c>
      <c r="G2093" s="223">
        <v>0</v>
      </c>
      <c r="H2093" s="223">
        <v>0</v>
      </c>
      <c r="I2093" s="223">
        <v>0</v>
      </c>
      <c r="J2093" s="223">
        <v>0</v>
      </c>
      <c r="K2093" s="223">
        <v>0</v>
      </c>
      <c r="L2093" s="223">
        <v>0</v>
      </c>
      <c r="M2093" s="223">
        <v>0</v>
      </c>
      <c r="N2093" s="223">
        <v>0</v>
      </c>
      <c r="O2093">
        <v>30</v>
      </c>
    </row>
    <row r="2094" spans="1:15">
      <c r="A2094" s="222" t="s">
        <v>1159</v>
      </c>
      <c r="B2094" s="222" t="s">
        <v>119</v>
      </c>
      <c r="C2094" s="223">
        <v>0</v>
      </c>
      <c r="D2094" s="223">
        <v>0</v>
      </c>
      <c r="E2094" s="223">
        <v>0</v>
      </c>
      <c r="F2094" s="223">
        <v>0</v>
      </c>
      <c r="G2094" s="223">
        <v>0</v>
      </c>
      <c r="H2094" s="223">
        <v>0</v>
      </c>
      <c r="I2094" s="223">
        <v>0</v>
      </c>
      <c r="J2094" s="223">
        <v>0</v>
      </c>
      <c r="K2094" s="223">
        <v>0</v>
      </c>
      <c r="L2094" s="223">
        <v>0</v>
      </c>
      <c r="M2094" s="223">
        <v>0</v>
      </c>
      <c r="N2094" s="223">
        <v>0</v>
      </c>
      <c r="O2094">
        <v>30</v>
      </c>
    </row>
    <row r="2095" spans="1:15">
      <c r="A2095" s="222" t="s">
        <v>1160</v>
      </c>
      <c r="B2095" s="222" t="s">
        <v>119</v>
      </c>
      <c r="C2095" s="223">
        <v>0</v>
      </c>
      <c r="D2095" s="223">
        <v>0</v>
      </c>
      <c r="E2095" s="223">
        <v>0</v>
      </c>
      <c r="F2095" s="223">
        <v>0</v>
      </c>
      <c r="G2095" s="223">
        <v>0</v>
      </c>
      <c r="H2095" s="223">
        <v>0</v>
      </c>
      <c r="I2095" s="223">
        <v>0</v>
      </c>
      <c r="J2095" s="223">
        <v>0</v>
      </c>
      <c r="K2095" s="223">
        <v>0</v>
      </c>
      <c r="L2095" s="223">
        <v>0</v>
      </c>
      <c r="M2095" s="223">
        <v>0</v>
      </c>
      <c r="N2095" s="223">
        <v>0</v>
      </c>
      <c r="O2095">
        <v>30</v>
      </c>
    </row>
    <row r="2096" spans="1:15">
      <c r="A2096" s="222" t="s">
        <v>1161</v>
      </c>
      <c r="B2096" s="222" t="s">
        <v>119</v>
      </c>
      <c r="C2096" s="223">
        <v>0</v>
      </c>
      <c r="D2096" s="223">
        <v>0</v>
      </c>
      <c r="E2096" s="223">
        <v>0</v>
      </c>
      <c r="F2096" s="223">
        <v>0</v>
      </c>
      <c r="G2096" s="223">
        <v>0</v>
      </c>
      <c r="H2096" s="223">
        <v>0</v>
      </c>
      <c r="I2096" s="223">
        <v>0</v>
      </c>
      <c r="J2096" s="223">
        <v>0</v>
      </c>
      <c r="K2096" s="223">
        <v>0</v>
      </c>
      <c r="L2096" s="223">
        <v>0</v>
      </c>
      <c r="M2096" s="223">
        <v>0</v>
      </c>
      <c r="N2096" s="223">
        <v>0</v>
      </c>
      <c r="O2096">
        <v>30</v>
      </c>
    </row>
    <row r="2097" spans="1:15">
      <c r="A2097" s="222" t="s">
        <v>1162</v>
      </c>
      <c r="B2097" s="222" t="s">
        <v>119</v>
      </c>
      <c r="C2097" s="223">
        <v>0</v>
      </c>
      <c r="D2097" s="223">
        <v>0</v>
      </c>
      <c r="E2097" s="223">
        <v>0</v>
      </c>
      <c r="F2097" s="223">
        <v>0</v>
      </c>
      <c r="G2097" s="223">
        <v>0</v>
      </c>
      <c r="H2097" s="223">
        <v>0</v>
      </c>
      <c r="I2097" s="223">
        <v>0</v>
      </c>
      <c r="J2097" s="223">
        <v>0</v>
      </c>
      <c r="K2097" s="223">
        <v>0</v>
      </c>
      <c r="L2097" s="223">
        <v>0</v>
      </c>
      <c r="M2097" s="223">
        <v>0</v>
      </c>
      <c r="N2097" s="223">
        <v>0</v>
      </c>
      <c r="O2097">
        <v>30</v>
      </c>
    </row>
    <row r="2098" spans="1:15">
      <c r="A2098" s="222" t="s">
        <v>1163</v>
      </c>
      <c r="B2098" s="222" t="s">
        <v>119</v>
      </c>
      <c r="C2098" s="223">
        <v>0</v>
      </c>
      <c r="D2098" s="223">
        <v>0</v>
      </c>
      <c r="E2098" s="223">
        <v>0</v>
      </c>
      <c r="F2098" s="223">
        <v>0</v>
      </c>
      <c r="G2098" s="223">
        <v>0</v>
      </c>
      <c r="H2098" s="223">
        <v>0</v>
      </c>
      <c r="I2098" s="223">
        <v>0</v>
      </c>
      <c r="J2098" s="223">
        <v>0</v>
      </c>
      <c r="K2098" s="223">
        <v>0</v>
      </c>
      <c r="L2098" s="223">
        <v>0</v>
      </c>
      <c r="M2098" s="223">
        <v>0</v>
      </c>
      <c r="N2098" s="223">
        <v>0</v>
      </c>
      <c r="O2098">
        <v>30</v>
      </c>
    </row>
    <row r="2099" spans="1:15">
      <c r="A2099" s="222" t="s">
        <v>1164</v>
      </c>
      <c r="B2099" s="222" t="s">
        <v>119</v>
      </c>
      <c r="C2099" s="223">
        <v>0</v>
      </c>
      <c r="D2099" s="223">
        <v>0</v>
      </c>
      <c r="E2099" s="223">
        <v>0</v>
      </c>
      <c r="F2099" s="223">
        <v>0</v>
      </c>
      <c r="G2099" s="223">
        <v>0</v>
      </c>
      <c r="H2099" s="223">
        <v>0</v>
      </c>
      <c r="I2099" s="223">
        <v>0</v>
      </c>
      <c r="J2099" s="223">
        <v>0</v>
      </c>
      <c r="K2099" s="223">
        <v>0</v>
      </c>
      <c r="L2099" s="223">
        <v>0</v>
      </c>
      <c r="M2099" s="223">
        <v>0</v>
      </c>
      <c r="N2099" s="223">
        <v>0</v>
      </c>
      <c r="O2099">
        <v>30</v>
      </c>
    </row>
    <row r="2100" spans="1:15">
      <c r="A2100" s="222" t="s">
        <v>1165</v>
      </c>
      <c r="B2100" s="222" t="s">
        <v>119</v>
      </c>
      <c r="C2100" s="223">
        <v>0</v>
      </c>
      <c r="D2100" s="223">
        <v>0</v>
      </c>
      <c r="E2100" s="223">
        <v>0</v>
      </c>
      <c r="F2100" s="223">
        <v>0</v>
      </c>
      <c r="G2100" s="223">
        <v>0</v>
      </c>
      <c r="H2100" s="223">
        <v>0</v>
      </c>
      <c r="I2100" s="223">
        <v>0</v>
      </c>
      <c r="J2100" s="223">
        <v>0</v>
      </c>
      <c r="K2100" s="223">
        <v>0</v>
      </c>
      <c r="L2100" s="223">
        <v>0</v>
      </c>
      <c r="M2100" s="223">
        <v>0</v>
      </c>
      <c r="N2100" s="223">
        <v>0</v>
      </c>
      <c r="O2100">
        <v>30</v>
      </c>
    </row>
    <row r="2101" spans="1:15">
      <c r="A2101" s="222" t="s">
        <v>1166</v>
      </c>
      <c r="B2101" s="222" t="s">
        <v>119</v>
      </c>
      <c r="C2101" s="223">
        <v>0</v>
      </c>
      <c r="D2101" s="223">
        <v>0</v>
      </c>
      <c r="E2101" s="223">
        <v>0</v>
      </c>
      <c r="F2101" s="223">
        <v>0</v>
      </c>
      <c r="G2101" s="223">
        <v>0</v>
      </c>
      <c r="H2101" s="223">
        <v>0</v>
      </c>
      <c r="I2101" s="223">
        <v>0</v>
      </c>
      <c r="J2101" s="223">
        <v>0</v>
      </c>
      <c r="K2101" s="223">
        <v>0</v>
      </c>
      <c r="L2101" s="223">
        <v>0</v>
      </c>
      <c r="M2101" s="223">
        <v>0</v>
      </c>
      <c r="N2101" s="223">
        <v>0</v>
      </c>
      <c r="O2101">
        <v>30</v>
      </c>
    </row>
    <row r="2102" spans="1:15">
      <c r="A2102" s="222" t="s">
        <v>1167</v>
      </c>
      <c r="B2102" s="222" t="s">
        <v>119</v>
      </c>
      <c r="C2102" s="223">
        <v>0</v>
      </c>
      <c r="D2102" s="223">
        <v>0</v>
      </c>
      <c r="E2102" s="223">
        <v>0</v>
      </c>
      <c r="F2102" s="223">
        <v>0</v>
      </c>
      <c r="G2102" s="223">
        <v>0</v>
      </c>
      <c r="H2102" s="223">
        <v>0</v>
      </c>
      <c r="I2102" s="223">
        <v>0</v>
      </c>
      <c r="J2102" s="223">
        <v>0</v>
      </c>
      <c r="K2102" s="223">
        <v>0</v>
      </c>
      <c r="L2102" s="223">
        <v>0</v>
      </c>
      <c r="M2102" s="223">
        <v>0</v>
      </c>
      <c r="N2102" s="223">
        <v>0</v>
      </c>
      <c r="O2102">
        <v>30</v>
      </c>
    </row>
    <row r="2103" spans="1:15">
      <c r="A2103" s="222" t="s">
        <v>1168</v>
      </c>
      <c r="B2103" s="222" t="s">
        <v>119</v>
      </c>
      <c r="C2103" s="223">
        <v>0</v>
      </c>
      <c r="D2103" s="223">
        <v>0</v>
      </c>
      <c r="E2103" s="223">
        <v>0</v>
      </c>
      <c r="F2103" s="223">
        <v>0</v>
      </c>
      <c r="G2103" s="223">
        <v>0</v>
      </c>
      <c r="H2103" s="223">
        <v>0</v>
      </c>
      <c r="I2103" s="223">
        <v>0</v>
      </c>
      <c r="J2103" s="223">
        <v>0</v>
      </c>
      <c r="K2103" s="223">
        <v>0</v>
      </c>
      <c r="L2103" s="223">
        <v>0</v>
      </c>
      <c r="M2103" s="223">
        <v>0</v>
      </c>
      <c r="N2103" s="223">
        <v>0</v>
      </c>
      <c r="O2103">
        <v>30</v>
      </c>
    </row>
    <row r="2104" spans="1:15">
      <c r="A2104" s="222" t="s">
        <v>1169</v>
      </c>
      <c r="B2104" s="222" t="s">
        <v>119</v>
      </c>
      <c r="C2104" s="223">
        <v>0</v>
      </c>
      <c r="D2104" s="223">
        <v>0</v>
      </c>
      <c r="E2104" s="223">
        <v>0</v>
      </c>
      <c r="F2104" s="223">
        <v>0</v>
      </c>
      <c r="G2104" s="223">
        <v>0</v>
      </c>
      <c r="H2104" s="223">
        <v>0</v>
      </c>
      <c r="I2104" s="223">
        <v>0</v>
      </c>
      <c r="J2104" s="223">
        <v>0</v>
      </c>
      <c r="K2104" s="223">
        <v>0</v>
      </c>
      <c r="L2104" s="223">
        <v>0</v>
      </c>
      <c r="M2104" s="223">
        <v>0</v>
      </c>
      <c r="N2104" s="223">
        <v>0</v>
      </c>
      <c r="O2104">
        <v>30</v>
      </c>
    </row>
    <row r="2105" spans="1:15">
      <c r="A2105" s="222" t="s">
        <v>1170</v>
      </c>
      <c r="B2105" s="222" t="s">
        <v>119</v>
      </c>
      <c r="C2105" s="223">
        <v>0</v>
      </c>
      <c r="D2105" s="223">
        <v>0</v>
      </c>
      <c r="E2105" s="223">
        <v>0</v>
      </c>
      <c r="F2105" s="223">
        <v>0</v>
      </c>
      <c r="G2105" s="223">
        <v>0</v>
      </c>
      <c r="H2105" s="223">
        <v>0</v>
      </c>
      <c r="I2105" s="223">
        <v>0</v>
      </c>
      <c r="J2105" s="223">
        <v>0</v>
      </c>
      <c r="K2105" s="223">
        <v>0</v>
      </c>
      <c r="L2105" s="223">
        <v>0</v>
      </c>
      <c r="M2105" s="223">
        <v>0</v>
      </c>
      <c r="N2105" s="223">
        <v>0</v>
      </c>
      <c r="O2105">
        <v>30</v>
      </c>
    </row>
    <row r="2106" spans="1:15">
      <c r="A2106" s="222" t="s">
        <v>1171</v>
      </c>
      <c r="B2106" s="222" t="s">
        <v>119</v>
      </c>
      <c r="C2106" s="223">
        <v>0</v>
      </c>
      <c r="D2106" s="223">
        <v>0</v>
      </c>
      <c r="E2106" s="223">
        <v>0</v>
      </c>
      <c r="F2106" s="223">
        <v>0</v>
      </c>
      <c r="G2106" s="223">
        <v>0</v>
      </c>
      <c r="H2106" s="223">
        <v>0</v>
      </c>
      <c r="I2106" s="223">
        <v>0</v>
      </c>
      <c r="J2106" s="223">
        <v>0</v>
      </c>
      <c r="K2106" s="223">
        <v>0</v>
      </c>
      <c r="L2106" s="223">
        <v>0</v>
      </c>
      <c r="M2106" s="223">
        <v>0</v>
      </c>
      <c r="N2106" s="223">
        <v>0</v>
      </c>
      <c r="O2106">
        <v>30</v>
      </c>
    </row>
    <row r="2107" spans="1:15">
      <c r="A2107" s="222" t="s">
        <v>1172</v>
      </c>
      <c r="B2107" s="222" t="s">
        <v>119</v>
      </c>
      <c r="C2107" s="223">
        <v>0</v>
      </c>
      <c r="D2107" s="223">
        <v>0</v>
      </c>
      <c r="E2107" s="223">
        <v>0</v>
      </c>
      <c r="F2107" s="223">
        <v>0</v>
      </c>
      <c r="G2107" s="223">
        <v>0</v>
      </c>
      <c r="H2107" s="223">
        <v>0</v>
      </c>
      <c r="I2107" s="223">
        <v>0</v>
      </c>
      <c r="J2107" s="223">
        <v>0</v>
      </c>
      <c r="K2107" s="223">
        <v>0</v>
      </c>
      <c r="L2107" s="223">
        <v>0</v>
      </c>
      <c r="M2107" s="223">
        <v>0</v>
      </c>
      <c r="N2107" s="223">
        <v>0</v>
      </c>
      <c r="O2107">
        <v>30</v>
      </c>
    </row>
    <row r="2108" spans="1:15">
      <c r="A2108" s="222" t="s">
        <v>1173</v>
      </c>
      <c r="B2108" s="222" t="s">
        <v>119</v>
      </c>
      <c r="C2108" s="223">
        <v>0</v>
      </c>
      <c r="D2108" s="223">
        <v>0</v>
      </c>
      <c r="E2108" s="223">
        <v>0</v>
      </c>
      <c r="F2108" s="223">
        <v>0</v>
      </c>
      <c r="G2108" s="223">
        <v>0</v>
      </c>
      <c r="H2108" s="223">
        <v>0</v>
      </c>
      <c r="I2108" s="223">
        <v>0</v>
      </c>
      <c r="J2108" s="223">
        <v>0</v>
      </c>
      <c r="K2108" s="223">
        <v>0</v>
      </c>
      <c r="L2108" s="223">
        <v>0</v>
      </c>
      <c r="M2108" s="223">
        <v>0</v>
      </c>
      <c r="N2108" s="223">
        <v>0</v>
      </c>
      <c r="O2108">
        <v>30</v>
      </c>
    </row>
    <row r="2109" spans="1:15">
      <c r="A2109" s="222" t="s">
        <v>1174</v>
      </c>
      <c r="B2109" s="222" t="s">
        <v>119</v>
      </c>
      <c r="C2109" s="223">
        <v>0</v>
      </c>
      <c r="D2109" s="223">
        <v>0</v>
      </c>
      <c r="E2109" s="223">
        <v>0</v>
      </c>
      <c r="F2109" s="223">
        <v>0</v>
      </c>
      <c r="G2109" s="223">
        <v>0</v>
      </c>
      <c r="H2109" s="223">
        <v>0</v>
      </c>
      <c r="I2109" s="223">
        <v>0</v>
      </c>
      <c r="J2109" s="223">
        <v>0</v>
      </c>
      <c r="K2109" s="223">
        <v>0</v>
      </c>
      <c r="L2109" s="223">
        <v>0</v>
      </c>
      <c r="M2109" s="223">
        <v>0</v>
      </c>
      <c r="N2109" s="223">
        <v>0</v>
      </c>
      <c r="O2109">
        <v>30</v>
      </c>
    </row>
    <row r="2110" spans="1:15">
      <c r="A2110" s="222" t="s">
        <v>1175</v>
      </c>
      <c r="B2110" s="222" t="s">
        <v>119</v>
      </c>
      <c r="C2110" s="223">
        <v>0</v>
      </c>
      <c r="D2110" s="223">
        <v>0</v>
      </c>
      <c r="E2110" s="223">
        <v>0</v>
      </c>
      <c r="F2110" s="223">
        <v>0</v>
      </c>
      <c r="G2110" s="223">
        <v>0</v>
      </c>
      <c r="H2110" s="223">
        <v>0</v>
      </c>
      <c r="I2110" s="223">
        <v>0</v>
      </c>
      <c r="J2110" s="223">
        <v>0</v>
      </c>
      <c r="K2110" s="223">
        <v>0</v>
      </c>
      <c r="L2110" s="223">
        <v>0</v>
      </c>
      <c r="M2110" s="223">
        <v>0</v>
      </c>
      <c r="N2110" s="223">
        <v>0</v>
      </c>
      <c r="O2110">
        <v>30</v>
      </c>
    </row>
    <row r="2111" spans="1:15">
      <c r="A2111" s="222" t="s">
        <v>1176</v>
      </c>
      <c r="B2111" s="222" t="s">
        <v>119</v>
      </c>
      <c r="C2111" s="223">
        <v>0</v>
      </c>
      <c r="D2111" s="223">
        <v>0</v>
      </c>
      <c r="E2111" s="223">
        <v>0</v>
      </c>
      <c r="F2111" s="223">
        <v>0</v>
      </c>
      <c r="G2111" s="223">
        <v>0</v>
      </c>
      <c r="H2111" s="223">
        <v>0</v>
      </c>
      <c r="I2111" s="223">
        <v>0</v>
      </c>
      <c r="J2111" s="223">
        <v>0</v>
      </c>
      <c r="K2111" s="223">
        <v>0</v>
      </c>
      <c r="L2111" s="223">
        <v>0</v>
      </c>
      <c r="M2111" s="223">
        <v>0</v>
      </c>
      <c r="N2111" s="223">
        <v>0</v>
      </c>
      <c r="O2111">
        <v>30</v>
      </c>
    </row>
    <row r="2112" spans="1:15">
      <c r="A2112" s="222" t="s">
        <v>1177</v>
      </c>
      <c r="B2112" s="222" t="s">
        <v>119</v>
      </c>
      <c r="C2112" s="223">
        <v>0</v>
      </c>
      <c r="D2112" s="223">
        <v>0</v>
      </c>
      <c r="E2112" s="223">
        <v>0</v>
      </c>
      <c r="F2112" s="223">
        <v>0</v>
      </c>
      <c r="G2112" s="223">
        <v>0</v>
      </c>
      <c r="H2112" s="223">
        <v>0</v>
      </c>
      <c r="I2112" s="223">
        <v>0</v>
      </c>
      <c r="J2112" s="223">
        <v>0</v>
      </c>
      <c r="K2112" s="223">
        <v>0</v>
      </c>
      <c r="L2112" s="223">
        <v>0</v>
      </c>
      <c r="M2112" s="223">
        <v>0</v>
      </c>
      <c r="N2112" s="223">
        <v>0</v>
      </c>
      <c r="O2112">
        <v>30</v>
      </c>
    </row>
    <row r="2113" spans="1:15">
      <c r="A2113" s="222" t="s">
        <v>1178</v>
      </c>
      <c r="B2113" s="222" t="s">
        <v>119</v>
      </c>
      <c r="C2113" s="223">
        <v>0</v>
      </c>
      <c r="D2113" s="223">
        <v>0</v>
      </c>
      <c r="E2113" s="223">
        <v>0</v>
      </c>
      <c r="F2113" s="223">
        <v>0</v>
      </c>
      <c r="G2113" s="223">
        <v>0</v>
      </c>
      <c r="H2113" s="223">
        <v>0</v>
      </c>
      <c r="I2113" s="223">
        <v>0</v>
      </c>
      <c r="J2113" s="223">
        <v>0</v>
      </c>
      <c r="K2113" s="223">
        <v>0</v>
      </c>
      <c r="L2113" s="223">
        <v>0</v>
      </c>
      <c r="M2113" s="223">
        <v>0</v>
      </c>
      <c r="N2113" s="223">
        <v>0</v>
      </c>
      <c r="O2113">
        <v>30</v>
      </c>
    </row>
    <row r="2114" spans="1:15">
      <c r="A2114" s="222" t="s">
        <v>1179</v>
      </c>
      <c r="B2114" s="222" t="s">
        <v>119</v>
      </c>
      <c r="C2114" s="223">
        <v>0</v>
      </c>
      <c r="D2114" s="223">
        <v>0</v>
      </c>
      <c r="E2114" s="223">
        <v>0</v>
      </c>
      <c r="F2114" s="223">
        <v>0</v>
      </c>
      <c r="G2114" s="223">
        <v>0</v>
      </c>
      <c r="H2114" s="223">
        <v>0</v>
      </c>
      <c r="I2114" s="223">
        <v>0</v>
      </c>
      <c r="J2114" s="223">
        <v>0</v>
      </c>
      <c r="K2114" s="223">
        <v>0</v>
      </c>
      <c r="L2114" s="223">
        <v>0</v>
      </c>
      <c r="M2114" s="223">
        <v>0</v>
      </c>
      <c r="N2114" s="223">
        <v>0</v>
      </c>
      <c r="O2114">
        <v>30</v>
      </c>
    </row>
    <row r="2115" spans="1:15">
      <c r="A2115" s="222" t="s">
        <v>1180</v>
      </c>
      <c r="B2115" s="222" t="s">
        <v>119</v>
      </c>
      <c r="C2115" s="223">
        <v>0</v>
      </c>
      <c r="D2115" s="223">
        <v>0</v>
      </c>
      <c r="E2115" s="223">
        <v>0</v>
      </c>
      <c r="F2115" s="223">
        <v>0</v>
      </c>
      <c r="G2115" s="223">
        <v>0</v>
      </c>
      <c r="H2115" s="223">
        <v>0</v>
      </c>
      <c r="I2115" s="223">
        <v>0</v>
      </c>
      <c r="J2115" s="223">
        <v>0</v>
      </c>
      <c r="K2115" s="223">
        <v>0</v>
      </c>
      <c r="L2115" s="223">
        <v>0</v>
      </c>
      <c r="M2115" s="223">
        <v>0</v>
      </c>
      <c r="N2115" s="223">
        <v>0</v>
      </c>
      <c r="O2115">
        <v>30</v>
      </c>
    </row>
    <row r="2116" spans="1:15">
      <c r="A2116" s="222" t="s">
        <v>1181</v>
      </c>
      <c r="B2116" s="222" t="s">
        <v>119</v>
      </c>
      <c r="C2116" s="223">
        <v>0</v>
      </c>
      <c r="D2116" s="223">
        <v>0</v>
      </c>
      <c r="E2116" s="223">
        <v>0</v>
      </c>
      <c r="F2116" s="223">
        <v>0</v>
      </c>
      <c r="G2116" s="223">
        <v>0</v>
      </c>
      <c r="H2116" s="223">
        <v>0</v>
      </c>
      <c r="I2116" s="223">
        <v>0</v>
      </c>
      <c r="J2116" s="223">
        <v>0</v>
      </c>
      <c r="K2116" s="223">
        <v>0</v>
      </c>
      <c r="L2116" s="223">
        <v>0</v>
      </c>
      <c r="M2116" s="223">
        <v>0</v>
      </c>
      <c r="N2116" s="223">
        <v>0</v>
      </c>
      <c r="O2116">
        <v>30</v>
      </c>
    </row>
    <row r="2117" spans="1:15">
      <c r="A2117" s="222" t="s">
        <v>1182</v>
      </c>
      <c r="B2117" s="222" t="s">
        <v>119</v>
      </c>
      <c r="C2117" s="223">
        <v>0</v>
      </c>
      <c r="D2117" s="223">
        <v>0</v>
      </c>
      <c r="E2117" s="223">
        <v>0</v>
      </c>
      <c r="F2117" s="223">
        <v>0</v>
      </c>
      <c r="G2117" s="223">
        <v>0</v>
      </c>
      <c r="H2117" s="223">
        <v>0</v>
      </c>
      <c r="I2117" s="223">
        <v>0</v>
      </c>
      <c r="J2117" s="223">
        <v>0</v>
      </c>
      <c r="K2117" s="223">
        <v>0</v>
      </c>
      <c r="L2117" s="223">
        <v>0</v>
      </c>
      <c r="M2117" s="223">
        <v>0</v>
      </c>
      <c r="N2117" s="223">
        <v>0</v>
      </c>
      <c r="O2117">
        <v>30</v>
      </c>
    </row>
    <row r="2118" spans="1:15">
      <c r="A2118" s="222" t="s">
        <v>1183</v>
      </c>
      <c r="B2118" s="222" t="s">
        <v>119</v>
      </c>
      <c r="C2118" s="223">
        <v>0</v>
      </c>
      <c r="D2118" s="223">
        <v>0</v>
      </c>
      <c r="E2118" s="223">
        <v>0</v>
      </c>
      <c r="F2118" s="223">
        <v>0</v>
      </c>
      <c r="G2118" s="223">
        <v>0</v>
      </c>
      <c r="H2118" s="223">
        <v>0</v>
      </c>
      <c r="I2118" s="223">
        <v>0</v>
      </c>
      <c r="J2118" s="223">
        <v>0</v>
      </c>
      <c r="K2118" s="223">
        <v>0</v>
      </c>
      <c r="L2118" s="223">
        <v>0</v>
      </c>
      <c r="M2118" s="223">
        <v>0</v>
      </c>
      <c r="N2118" s="223">
        <v>0</v>
      </c>
      <c r="O2118">
        <v>30</v>
      </c>
    </row>
    <row r="2119" spans="1:15">
      <c r="A2119" s="222" t="s">
        <v>1184</v>
      </c>
      <c r="B2119" s="222" t="s">
        <v>119</v>
      </c>
      <c r="C2119" s="223">
        <v>0</v>
      </c>
      <c r="D2119" s="223">
        <v>0</v>
      </c>
      <c r="E2119" s="223">
        <v>0</v>
      </c>
      <c r="F2119" s="223">
        <v>0</v>
      </c>
      <c r="G2119" s="223">
        <v>0</v>
      </c>
      <c r="H2119" s="223">
        <v>0</v>
      </c>
      <c r="I2119" s="223">
        <v>0</v>
      </c>
      <c r="J2119" s="223">
        <v>0</v>
      </c>
      <c r="K2119" s="223">
        <v>0</v>
      </c>
      <c r="L2119" s="223">
        <v>0</v>
      </c>
      <c r="M2119" s="223">
        <v>0</v>
      </c>
      <c r="N2119" s="223">
        <v>0</v>
      </c>
      <c r="O2119">
        <v>30</v>
      </c>
    </row>
    <row r="2120" spans="1:15">
      <c r="A2120" s="222" t="s">
        <v>1185</v>
      </c>
      <c r="B2120" s="222" t="s">
        <v>119</v>
      </c>
      <c r="C2120" s="223">
        <v>0</v>
      </c>
      <c r="D2120" s="223">
        <v>0</v>
      </c>
      <c r="E2120" s="223">
        <v>0</v>
      </c>
      <c r="F2120" s="223">
        <v>0</v>
      </c>
      <c r="G2120" s="223">
        <v>0</v>
      </c>
      <c r="H2120" s="223">
        <v>0</v>
      </c>
      <c r="I2120" s="223">
        <v>0</v>
      </c>
      <c r="J2120" s="223">
        <v>0</v>
      </c>
      <c r="K2120" s="223">
        <v>0</v>
      </c>
      <c r="L2120" s="223">
        <v>0</v>
      </c>
      <c r="M2120" s="223">
        <v>0</v>
      </c>
      <c r="N2120" s="223">
        <v>0</v>
      </c>
      <c r="O2120">
        <v>30</v>
      </c>
    </row>
    <row r="2121" spans="1:15">
      <c r="A2121" s="222" t="s">
        <v>1186</v>
      </c>
      <c r="B2121" s="222" t="s">
        <v>119</v>
      </c>
      <c r="C2121" s="223">
        <v>0</v>
      </c>
      <c r="D2121" s="223">
        <v>0</v>
      </c>
      <c r="E2121" s="223">
        <v>0</v>
      </c>
      <c r="F2121" s="223">
        <v>0</v>
      </c>
      <c r="G2121" s="223">
        <v>0</v>
      </c>
      <c r="H2121" s="223">
        <v>0</v>
      </c>
      <c r="I2121" s="223">
        <v>0</v>
      </c>
      <c r="J2121" s="223">
        <v>0</v>
      </c>
      <c r="K2121" s="223">
        <v>0</v>
      </c>
      <c r="L2121" s="223">
        <v>0</v>
      </c>
      <c r="M2121" s="223">
        <v>0</v>
      </c>
      <c r="N2121" s="223">
        <v>0</v>
      </c>
      <c r="O2121">
        <v>30</v>
      </c>
    </row>
    <row r="2122" spans="1:15">
      <c r="A2122" s="222" t="s">
        <v>1187</v>
      </c>
      <c r="B2122" s="222" t="s">
        <v>119</v>
      </c>
      <c r="C2122" s="223">
        <v>0</v>
      </c>
      <c r="D2122" s="223">
        <v>0</v>
      </c>
      <c r="E2122" s="223">
        <v>0</v>
      </c>
      <c r="F2122" s="223">
        <v>0</v>
      </c>
      <c r="G2122" s="223">
        <v>0</v>
      </c>
      <c r="H2122" s="223">
        <v>0</v>
      </c>
      <c r="I2122" s="223">
        <v>0</v>
      </c>
      <c r="J2122" s="223">
        <v>0</v>
      </c>
      <c r="K2122" s="223">
        <v>0</v>
      </c>
      <c r="L2122" s="223">
        <v>0</v>
      </c>
      <c r="M2122" s="223">
        <v>0</v>
      </c>
      <c r="N2122" s="223">
        <v>0</v>
      </c>
      <c r="O2122">
        <v>30</v>
      </c>
    </row>
    <row r="2123" spans="1:15">
      <c r="A2123" s="222" t="s">
        <v>1188</v>
      </c>
      <c r="B2123" s="222" t="s">
        <v>119</v>
      </c>
      <c r="C2123" s="223">
        <v>0</v>
      </c>
      <c r="D2123" s="223">
        <v>0</v>
      </c>
      <c r="E2123" s="223">
        <v>0</v>
      </c>
      <c r="F2123" s="223">
        <v>0</v>
      </c>
      <c r="G2123" s="223">
        <v>0</v>
      </c>
      <c r="H2123" s="223">
        <v>0</v>
      </c>
      <c r="I2123" s="223">
        <v>0</v>
      </c>
      <c r="J2123" s="223">
        <v>0</v>
      </c>
      <c r="K2123" s="223">
        <v>0</v>
      </c>
      <c r="L2123" s="223">
        <v>0</v>
      </c>
      <c r="M2123" s="223">
        <v>0</v>
      </c>
      <c r="N2123" s="223">
        <v>0</v>
      </c>
      <c r="O2123">
        <v>30</v>
      </c>
    </row>
    <row r="2124" spans="1:15">
      <c r="A2124" s="222" t="s">
        <v>1189</v>
      </c>
      <c r="B2124" s="222" t="s">
        <v>119</v>
      </c>
      <c r="C2124" s="223">
        <v>0</v>
      </c>
      <c r="D2124" s="223">
        <v>0</v>
      </c>
      <c r="E2124" s="223">
        <v>0</v>
      </c>
      <c r="F2124" s="223">
        <v>0</v>
      </c>
      <c r="G2124" s="223">
        <v>0</v>
      </c>
      <c r="H2124" s="223">
        <v>0</v>
      </c>
      <c r="I2124" s="223">
        <v>0</v>
      </c>
      <c r="J2124" s="223">
        <v>0</v>
      </c>
      <c r="K2124" s="223">
        <v>0</v>
      </c>
      <c r="L2124" s="223">
        <v>0</v>
      </c>
      <c r="M2124" s="223">
        <v>0</v>
      </c>
      <c r="N2124" s="223">
        <v>0</v>
      </c>
      <c r="O2124">
        <v>30</v>
      </c>
    </row>
    <row r="2125" spans="1:15">
      <c r="A2125" s="222" t="s">
        <v>1190</v>
      </c>
      <c r="B2125" s="222" t="s">
        <v>119</v>
      </c>
      <c r="C2125" s="223">
        <v>0</v>
      </c>
      <c r="D2125" s="223">
        <v>0</v>
      </c>
      <c r="E2125" s="223">
        <v>0</v>
      </c>
      <c r="F2125" s="223">
        <v>0</v>
      </c>
      <c r="G2125" s="223">
        <v>0</v>
      </c>
      <c r="H2125" s="223">
        <v>0</v>
      </c>
      <c r="I2125" s="223">
        <v>0</v>
      </c>
      <c r="J2125" s="223">
        <v>0</v>
      </c>
      <c r="K2125" s="223">
        <v>0</v>
      </c>
      <c r="L2125" s="223">
        <v>0</v>
      </c>
      <c r="M2125" s="223">
        <v>0</v>
      </c>
      <c r="N2125" s="223">
        <v>0</v>
      </c>
      <c r="O2125">
        <v>30</v>
      </c>
    </row>
    <row r="2126" spans="1:15">
      <c r="A2126" s="222" t="s">
        <v>1191</v>
      </c>
      <c r="B2126" s="222" t="s">
        <v>119</v>
      </c>
      <c r="C2126" s="223">
        <v>0</v>
      </c>
      <c r="D2126" s="223">
        <v>0</v>
      </c>
      <c r="E2126" s="223">
        <v>0</v>
      </c>
      <c r="F2126" s="223">
        <v>0</v>
      </c>
      <c r="G2126" s="223">
        <v>0</v>
      </c>
      <c r="H2126" s="223">
        <v>0</v>
      </c>
      <c r="I2126" s="223">
        <v>0</v>
      </c>
      <c r="J2126" s="223">
        <v>0</v>
      </c>
      <c r="K2126" s="223">
        <v>0</v>
      </c>
      <c r="L2126" s="223">
        <v>0</v>
      </c>
      <c r="M2126" s="223">
        <v>0</v>
      </c>
      <c r="N2126" s="223">
        <v>0</v>
      </c>
      <c r="O2126">
        <v>30</v>
      </c>
    </row>
    <row r="2127" spans="1:15">
      <c r="A2127" s="222" t="s">
        <v>1192</v>
      </c>
      <c r="B2127" s="222" t="s">
        <v>119</v>
      </c>
      <c r="C2127" s="223">
        <v>0</v>
      </c>
      <c r="D2127" s="223">
        <v>0</v>
      </c>
      <c r="E2127" s="223">
        <v>0</v>
      </c>
      <c r="F2127" s="223">
        <v>0</v>
      </c>
      <c r="G2127" s="223">
        <v>0</v>
      </c>
      <c r="H2127" s="223">
        <v>0</v>
      </c>
      <c r="I2127" s="223">
        <v>0</v>
      </c>
      <c r="J2127" s="223">
        <v>0</v>
      </c>
      <c r="K2127" s="223">
        <v>0</v>
      </c>
      <c r="L2127" s="223">
        <v>0</v>
      </c>
      <c r="M2127" s="223">
        <v>0</v>
      </c>
      <c r="N2127" s="223">
        <v>0</v>
      </c>
      <c r="O2127">
        <v>30</v>
      </c>
    </row>
    <row r="2128" spans="1:15">
      <c r="A2128" s="222" t="s">
        <v>1193</v>
      </c>
      <c r="B2128" s="222" t="s">
        <v>119</v>
      </c>
      <c r="C2128" s="223">
        <v>0</v>
      </c>
      <c r="D2128" s="223">
        <v>0</v>
      </c>
      <c r="E2128" s="223">
        <v>0</v>
      </c>
      <c r="F2128" s="223">
        <v>0</v>
      </c>
      <c r="G2128" s="223">
        <v>0</v>
      </c>
      <c r="H2128" s="223">
        <v>0</v>
      </c>
      <c r="I2128" s="223">
        <v>0</v>
      </c>
      <c r="J2128" s="223">
        <v>0</v>
      </c>
      <c r="K2128" s="223">
        <v>0</v>
      </c>
      <c r="L2128" s="223">
        <v>0</v>
      </c>
      <c r="M2128" s="223">
        <v>0</v>
      </c>
      <c r="N2128" s="223">
        <v>0</v>
      </c>
      <c r="O2128">
        <v>30</v>
      </c>
    </row>
    <row r="2129" spans="1:15">
      <c r="A2129" s="222" t="s">
        <v>1194</v>
      </c>
      <c r="B2129" s="222" t="s">
        <v>119</v>
      </c>
      <c r="C2129" s="223">
        <v>0</v>
      </c>
      <c r="D2129" s="223">
        <v>0</v>
      </c>
      <c r="E2129" s="223">
        <v>0</v>
      </c>
      <c r="F2129" s="223">
        <v>0</v>
      </c>
      <c r="G2129" s="223">
        <v>0</v>
      </c>
      <c r="H2129" s="223">
        <v>0</v>
      </c>
      <c r="I2129" s="223">
        <v>0</v>
      </c>
      <c r="J2129" s="223">
        <v>0</v>
      </c>
      <c r="K2129" s="223">
        <v>0</v>
      </c>
      <c r="L2129" s="223">
        <v>0</v>
      </c>
      <c r="M2129" s="223">
        <v>0</v>
      </c>
      <c r="N2129" s="223">
        <v>0</v>
      </c>
      <c r="O2129">
        <v>30</v>
      </c>
    </row>
    <row r="2130" spans="1:15">
      <c r="A2130" s="222" t="s">
        <v>1195</v>
      </c>
      <c r="B2130" s="222" t="s">
        <v>119</v>
      </c>
      <c r="C2130" s="223">
        <v>0</v>
      </c>
      <c r="D2130" s="223">
        <v>0</v>
      </c>
      <c r="E2130" s="223">
        <v>0</v>
      </c>
      <c r="F2130" s="223">
        <v>0</v>
      </c>
      <c r="G2130" s="223">
        <v>0</v>
      </c>
      <c r="H2130" s="223">
        <v>0</v>
      </c>
      <c r="I2130" s="223">
        <v>0</v>
      </c>
      <c r="J2130" s="223">
        <v>0</v>
      </c>
      <c r="K2130" s="223">
        <v>0</v>
      </c>
      <c r="L2130" s="223">
        <v>0</v>
      </c>
      <c r="M2130" s="223">
        <v>0</v>
      </c>
      <c r="N2130" s="223">
        <v>0</v>
      </c>
      <c r="O2130">
        <v>30</v>
      </c>
    </row>
    <row r="2131" spans="1:15">
      <c r="A2131" s="222" t="s">
        <v>1196</v>
      </c>
      <c r="B2131" s="222" t="s">
        <v>119</v>
      </c>
      <c r="C2131" s="223">
        <v>0</v>
      </c>
      <c r="D2131" s="223">
        <v>0</v>
      </c>
      <c r="E2131" s="223">
        <v>0</v>
      </c>
      <c r="F2131" s="223">
        <v>0</v>
      </c>
      <c r="G2131" s="223">
        <v>0</v>
      </c>
      <c r="H2131" s="223">
        <v>0</v>
      </c>
      <c r="I2131" s="223">
        <v>0</v>
      </c>
      <c r="J2131" s="223">
        <v>0</v>
      </c>
      <c r="K2131" s="223">
        <v>0</v>
      </c>
      <c r="L2131" s="223">
        <v>0</v>
      </c>
      <c r="M2131" s="223">
        <v>0</v>
      </c>
      <c r="N2131" s="223">
        <v>0</v>
      </c>
      <c r="O2131">
        <v>30</v>
      </c>
    </row>
    <row r="2132" spans="1:15">
      <c r="A2132" s="222" t="s">
        <v>1197</v>
      </c>
      <c r="B2132" s="222" t="s">
        <v>1198</v>
      </c>
      <c r="C2132" s="223">
        <v>0</v>
      </c>
      <c r="D2132" s="223">
        <v>0</v>
      </c>
      <c r="E2132" s="223">
        <v>0</v>
      </c>
      <c r="F2132" s="223">
        <v>0</v>
      </c>
      <c r="G2132" s="223">
        <v>0</v>
      </c>
      <c r="H2132" s="223">
        <v>0</v>
      </c>
      <c r="I2132" s="223">
        <v>0</v>
      </c>
      <c r="J2132" s="223">
        <v>0</v>
      </c>
      <c r="K2132" s="223">
        <v>0</v>
      </c>
      <c r="L2132" s="223">
        <v>0</v>
      </c>
      <c r="M2132" s="223">
        <v>0</v>
      </c>
      <c r="N2132" s="223">
        <v>0</v>
      </c>
      <c r="O2132">
        <v>30</v>
      </c>
    </row>
    <row r="2133" spans="1:15">
      <c r="A2133" s="222" t="s">
        <v>1199</v>
      </c>
      <c r="B2133" s="222" t="s">
        <v>119</v>
      </c>
      <c r="C2133" s="223">
        <v>0</v>
      </c>
      <c r="D2133" s="223">
        <v>0</v>
      </c>
      <c r="E2133" s="223">
        <v>0</v>
      </c>
      <c r="F2133" s="223">
        <v>0</v>
      </c>
      <c r="G2133" s="223">
        <v>0</v>
      </c>
      <c r="H2133" s="223">
        <v>0</v>
      </c>
      <c r="I2133" s="223">
        <v>0</v>
      </c>
      <c r="J2133" s="223">
        <v>0</v>
      </c>
      <c r="K2133" s="223">
        <v>0</v>
      </c>
      <c r="L2133" s="223">
        <v>0</v>
      </c>
      <c r="M2133" s="223">
        <v>0</v>
      </c>
      <c r="N2133" s="223">
        <v>0</v>
      </c>
      <c r="O2133">
        <v>30</v>
      </c>
    </row>
    <row r="2134" spans="1:15">
      <c r="A2134" s="222" t="s">
        <v>1200</v>
      </c>
      <c r="B2134" s="222" t="s">
        <v>119</v>
      </c>
      <c r="C2134" s="223">
        <v>0</v>
      </c>
      <c r="D2134" s="223">
        <v>0</v>
      </c>
      <c r="E2134" s="223">
        <v>0</v>
      </c>
      <c r="F2134" s="223">
        <v>0</v>
      </c>
      <c r="G2134" s="223">
        <v>0</v>
      </c>
      <c r="H2134" s="223">
        <v>0</v>
      </c>
      <c r="I2134" s="223">
        <v>0</v>
      </c>
      <c r="J2134" s="223">
        <v>0</v>
      </c>
      <c r="K2134" s="223">
        <v>0</v>
      </c>
      <c r="L2134" s="223">
        <v>0</v>
      </c>
      <c r="M2134" s="223">
        <v>0</v>
      </c>
      <c r="N2134" s="223">
        <v>0</v>
      </c>
      <c r="O2134">
        <v>30</v>
      </c>
    </row>
    <row r="2135" spans="1:15">
      <c r="A2135" s="222" t="s">
        <v>1201</v>
      </c>
      <c r="B2135" s="222" t="s">
        <v>597</v>
      </c>
      <c r="C2135" s="223">
        <v>0</v>
      </c>
      <c r="D2135" s="223">
        <v>0</v>
      </c>
      <c r="E2135" s="223">
        <v>0</v>
      </c>
      <c r="F2135" s="223">
        <v>0</v>
      </c>
      <c r="G2135" s="223">
        <v>0</v>
      </c>
      <c r="H2135" s="223">
        <v>0</v>
      </c>
      <c r="I2135" s="223">
        <v>0</v>
      </c>
      <c r="J2135" s="223">
        <v>0</v>
      </c>
      <c r="K2135" s="223">
        <v>0</v>
      </c>
      <c r="L2135" s="223">
        <v>0</v>
      </c>
      <c r="M2135" s="223">
        <v>0</v>
      </c>
      <c r="N2135" s="223">
        <v>0</v>
      </c>
      <c r="O2135">
        <v>30</v>
      </c>
    </row>
    <row r="2136" spans="1:15">
      <c r="A2136" s="222" t="s">
        <v>2018</v>
      </c>
      <c r="B2136" s="222" t="s">
        <v>2019</v>
      </c>
      <c r="C2136" s="223">
        <v>4462019.37</v>
      </c>
      <c r="D2136" s="223">
        <v>4529389.97</v>
      </c>
      <c r="E2136" s="223">
        <v>4691955.24</v>
      </c>
      <c r="F2136" s="223">
        <v>4818428.76</v>
      </c>
      <c r="G2136" s="223">
        <v>4715489.4400000004</v>
      </c>
      <c r="H2136" s="223">
        <v>4028330.91</v>
      </c>
      <c r="I2136" s="223">
        <v>4028330.91</v>
      </c>
      <c r="J2136" s="223">
        <v>4028330.91</v>
      </c>
      <c r="K2136" s="223">
        <v>4028330.91</v>
      </c>
      <c r="L2136" s="223">
        <v>4028330.91</v>
      </c>
      <c r="M2136" s="223">
        <v>4028330.91</v>
      </c>
      <c r="N2136" s="223">
        <v>4028330.91</v>
      </c>
      <c r="O2136">
        <v>30</v>
      </c>
    </row>
    <row r="2137" spans="1:15">
      <c r="A2137" s="222" t="s">
        <v>1202</v>
      </c>
      <c r="B2137" s="222" t="s">
        <v>119</v>
      </c>
      <c r="C2137" s="223">
        <v>0</v>
      </c>
      <c r="D2137" s="223">
        <v>0</v>
      </c>
      <c r="E2137" s="223">
        <v>0</v>
      </c>
      <c r="F2137" s="223">
        <v>0</v>
      </c>
      <c r="G2137" s="223">
        <v>0</v>
      </c>
      <c r="H2137" s="223">
        <v>0</v>
      </c>
      <c r="I2137" s="223">
        <v>0</v>
      </c>
      <c r="J2137" s="223">
        <v>0</v>
      </c>
      <c r="K2137" s="223">
        <v>0</v>
      </c>
      <c r="L2137" s="223">
        <v>0</v>
      </c>
      <c r="M2137" s="223">
        <v>0</v>
      </c>
      <c r="N2137" s="223">
        <v>0</v>
      </c>
      <c r="O2137">
        <v>30</v>
      </c>
    </row>
    <row r="2138" spans="1:15">
      <c r="A2138" s="222" t="s">
        <v>1203</v>
      </c>
      <c r="B2138" s="222" t="s">
        <v>119</v>
      </c>
      <c r="C2138" s="223">
        <v>0</v>
      </c>
      <c r="D2138" s="223">
        <v>0</v>
      </c>
      <c r="E2138" s="223">
        <v>0</v>
      </c>
      <c r="F2138" s="223">
        <v>0</v>
      </c>
      <c r="G2138" s="223">
        <v>0</v>
      </c>
      <c r="H2138" s="223">
        <v>0</v>
      </c>
      <c r="I2138" s="223">
        <v>0</v>
      </c>
      <c r="J2138" s="223">
        <v>0</v>
      </c>
      <c r="K2138" s="223">
        <v>0</v>
      </c>
      <c r="L2138" s="223">
        <v>0</v>
      </c>
      <c r="M2138" s="223">
        <v>0</v>
      </c>
      <c r="N2138" s="223">
        <v>0</v>
      </c>
      <c r="O2138">
        <v>30</v>
      </c>
    </row>
    <row r="2139" spans="1:15">
      <c r="A2139" s="222" t="s">
        <v>1204</v>
      </c>
      <c r="B2139" s="222" t="s">
        <v>119</v>
      </c>
      <c r="C2139" s="223">
        <v>0</v>
      </c>
      <c r="D2139" s="223">
        <v>0</v>
      </c>
      <c r="E2139" s="223">
        <v>0</v>
      </c>
      <c r="F2139" s="223">
        <v>0</v>
      </c>
      <c r="G2139" s="223">
        <v>0</v>
      </c>
      <c r="H2139" s="223">
        <v>0</v>
      </c>
      <c r="I2139" s="223">
        <v>0</v>
      </c>
      <c r="J2139" s="223">
        <v>0</v>
      </c>
      <c r="K2139" s="223">
        <v>0</v>
      </c>
      <c r="L2139" s="223">
        <v>0</v>
      </c>
      <c r="M2139" s="223">
        <v>0</v>
      </c>
      <c r="N2139" s="223">
        <v>0</v>
      </c>
      <c r="O2139">
        <v>30</v>
      </c>
    </row>
    <row r="2140" spans="1:15">
      <c r="A2140" s="222" t="s">
        <v>1205</v>
      </c>
      <c r="B2140" s="222" t="s">
        <v>119</v>
      </c>
      <c r="C2140" s="223">
        <v>0</v>
      </c>
      <c r="D2140" s="223">
        <v>0</v>
      </c>
      <c r="E2140" s="223">
        <v>0</v>
      </c>
      <c r="F2140" s="223">
        <v>0</v>
      </c>
      <c r="G2140" s="223">
        <v>0</v>
      </c>
      <c r="H2140" s="223">
        <v>0</v>
      </c>
      <c r="I2140" s="223">
        <v>0</v>
      </c>
      <c r="J2140" s="223">
        <v>0</v>
      </c>
      <c r="K2140" s="223">
        <v>0</v>
      </c>
      <c r="L2140" s="223">
        <v>0</v>
      </c>
      <c r="M2140" s="223">
        <v>0</v>
      </c>
      <c r="N2140" s="223">
        <v>0</v>
      </c>
      <c r="O2140">
        <v>30</v>
      </c>
    </row>
    <row r="2141" spans="1:15">
      <c r="A2141" s="222" t="s">
        <v>1206</v>
      </c>
      <c r="B2141" s="222" t="s">
        <v>119</v>
      </c>
      <c r="C2141" s="223">
        <v>0</v>
      </c>
      <c r="D2141" s="223">
        <v>0</v>
      </c>
      <c r="E2141" s="223">
        <v>0</v>
      </c>
      <c r="F2141" s="223">
        <v>0</v>
      </c>
      <c r="G2141" s="223">
        <v>0</v>
      </c>
      <c r="H2141" s="223">
        <v>0</v>
      </c>
      <c r="I2141" s="223">
        <v>0</v>
      </c>
      <c r="J2141" s="223">
        <v>0</v>
      </c>
      <c r="K2141" s="223">
        <v>0</v>
      </c>
      <c r="L2141" s="223">
        <v>0</v>
      </c>
      <c r="M2141" s="223">
        <v>0</v>
      </c>
      <c r="N2141" s="223">
        <v>0</v>
      </c>
      <c r="O2141">
        <v>30</v>
      </c>
    </row>
    <row r="2142" spans="1:15">
      <c r="A2142" s="222" t="s">
        <v>1207</v>
      </c>
      <c r="B2142" s="222" t="s">
        <v>1208</v>
      </c>
      <c r="C2142" s="223">
        <v>0</v>
      </c>
      <c r="D2142" s="223">
        <v>0</v>
      </c>
      <c r="E2142" s="223">
        <v>0</v>
      </c>
      <c r="F2142" s="223">
        <v>0</v>
      </c>
      <c r="G2142" s="223">
        <v>0</v>
      </c>
      <c r="H2142" s="223">
        <v>0</v>
      </c>
      <c r="I2142" s="223">
        <v>0</v>
      </c>
      <c r="J2142" s="223">
        <v>0</v>
      </c>
      <c r="K2142" s="223">
        <v>0</v>
      </c>
      <c r="L2142" s="223">
        <v>0</v>
      </c>
      <c r="M2142" s="223">
        <v>0</v>
      </c>
      <c r="N2142" s="223">
        <v>0</v>
      </c>
      <c r="O2142">
        <v>30</v>
      </c>
    </row>
    <row r="2143" spans="1:15">
      <c r="A2143" s="222" t="s">
        <v>1209</v>
      </c>
      <c r="B2143" s="222" t="s">
        <v>119</v>
      </c>
      <c r="C2143" s="223">
        <v>0</v>
      </c>
      <c r="D2143" s="223">
        <v>0</v>
      </c>
      <c r="E2143" s="223">
        <v>0</v>
      </c>
      <c r="F2143" s="223">
        <v>0</v>
      </c>
      <c r="G2143" s="223">
        <v>0</v>
      </c>
      <c r="H2143" s="223">
        <v>0</v>
      </c>
      <c r="I2143" s="223">
        <v>0</v>
      </c>
      <c r="J2143" s="223">
        <v>0</v>
      </c>
      <c r="K2143" s="223">
        <v>0</v>
      </c>
      <c r="L2143" s="223">
        <v>0</v>
      </c>
      <c r="M2143" s="223">
        <v>0</v>
      </c>
      <c r="N2143" s="223">
        <v>0</v>
      </c>
      <c r="O2143">
        <v>30</v>
      </c>
    </row>
    <row r="2144" spans="1:15">
      <c r="A2144" s="222" t="s">
        <v>1210</v>
      </c>
      <c r="B2144" s="222" t="s">
        <v>119</v>
      </c>
      <c r="C2144" s="223">
        <v>0</v>
      </c>
      <c r="D2144" s="223">
        <v>0</v>
      </c>
      <c r="E2144" s="223">
        <v>0</v>
      </c>
      <c r="F2144" s="223">
        <v>0</v>
      </c>
      <c r="G2144" s="223">
        <v>0</v>
      </c>
      <c r="H2144" s="223">
        <v>0</v>
      </c>
      <c r="I2144" s="223">
        <v>0</v>
      </c>
      <c r="J2144" s="223">
        <v>0</v>
      </c>
      <c r="K2144" s="223">
        <v>0</v>
      </c>
      <c r="L2144" s="223">
        <v>0</v>
      </c>
      <c r="M2144" s="223">
        <v>0</v>
      </c>
      <c r="N2144" s="223">
        <v>0</v>
      </c>
      <c r="O2144">
        <v>30</v>
      </c>
    </row>
    <row r="2145" spans="1:15">
      <c r="A2145" s="222" t="s">
        <v>1213</v>
      </c>
      <c r="B2145" s="222" t="s">
        <v>119</v>
      </c>
      <c r="C2145" s="223">
        <v>0</v>
      </c>
      <c r="D2145" s="223">
        <v>0</v>
      </c>
      <c r="E2145" s="223">
        <v>0</v>
      </c>
      <c r="F2145" s="223">
        <v>0</v>
      </c>
      <c r="G2145" s="223">
        <v>0</v>
      </c>
      <c r="H2145" s="223">
        <v>0</v>
      </c>
      <c r="I2145" s="223">
        <v>0</v>
      </c>
      <c r="J2145" s="223">
        <v>0</v>
      </c>
      <c r="K2145" s="223">
        <v>0</v>
      </c>
      <c r="L2145" s="223">
        <v>0</v>
      </c>
      <c r="M2145" s="223">
        <v>0</v>
      </c>
      <c r="N2145" s="223">
        <v>0</v>
      </c>
      <c r="O2145">
        <v>30</v>
      </c>
    </row>
    <row r="2146" spans="1:15">
      <c r="A2146" s="222" t="s">
        <v>1214</v>
      </c>
      <c r="B2146" s="222" t="s">
        <v>1215</v>
      </c>
      <c r="C2146" s="223">
        <v>0</v>
      </c>
      <c r="D2146" s="223">
        <v>0</v>
      </c>
      <c r="E2146" s="223">
        <v>0</v>
      </c>
      <c r="F2146" s="223">
        <v>0</v>
      </c>
      <c r="G2146" s="223">
        <v>0</v>
      </c>
      <c r="H2146" s="223">
        <v>0</v>
      </c>
      <c r="I2146" s="223">
        <v>0</v>
      </c>
      <c r="J2146" s="223">
        <v>0</v>
      </c>
      <c r="K2146" s="223">
        <v>0</v>
      </c>
      <c r="L2146" s="223">
        <v>0</v>
      </c>
      <c r="M2146" s="223">
        <v>0</v>
      </c>
      <c r="N2146" s="223">
        <v>0</v>
      </c>
      <c r="O2146">
        <v>30</v>
      </c>
    </row>
    <row r="2147" spans="1:15">
      <c r="A2147" s="222" t="s">
        <v>1216</v>
      </c>
      <c r="B2147" s="222" t="s">
        <v>119</v>
      </c>
      <c r="C2147" s="223">
        <v>0</v>
      </c>
      <c r="D2147" s="223">
        <v>0</v>
      </c>
      <c r="E2147" s="223">
        <v>0</v>
      </c>
      <c r="F2147" s="223">
        <v>0</v>
      </c>
      <c r="G2147" s="223">
        <v>0</v>
      </c>
      <c r="H2147" s="223">
        <v>0</v>
      </c>
      <c r="I2147" s="223">
        <v>0</v>
      </c>
      <c r="J2147" s="223">
        <v>0</v>
      </c>
      <c r="K2147" s="223">
        <v>0</v>
      </c>
      <c r="L2147" s="223">
        <v>0</v>
      </c>
      <c r="M2147" s="223">
        <v>0</v>
      </c>
      <c r="N2147" s="223">
        <v>0</v>
      </c>
      <c r="O2147">
        <v>30</v>
      </c>
    </row>
    <row r="2148" spans="1:15">
      <c r="A2148" s="222" t="s">
        <v>1217</v>
      </c>
      <c r="B2148" s="222" t="s">
        <v>119</v>
      </c>
      <c r="C2148" s="223">
        <v>0</v>
      </c>
      <c r="D2148" s="223">
        <v>0</v>
      </c>
      <c r="E2148" s="223">
        <v>0</v>
      </c>
      <c r="F2148" s="223">
        <v>0</v>
      </c>
      <c r="G2148" s="223">
        <v>0</v>
      </c>
      <c r="H2148" s="223">
        <v>0</v>
      </c>
      <c r="I2148" s="223">
        <v>0</v>
      </c>
      <c r="J2148" s="223">
        <v>0</v>
      </c>
      <c r="K2148" s="223">
        <v>0</v>
      </c>
      <c r="L2148" s="223">
        <v>0</v>
      </c>
      <c r="M2148" s="223">
        <v>0</v>
      </c>
      <c r="N2148" s="223">
        <v>0</v>
      </c>
      <c r="O2148">
        <v>30</v>
      </c>
    </row>
    <row r="2149" spans="1:15">
      <c r="A2149" s="222" t="s">
        <v>1218</v>
      </c>
      <c r="B2149" s="222" t="s">
        <v>119</v>
      </c>
      <c r="C2149" s="223">
        <v>0</v>
      </c>
      <c r="D2149" s="223">
        <v>0</v>
      </c>
      <c r="E2149" s="223">
        <v>0</v>
      </c>
      <c r="F2149" s="223">
        <v>0</v>
      </c>
      <c r="G2149" s="223">
        <v>0</v>
      </c>
      <c r="H2149" s="223">
        <v>0</v>
      </c>
      <c r="I2149" s="223">
        <v>0</v>
      </c>
      <c r="J2149" s="223">
        <v>0</v>
      </c>
      <c r="K2149" s="223">
        <v>0</v>
      </c>
      <c r="L2149" s="223">
        <v>0</v>
      </c>
      <c r="M2149" s="223">
        <v>0</v>
      </c>
      <c r="N2149" s="223">
        <v>0</v>
      </c>
      <c r="O2149">
        <v>30</v>
      </c>
    </row>
    <row r="2150" spans="1:15">
      <c r="A2150" s="222" t="s">
        <v>1219</v>
      </c>
      <c r="B2150" s="222" t="s">
        <v>119</v>
      </c>
      <c r="C2150" s="223">
        <v>0</v>
      </c>
      <c r="D2150" s="223">
        <v>0</v>
      </c>
      <c r="E2150" s="223">
        <v>0</v>
      </c>
      <c r="F2150" s="223">
        <v>0</v>
      </c>
      <c r="G2150" s="223">
        <v>0</v>
      </c>
      <c r="H2150" s="223">
        <v>0</v>
      </c>
      <c r="I2150" s="223">
        <v>0</v>
      </c>
      <c r="J2150" s="223">
        <v>0</v>
      </c>
      <c r="K2150" s="223">
        <v>0</v>
      </c>
      <c r="L2150" s="223">
        <v>0</v>
      </c>
      <c r="M2150" s="223">
        <v>0</v>
      </c>
      <c r="N2150" s="223">
        <v>0</v>
      </c>
      <c r="O2150">
        <v>30</v>
      </c>
    </row>
    <row r="2151" spans="1:15">
      <c r="A2151" s="222" t="s">
        <v>1220</v>
      </c>
      <c r="B2151" s="222" t="s">
        <v>119</v>
      </c>
      <c r="C2151" s="223">
        <v>0</v>
      </c>
      <c r="D2151" s="223">
        <v>0</v>
      </c>
      <c r="E2151" s="223">
        <v>0</v>
      </c>
      <c r="F2151" s="223">
        <v>0</v>
      </c>
      <c r="G2151" s="223">
        <v>0</v>
      </c>
      <c r="H2151" s="223">
        <v>0</v>
      </c>
      <c r="I2151" s="223">
        <v>0</v>
      </c>
      <c r="J2151" s="223">
        <v>0</v>
      </c>
      <c r="K2151" s="223">
        <v>0</v>
      </c>
      <c r="L2151" s="223">
        <v>0</v>
      </c>
      <c r="M2151" s="223">
        <v>0</v>
      </c>
      <c r="N2151" s="223">
        <v>0</v>
      </c>
      <c r="O2151">
        <v>30</v>
      </c>
    </row>
    <row r="2152" spans="1:15">
      <c r="A2152" s="222" t="s">
        <v>1221</v>
      </c>
      <c r="B2152" s="222" t="s">
        <v>119</v>
      </c>
      <c r="C2152" s="223">
        <v>0</v>
      </c>
      <c r="D2152" s="223">
        <v>0</v>
      </c>
      <c r="E2152" s="223">
        <v>0</v>
      </c>
      <c r="F2152" s="223">
        <v>0</v>
      </c>
      <c r="G2152" s="223">
        <v>0</v>
      </c>
      <c r="H2152" s="223">
        <v>0</v>
      </c>
      <c r="I2152" s="223">
        <v>0</v>
      </c>
      <c r="J2152" s="223">
        <v>0</v>
      </c>
      <c r="K2152" s="223">
        <v>0</v>
      </c>
      <c r="L2152" s="223">
        <v>0</v>
      </c>
      <c r="M2152" s="223">
        <v>0</v>
      </c>
      <c r="N2152" s="223">
        <v>0</v>
      </c>
      <c r="O2152">
        <v>30</v>
      </c>
    </row>
    <row r="2153" spans="1:15">
      <c r="A2153" s="222" t="s">
        <v>1222</v>
      </c>
      <c r="B2153" s="222" t="s">
        <v>119</v>
      </c>
      <c r="C2153" s="223">
        <v>0</v>
      </c>
      <c r="D2153" s="223">
        <v>0</v>
      </c>
      <c r="E2153" s="223">
        <v>0</v>
      </c>
      <c r="F2153" s="223">
        <v>0</v>
      </c>
      <c r="G2153" s="223">
        <v>0</v>
      </c>
      <c r="H2153" s="223">
        <v>0</v>
      </c>
      <c r="I2153" s="223">
        <v>0</v>
      </c>
      <c r="J2153" s="223">
        <v>0</v>
      </c>
      <c r="K2153" s="223">
        <v>0</v>
      </c>
      <c r="L2153" s="223">
        <v>0</v>
      </c>
      <c r="M2153" s="223">
        <v>0</v>
      </c>
      <c r="N2153" s="223">
        <v>0</v>
      </c>
      <c r="O2153">
        <v>30</v>
      </c>
    </row>
    <row r="2154" spans="1:15">
      <c r="A2154" s="222" t="s">
        <v>1223</v>
      </c>
      <c r="B2154" s="222" t="s">
        <v>119</v>
      </c>
      <c r="C2154" s="223">
        <v>0</v>
      </c>
      <c r="D2154" s="223">
        <v>0</v>
      </c>
      <c r="E2154" s="223">
        <v>0</v>
      </c>
      <c r="F2154" s="223">
        <v>0</v>
      </c>
      <c r="G2154" s="223">
        <v>0</v>
      </c>
      <c r="H2154" s="223">
        <v>0</v>
      </c>
      <c r="I2154" s="223">
        <v>0</v>
      </c>
      <c r="J2154" s="223">
        <v>0</v>
      </c>
      <c r="K2154" s="223">
        <v>0</v>
      </c>
      <c r="L2154" s="223">
        <v>0</v>
      </c>
      <c r="M2154" s="223">
        <v>0</v>
      </c>
      <c r="N2154" s="223">
        <v>0</v>
      </c>
      <c r="O2154">
        <v>30</v>
      </c>
    </row>
    <row r="2155" spans="1:15">
      <c r="A2155" s="222" t="s">
        <v>1224</v>
      </c>
      <c r="B2155" s="222" t="s">
        <v>119</v>
      </c>
      <c r="C2155" s="223">
        <v>0</v>
      </c>
      <c r="D2155" s="223">
        <v>0</v>
      </c>
      <c r="E2155" s="223">
        <v>0</v>
      </c>
      <c r="F2155" s="223">
        <v>0</v>
      </c>
      <c r="G2155" s="223">
        <v>0</v>
      </c>
      <c r="H2155" s="223">
        <v>0</v>
      </c>
      <c r="I2155" s="223">
        <v>0</v>
      </c>
      <c r="J2155" s="223">
        <v>0</v>
      </c>
      <c r="K2155" s="223">
        <v>0</v>
      </c>
      <c r="L2155" s="223">
        <v>0</v>
      </c>
      <c r="M2155" s="223">
        <v>0</v>
      </c>
      <c r="N2155" s="223">
        <v>0</v>
      </c>
      <c r="O2155">
        <v>30</v>
      </c>
    </row>
    <row r="2156" spans="1:15">
      <c r="A2156" s="222" t="s">
        <v>1225</v>
      </c>
      <c r="B2156" s="222" t="s">
        <v>119</v>
      </c>
      <c r="C2156" s="223">
        <v>0</v>
      </c>
      <c r="D2156" s="223">
        <v>0</v>
      </c>
      <c r="E2156" s="223">
        <v>0</v>
      </c>
      <c r="F2156" s="223">
        <v>0</v>
      </c>
      <c r="G2156" s="223">
        <v>0</v>
      </c>
      <c r="H2156" s="223">
        <v>0</v>
      </c>
      <c r="I2156" s="223">
        <v>0</v>
      </c>
      <c r="J2156" s="223">
        <v>0</v>
      </c>
      <c r="K2156" s="223">
        <v>0</v>
      </c>
      <c r="L2156" s="223">
        <v>0</v>
      </c>
      <c r="M2156" s="223">
        <v>0</v>
      </c>
      <c r="N2156" s="223">
        <v>0</v>
      </c>
      <c r="O2156">
        <v>30</v>
      </c>
    </row>
    <row r="2157" spans="1:15">
      <c r="A2157" s="222" t="s">
        <v>1226</v>
      </c>
      <c r="B2157" s="222" t="s">
        <v>119</v>
      </c>
      <c r="C2157" s="223">
        <v>0</v>
      </c>
      <c r="D2157" s="223">
        <v>0</v>
      </c>
      <c r="E2157" s="223">
        <v>0</v>
      </c>
      <c r="F2157" s="223">
        <v>0</v>
      </c>
      <c r="G2157" s="223">
        <v>0</v>
      </c>
      <c r="H2157" s="223">
        <v>0</v>
      </c>
      <c r="I2157" s="223">
        <v>0</v>
      </c>
      <c r="J2157" s="223">
        <v>0</v>
      </c>
      <c r="K2157" s="223">
        <v>0</v>
      </c>
      <c r="L2157" s="223">
        <v>0</v>
      </c>
      <c r="M2157" s="223">
        <v>0</v>
      </c>
      <c r="N2157" s="223">
        <v>0</v>
      </c>
      <c r="O2157">
        <v>30</v>
      </c>
    </row>
    <row r="2158" spans="1:15">
      <c r="A2158" s="222" t="s">
        <v>1227</v>
      </c>
      <c r="B2158" s="222" t="s">
        <v>119</v>
      </c>
      <c r="C2158" s="223">
        <v>0</v>
      </c>
      <c r="D2158" s="223">
        <v>0</v>
      </c>
      <c r="E2158" s="223">
        <v>0</v>
      </c>
      <c r="F2158" s="223">
        <v>0</v>
      </c>
      <c r="G2158" s="223">
        <v>0</v>
      </c>
      <c r="H2158" s="223">
        <v>0</v>
      </c>
      <c r="I2158" s="223">
        <v>0</v>
      </c>
      <c r="J2158" s="223">
        <v>0</v>
      </c>
      <c r="K2158" s="223">
        <v>0</v>
      </c>
      <c r="L2158" s="223">
        <v>0</v>
      </c>
      <c r="M2158" s="223">
        <v>0</v>
      </c>
      <c r="N2158" s="223">
        <v>0</v>
      </c>
      <c r="O2158">
        <v>30</v>
      </c>
    </row>
    <row r="2159" spans="1:15">
      <c r="A2159" s="222" t="s">
        <v>1228</v>
      </c>
      <c r="B2159" s="222" t="s">
        <v>119</v>
      </c>
      <c r="C2159" s="223">
        <v>0</v>
      </c>
      <c r="D2159" s="223">
        <v>0</v>
      </c>
      <c r="E2159" s="223">
        <v>0</v>
      </c>
      <c r="F2159" s="223">
        <v>0</v>
      </c>
      <c r="G2159" s="223">
        <v>0</v>
      </c>
      <c r="H2159" s="223">
        <v>0</v>
      </c>
      <c r="I2159" s="223">
        <v>0</v>
      </c>
      <c r="J2159" s="223">
        <v>0</v>
      </c>
      <c r="K2159" s="223">
        <v>0</v>
      </c>
      <c r="L2159" s="223">
        <v>0</v>
      </c>
      <c r="M2159" s="223">
        <v>0</v>
      </c>
      <c r="N2159" s="223">
        <v>0</v>
      </c>
      <c r="O2159">
        <v>30</v>
      </c>
    </row>
    <row r="2160" spans="1:15">
      <c r="A2160" s="222" t="s">
        <v>1229</v>
      </c>
      <c r="B2160" s="222" t="s">
        <v>119</v>
      </c>
      <c r="C2160" s="223">
        <v>0</v>
      </c>
      <c r="D2160" s="223">
        <v>0</v>
      </c>
      <c r="E2160" s="223">
        <v>0</v>
      </c>
      <c r="F2160" s="223">
        <v>0</v>
      </c>
      <c r="G2160" s="223">
        <v>0</v>
      </c>
      <c r="H2160" s="223">
        <v>0</v>
      </c>
      <c r="I2160" s="223">
        <v>0</v>
      </c>
      <c r="J2160" s="223">
        <v>0</v>
      </c>
      <c r="K2160" s="223">
        <v>0</v>
      </c>
      <c r="L2160" s="223">
        <v>0</v>
      </c>
      <c r="M2160" s="223">
        <v>0</v>
      </c>
      <c r="N2160" s="223">
        <v>0</v>
      </c>
      <c r="O2160">
        <v>30</v>
      </c>
    </row>
    <row r="2161" spans="1:15">
      <c r="A2161" s="222" t="s">
        <v>1230</v>
      </c>
      <c r="B2161" s="222" t="s">
        <v>119</v>
      </c>
      <c r="C2161" s="223">
        <v>0</v>
      </c>
      <c r="D2161" s="223">
        <v>0</v>
      </c>
      <c r="E2161" s="223">
        <v>0</v>
      </c>
      <c r="F2161" s="223">
        <v>0</v>
      </c>
      <c r="G2161" s="223">
        <v>0</v>
      </c>
      <c r="H2161" s="223">
        <v>0</v>
      </c>
      <c r="I2161" s="223">
        <v>0</v>
      </c>
      <c r="J2161" s="223">
        <v>0</v>
      </c>
      <c r="K2161" s="223">
        <v>0</v>
      </c>
      <c r="L2161" s="223">
        <v>0</v>
      </c>
      <c r="M2161" s="223">
        <v>0</v>
      </c>
      <c r="N2161" s="223">
        <v>0</v>
      </c>
      <c r="O2161">
        <v>30</v>
      </c>
    </row>
    <row r="2162" spans="1:15">
      <c r="A2162" s="222" t="s">
        <v>1231</v>
      </c>
      <c r="B2162" s="222" t="s">
        <v>119</v>
      </c>
      <c r="C2162" s="223">
        <v>0</v>
      </c>
      <c r="D2162" s="223">
        <v>0</v>
      </c>
      <c r="E2162" s="223">
        <v>0</v>
      </c>
      <c r="F2162" s="223">
        <v>0</v>
      </c>
      <c r="G2162" s="223">
        <v>0</v>
      </c>
      <c r="H2162" s="223">
        <v>0</v>
      </c>
      <c r="I2162" s="223">
        <v>0</v>
      </c>
      <c r="J2162" s="223">
        <v>0</v>
      </c>
      <c r="K2162" s="223">
        <v>0</v>
      </c>
      <c r="L2162" s="223">
        <v>0</v>
      </c>
      <c r="M2162" s="223">
        <v>0</v>
      </c>
      <c r="N2162" s="223">
        <v>0</v>
      </c>
      <c r="O2162">
        <v>30</v>
      </c>
    </row>
    <row r="2163" spans="1:15">
      <c r="A2163" s="222" t="s">
        <v>1232</v>
      </c>
      <c r="B2163" s="222" t="s">
        <v>119</v>
      </c>
      <c r="C2163" s="223">
        <v>0</v>
      </c>
      <c r="D2163" s="223">
        <v>0</v>
      </c>
      <c r="E2163" s="223">
        <v>0</v>
      </c>
      <c r="F2163" s="223">
        <v>0</v>
      </c>
      <c r="G2163" s="223">
        <v>0</v>
      </c>
      <c r="H2163" s="223">
        <v>0</v>
      </c>
      <c r="I2163" s="223">
        <v>0</v>
      </c>
      <c r="J2163" s="223">
        <v>0</v>
      </c>
      <c r="K2163" s="223">
        <v>0</v>
      </c>
      <c r="L2163" s="223">
        <v>0</v>
      </c>
      <c r="M2163" s="223">
        <v>0</v>
      </c>
      <c r="N2163" s="223">
        <v>0</v>
      </c>
      <c r="O2163">
        <v>30</v>
      </c>
    </row>
    <row r="2164" spans="1:15">
      <c r="A2164" s="222" t="s">
        <v>1233</v>
      </c>
      <c r="B2164" s="222" t="s">
        <v>119</v>
      </c>
      <c r="C2164" s="223">
        <v>0</v>
      </c>
      <c r="D2164" s="223">
        <v>0</v>
      </c>
      <c r="E2164" s="223">
        <v>0</v>
      </c>
      <c r="F2164" s="223">
        <v>0</v>
      </c>
      <c r="G2164" s="223">
        <v>0</v>
      </c>
      <c r="H2164" s="223">
        <v>0</v>
      </c>
      <c r="I2164" s="223">
        <v>0</v>
      </c>
      <c r="J2164" s="223">
        <v>0</v>
      </c>
      <c r="K2164" s="223">
        <v>0</v>
      </c>
      <c r="L2164" s="223">
        <v>0</v>
      </c>
      <c r="M2164" s="223">
        <v>0</v>
      </c>
      <c r="N2164" s="223">
        <v>0</v>
      </c>
      <c r="O2164">
        <v>30</v>
      </c>
    </row>
    <row r="2165" spans="1:15">
      <c r="A2165" s="222" t="s">
        <v>1234</v>
      </c>
      <c r="B2165" s="222" t="s">
        <v>119</v>
      </c>
      <c r="C2165" s="223">
        <v>0</v>
      </c>
      <c r="D2165" s="223">
        <v>0</v>
      </c>
      <c r="E2165" s="223">
        <v>0</v>
      </c>
      <c r="F2165" s="223">
        <v>0</v>
      </c>
      <c r="G2165" s="223">
        <v>0</v>
      </c>
      <c r="H2165" s="223">
        <v>0</v>
      </c>
      <c r="I2165" s="223">
        <v>0</v>
      </c>
      <c r="J2165" s="223">
        <v>0</v>
      </c>
      <c r="K2165" s="223">
        <v>0</v>
      </c>
      <c r="L2165" s="223">
        <v>0</v>
      </c>
      <c r="M2165" s="223">
        <v>0</v>
      </c>
      <c r="N2165" s="223">
        <v>0</v>
      </c>
      <c r="O2165">
        <v>30</v>
      </c>
    </row>
    <row r="2166" spans="1:15">
      <c r="A2166" s="222" t="s">
        <v>1235</v>
      </c>
      <c r="B2166" s="222" t="s">
        <v>119</v>
      </c>
      <c r="C2166" s="223">
        <v>0</v>
      </c>
      <c r="D2166" s="223">
        <v>0</v>
      </c>
      <c r="E2166" s="223">
        <v>0</v>
      </c>
      <c r="F2166" s="223">
        <v>0</v>
      </c>
      <c r="G2166" s="223">
        <v>0</v>
      </c>
      <c r="H2166" s="223">
        <v>0</v>
      </c>
      <c r="I2166" s="223">
        <v>0</v>
      </c>
      <c r="J2166" s="223">
        <v>0</v>
      </c>
      <c r="K2166" s="223">
        <v>0</v>
      </c>
      <c r="L2166" s="223">
        <v>0</v>
      </c>
      <c r="M2166" s="223">
        <v>0</v>
      </c>
      <c r="N2166" s="223">
        <v>0</v>
      </c>
      <c r="O2166">
        <v>30</v>
      </c>
    </row>
    <row r="2167" spans="1:15">
      <c r="A2167" s="222" t="s">
        <v>1236</v>
      </c>
      <c r="B2167" s="222" t="s">
        <v>119</v>
      </c>
      <c r="C2167" s="223">
        <v>0</v>
      </c>
      <c r="D2167" s="223">
        <v>0</v>
      </c>
      <c r="E2167" s="223">
        <v>0</v>
      </c>
      <c r="F2167" s="223">
        <v>0</v>
      </c>
      <c r="G2167" s="223">
        <v>0</v>
      </c>
      <c r="H2167" s="223">
        <v>0</v>
      </c>
      <c r="I2167" s="223">
        <v>0</v>
      </c>
      <c r="J2167" s="223">
        <v>0</v>
      </c>
      <c r="K2167" s="223">
        <v>0</v>
      </c>
      <c r="L2167" s="223">
        <v>0</v>
      </c>
      <c r="M2167" s="223">
        <v>0</v>
      </c>
      <c r="N2167" s="223">
        <v>0</v>
      </c>
      <c r="O2167">
        <v>30</v>
      </c>
    </row>
    <row r="2168" spans="1:15">
      <c r="A2168" s="222" t="s">
        <v>1237</v>
      </c>
      <c r="B2168" s="222" t="s">
        <v>119</v>
      </c>
      <c r="C2168" s="223">
        <v>0</v>
      </c>
      <c r="D2168" s="223">
        <v>0</v>
      </c>
      <c r="E2168" s="223">
        <v>0</v>
      </c>
      <c r="F2168" s="223">
        <v>0</v>
      </c>
      <c r="G2168" s="223">
        <v>0</v>
      </c>
      <c r="H2168" s="223">
        <v>0</v>
      </c>
      <c r="I2168" s="223">
        <v>0</v>
      </c>
      <c r="J2168" s="223">
        <v>0</v>
      </c>
      <c r="K2168" s="223">
        <v>0</v>
      </c>
      <c r="L2168" s="223">
        <v>0</v>
      </c>
      <c r="M2168" s="223">
        <v>0</v>
      </c>
      <c r="N2168" s="223">
        <v>0</v>
      </c>
      <c r="O2168">
        <v>30</v>
      </c>
    </row>
    <row r="2169" spans="1:15">
      <c r="A2169" s="222" t="s">
        <v>1238</v>
      </c>
      <c r="B2169" s="222" t="s">
        <v>119</v>
      </c>
      <c r="C2169" s="223">
        <v>0</v>
      </c>
      <c r="D2169" s="223">
        <v>0</v>
      </c>
      <c r="E2169" s="223">
        <v>0</v>
      </c>
      <c r="F2169" s="223">
        <v>0</v>
      </c>
      <c r="G2169" s="223">
        <v>0</v>
      </c>
      <c r="H2169" s="223">
        <v>0</v>
      </c>
      <c r="I2169" s="223">
        <v>0</v>
      </c>
      <c r="J2169" s="223">
        <v>0</v>
      </c>
      <c r="K2169" s="223">
        <v>0</v>
      </c>
      <c r="L2169" s="223">
        <v>0</v>
      </c>
      <c r="M2169" s="223">
        <v>0</v>
      </c>
      <c r="N2169" s="223">
        <v>0</v>
      </c>
      <c r="O2169">
        <v>30</v>
      </c>
    </row>
    <row r="2170" spans="1:15">
      <c r="A2170" s="222" t="s">
        <v>1239</v>
      </c>
      <c r="B2170" s="222" t="s">
        <v>119</v>
      </c>
      <c r="C2170" s="223">
        <v>0</v>
      </c>
      <c r="D2170" s="223">
        <v>0</v>
      </c>
      <c r="E2170" s="223">
        <v>0</v>
      </c>
      <c r="F2170" s="223">
        <v>0</v>
      </c>
      <c r="G2170" s="223">
        <v>0</v>
      </c>
      <c r="H2170" s="223">
        <v>0</v>
      </c>
      <c r="I2170" s="223">
        <v>0</v>
      </c>
      <c r="J2170" s="223">
        <v>0</v>
      </c>
      <c r="K2170" s="223">
        <v>0</v>
      </c>
      <c r="L2170" s="223">
        <v>0</v>
      </c>
      <c r="M2170" s="223">
        <v>0</v>
      </c>
      <c r="N2170" s="223">
        <v>0</v>
      </c>
      <c r="O2170">
        <v>30</v>
      </c>
    </row>
    <row r="2171" spans="1:15">
      <c r="A2171" s="222" t="s">
        <v>2020</v>
      </c>
      <c r="B2171" s="222" t="s">
        <v>119</v>
      </c>
      <c r="C2171" s="223">
        <v>0</v>
      </c>
      <c r="D2171" s="223">
        <v>0</v>
      </c>
      <c r="E2171" s="223">
        <v>0</v>
      </c>
      <c r="F2171" s="223">
        <v>0</v>
      </c>
      <c r="G2171" s="223">
        <v>0</v>
      </c>
      <c r="H2171" s="223">
        <v>0</v>
      </c>
      <c r="I2171" s="223">
        <v>0</v>
      </c>
      <c r="J2171" s="223">
        <v>0</v>
      </c>
      <c r="K2171" s="223">
        <v>0</v>
      </c>
      <c r="L2171" s="223">
        <v>0</v>
      </c>
      <c r="M2171" s="223">
        <v>0</v>
      </c>
      <c r="N2171" s="223">
        <v>0</v>
      </c>
      <c r="O2171">
        <v>30</v>
      </c>
    </row>
    <row r="2172" spans="1:15">
      <c r="A2172" s="222" t="s">
        <v>1241</v>
      </c>
      <c r="B2172" s="222" t="s">
        <v>119</v>
      </c>
      <c r="C2172" s="223">
        <v>0</v>
      </c>
      <c r="D2172" s="223">
        <v>0</v>
      </c>
      <c r="E2172" s="223">
        <v>0</v>
      </c>
      <c r="F2172" s="223">
        <v>0</v>
      </c>
      <c r="G2172" s="223">
        <v>0</v>
      </c>
      <c r="H2172" s="223">
        <v>0</v>
      </c>
      <c r="I2172" s="223">
        <v>0</v>
      </c>
      <c r="J2172" s="223">
        <v>0</v>
      </c>
      <c r="K2172" s="223">
        <v>0</v>
      </c>
      <c r="L2172" s="223">
        <v>0</v>
      </c>
      <c r="M2172" s="223">
        <v>0</v>
      </c>
      <c r="N2172" s="223">
        <v>0</v>
      </c>
      <c r="O2172">
        <v>30</v>
      </c>
    </row>
    <row r="2173" spans="1:15">
      <c r="A2173" s="222" t="s">
        <v>1242</v>
      </c>
      <c r="B2173" s="222" t="s">
        <v>119</v>
      </c>
      <c r="C2173" s="223">
        <v>0</v>
      </c>
      <c r="D2173" s="223">
        <v>0</v>
      </c>
      <c r="E2173" s="223">
        <v>0</v>
      </c>
      <c r="F2173" s="223">
        <v>0</v>
      </c>
      <c r="G2173" s="223">
        <v>0</v>
      </c>
      <c r="H2173" s="223">
        <v>0</v>
      </c>
      <c r="I2173" s="223">
        <v>0</v>
      </c>
      <c r="J2173" s="223">
        <v>0</v>
      </c>
      <c r="K2173" s="223">
        <v>0</v>
      </c>
      <c r="L2173" s="223">
        <v>0</v>
      </c>
      <c r="M2173" s="223">
        <v>0</v>
      </c>
      <c r="N2173" s="223">
        <v>0</v>
      </c>
      <c r="O2173">
        <v>30</v>
      </c>
    </row>
    <row r="2174" spans="1:15">
      <c r="A2174" s="222" t="s">
        <v>1243</v>
      </c>
      <c r="B2174" s="222" t="s">
        <v>119</v>
      </c>
      <c r="C2174" s="223">
        <v>0</v>
      </c>
      <c r="D2174" s="223">
        <v>0</v>
      </c>
      <c r="E2174" s="223">
        <v>0</v>
      </c>
      <c r="F2174" s="223">
        <v>0</v>
      </c>
      <c r="G2174" s="223">
        <v>0</v>
      </c>
      <c r="H2174" s="223">
        <v>0</v>
      </c>
      <c r="I2174" s="223">
        <v>0</v>
      </c>
      <c r="J2174" s="223">
        <v>0</v>
      </c>
      <c r="K2174" s="223">
        <v>0</v>
      </c>
      <c r="L2174" s="223">
        <v>0</v>
      </c>
      <c r="M2174" s="223">
        <v>0</v>
      </c>
      <c r="N2174" s="223">
        <v>0</v>
      </c>
      <c r="O2174">
        <v>30</v>
      </c>
    </row>
    <row r="2175" spans="1:15">
      <c r="A2175" s="222" t="s">
        <v>1244</v>
      </c>
      <c r="B2175" s="222" t="s">
        <v>119</v>
      </c>
      <c r="C2175" s="223">
        <v>0</v>
      </c>
      <c r="D2175" s="223">
        <v>0</v>
      </c>
      <c r="E2175" s="223">
        <v>0</v>
      </c>
      <c r="F2175" s="223">
        <v>0</v>
      </c>
      <c r="G2175" s="223">
        <v>0</v>
      </c>
      <c r="H2175" s="223">
        <v>0</v>
      </c>
      <c r="I2175" s="223">
        <v>0</v>
      </c>
      <c r="J2175" s="223">
        <v>0</v>
      </c>
      <c r="K2175" s="223">
        <v>0</v>
      </c>
      <c r="L2175" s="223">
        <v>0</v>
      </c>
      <c r="M2175" s="223">
        <v>0</v>
      </c>
      <c r="N2175" s="223">
        <v>0</v>
      </c>
      <c r="O2175">
        <v>30</v>
      </c>
    </row>
    <row r="2176" spans="1:15">
      <c r="A2176" s="222" t="s">
        <v>1245</v>
      </c>
      <c r="B2176" s="222" t="s">
        <v>119</v>
      </c>
      <c r="C2176" s="223">
        <v>0</v>
      </c>
      <c r="D2176" s="223">
        <v>0</v>
      </c>
      <c r="E2176" s="223">
        <v>0</v>
      </c>
      <c r="F2176" s="223">
        <v>0</v>
      </c>
      <c r="G2176" s="223">
        <v>0</v>
      </c>
      <c r="H2176" s="223">
        <v>0</v>
      </c>
      <c r="I2176" s="223">
        <v>0</v>
      </c>
      <c r="J2176" s="223">
        <v>0</v>
      </c>
      <c r="K2176" s="223">
        <v>0</v>
      </c>
      <c r="L2176" s="223">
        <v>0</v>
      </c>
      <c r="M2176" s="223">
        <v>0</v>
      </c>
      <c r="N2176" s="223">
        <v>0</v>
      </c>
      <c r="O2176">
        <v>30</v>
      </c>
    </row>
    <row r="2177" spans="1:15">
      <c r="A2177" s="222" t="s">
        <v>1246</v>
      </c>
      <c r="B2177" s="222" t="s">
        <v>119</v>
      </c>
      <c r="C2177" s="223">
        <v>0</v>
      </c>
      <c r="D2177" s="223">
        <v>0</v>
      </c>
      <c r="E2177" s="223">
        <v>0</v>
      </c>
      <c r="F2177" s="223">
        <v>0</v>
      </c>
      <c r="G2177" s="223">
        <v>0</v>
      </c>
      <c r="H2177" s="223">
        <v>0</v>
      </c>
      <c r="I2177" s="223">
        <v>0</v>
      </c>
      <c r="J2177" s="223">
        <v>0</v>
      </c>
      <c r="K2177" s="223">
        <v>0</v>
      </c>
      <c r="L2177" s="223">
        <v>0</v>
      </c>
      <c r="M2177" s="223">
        <v>0</v>
      </c>
      <c r="N2177" s="223">
        <v>0</v>
      </c>
      <c r="O2177">
        <v>30</v>
      </c>
    </row>
    <row r="2178" spans="1:15">
      <c r="A2178" s="222" t="s">
        <v>1247</v>
      </c>
      <c r="B2178" s="222" t="s">
        <v>119</v>
      </c>
      <c r="C2178" s="223">
        <v>0</v>
      </c>
      <c r="D2178" s="223">
        <v>0</v>
      </c>
      <c r="E2178" s="223">
        <v>0</v>
      </c>
      <c r="F2178" s="223">
        <v>0</v>
      </c>
      <c r="G2178" s="223">
        <v>0</v>
      </c>
      <c r="H2178" s="223">
        <v>0</v>
      </c>
      <c r="I2178" s="223">
        <v>0</v>
      </c>
      <c r="J2178" s="223">
        <v>0</v>
      </c>
      <c r="K2178" s="223">
        <v>0</v>
      </c>
      <c r="L2178" s="223">
        <v>0</v>
      </c>
      <c r="M2178" s="223">
        <v>0</v>
      </c>
      <c r="N2178" s="223">
        <v>0</v>
      </c>
      <c r="O2178">
        <v>30</v>
      </c>
    </row>
    <row r="2179" spans="1:15">
      <c r="A2179" s="222" t="s">
        <v>1248</v>
      </c>
      <c r="B2179" s="222" t="s">
        <v>119</v>
      </c>
      <c r="C2179" s="223">
        <v>0</v>
      </c>
      <c r="D2179" s="223">
        <v>0</v>
      </c>
      <c r="E2179" s="223">
        <v>0</v>
      </c>
      <c r="F2179" s="223">
        <v>0</v>
      </c>
      <c r="G2179" s="223">
        <v>0</v>
      </c>
      <c r="H2179" s="223">
        <v>0</v>
      </c>
      <c r="I2179" s="223">
        <v>0</v>
      </c>
      <c r="J2179" s="223">
        <v>0</v>
      </c>
      <c r="K2179" s="223">
        <v>0</v>
      </c>
      <c r="L2179" s="223">
        <v>0</v>
      </c>
      <c r="M2179" s="223">
        <v>0</v>
      </c>
      <c r="N2179" s="223">
        <v>0</v>
      </c>
      <c r="O2179">
        <v>30</v>
      </c>
    </row>
    <row r="2180" spans="1:15">
      <c r="A2180" s="222" t="s">
        <v>1249</v>
      </c>
      <c r="B2180" s="222" t="s">
        <v>119</v>
      </c>
      <c r="C2180" s="223">
        <v>0</v>
      </c>
      <c r="D2180" s="223">
        <v>0</v>
      </c>
      <c r="E2180" s="223">
        <v>0</v>
      </c>
      <c r="F2180" s="223">
        <v>0</v>
      </c>
      <c r="G2180" s="223">
        <v>0</v>
      </c>
      <c r="H2180" s="223">
        <v>0</v>
      </c>
      <c r="I2180" s="223">
        <v>0</v>
      </c>
      <c r="J2180" s="223">
        <v>0</v>
      </c>
      <c r="K2180" s="223">
        <v>0</v>
      </c>
      <c r="L2180" s="223">
        <v>0</v>
      </c>
      <c r="M2180" s="223">
        <v>0</v>
      </c>
      <c r="N2180" s="223">
        <v>0</v>
      </c>
      <c r="O2180">
        <v>30</v>
      </c>
    </row>
    <row r="2181" spans="1:15">
      <c r="A2181" s="222" t="s">
        <v>2021</v>
      </c>
      <c r="B2181" s="222" t="s">
        <v>119</v>
      </c>
      <c r="C2181" s="223">
        <v>0</v>
      </c>
      <c r="D2181" s="223">
        <v>0</v>
      </c>
      <c r="E2181" s="223">
        <v>0</v>
      </c>
      <c r="F2181" s="223">
        <v>0</v>
      </c>
      <c r="G2181" s="223">
        <v>0</v>
      </c>
      <c r="H2181" s="223">
        <v>0</v>
      </c>
      <c r="I2181" s="223">
        <v>0</v>
      </c>
      <c r="J2181" s="223">
        <v>0</v>
      </c>
      <c r="K2181" s="223">
        <v>0</v>
      </c>
      <c r="L2181" s="223">
        <v>0</v>
      </c>
      <c r="M2181" s="223">
        <v>0</v>
      </c>
      <c r="N2181" s="223">
        <v>0</v>
      </c>
      <c r="O2181">
        <v>30</v>
      </c>
    </row>
    <row r="2182" spans="1:15">
      <c r="A2182" s="222" t="s">
        <v>1250</v>
      </c>
      <c r="B2182" s="222" t="s">
        <v>119</v>
      </c>
      <c r="C2182" s="223">
        <v>0</v>
      </c>
      <c r="D2182" s="223">
        <v>0</v>
      </c>
      <c r="E2182" s="223">
        <v>0</v>
      </c>
      <c r="F2182" s="223">
        <v>0</v>
      </c>
      <c r="G2182" s="223">
        <v>0</v>
      </c>
      <c r="H2182" s="223">
        <v>0</v>
      </c>
      <c r="I2182" s="223">
        <v>0</v>
      </c>
      <c r="J2182" s="223">
        <v>0</v>
      </c>
      <c r="K2182" s="223">
        <v>0</v>
      </c>
      <c r="L2182" s="223">
        <v>0</v>
      </c>
      <c r="M2182" s="223">
        <v>0</v>
      </c>
      <c r="N2182" s="223">
        <v>0</v>
      </c>
      <c r="O2182">
        <v>30</v>
      </c>
    </row>
    <row r="2183" spans="1:15">
      <c r="A2183" s="222" t="s">
        <v>1253</v>
      </c>
      <c r="B2183" s="222" t="s">
        <v>119</v>
      </c>
      <c r="C2183" s="223">
        <v>0</v>
      </c>
      <c r="D2183" s="223">
        <v>0</v>
      </c>
      <c r="E2183" s="223">
        <v>0</v>
      </c>
      <c r="F2183" s="223">
        <v>0</v>
      </c>
      <c r="G2183" s="223">
        <v>0</v>
      </c>
      <c r="H2183" s="223">
        <v>0</v>
      </c>
      <c r="I2183" s="223">
        <v>0</v>
      </c>
      <c r="J2183" s="223">
        <v>0</v>
      </c>
      <c r="K2183" s="223">
        <v>0</v>
      </c>
      <c r="L2183" s="223">
        <v>0</v>
      </c>
      <c r="M2183" s="223">
        <v>0</v>
      </c>
      <c r="N2183" s="223">
        <v>0</v>
      </c>
      <c r="O2183">
        <v>30</v>
      </c>
    </row>
    <row r="2184" spans="1:15">
      <c r="A2184" s="222" t="s">
        <v>1254</v>
      </c>
      <c r="B2184" s="222" t="s">
        <v>119</v>
      </c>
      <c r="C2184" s="223">
        <v>0</v>
      </c>
      <c r="D2184" s="223">
        <v>0</v>
      </c>
      <c r="E2184" s="223">
        <v>0</v>
      </c>
      <c r="F2184" s="223">
        <v>0</v>
      </c>
      <c r="G2184" s="223">
        <v>0</v>
      </c>
      <c r="H2184" s="223">
        <v>0</v>
      </c>
      <c r="I2184" s="223">
        <v>0</v>
      </c>
      <c r="J2184" s="223">
        <v>0</v>
      </c>
      <c r="K2184" s="223">
        <v>0</v>
      </c>
      <c r="L2184" s="223">
        <v>0</v>
      </c>
      <c r="M2184" s="223">
        <v>0</v>
      </c>
      <c r="N2184" s="223">
        <v>0</v>
      </c>
      <c r="O2184">
        <v>30</v>
      </c>
    </row>
    <row r="2185" spans="1:15">
      <c r="A2185" s="222" t="s">
        <v>1255</v>
      </c>
      <c r="B2185" s="222" t="s">
        <v>119</v>
      </c>
      <c r="C2185" s="223">
        <v>0</v>
      </c>
      <c r="D2185" s="223">
        <v>0</v>
      </c>
      <c r="E2185" s="223">
        <v>0</v>
      </c>
      <c r="F2185" s="223">
        <v>0</v>
      </c>
      <c r="G2185" s="223">
        <v>0</v>
      </c>
      <c r="H2185" s="223">
        <v>0</v>
      </c>
      <c r="I2185" s="223">
        <v>0</v>
      </c>
      <c r="J2185" s="223">
        <v>0</v>
      </c>
      <c r="K2185" s="223">
        <v>0</v>
      </c>
      <c r="L2185" s="223">
        <v>0</v>
      </c>
      <c r="M2185" s="223">
        <v>0</v>
      </c>
      <c r="N2185" s="223">
        <v>0</v>
      </c>
      <c r="O2185">
        <v>30</v>
      </c>
    </row>
    <row r="2186" spans="1:15">
      <c r="A2186" s="222" t="s">
        <v>1256</v>
      </c>
      <c r="B2186" s="222" t="s">
        <v>119</v>
      </c>
      <c r="C2186" s="223">
        <v>0</v>
      </c>
      <c r="D2186" s="223">
        <v>0</v>
      </c>
      <c r="E2186" s="223">
        <v>0</v>
      </c>
      <c r="F2186" s="223">
        <v>0</v>
      </c>
      <c r="G2186" s="223">
        <v>0</v>
      </c>
      <c r="H2186" s="223">
        <v>0</v>
      </c>
      <c r="I2186" s="223">
        <v>0</v>
      </c>
      <c r="J2186" s="223">
        <v>0</v>
      </c>
      <c r="K2186" s="223">
        <v>0</v>
      </c>
      <c r="L2186" s="223">
        <v>0</v>
      </c>
      <c r="M2186" s="223">
        <v>0</v>
      </c>
      <c r="N2186" s="223">
        <v>0</v>
      </c>
      <c r="O2186">
        <v>30</v>
      </c>
    </row>
    <row r="2187" spans="1:15">
      <c r="A2187" s="222" t="s">
        <v>1257</v>
      </c>
      <c r="B2187" s="222" t="s">
        <v>1258</v>
      </c>
      <c r="C2187" s="223">
        <v>74222207.780000001</v>
      </c>
      <c r="D2187" s="223">
        <v>74818028.840000004</v>
      </c>
      <c r="E2187" s="223">
        <v>74950737.739999995</v>
      </c>
      <c r="F2187" s="223">
        <v>75465704.689999998</v>
      </c>
      <c r="G2187" s="223">
        <v>75523578.170000002</v>
      </c>
      <c r="H2187" s="223">
        <v>75585113.459999993</v>
      </c>
      <c r="I2187" s="223">
        <v>75585113.459999993</v>
      </c>
      <c r="J2187" s="223">
        <v>75585113.459999993</v>
      </c>
      <c r="K2187" s="223">
        <v>75585113.459999993</v>
      </c>
      <c r="L2187" s="223">
        <v>75585113.459999993</v>
      </c>
      <c r="M2187" s="223">
        <v>75585113.459999993</v>
      </c>
      <c r="N2187" s="223">
        <v>75585113.459999993</v>
      </c>
      <c r="O2187">
        <v>30</v>
      </c>
    </row>
    <row r="2188" spans="1:15">
      <c r="A2188" s="222" t="s">
        <v>1259</v>
      </c>
      <c r="B2188" s="222" t="s">
        <v>1260</v>
      </c>
      <c r="C2188" s="223">
        <v>0</v>
      </c>
      <c r="D2188" s="223">
        <v>0</v>
      </c>
      <c r="E2188" s="223">
        <v>0</v>
      </c>
      <c r="F2188" s="223">
        <v>0</v>
      </c>
      <c r="G2188" s="223">
        <v>0</v>
      </c>
      <c r="H2188" s="223">
        <v>0</v>
      </c>
      <c r="I2188" s="223">
        <v>0</v>
      </c>
      <c r="J2188" s="223">
        <v>0</v>
      </c>
      <c r="K2188" s="223">
        <v>0</v>
      </c>
      <c r="L2188" s="223">
        <v>0</v>
      </c>
      <c r="M2188" s="223">
        <v>0</v>
      </c>
      <c r="N2188" s="223">
        <v>0</v>
      </c>
      <c r="O2188">
        <v>30</v>
      </c>
    </row>
    <row r="2189" spans="1:15">
      <c r="A2189" s="222" t="s">
        <v>1261</v>
      </c>
      <c r="B2189" s="222" t="s">
        <v>1262</v>
      </c>
      <c r="C2189" s="223">
        <v>5807527.0899999999</v>
      </c>
      <c r="D2189" s="223">
        <v>5807527.0899999999</v>
      </c>
      <c r="E2189" s="223">
        <v>5807527.0899999999</v>
      </c>
      <c r="F2189" s="223">
        <v>5807527.0899999999</v>
      </c>
      <c r="G2189" s="223">
        <v>5807527.0899999999</v>
      </c>
      <c r="H2189" s="223">
        <v>5807527.0899999999</v>
      </c>
      <c r="I2189" s="223">
        <v>5807527.0899999999</v>
      </c>
      <c r="J2189" s="223">
        <v>5807527.0899999999</v>
      </c>
      <c r="K2189" s="223">
        <v>5807527.0899999999</v>
      </c>
      <c r="L2189" s="223">
        <v>5807527.0899999999</v>
      </c>
      <c r="M2189" s="223">
        <v>5807527.0899999999</v>
      </c>
      <c r="N2189" s="223">
        <v>5807527.0899999999</v>
      </c>
      <c r="O2189">
        <v>30</v>
      </c>
    </row>
    <row r="2190" spans="1:15">
      <c r="A2190" s="222" t="s">
        <v>1263</v>
      </c>
      <c r="B2190" s="222" t="s">
        <v>1264</v>
      </c>
      <c r="C2190" s="223">
        <v>1203761.24</v>
      </c>
      <c r="D2190" s="223">
        <v>1205962.94</v>
      </c>
      <c r="E2190" s="223">
        <v>1205962.94</v>
      </c>
      <c r="F2190" s="223">
        <v>1359170.65</v>
      </c>
      <c r="G2190" s="223">
        <v>1373911.65</v>
      </c>
      <c r="H2190" s="223">
        <v>1500575.26</v>
      </c>
      <c r="I2190" s="223">
        <v>1500575.26</v>
      </c>
      <c r="J2190" s="223">
        <v>1500575.26</v>
      </c>
      <c r="K2190" s="223">
        <v>1500575.26</v>
      </c>
      <c r="L2190" s="223">
        <v>1500575.26</v>
      </c>
      <c r="M2190" s="223">
        <v>1500575.26</v>
      </c>
      <c r="N2190" s="223">
        <v>1500575.26</v>
      </c>
      <c r="O2190">
        <v>30</v>
      </c>
    </row>
    <row r="2191" spans="1:15">
      <c r="A2191" s="222" t="s">
        <v>1265</v>
      </c>
      <c r="B2191" s="222" t="s">
        <v>1266</v>
      </c>
      <c r="C2191" s="223">
        <v>650155.14</v>
      </c>
      <c r="D2191" s="223">
        <v>1204878.51</v>
      </c>
      <c r="E2191" s="223">
        <v>1204878.51</v>
      </c>
      <c r="F2191" s="223">
        <v>1204878.51</v>
      </c>
      <c r="G2191" s="223">
        <v>1212656.47</v>
      </c>
      <c r="H2191" s="223">
        <v>1234234.8899999999</v>
      </c>
      <c r="I2191" s="223">
        <v>1234234.8899999999</v>
      </c>
      <c r="J2191" s="223">
        <v>1234234.8899999999</v>
      </c>
      <c r="K2191" s="223">
        <v>1234234.8899999999</v>
      </c>
      <c r="L2191" s="223">
        <v>1234234.8899999999</v>
      </c>
      <c r="M2191" s="223">
        <v>1234234.8899999999</v>
      </c>
      <c r="N2191" s="223">
        <v>1234234.8899999999</v>
      </c>
      <c r="O2191">
        <v>30</v>
      </c>
    </row>
    <row r="2192" spans="1:15">
      <c r="A2192" s="222" t="s">
        <v>1267</v>
      </c>
      <c r="B2192" s="222" t="s">
        <v>715</v>
      </c>
      <c r="C2192" s="223">
        <v>20992187.440000001</v>
      </c>
      <c r="D2192" s="223">
        <v>25552626.120000001</v>
      </c>
      <c r="E2192" s="223">
        <v>24589487.699999999</v>
      </c>
      <c r="F2192" s="223">
        <v>25407727.699999999</v>
      </c>
      <c r="G2192" s="223">
        <v>25833215.449999999</v>
      </c>
      <c r="H2192" s="223">
        <v>26086710.559999999</v>
      </c>
      <c r="I2192" s="223">
        <v>26086710.559999999</v>
      </c>
      <c r="J2192" s="223">
        <v>26086710.559999999</v>
      </c>
      <c r="K2192" s="223">
        <v>26086710.559999999</v>
      </c>
      <c r="L2192" s="223">
        <v>26086710.559999999</v>
      </c>
      <c r="M2192" s="223">
        <v>26086710.559999999</v>
      </c>
      <c r="N2192" s="223">
        <v>26086710.559999999</v>
      </c>
      <c r="O2192">
        <v>30</v>
      </c>
    </row>
    <row r="2193" spans="1:15">
      <c r="A2193" s="222" t="s">
        <v>1268</v>
      </c>
      <c r="B2193" s="222" t="s">
        <v>1269</v>
      </c>
      <c r="C2193" s="223">
        <v>0</v>
      </c>
      <c r="D2193" s="223">
        <v>0</v>
      </c>
      <c r="E2193" s="223">
        <v>0</v>
      </c>
      <c r="F2193" s="223">
        <v>0</v>
      </c>
      <c r="G2193" s="223">
        <v>0</v>
      </c>
      <c r="H2193" s="223">
        <v>0</v>
      </c>
      <c r="I2193" s="223">
        <v>0</v>
      </c>
      <c r="J2193" s="223">
        <v>0</v>
      </c>
      <c r="K2193" s="223">
        <v>0</v>
      </c>
      <c r="L2193" s="223">
        <v>0</v>
      </c>
      <c r="M2193" s="223">
        <v>0</v>
      </c>
      <c r="N2193" s="223">
        <v>0</v>
      </c>
      <c r="O2193">
        <v>30</v>
      </c>
    </row>
    <row r="2194" spans="1:15">
      <c r="A2194" s="222" t="s">
        <v>1270</v>
      </c>
      <c r="B2194" s="222" t="s">
        <v>119</v>
      </c>
      <c r="C2194" s="223">
        <v>0</v>
      </c>
      <c r="D2194" s="223">
        <v>0</v>
      </c>
      <c r="E2194" s="223">
        <v>0</v>
      </c>
      <c r="F2194" s="223">
        <v>0</v>
      </c>
      <c r="G2194" s="223">
        <v>0</v>
      </c>
      <c r="H2194" s="223">
        <v>0</v>
      </c>
      <c r="I2194" s="223">
        <v>0</v>
      </c>
      <c r="J2194" s="223">
        <v>0</v>
      </c>
      <c r="K2194" s="223">
        <v>0</v>
      </c>
      <c r="L2194" s="223">
        <v>0</v>
      </c>
      <c r="M2194" s="223">
        <v>0</v>
      </c>
      <c r="N2194" s="223">
        <v>0</v>
      </c>
      <c r="O2194">
        <v>30</v>
      </c>
    </row>
    <row r="2195" spans="1:15">
      <c r="A2195" s="222" t="s">
        <v>1271</v>
      </c>
      <c r="B2195" s="222" t="s">
        <v>119</v>
      </c>
      <c r="C2195" s="223">
        <v>0</v>
      </c>
      <c r="D2195" s="223">
        <v>0</v>
      </c>
      <c r="E2195" s="223">
        <v>0</v>
      </c>
      <c r="F2195" s="223">
        <v>0</v>
      </c>
      <c r="G2195" s="223">
        <v>0</v>
      </c>
      <c r="H2195" s="223">
        <v>0</v>
      </c>
      <c r="I2195" s="223">
        <v>0</v>
      </c>
      <c r="J2195" s="223">
        <v>0</v>
      </c>
      <c r="K2195" s="223">
        <v>0</v>
      </c>
      <c r="L2195" s="223">
        <v>0</v>
      </c>
      <c r="M2195" s="223">
        <v>0</v>
      </c>
      <c r="N2195" s="223">
        <v>0</v>
      </c>
      <c r="O2195">
        <v>30</v>
      </c>
    </row>
    <row r="2196" spans="1:15">
      <c r="A2196" s="222" t="s">
        <v>1272</v>
      </c>
      <c r="B2196" s="222" t="s">
        <v>119</v>
      </c>
      <c r="C2196" s="223">
        <v>0</v>
      </c>
      <c r="D2196" s="223">
        <v>0</v>
      </c>
      <c r="E2196" s="223">
        <v>0</v>
      </c>
      <c r="F2196" s="223">
        <v>0</v>
      </c>
      <c r="G2196" s="223">
        <v>0</v>
      </c>
      <c r="H2196" s="223">
        <v>0</v>
      </c>
      <c r="I2196" s="223">
        <v>0</v>
      </c>
      <c r="J2196" s="223">
        <v>0</v>
      </c>
      <c r="K2196" s="223">
        <v>0</v>
      </c>
      <c r="L2196" s="223">
        <v>0</v>
      </c>
      <c r="M2196" s="223">
        <v>0</v>
      </c>
      <c r="N2196" s="223">
        <v>0</v>
      </c>
      <c r="O2196">
        <v>30</v>
      </c>
    </row>
    <row r="2197" spans="1:15">
      <c r="A2197" s="222" t="s">
        <v>1273</v>
      </c>
      <c r="B2197" s="222" t="s">
        <v>1274</v>
      </c>
      <c r="C2197" s="223">
        <v>575945.53</v>
      </c>
      <c r="D2197" s="223">
        <v>807284.06</v>
      </c>
      <c r="E2197" s="223">
        <v>782481.14</v>
      </c>
      <c r="F2197" s="223">
        <v>107479.27</v>
      </c>
      <c r="G2197" s="223">
        <v>49605.79</v>
      </c>
      <c r="H2197" s="223">
        <v>33070.51</v>
      </c>
      <c r="I2197" s="223">
        <v>33070.51</v>
      </c>
      <c r="J2197" s="223">
        <v>33070.51</v>
      </c>
      <c r="K2197" s="223">
        <v>33070.51</v>
      </c>
      <c r="L2197" s="223">
        <v>33070.51</v>
      </c>
      <c r="M2197" s="223">
        <v>33070.51</v>
      </c>
      <c r="N2197" s="223">
        <v>33070.51</v>
      </c>
      <c r="O2197">
        <v>30</v>
      </c>
    </row>
    <row r="2198" spans="1:15">
      <c r="A2198" s="222" t="s">
        <v>1275</v>
      </c>
      <c r="B2198" s="222" t="s">
        <v>1276</v>
      </c>
      <c r="C2198" s="223">
        <v>0</v>
      </c>
      <c r="D2198" s="223">
        <v>0</v>
      </c>
      <c r="E2198" s="223">
        <v>0</v>
      </c>
      <c r="F2198" s="223">
        <v>0</v>
      </c>
      <c r="G2198" s="223">
        <v>0</v>
      </c>
      <c r="H2198" s="223">
        <v>0</v>
      </c>
      <c r="I2198" s="223">
        <v>0</v>
      </c>
      <c r="J2198" s="223">
        <v>0</v>
      </c>
      <c r="K2198" s="223">
        <v>0</v>
      </c>
      <c r="L2198" s="223">
        <v>0</v>
      </c>
      <c r="M2198" s="223">
        <v>0</v>
      </c>
      <c r="N2198" s="223">
        <v>0</v>
      </c>
      <c r="O2198">
        <v>30</v>
      </c>
    </row>
    <row r="2199" spans="1:15">
      <c r="A2199" s="222" t="s">
        <v>1277</v>
      </c>
      <c r="B2199" s="222" t="s">
        <v>1278</v>
      </c>
      <c r="C2199" s="223">
        <v>0</v>
      </c>
      <c r="D2199" s="223">
        <v>0</v>
      </c>
      <c r="E2199" s="223">
        <v>0</v>
      </c>
      <c r="F2199" s="223">
        <v>0</v>
      </c>
      <c r="G2199" s="223">
        <v>0</v>
      </c>
      <c r="H2199" s="223">
        <v>0</v>
      </c>
      <c r="I2199" s="223">
        <v>0</v>
      </c>
      <c r="J2199" s="223">
        <v>0</v>
      </c>
      <c r="K2199" s="223">
        <v>0</v>
      </c>
      <c r="L2199" s="223">
        <v>0</v>
      </c>
      <c r="M2199" s="223">
        <v>0</v>
      </c>
      <c r="N2199" s="223">
        <v>0</v>
      </c>
      <c r="O2199">
        <v>30</v>
      </c>
    </row>
    <row r="2200" spans="1:15">
      <c r="A2200" s="222" t="s">
        <v>1279</v>
      </c>
      <c r="B2200" s="222" t="s">
        <v>119</v>
      </c>
      <c r="C2200" s="223">
        <v>0</v>
      </c>
      <c r="D2200" s="223">
        <v>0</v>
      </c>
      <c r="E2200" s="223">
        <v>0</v>
      </c>
      <c r="F2200" s="223">
        <v>0</v>
      </c>
      <c r="G2200" s="223">
        <v>0</v>
      </c>
      <c r="H2200" s="223">
        <v>0</v>
      </c>
      <c r="I2200" s="223">
        <v>0</v>
      </c>
      <c r="J2200" s="223">
        <v>0</v>
      </c>
      <c r="K2200" s="223">
        <v>0</v>
      </c>
      <c r="L2200" s="223">
        <v>0</v>
      </c>
      <c r="M2200" s="223">
        <v>0</v>
      </c>
      <c r="N2200" s="223">
        <v>0</v>
      </c>
      <c r="O2200">
        <v>30</v>
      </c>
    </row>
    <row r="2201" spans="1:15">
      <c r="A2201" s="222" t="s">
        <v>1280</v>
      </c>
      <c r="B2201" s="222" t="s">
        <v>1281</v>
      </c>
      <c r="C2201" s="223">
        <v>2050966.3</v>
      </c>
      <c r="D2201" s="223">
        <v>2050966.3</v>
      </c>
      <c r="E2201" s="223">
        <v>2050966.3</v>
      </c>
      <c r="F2201" s="223">
        <v>2050966.3</v>
      </c>
      <c r="G2201" s="223">
        <v>2050966.3</v>
      </c>
      <c r="H2201" s="223">
        <v>2050966.3</v>
      </c>
      <c r="I2201" s="223">
        <v>2050966.3</v>
      </c>
      <c r="J2201" s="223">
        <v>2050966.3</v>
      </c>
      <c r="K2201" s="223">
        <v>2050966.3</v>
      </c>
      <c r="L2201" s="223">
        <v>2050966.3</v>
      </c>
      <c r="M2201" s="223">
        <v>2050966.3</v>
      </c>
      <c r="N2201" s="223">
        <v>2050966.3</v>
      </c>
      <c r="O2201">
        <v>30</v>
      </c>
    </row>
    <row r="2202" spans="1:15">
      <c r="A2202" s="222" t="s">
        <v>1282</v>
      </c>
      <c r="B2202" s="222" t="s">
        <v>1283</v>
      </c>
      <c r="C2202" s="223">
        <v>1434827.78</v>
      </c>
      <c r="D2202" s="223">
        <v>1434827.78</v>
      </c>
      <c r="E2202" s="223">
        <v>1434827.78</v>
      </c>
      <c r="F2202" s="223">
        <v>1434827.78</v>
      </c>
      <c r="G2202" s="223">
        <v>1434827.78</v>
      </c>
      <c r="H2202" s="223">
        <v>1434827.78</v>
      </c>
      <c r="I2202" s="223">
        <v>1434827.78</v>
      </c>
      <c r="J2202" s="223">
        <v>1434827.78</v>
      </c>
      <c r="K2202" s="223">
        <v>1434827.78</v>
      </c>
      <c r="L2202" s="223">
        <v>1434827.78</v>
      </c>
      <c r="M2202" s="223">
        <v>1434827.78</v>
      </c>
      <c r="N2202" s="223">
        <v>1434827.78</v>
      </c>
      <c r="O2202">
        <v>30</v>
      </c>
    </row>
    <row r="2203" spans="1:15">
      <c r="A2203" s="222" t="s">
        <v>1284</v>
      </c>
      <c r="B2203" s="222" t="s">
        <v>1285</v>
      </c>
      <c r="C2203" s="223">
        <v>2275563.3199999998</v>
      </c>
      <c r="D2203" s="223">
        <v>2275563.3199999998</v>
      </c>
      <c r="E2203" s="223">
        <v>2275563.3199999998</v>
      </c>
      <c r="F2203" s="223">
        <v>2275563.3199999998</v>
      </c>
      <c r="G2203" s="223">
        <v>2275563.3199999998</v>
      </c>
      <c r="H2203" s="223">
        <v>2275563.3199999998</v>
      </c>
      <c r="I2203" s="223">
        <v>2275563.3199999998</v>
      </c>
      <c r="J2203" s="223">
        <v>2275563.3199999998</v>
      </c>
      <c r="K2203" s="223">
        <v>2275563.3199999998</v>
      </c>
      <c r="L2203" s="223">
        <v>2275563.3199999998</v>
      </c>
      <c r="M2203" s="223">
        <v>2275563.3199999998</v>
      </c>
      <c r="N2203" s="223">
        <v>2275563.3199999998</v>
      </c>
      <c r="O2203">
        <v>30</v>
      </c>
    </row>
    <row r="2204" spans="1:15">
      <c r="A2204" s="222" t="s">
        <v>1286</v>
      </c>
      <c r="B2204" s="222" t="s">
        <v>119</v>
      </c>
      <c r="C2204" s="223">
        <v>0</v>
      </c>
      <c r="D2204" s="223">
        <v>0</v>
      </c>
      <c r="E2204" s="223">
        <v>0</v>
      </c>
      <c r="F2204" s="223">
        <v>0</v>
      </c>
      <c r="G2204" s="223">
        <v>0</v>
      </c>
      <c r="H2204" s="223">
        <v>0</v>
      </c>
      <c r="I2204" s="223">
        <v>0</v>
      </c>
      <c r="J2204" s="223">
        <v>0</v>
      </c>
      <c r="K2204" s="223">
        <v>0</v>
      </c>
      <c r="L2204" s="223">
        <v>0</v>
      </c>
      <c r="M2204" s="223">
        <v>0</v>
      </c>
      <c r="N2204" s="223">
        <v>0</v>
      </c>
      <c r="O2204">
        <v>30</v>
      </c>
    </row>
    <row r="2205" spans="1:15">
      <c r="A2205" s="222" t="s">
        <v>1287</v>
      </c>
      <c r="B2205" s="222" t="s">
        <v>1288</v>
      </c>
      <c r="C2205" s="223">
        <v>2403878.48</v>
      </c>
      <c r="D2205" s="223">
        <v>700080</v>
      </c>
      <c r="E2205" s="223">
        <v>625920</v>
      </c>
      <c r="F2205" s="223">
        <v>1455445.33</v>
      </c>
      <c r="G2205" s="223">
        <v>1824275.79</v>
      </c>
      <c r="H2205" s="223">
        <v>2052586.36</v>
      </c>
      <c r="I2205" s="223">
        <v>2203574.61</v>
      </c>
      <c r="J2205" s="223">
        <v>2203574.61</v>
      </c>
      <c r="K2205" s="223">
        <v>2203574.61</v>
      </c>
      <c r="L2205" s="223">
        <v>2203574.61</v>
      </c>
      <c r="M2205" s="223">
        <v>2203574.61</v>
      </c>
      <c r="N2205" s="223">
        <v>2203574.61</v>
      </c>
      <c r="O2205">
        <v>30</v>
      </c>
    </row>
    <row r="2206" spans="1:15">
      <c r="A2206" s="222" t="s">
        <v>1291</v>
      </c>
      <c r="B2206" s="222" t="s">
        <v>1292</v>
      </c>
      <c r="C2206" s="223">
        <v>7210535.7400000002</v>
      </c>
      <c r="D2206" s="223">
        <v>7210535.7400000002</v>
      </c>
      <c r="E2206" s="223">
        <v>7210535.7400000002</v>
      </c>
      <c r="F2206" s="223">
        <v>7210535.7400000002</v>
      </c>
      <c r="G2206" s="223">
        <v>7210535.7400000002</v>
      </c>
      <c r="H2206" s="223">
        <v>7210535.7400000002</v>
      </c>
      <c r="I2206" s="223">
        <v>7210535.7400000002</v>
      </c>
      <c r="J2206" s="223">
        <v>7210535.7400000002</v>
      </c>
      <c r="K2206" s="223">
        <v>7210535.7400000002</v>
      </c>
      <c r="L2206" s="223">
        <v>7210535.7400000002</v>
      </c>
      <c r="M2206" s="223">
        <v>7210535.7400000002</v>
      </c>
      <c r="N2206" s="223">
        <v>7210535.7400000002</v>
      </c>
      <c r="O2206">
        <v>30</v>
      </c>
    </row>
    <row r="2207" spans="1:15">
      <c r="A2207" s="222" t="s">
        <v>1293</v>
      </c>
      <c r="B2207" s="222" t="s">
        <v>1294</v>
      </c>
      <c r="C2207" s="223">
        <v>0</v>
      </c>
      <c r="D2207" s="223">
        <v>0</v>
      </c>
      <c r="E2207" s="223">
        <v>0</v>
      </c>
      <c r="F2207" s="223">
        <v>0</v>
      </c>
      <c r="G2207" s="223">
        <v>0</v>
      </c>
      <c r="H2207" s="223">
        <v>0</v>
      </c>
      <c r="I2207" s="223">
        <v>0</v>
      </c>
      <c r="J2207" s="223">
        <v>0</v>
      </c>
      <c r="K2207" s="223">
        <v>0</v>
      </c>
      <c r="L2207" s="223">
        <v>0</v>
      </c>
      <c r="M2207" s="223">
        <v>0</v>
      </c>
      <c r="N2207" s="223">
        <v>0</v>
      </c>
      <c r="O2207">
        <v>30</v>
      </c>
    </row>
    <row r="2208" spans="1:15">
      <c r="A2208" s="222" t="s">
        <v>1295</v>
      </c>
      <c r="B2208" s="222" t="s">
        <v>1296</v>
      </c>
      <c r="C2208" s="223">
        <v>0</v>
      </c>
      <c r="D2208" s="223">
        <v>0</v>
      </c>
      <c r="E2208" s="223">
        <v>0</v>
      </c>
      <c r="F2208" s="223">
        <v>0</v>
      </c>
      <c r="G2208" s="223">
        <v>0</v>
      </c>
      <c r="H2208" s="223">
        <v>0</v>
      </c>
      <c r="I2208" s="223">
        <v>0</v>
      </c>
      <c r="J2208" s="223">
        <v>0</v>
      </c>
      <c r="K2208" s="223">
        <v>0</v>
      </c>
      <c r="L2208" s="223">
        <v>0</v>
      </c>
      <c r="M2208" s="223">
        <v>0</v>
      </c>
      <c r="N2208" s="223">
        <v>0</v>
      </c>
      <c r="O2208">
        <v>30</v>
      </c>
    </row>
    <row r="2209" spans="1:15">
      <c r="A2209" s="222" t="s">
        <v>1297</v>
      </c>
      <c r="B2209" s="222" t="s">
        <v>1298</v>
      </c>
      <c r="C2209" s="223">
        <v>0</v>
      </c>
      <c r="D2209" s="223">
        <v>0</v>
      </c>
      <c r="E2209" s="223">
        <v>0</v>
      </c>
      <c r="F2209" s="223">
        <v>0</v>
      </c>
      <c r="G2209" s="223">
        <v>0</v>
      </c>
      <c r="H2209" s="223">
        <v>0</v>
      </c>
      <c r="I2209" s="223">
        <v>0</v>
      </c>
      <c r="J2209" s="223">
        <v>0</v>
      </c>
      <c r="K2209" s="223">
        <v>0</v>
      </c>
      <c r="L2209" s="223">
        <v>0</v>
      </c>
      <c r="M2209" s="223">
        <v>0</v>
      </c>
      <c r="N2209" s="223">
        <v>0</v>
      </c>
      <c r="O2209">
        <v>30</v>
      </c>
    </row>
    <row r="2210" spans="1:15">
      <c r="A2210" s="222" t="s">
        <v>1299</v>
      </c>
      <c r="B2210" s="222" t="s">
        <v>119</v>
      </c>
      <c r="C2210" s="223">
        <v>0</v>
      </c>
      <c r="D2210" s="223">
        <v>0</v>
      </c>
      <c r="E2210" s="223">
        <v>0</v>
      </c>
      <c r="F2210" s="223">
        <v>0</v>
      </c>
      <c r="G2210" s="223">
        <v>0</v>
      </c>
      <c r="H2210" s="223">
        <v>0</v>
      </c>
      <c r="I2210" s="223">
        <v>0</v>
      </c>
      <c r="J2210" s="223">
        <v>0</v>
      </c>
      <c r="K2210" s="223">
        <v>0</v>
      </c>
      <c r="L2210" s="223">
        <v>0</v>
      </c>
      <c r="M2210" s="223">
        <v>0</v>
      </c>
      <c r="N2210" s="223">
        <v>0</v>
      </c>
      <c r="O2210">
        <v>30</v>
      </c>
    </row>
    <row r="2211" spans="1:15">
      <c r="A2211" s="222" t="s">
        <v>1300</v>
      </c>
      <c r="B2211" s="222" t="s">
        <v>1301</v>
      </c>
      <c r="C2211" s="223">
        <v>0</v>
      </c>
      <c r="D2211" s="223">
        <v>0</v>
      </c>
      <c r="E2211" s="223">
        <v>0</v>
      </c>
      <c r="F2211" s="223">
        <v>0</v>
      </c>
      <c r="G2211" s="223">
        <v>0</v>
      </c>
      <c r="H2211" s="223">
        <v>0</v>
      </c>
      <c r="I2211" s="223">
        <v>0</v>
      </c>
      <c r="J2211" s="223">
        <v>0</v>
      </c>
      <c r="K2211" s="223">
        <v>0</v>
      </c>
      <c r="L2211" s="223">
        <v>0</v>
      </c>
      <c r="M2211" s="223">
        <v>0</v>
      </c>
      <c r="N2211" s="223">
        <v>0</v>
      </c>
      <c r="O2211">
        <v>30</v>
      </c>
    </row>
    <row r="2212" spans="1:15">
      <c r="A2212" s="222" t="s">
        <v>1302</v>
      </c>
      <c r="B2212" s="222" t="s">
        <v>1258</v>
      </c>
      <c r="C2212" s="223">
        <v>-47563579</v>
      </c>
      <c r="D2212" s="223">
        <v>-48662121.57</v>
      </c>
      <c r="E2212" s="223">
        <v>-49772326.560000002</v>
      </c>
      <c r="F2212" s="223">
        <v>-50891119.390000001</v>
      </c>
      <c r="G2212" s="223">
        <v>-52006535.57</v>
      </c>
      <c r="H2212" s="223">
        <v>-53122944.68</v>
      </c>
      <c r="I2212" s="223">
        <v>-53122944.68</v>
      </c>
      <c r="J2212" s="223">
        <v>-53122944.68</v>
      </c>
      <c r="K2212" s="223">
        <v>-53122944.68</v>
      </c>
      <c r="L2212" s="223">
        <v>-53122944.68</v>
      </c>
      <c r="M2212" s="223">
        <v>-53122944.68</v>
      </c>
      <c r="N2212" s="223">
        <v>-53122944.68</v>
      </c>
      <c r="O2212">
        <v>30</v>
      </c>
    </row>
    <row r="2213" spans="1:15">
      <c r="A2213" s="222" t="s">
        <v>1303</v>
      </c>
      <c r="B2213" s="222" t="s">
        <v>1260</v>
      </c>
      <c r="C2213" s="223">
        <v>0</v>
      </c>
      <c r="D2213" s="223">
        <v>0</v>
      </c>
      <c r="E2213" s="223">
        <v>0</v>
      </c>
      <c r="F2213" s="223">
        <v>0</v>
      </c>
      <c r="G2213" s="223">
        <v>0</v>
      </c>
      <c r="H2213" s="223">
        <v>0</v>
      </c>
      <c r="I2213" s="223">
        <v>0</v>
      </c>
      <c r="J2213" s="223">
        <v>0</v>
      </c>
      <c r="K2213" s="223">
        <v>0</v>
      </c>
      <c r="L2213" s="223">
        <v>0</v>
      </c>
      <c r="M2213" s="223">
        <v>0</v>
      </c>
      <c r="N2213" s="223">
        <v>0</v>
      </c>
      <c r="O2213">
        <v>30</v>
      </c>
    </row>
    <row r="2214" spans="1:15">
      <c r="A2214" s="222" t="s">
        <v>1304</v>
      </c>
      <c r="B2214" s="222" t="s">
        <v>1262</v>
      </c>
      <c r="C2214" s="223">
        <v>-5343731.3099999996</v>
      </c>
      <c r="D2214" s="223">
        <v>-5357658.46</v>
      </c>
      <c r="E2214" s="223">
        <v>-5371585.5999999996</v>
      </c>
      <c r="F2214" s="223">
        <v>-5385512.75</v>
      </c>
      <c r="G2214" s="223">
        <v>-5399439.8899999997</v>
      </c>
      <c r="H2214" s="223">
        <v>-5413367.04</v>
      </c>
      <c r="I2214" s="223">
        <v>-5413367.04</v>
      </c>
      <c r="J2214" s="223">
        <v>-5413367.04</v>
      </c>
      <c r="K2214" s="223">
        <v>-5413367.04</v>
      </c>
      <c r="L2214" s="223">
        <v>-5413367.04</v>
      </c>
      <c r="M2214" s="223">
        <v>-5413367.04</v>
      </c>
      <c r="N2214" s="223">
        <v>-5413367.04</v>
      </c>
      <c r="O2214">
        <v>30</v>
      </c>
    </row>
    <row r="2215" spans="1:15">
      <c r="A2215" s="222" t="s">
        <v>1305</v>
      </c>
      <c r="B2215" s="222" t="s">
        <v>1264</v>
      </c>
      <c r="C2215" s="223">
        <v>-689294.25</v>
      </c>
      <c r="D2215" s="223">
        <v>-699181.1</v>
      </c>
      <c r="E2215" s="223">
        <v>-709084.98</v>
      </c>
      <c r="F2215" s="223">
        <v>-715645.53</v>
      </c>
      <c r="G2215" s="223">
        <v>-726826.18</v>
      </c>
      <c r="H2215" s="223">
        <v>-730658.16</v>
      </c>
      <c r="I2215" s="223">
        <v>-730658.16</v>
      </c>
      <c r="J2215" s="223">
        <v>-730658.16</v>
      </c>
      <c r="K2215" s="223">
        <v>-730658.16</v>
      </c>
      <c r="L2215" s="223">
        <v>-730658.16</v>
      </c>
      <c r="M2215" s="223">
        <v>-730658.16</v>
      </c>
      <c r="N2215" s="223">
        <v>-730658.16</v>
      </c>
      <c r="O2215">
        <v>30</v>
      </c>
    </row>
    <row r="2216" spans="1:15">
      <c r="A2216" s="222" t="s">
        <v>1306</v>
      </c>
      <c r="B2216" s="222" t="s">
        <v>1266</v>
      </c>
      <c r="C2216" s="223">
        <v>-325095.92</v>
      </c>
      <c r="D2216" s="223">
        <v>-341432.19</v>
      </c>
      <c r="E2216" s="223">
        <v>-370857.56</v>
      </c>
      <c r="F2216" s="223">
        <v>-400281.27</v>
      </c>
      <c r="G2216" s="223">
        <v>-429705.87</v>
      </c>
      <c r="H2216" s="223">
        <v>-459946.72</v>
      </c>
      <c r="I2216" s="223">
        <v>-459946.72</v>
      </c>
      <c r="J2216" s="223">
        <v>-459946.72</v>
      </c>
      <c r="K2216" s="223">
        <v>-459946.72</v>
      </c>
      <c r="L2216" s="223">
        <v>-459946.72</v>
      </c>
      <c r="M2216" s="223">
        <v>-459946.72</v>
      </c>
      <c r="N2216" s="223">
        <v>-459946.72</v>
      </c>
      <c r="O2216">
        <v>30</v>
      </c>
    </row>
    <row r="2217" spans="1:15">
      <c r="A2217" s="222" t="s">
        <v>1307</v>
      </c>
      <c r="B2217" s="222" t="s">
        <v>715</v>
      </c>
      <c r="C2217" s="223">
        <v>-11922912.08</v>
      </c>
      <c r="D2217" s="223">
        <v>-12468141.51</v>
      </c>
      <c r="E2217" s="223">
        <v>-12917929.82</v>
      </c>
      <c r="F2217" s="223">
        <v>-13462658.49</v>
      </c>
      <c r="G2217" s="223">
        <v>-13973748.5</v>
      </c>
      <c r="H2217" s="223">
        <v>-14491880.1</v>
      </c>
      <c r="I2217" s="223">
        <v>-14491880.1</v>
      </c>
      <c r="J2217" s="223">
        <v>-14491880.1</v>
      </c>
      <c r="K2217" s="223">
        <v>-14491880.1</v>
      </c>
      <c r="L2217" s="223">
        <v>-14491880.1</v>
      </c>
      <c r="M2217" s="223">
        <v>-14491880.1</v>
      </c>
      <c r="N2217" s="223">
        <v>-14491880.1</v>
      </c>
      <c r="O2217">
        <v>30</v>
      </c>
    </row>
    <row r="2218" spans="1:15">
      <c r="A2218" s="222" t="s">
        <v>1308</v>
      </c>
      <c r="B2218" s="222" t="s">
        <v>1309</v>
      </c>
      <c r="C2218" s="223">
        <v>0</v>
      </c>
      <c r="D2218" s="223">
        <v>0</v>
      </c>
      <c r="E2218" s="223">
        <v>0</v>
      </c>
      <c r="F2218" s="223">
        <v>0</v>
      </c>
      <c r="G2218" s="223">
        <v>0</v>
      </c>
      <c r="H2218" s="223">
        <v>0</v>
      </c>
      <c r="I2218" s="223">
        <v>0</v>
      </c>
      <c r="J2218" s="223">
        <v>0</v>
      </c>
      <c r="K2218" s="223">
        <v>0</v>
      </c>
      <c r="L2218" s="223">
        <v>0</v>
      </c>
      <c r="M2218" s="223">
        <v>0</v>
      </c>
      <c r="N2218" s="223">
        <v>0</v>
      </c>
      <c r="O2218">
        <v>30</v>
      </c>
    </row>
    <row r="2219" spans="1:15">
      <c r="A2219" s="222" t="s">
        <v>1310</v>
      </c>
      <c r="B2219" s="222" t="s">
        <v>1311</v>
      </c>
      <c r="C2219" s="223">
        <v>0</v>
      </c>
      <c r="D2219" s="223">
        <v>0</v>
      </c>
      <c r="E2219" s="223">
        <v>0</v>
      </c>
      <c r="F2219" s="223">
        <v>0</v>
      </c>
      <c r="G2219" s="223">
        <v>0</v>
      </c>
      <c r="H2219" s="223">
        <v>0</v>
      </c>
      <c r="I2219" s="223">
        <v>0</v>
      </c>
      <c r="J2219" s="223">
        <v>0</v>
      </c>
      <c r="K2219" s="223">
        <v>0</v>
      </c>
      <c r="L2219" s="223">
        <v>0</v>
      </c>
      <c r="M2219" s="223">
        <v>0</v>
      </c>
      <c r="N2219" s="223">
        <v>0</v>
      </c>
      <c r="O2219">
        <v>30</v>
      </c>
    </row>
    <row r="2220" spans="1:15">
      <c r="A2220" s="222" t="s">
        <v>1312</v>
      </c>
      <c r="B2220" s="222" t="s">
        <v>1313</v>
      </c>
      <c r="C2220" s="223">
        <v>0</v>
      </c>
      <c r="D2220" s="223">
        <v>0</v>
      </c>
      <c r="E2220" s="223">
        <v>0</v>
      </c>
      <c r="F2220" s="223">
        <v>0</v>
      </c>
      <c r="G2220" s="223">
        <v>0</v>
      </c>
      <c r="H2220" s="223">
        <v>0</v>
      </c>
      <c r="I2220" s="223">
        <v>0</v>
      </c>
      <c r="J2220" s="223">
        <v>0</v>
      </c>
      <c r="K2220" s="223">
        <v>0</v>
      </c>
      <c r="L2220" s="223">
        <v>0</v>
      </c>
      <c r="M2220" s="223">
        <v>0</v>
      </c>
      <c r="N2220" s="223">
        <v>0</v>
      </c>
      <c r="O2220">
        <v>30</v>
      </c>
    </row>
    <row r="2221" spans="1:15">
      <c r="A2221" s="222" t="s">
        <v>1314</v>
      </c>
      <c r="B2221" s="222" t="s">
        <v>1315</v>
      </c>
      <c r="C2221" s="223">
        <v>0</v>
      </c>
      <c r="D2221" s="223">
        <v>0</v>
      </c>
      <c r="E2221" s="223">
        <v>0</v>
      </c>
      <c r="F2221" s="223">
        <v>0</v>
      </c>
      <c r="G2221" s="223">
        <v>0</v>
      </c>
      <c r="H2221" s="223">
        <v>0</v>
      </c>
      <c r="I2221" s="223">
        <v>0</v>
      </c>
      <c r="J2221" s="223">
        <v>0</v>
      </c>
      <c r="K2221" s="223">
        <v>0</v>
      </c>
      <c r="L2221" s="223">
        <v>0</v>
      </c>
      <c r="M2221" s="223">
        <v>0</v>
      </c>
      <c r="N2221" s="223">
        <v>0</v>
      </c>
      <c r="O2221">
        <v>30</v>
      </c>
    </row>
    <row r="2222" spans="1:15">
      <c r="A2222" s="222" t="s">
        <v>1316</v>
      </c>
      <c r="B2222" s="222" t="s">
        <v>1317</v>
      </c>
      <c r="C2222" s="223">
        <v>0</v>
      </c>
      <c r="D2222" s="223">
        <v>0</v>
      </c>
      <c r="E2222" s="223">
        <v>0</v>
      </c>
      <c r="F2222" s="223">
        <v>0</v>
      </c>
      <c r="G2222" s="223">
        <v>0</v>
      </c>
      <c r="H2222" s="223">
        <v>0</v>
      </c>
      <c r="I2222" s="223">
        <v>0</v>
      </c>
      <c r="J2222" s="223">
        <v>0</v>
      </c>
      <c r="K2222" s="223">
        <v>0</v>
      </c>
      <c r="L2222" s="223">
        <v>0</v>
      </c>
      <c r="M2222" s="223">
        <v>0</v>
      </c>
      <c r="N2222" s="223">
        <v>0</v>
      </c>
      <c r="O2222">
        <v>30</v>
      </c>
    </row>
    <row r="2223" spans="1:15">
      <c r="A2223" s="222" t="s">
        <v>1318</v>
      </c>
      <c r="B2223" s="222" t="s">
        <v>119</v>
      </c>
      <c r="C2223" s="223">
        <v>0</v>
      </c>
      <c r="D2223" s="223">
        <v>0</v>
      </c>
      <c r="E2223" s="223">
        <v>0</v>
      </c>
      <c r="F2223" s="223">
        <v>0</v>
      </c>
      <c r="G2223" s="223">
        <v>0</v>
      </c>
      <c r="H2223" s="223">
        <v>0</v>
      </c>
      <c r="I2223" s="223">
        <v>0</v>
      </c>
      <c r="J2223" s="223">
        <v>0</v>
      </c>
      <c r="K2223" s="223">
        <v>0</v>
      </c>
      <c r="L2223" s="223">
        <v>0</v>
      </c>
      <c r="M2223" s="223">
        <v>0</v>
      </c>
      <c r="N2223" s="223">
        <v>0</v>
      </c>
      <c r="O2223">
        <v>30</v>
      </c>
    </row>
    <row r="2224" spans="1:15">
      <c r="A2224" s="222" t="s">
        <v>1319</v>
      </c>
      <c r="B2224" s="222" t="s">
        <v>119</v>
      </c>
      <c r="C2224" s="223">
        <v>0</v>
      </c>
      <c r="D2224" s="223">
        <v>0</v>
      </c>
      <c r="E2224" s="223">
        <v>0</v>
      </c>
      <c r="F2224" s="223">
        <v>0</v>
      </c>
      <c r="G2224" s="223">
        <v>0</v>
      </c>
      <c r="H2224" s="223">
        <v>0</v>
      </c>
      <c r="I2224" s="223">
        <v>0</v>
      </c>
      <c r="J2224" s="223">
        <v>0</v>
      </c>
      <c r="K2224" s="223">
        <v>0</v>
      </c>
      <c r="L2224" s="223">
        <v>0</v>
      </c>
      <c r="M2224" s="223">
        <v>0</v>
      </c>
      <c r="N2224" s="223">
        <v>0</v>
      </c>
      <c r="O2224">
        <v>30</v>
      </c>
    </row>
    <row r="2225" spans="1:15">
      <c r="A2225" s="222" t="s">
        <v>1320</v>
      </c>
      <c r="B2225" s="222" t="s">
        <v>119</v>
      </c>
      <c r="C2225" s="223">
        <v>0</v>
      </c>
      <c r="D2225" s="223">
        <v>0</v>
      </c>
      <c r="E2225" s="223">
        <v>0</v>
      </c>
      <c r="F2225" s="223">
        <v>0</v>
      </c>
      <c r="G2225" s="223">
        <v>0</v>
      </c>
      <c r="H2225" s="223">
        <v>0</v>
      </c>
      <c r="I2225" s="223">
        <v>0</v>
      </c>
      <c r="J2225" s="223">
        <v>0</v>
      </c>
      <c r="K2225" s="223">
        <v>0</v>
      </c>
      <c r="L2225" s="223">
        <v>0</v>
      </c>
      <c r="M2225" s="223">
        <v>0</v>
      </c>
      <c r="N2225" s="223">
        <v>0</v>
      </c>
      <c r="O2225">
        <v>30</v>
      </c>
    </row>
    <row r="2226" spans="1:15">
      <c r="A2226" s="222" t="s">
        <v>1321</v>
      </c>
      <c r="B2226" s="222" t="s">
        <v>1322</v>
      </c>
      <c r="C2226" s="223">
        <v>-1750283.04</v>
      </c>
      <c r="D2226" s="223">
        <v>-1796475.78</v>
      </c>
      <c r="E2226" s="223">
        <v>-1842668.51</v>
      </c>
      <c r="F2226" s="223">
        <v>-1880289.04</v>
      </c>
      <c r="G2226" s="223">
        <v>-1912655.26</v>
      </c>
      <c r="H2226" s="223">
        <v>-1942975.78</v>
      </c>
      <c r="I2226" s="223">
        <v>-1942975.78</v>
      </c>
      <c r="J2226" s="223">
        <v>-1942975.78</v>
      </c>
      <c r="K2226" s="223">
        <v>-1942975.78</v>
      </c>
      <c r="L2226" s="223">
        <v>-1942975.78</v>
      </c>
      <c r="M2226" s="223">
        <v>-1942975.78</v>
      </c>
      <c r="N2226" s="223">
        <v>-1942975.78</v>
      </c>
      <c r="O2226">
        <v>30</v>
      </c>
    </row>
    <row r="2227" spans="1:15">
      <c r="A2227" s="222" t="s">
        <v>1323</v>
      </c>
      <c r="B2227" s="222" t="s">
        <v>1283</v>
      </c>
      <c r="C2227" s="223">
        <v>-1434827.78</v>
      </c>
      <c r="D2227" s="223">
        <v>-1434827.78</v>
      </c>
      <c r="E2227" s="223">
        <v>-1434827.78</v>
      </c>
      <c r="F2227" s="223">
        <v>-1434827.78</v>
      </c>
      <c r="G2227" s="223">
        <v>-1434827.78</v>
      </c>
      <c r="H2227" s="223">
        <v>-1434827.78</v>
      </c>
      <c r="I2227" s="223">
        <v>-1434827.78</v>
      </c>
      <c r="J2227" s="223">
        <v>-1434827.78</v>
      </c>
      <c r="K2227" s="223">
        <v>-1434827.78</v>
      </c>
      <c r="L2227" s="223">
        <v>-1434827.78</v>
      </c>
      <c r="M2227" s="223">
        <v>-1434827.78</v>
      </c>
      <c r="N2227" s="223">
        <v>-1434827.78</v>
      </c>
      <c r="O2227">
        <v>30</v>
      </c>
    </row>
    <row r="2228" spans="1:15">
      <c r="A2228" s="222" t="s">
        <v>1324</v>
      </c>
      <c r="B2228" s="222" t="s">
        <v>1285</v>
      </c>
      <c r="C2228" s="223">
        <v>-2260977.65</v>
      </c>
      <c r="D2228" s="223">
        <v>-2261361.4900000002</v>
      </c>
      <c r="E2228" s="223">
        <v>-2261745.3199999998</v>
      </c>
      <c r="F2228" s="223">
        <v>-2262129.15</v>
      </c>
      <c r="G2228" s="223">
        <v>-2262512.9900000002</v>
      </c>
      <c r="H2228" s="223">
        <v>-2262896.8199999998</v>
      </c>
      <c r="I2228" s="223">
        <v>-2262896.8199999998</v>
      </c>
      <c r="J2228" s="223">
        <v>-2262896.8199999998</v>
      </c>
      <c r="K2228" s="223">
        <v>-2262896.8199999998</v>
      </c>
      <c r="L2228" s="223">
        <v>-2262896.8199999998</v>
      </c>
      <c r="M2228" s="223">
        <v>-2262896.8199999998</v>
      </c>
      <c r="N2228" s="223">
        <v>-2262896.8199999998</v>
      </c>
      <c r="O2228">
        <v>30</v>
      </c>
    </row>
    <row r="2229" spans="1:15">
      <c r="A2229" s="222" t="s">
        <v>1325</v>
      </c>
      <c r="B2229" s="222" t="s">
        <v>1326</v>
      </c>
      <c r="C2229" s="223">
        <v>-4459316.26</v>
      </c>
      <c r="D2229" s="223">
        <v>-4571556.79</v>
      </c>
      <c r="E2229" s="223">
        <v>-4683797.33</v>
      </c>
      <c r="F2229" s="223">
        <v>-4796037.8600000003</v>
      </c>
      <c r="G2229" s="223">
        <v>-4908278.3899999997</v>
      </c>
      <c r="H2229" s="223">
        <v>-5020518.92</v>
      </c>
      <c r="I2229" s="223">
        <v>-5020518.92</v>
      </c>
      <c r="J2229" s="223">
        <v>-5020518.92</v>
      </c>
      <c r="K2229" s="223">
        <v>-5020518.92</v>
      </c>
      <c r="L2229" s="223">
        <v>-5020518.92</v>
      </c>
      <c r="M2229" s="223">
        <v>-5020518.92</v>
      </c>
      <c r="N2229" s="223">
        <v>-5020518.92</v>
      </c>
      <c r="O2229">
        <v>30</v>
      </c>
    </row>
    <row r="2230" spans="1:15">
      <c r="A2230" s="222" t="s">
        <v>1327</v>
      </c>
      <c r="B2230" s="222" t="s">
        <v>1328</v>
      </c>
      <c r="C2230" s="223">
        <v>0</v>
      </c>
      <c r="D2230" s="223">
        <v>0</v>
      </c>
      <c r="E2230" s="223">
        <v>0</v>
      </c>
      <c r="F2230" s="223">
        <v>0</v>
      </c>
      <c r="G2230" s="223">
        <v>0</v>
      </c>
      <c r="H2230" s="223">
        <v>0</v>
      </c>
      <c r="I2230" s="223">
        <v>0</v>
      </c>
      <c r="J2230" s="223">
        <v>0</v>
      </c>
      <c r="K2230" s="223">
        <v>0</v>
      </c>
      <c r="L2230" s="223">
        <v>0</v>
      </c>
      <c r="M2230" s="223">
        <v>0</v>
      </c>
      <c r="N2230" s="223">
        <v>0</v>
      </c>
      <c r="O2230">
        <v>30</v>
      </c>
    </row>
    <row r="2231" spans="1:15">
      <c r="A2231" s="222" t="s">
        <v>1329</v>
      </c>
      <c r="B2231" s="222" t="s">
        <v>1330</v>
      </c>
      <c r="C2231" s="223">
        <v>0</v>
      </c>
      <c r="D2231" s="223">
        <v>0</v>
      </c>
      <c r="E2231" s="223">
        <v>0</v>
      </c>
      <c r="F2231" s="223">
        <v>0</v>
      </c>
      <c r="G2231" s="223">
        <v>0</v>
      </c>
      <c r="H2231" s="223">
        <v>0</v>
      </c>
      <c r="I2231" s="223">
        <v>0</v>
      </c>
      <c r="J2231" s="223">
        <v>0</v>
      </c>
      <c r="K2231" s="223">
        <v>0</v>
      </c>
      <c r="L2231" s="223">
        <v>0</v>
      </c>
      <c r="M2231" s="223">
        <v>0</v>
      </c>
      <c r="N2231" s="223">
        <v>0</v>
      </c>
      <c r="O2231">
        <v>30</v>
      </c>
    </row>
    <row r="2232" spans="1:15">
      <c r="A2232" s="222" t="s">
        <v>1333</v>
      </c>
      <c r="B2232" s="222" t="s">
        <v>1334</v>
      </c>
      <c r="C2232" s="223">
        <v>0</v>
      </c>
      <c r="D2232" s="223">
        <v>0</v>
      </c>
      <c r="E2232" s="223">
        <v>0</v>
      </c>
      <c r="F2232" s="223">
        <v>0</v>
      </c>
      <c r="G2232" s="223">
        <v>0</v>
      </c>
      <c r="H2232" s="223">
        <v>0</v>
      </c>
      <c r="I2232" s="223">
        <v>0</v>
      </c>
      <c r="J2232" s="223">
        <v>0</v>
      </c>
      <c r="K2232" s="223">
        <v>0</v>
      </c>
      <c r="L2232" s="223">
        <v>0</v>
      </c>
      <c r="M2232" s="223">
        <v>0</v>
      </c>
      <c r="N2232" s="223">
        <v>0</v>
      </c>
      <c r="O2232">
        <v>30</v>
      </c>
    </row>
    <row r="2233" spans="1:15">
      <c r="A2233" s="222" t="s">
        <v>1335</v>
      </c>
      <c r="B2233" s="222" t="s">
        <v>1336</v>
      </c>
      <c r="C2233" s="223">
        <v>0</v>
      </c>
      <c r="D2233" s="223">
        <v>0</v>
      </c>
      <c r="E2233" s="223">
        <v>0</v>
      </c>
      <c r="F2233" s="223">
        <v>0</v>
      </c>
      <c r="G2233" s="223">
        <v>0</v>
      </c>
      <c r="H2233" s="223">
        <v>0</v>
      </c>
      <c r="I2233" s="223">
        <v>0</v>
      </c>
      <c r="J2233" s="223">
        <v>0</v>
      </c>
      <c r="K2233" s="223">
        <v>0</v>
      </c>
      <c r="L2233" s="223">
        <v>0</v>
      </c>
      <c r="M2233" s="223">
        <v>0</v>
      </c>
      <c r="N2233" s="223">
        <v>0</v>
      </c>
      <c r="O2233">
        <v>30</v>
      </c>
    </row>
    <row r="2234" spans="1:15">
      <c r="A2234" s="222" t="s">
        <v>1337</v>
      </c>
      <c r="B2234" s="222" t="s">
        <v>1338</v>
      </c>
      <c r="C2234" s="223">
        <v>0</v>
      </c>
      <c r="D2234" s="223">
        <v>0</v>
      </c>
      <c r="E2234" s="223">
        <v>0</v>
      </c>
      <c r="F2234" s="223">
        <v>0</v>
      </c>
      <c r="G2234" s="223">
        <v>0</v>
      </c>
      <c r="H2234" s="223">
        <v>0</v>
      </c>
      <c r="I2234" s="223">
        <v>0</v>
      </c>
      <c r="J2234" s="223">
        <v>0</v>
      </c>
      <c r="K2234" s="223">
        <v>0</v>
      </c>
      <c r="L2234" s="223">
        <v>0</v>
      </c>
      <c r="M2234" s="223">
        <v>0</v>
      </c>
      <c r="N2234" s="223">
        <v>0</v>
      </c>
      <c r="O2234">
        <v>30</v>
      </c>
    </row>
    <row r="2235" spans="1:15">
      <c r="A2235" s="222" t="s">
        <v>1339</v>
      </c>
      <c r="B2235" s="222" t="s">
        <v>1340</v>
      </c>
      <c r="C2235" s="223">
        <v>0</v>
      </c>
      <c r="D2235" s="223">
        <v>0</v>
      </c>
      <c r="E2235" s="223">
        <v>0</v>
      </c>
      <c r="F2235" s="223">
        <v>0</v>
      </c>
      <c r="G2235" s="223">
        <v>0</v>
      </c>
      <c r="H2235" s="223">
        <v>0</v>
      </c>
      <c r="I2235" s="223">
        <v>0</v>
      </c>
      <c r="J2235" s="223">
        <v>0</v>
      </c>
      <c r="K2235" s="223">
        <v>0</v>
      </c>
      <c r="L2235" s="223">
        <v>0</v>
      </c>
      <c r="M2235" s="223">
        <v>0</v>
      </c>
      <c r="N2235" s="223">
        <v>0</v>
      </c>
      <c r="O2235">
        <v>30</v>
      </c>
    </row>
    <row r="2236" spans="1:15">
      <c r="A2236" s="222" t="s">
        <v>1341</v>
      </c>
      <c r="B2236" s="222" t="s">
        <v>1342</v>
      </c>
      <c r="C2236" s="223">
        <v>0</v>
      </c>
      <c r="D2236" s="223">
        <v>0</v>
      </c>
      <c r="E2236" s="223">
        <v>0</v>
      </c>
      <c r="F2236" s="223">
        <v>0</v>
      </c>
      <c r="G2236" s="223">
        <v>0</v>
      </c>
      <c r="H2236" s="223">
        <v>0</v>
      </c>
      <c r="I2236" s="223">
        <v>0</v>
      </c>
      <c r="J2236" s="223">
        <v>0</v>
      </c>
      <c r="K2236" s="223">
        <v>0</v>
      </c>
      <c r="L2236" s="223">
        <v>0</v>
      </c>
      <c r="M2236" s="223">
        <v>0</v>
      </c>
      <c r="N2236" s="223">
        <v>0</v>
      </c>
      <c r="O2236">
        <v>30</v>
      </c>
    </row>
    <row r="2237" spans="1:15">
      <c r="A2237" s="222" t="s">
        <v>1343</v>
      </c>
      <c r="B2237" s="222" t="s">
        <v>1344</v>
      </c>
      <c r="C2237" s="223">
        <v>0</v>
      </c>
      <c r="D2237" s="223">
        <v>0</v>
      </c>
      <c r="E2237" s="223">
        <v>0</v>
      </c>
      <c r="F2237" s="223">
        <v>0</v>
      </c>
      <c r="G2237" s="223">
        <v>0</v>
      </c>
      <c r="H2237" s="223">
        <v>0</v>
      </c>
      <c r="I2237" s="223">
        <v>0</v>
      </c>
      <c r="J2237" s="223">
        <v>0</v>
      </c>
      <c r="K2237" s="223">
        <v>0</v>
      </c>
      <c r="L2237" s="223">
        <v>0</v>
      </c>
      <c r="M2237" s="223">
        <v>0</v>
      </c>
      <c r="N2237" s="223">
        <v>0</v>
      </c>
      <c r="O2237">
        <v>30</v>
      </c>
    </row>
    <row r="2238" spans="1:15">
      <c r="A2238" s="222" t="s">
        <v>1345</v>
      </c>
      <c r="B2238" s="222" t="s">
        <v>1344</v>
      </c>
      <c r="C2238" s="223">
        <v>0</v>
      </c>
      <c r="D2238" s="223">
        <v>0</v>
      </c>
      <c r="E2238" s="223">
        <v>0</v>
      </c>
      <c r="F2238" s="223">
        <v>0</v>
      </c>
      <c r="G2238" s="223">
        <v>0</v>
      </c>
      <c r="H2238" s="223">
        <v>0</v>
      </c>
      <c r="I2238" s="223">
        <v>0</v>
      </c>
      <c r="J2238" s="223">
        <v>0</v>
      </c>
      <c r="K2238" s="223">
        <v>0</v>
      </c>
      <c r="L2238" s="223">
        <v>0</v>
      </c>
      <c r="M2238" s="223">
        <v>0</v>
      </c>
      <c r="N2238" s="223">
        <v>0</v>
      </c>
      <c r="O2238">
        <v>30</v>
      </c>
    </row>
    <row r="2239" spans="1:15">
      <c r="A2239" s="222" t="s">
        <v>1346</v>
      </c>
      <c r="B2239" s="222" t="s">
        <v>1344</v>
      </c>
      <c r="C2239" s="223">
        <v>0</v>
      </c>
      <c r="D2239" s="223">
        <v>0</v>
      </c>
      <c r="E2239" s="223">
        <v>0</v>
      </c>
      <c r="F2239" s="223">
        <v>0</v>
      </c>
      <c r="G2239" s="223">
        <v>0</v>
      </c>
      <c r="H2239" s="223">
        <v>0</v>
      </c>
      <c r="I2239" s="223">
        <v>0</v>
      </c>
      <c r="J2239" s="223">
        <v>0</v>
      </c>
      <c r="K2239" s="223">
        <v>0</v>
      </c>
      <c r="L2239" s="223">
        <v>0</v>
      </c>
      <c r="M2239" s="223">
        <v>0</v>
      </c>
      <c r="N2239" s="223">
        <v>0</v>
      </c>
      <c r="O2239">
        <v>30</v>
      </c>
    </row>
    <row r="2240" spans="1:15">
      <c r="A2240" s="222" t="s">
        <v>1347</v>
      </c>
      <c r="B2240" s="222" t="s">
        <v>1348</v>
      </c>
      <c r="C2240" s="223">
        <v>0</v>
      </c>
      <c r="D2240" s="223">
        <v>0</v>
      </c>
      <c r="E2240" s="223">
        <v>0</v>
      </c>
      <c r="F2240" s="223">
        <v>0</v>
      </c>
      <c r="G2240" s="223">
        <v>0</v>
      </c>
      <c r="H2240" s="223">
        <v>0</v>
      </c>
      <c r="I2240" s="223">
        <v>0</v>
      </c>
      <c r="J2240" s="223">
        <v>0</v>
      </c>
      <c r="K2240" s="223">
        <v>0</v>
      </c>
      <c r="L2240" s="223">
        <v>0</v>
      </c>
      <c r="M2240" s="223">
        <v>0</v>
      </c>
      <c r="N2240" s="223">
        <v>0</v>
      </c>
      <c r="O2240">
        <v>30</v>
      </c>
    </row>
    <row r="2241" spans="1:15">
      <c r="A2241" s="222" t="s">
        <v>1349</v>
      </c>
      <c r="B2241" s="222" t="s">
        <v>1350</v>
      </c>
      <c r="C2241" s="223">
        <v>0</v>
      </c>
      <c r="D2241" s="223">
        <v>0</v>
      </c>
      <c r="E2241" s="223">
        <v>0</v>
      </c>
      <c r="F2241" s="223">
        <v>0</v>
      </c>
      <c r="G2241" s="223">
        <v>0</v>
      </c>
      <c r="H2241" s="223">
        <v>0</v>
      </c>
      <c r="I2241" s="223">
        <v>0</v>
      </c>
      <c r="J2241" s="223">
        <v>0</v>
      </c>
      <c r="K2241" s="223">
        <v>0</v>
      </c>
      <c r="L2241" s="223">
        <v>0</v>
      </c>
      <c r="M2241" s="223">
        <v>0</v>
      </c>
      <c r="N2241" s="223">
        <v>0</v>
      </c>
      <c r="O2241">
        <v>30</v>
      </c>
    </row>
    <row r="2242" spans="1:15">
      <c r="A2242" s="222" t="s">
        <v>1351</v>
      </c>
      <c r="B2242" s="222" t="s">
        <v>1352</v>
      </c>
      <c r="C2242" s="223">
        <v>0</v>
      </c>
      <c r="D2242" s="223">
        <v>0</v>
      </c>
      <c r="E2242" s="223">
        <v>0</v>
      </c>
      <c r="F2242" s="223">
        <v>0</v>
      </c>
      <c r="G2242" s="223">
        <v>0</v>
      </c>
      <c r="H2242" s="223">
        <v>0</v>
      </c>
      <c r="I2242" s="223">
        <v>0</v>
      </c>
      <c r="J2242" s="223">
        <v>0</v>
      </c>
      <c r="K2242" s="223">
        <v>0</v>
      </c>
      <c r="L2242" s="223">
        <v>0</v>
      </c>
      <c r="M2242" s="223">
        <v>0</v>
      </c>
      <c r="N2242" s="223">
        <v>0</v>
      </c>
      <c r="O2242">
        <v>30</v>
      </c>
    </row>
    <row r="2243" spans="1:15">
      <c r="A2243" s="222" t="s">
        <v>1353</v>
      </c>
      <c r="B2243" s="222" t="s">
        <v>1354</v>
      </c>
      <c r="C2243" s="223">
        <v>0</v>
      </c>
      <c r="D2243" s="223">
        <v>0</v>
      </c>
      <c r="E2243" s="223">
        <v>0</v>
      </c>
      <c r="F2243" s="223">
        <v>0</v>
      </c>
      <c r="G2243" s="223">
        <v>0</v>
      </c>
      <c r="H2243" s="223">
        <v>0</v>
      </c>
      <c r="I2243" s="223">
        <v>0</v>
      </c>
      <c r="J2243" s="223">
        <v>0</v>
      </c>
      <c r="K2243" s="223">
        <v>0</v>
      </c>
      <c r="L2243" s="223">
        <v>0</v>
      </c>
      <c r="M2243" s="223">
        <v>0</v>
      </c>
      <c r="N2243" s="223">
        <v>0</v>
      </c>
      <c r="O2243">
        <v>30</v>
      </c>
    </row>
    <row r="2244" spans="1:15">
      <c r="A2244" s="222" t="s">
        <v>1355</v>
      </c>
      <c r="B2244" s="222" t="s">
        <v>1356</v>
      </c>
      <c r="C2244" s="223">
        <v>0</v>
      </c>
      <c r="D2244" s="223">
        <v>0</v>
      </c>
      <c r="E2244" s="223">
        <v>0</v>
      </c>
      <c r="F2244" s="223">
        <v>0</v>
      </c>
      <c r="G2244" s="223">
        <v>0</v>
      </c>
      <c r="H2244" s="223">
        <v>0</v>
      </c>
      <c r="I2244" s="223">
        <v>0</v>
      </c>
      <c r="J2244" s="223">
        <v>0</v>
      </c>
      <c r="K2244" s="223">
        <v>0</v>
      </c>
      <c r="L2244" s="223">
        <v>0</v>
      </c>
      <c r="M2244" s="223">
        <v>0</v>
      </c>
      <c r="N2244" s="223">
        <v>0</v>
      </c>
      <c r="O2244">
        <v>30</v>
      </c>
    </row>
    <row r="2245" spans="1:15">
      <c r="A2245" s="222" t="s">
        <v>1357</v>
      </c>
      <c r="B2245" s="222" t="s">
        <v>1358</v>
      </c>
      <c r="C2245" s="223">
        <v>0</v>
      </c>
      <c r="D2245" s="223">
        <v>0</v>
      </c>
      <c r="E2245" s="223">
        <v>0</v>
      </c>
      <c r="F2245" s="223">
        <v>0</v>
      </c>
      <c r="G2245" s="223">
        <v>0</v>
      </c>
      <c r="H2245" s="223">
        <v>0</v>
      </c>
      <c r="I2245" s="223">
        <v>0</v>
      </c>
      <c r="J2245" s="223">
        <v>0</v>
      </c>
      <c r="K2245" s="223">
        <v>0</v>
      </c>
      <c r="L2245" s="223">
        <v>0</v>
      </c>
      <c r="M2245" s="223">
        <v>0</v>
      </c>
      <c r="N2245" s="223">
        <v>0</v>
      </c>
      <c r="O2245">
        <v>30</v>
      </c>
    </row>
    <row r="2246" spans="1:15">
      <c r="A2246" s="222" t="s">
        <v>1359</v>
      </c>
      <c r="B2246" s="222" t="s">
        <v>1332</v>
      </c>
      <c r="C2246" s="223">
        <v>0</v>
      </c>
      <c r="D2246" s="223">
        <v>0</v>
      </c>
      <c r="E2246" s="223">
        <v>0</v>
      </c>
      <c r="F2246" s="223">
        <v>0</v>
      </c>
      <c r="G2246" s="223">
        <v>0</v>
      </c>
      <c r="H2246" s="223">
        <v>0</v>
      </c>
      <c r="I2246" s="223">
        <v>0</v>
      </c>
      <c r="J2246" s="223">
        <v>0</v>
      </c>
      <c r="K2246" s="223">
        <v>0</v>
      </c>
      <c r="L2246" s="223">
        <v>0</v>
      </c>
      <c r="M2246" s="223">
        <v>0</v>
      </c>
      <c r="N2246" s="223">
        <v>0</v>
      </c>
      <c r="O2246">
        <v>30</v>
      </c>
    </row>
    <row r="2247" spans="1:15">
      <c r="A2247" s="222" t="s">
        <v>1360</v>
      </c>
      <c r="B2247" s="222" t="s">
        <v>1334</v>
      </c>
      <c r="C2247" s="223">
        <v>0</v>
      </c>
      <c r="D2247" s="223">
        <v>0</v>
      </c>
      <c r="E2247" s="223">
        <v>0</v>
      </c>
      <c r="F2247" s="223">
        <v>0</v>
      </c>
      <c r="G2247" s="223">
        <v>0</v>
      </c>
      <c r="H2247" s="223">
        <v>0</v>
      </c>
      <c r="I2247" s="223">
        <v>0</v>
      </c>
      <c r="J2247" s="223">
        <v>0</v>
      </c>
      <c r="K2247" s="223">
        <v>0</v>
      </c>
      <c r="L2247" s="223">
        <v>0</v>
      </c>
      <c r="M2247" s="223">
        <v>0</v>
      </c>
      <c r="N2247" s="223">
        <v>0</v>
      </c>
      <c r="O2247">
        <v>30</v>
      </c>
    </row>
    <row r="2248" spans="1:15">
      <c r="A2248" s="222" t="s">
        <v>1361</v>
      </c>
      <c r="B2248" s="222" t="s">
        <v>1336</v>
      </c>
      <c r="C2248" s="223">
        <v>0</v>
      </c>
      <c r="D2248" s="223">
        <v>0</v>
      </c>
      <c r="E2248" s="223">
        <v>0</v>
      </c>
      <c r="F2248" s="223">
        <v>0</v>
      </c>
      <c r="G2248" s="223">
        <v>0</v>
      </c>
      <c r="H2248" s="223">
        <v>0</v>
      </c>
      <c r="I2248" s="223">
        <v>0</v>
      </c>
      <c r="J2248" s="223">
        <v>0</v>
      </c>
      <c r="K2248" s="223">
        <v>0</v>
      </c>
      <c r="L2248" s="223">
        <v>0</v>
      </c>
      <c r="M2248" s="223">
        <v>0</v>
      </c>
      <c r="N2248" s="223">
        <v>0</v>
      </c>
      <c r="O2248">
        <v>30</v>
      </c>
    </row>
    <row r="2249" spans="1:15">
      <c r="A2249" s="222" t="s">
        <v>1362</v>
      </c>
      <c r="B2249" s="222" t="s">
        <v>1338</v>
      </c>
      <c r="C2249" s="223">
        <v>0</v>
      </c>
      <c r="D2249" s="223">
        <v>0</v>
      </c>
      <c r="E2249" s="223">
        <v>0</v>
      </c>
      <c r="F2249" s="223">
        <v>0</v>
      </c>
      <c r="G2249" s="223">
        <v>0</v>
      </c>
      <c r="H2249" s="223">
        <v>0</v>
      </c>
      <c r="I2249" s="223">
        <v>0</v>
      </c>
      <c r="J2249" s="223">
        <v>0</v>
      </c>
      <c r="K2249" s="223">
        <v>0</v>
      </c>
      <c r="L2249" s="223">
        <v>0</v>
      </c>
      <c r="M2249" s="223">
        <v>0</v>
      </c>
      <c r="N2249" s="223">
        <v>0</v>
      </c>
      <c r="O2249">
        <v>30</v>
      </c>
    </row>
    <row r="2250" spans="1:15">
      <c r="A2250" s="222" t="s">
        <v>1363</v>
      </c>
      <c r="B2250" s="222" t="s">
        <v>1340</v>
      </c>
      <c r="C2250" s="223">
        <v>0</v>
      </c>
      <c r="D2250" s="223">
        <v>0</v>
      </c>
      <c r="E2250" s="223">
        <v>0</v>
      </c>
      <c r="F2250" s="223">
        <v>0</v>
      </c>
      <c r="G2250" s="223">
        <v>0</v>
      </c>
      <c r="H2250" s="223">
        <v>0</v>
      </c>
      <c r="I2250" s="223">
        <v>0</v>
      </c>
      <c r="J2250" s="223">
        <v>0</v>
      </c>
      <c r="K2250" s="223">
        <v>0</v>
      </c>
      <c r="L2250" s="223">
        <v>0</v>
      </c>
      <c r="M2250" s="223">
        <v>0</v>
      </c>
      <c r="N2250" s="223">
        <v>0</v>
      </c>
      <c r="O2250">
        <v>30</v>
      </c>
    </row>
    <row r="2251" spans="1:15">
      <c r="A2251" s="222" t="s">
        <v>1364</v>
      </c>
      <c r="B2251" s="222" t="s">
        <v>1365</v>
      </c>
      <c r="C2251" s="223">
        <v>0</v>
      </c>
      <c r="D2251" s="223">
        <v>0</v>
      </c>
      <c r="E2251" s="223">
        <v>0</v>
      </c>
      <c r="F2251" s="223">
        <v>0</v>
      </c>
      <c r="G2251" s="223">
        <v>0</v>
      </c>
      <c r="H2251" s="223">
        <v>0</v>
      </c>
      <c r="I2251" s="223">
        <v>0</v>
      </c>
      <c r="J2251" s="223">
        <v>0</v>
      </c>
      <c r="K2251" s="223">
        <v>0</v>
      </c>
      <c r="L2251" s="223">
        <v>0</v>
      </c>
      <c r="M2251" s="223">
        <v>0</v>
      </c>
      <c r="N2251" s="223">
        <v>0</v>
      </c>
      <c r="O2251">
        <v>30</v>
      </c>
    </row>
    <row r="2252" spans="1:15">
      <c r="A2252" s="222" t="s">
        <v>1366</v>
      </c>
      <c r="B2252" s="222" t="s">
        <v>1367</v>
      </c>
      <c r="C2252" s="223">
        <v>0</v>
      </c>
      <c r="D2252" s="223">
        <v>0</v>
      </c>
      <c r="E2252" s="223">
        <v>0</v>
      </c>
      <c r="F2252" s="223">
        <v>0</v>
      </c>
      <c r="G2252" s="223">
        <v>0</v>
      </c>
      <c r="H2252" s="223">
        <v>0</v>
      </c>
      <c r="I2252" s="223">
        <v>0</v>
      </c>
      <c r="J2252" s="223">
        <v>0</v>
      </c>
      <c r="K2252" s="223">
        <v>0</v>
      </c>
      <c r="L2252" s="223">
        <v>0</v>
      </c>
      <c r="M2252" s="223">
        <v>0</v>
      </c>
      <c r="N2252" s="223">
        <v>0</v>
      </c>
      <c r="O2252">
        <v>30</v>
      </c>
    </row>
    <row r="2253" spans="1:15">
      <c r="A2253" s="222" t="s">
        <v>1368</v>
      </c>
      <c r="B2253" s="222" t="s">
        <v>1344</v>
      </c>
      <c r="C2253" s="223">
        <v>0</v>
      </c>
      <c r="D2253" s="223">
        <v>0</v>
      </c>
      <c r="E2253" s="223">
        <v>0</v>
      </c>
      <c r="F2253" s="223">
        <v>0</v>
      </c>
      <c r="G2253" s="223">
        <v>0</v>
      </c>
      <c r="H2253" s="223">
        <v>0</v>
      </c>
      <c r="I2253" s="223">
        <v>0</v>
      </c>
      <c r="J2253" s="223">
        <v>0</v>
      </c>
      <c r="K2253" s="223">
        <v>0</v>
      </c>
      <c r="L2253" s="223">
        <v>0</v>
      </c>
      <c r="M2253" s="223">
        <v>0</v>
      </c>
      <c r="N2253" s="223">
        <v>0</v>
      </c>
      <c r="O2253">
        <v>30</v>
      </c>
    </row>
    <row r="2254" spans="1:15">
      <c r="A2254" s="222" t="s">
        <v>1369</v>
      </c>
      <c r="B2254" s="222" t="s">
        <v>1352</v>
      </c>
      <c r="C2254" s="223">
        <v>0</v>
      </c>
      <c r="D2254" s="223">
        <v>0</v>
      </c>
      <c r="E2254" s="223">
        <v>0</v>
      </c>
      <c r="F2254" s="223">
        <v>0</v>
      </c>
      <c r="G2254" s="223">
        <v>0</v>
      </c>
      <c r="H2254" s="223">
        <v>0</v>
      </c>
      <c r="I2254" s="223">
        <v>0</v>
      </c>
      <c r="J2254" s="223">
        <v>0</v>
      </c>
      <c r="K2254" s="223">
        <v>0</v>
      </c>
      <c r="L2254" s="223">
        <v>0</v>
      </c>
      <c r="M2254" s="223">
        <v>0</v>
      </c>
      <c r="N2254" s="223">
        <v>0</v>
      </c>
      <c r="O2254">
        <v>30</v>
      </c>
    </row>
    <row r="2255" spans="1:15">
      <c r="A2255" s="222" t="s">
        <v>1370</v>
      </c>
      <c r="B2255" s="222" t="s">
        <v>1354</v>
      </c>
      <c r="C2255" s="223">
        <v>0</v>
      </c>
      <c r="D2255" s="223">
        <v>0</v>
      </c>
      <c r="E2255" s="223">
        <v>0</v>
      </c>
      <c r="F2255" s="223">
        <v>0</v>
      </c>
      <c r="G2255" s="223">
        <v>0</v>
      </c>
      <c r="H2255" s="223">
        <v>0</v>
      </c>
      <c r="I2255" s="223">
        <v>0</v>
      </c>
      <c r="J2255" s="223">
        <v>0</v>
      </c>
      <c r="K2255" s="223">
        <v>0</v>
      </c>
      <c r="L2255" s="223">
        <v>0</v>
      </c>
      <c r="M2255" s="223">
        <v>0</v>
      </c>
      <c r="N2255" s="223">
        <v>0</v>
      </c>
      <c r="O2255">
        <v>30</v>
      </c>
    </row>
    <row r="2256" spans="1:15">
      <c r="A2256" s="222" t="s">
        <v>1371</v>
      </c>
      <c r="B2256" s="222" t="s">
        <v>1356</v>
      </c>
      <c r="C2256" s="223">
        <v>0</v>
      </c>
      <c r="D2256" s="223">
        <v>0</v>
      </c>
      <c r="E2256" s="223">
        <v>0</v>
      </c>
      <c r="F2256" s="223">
        <v>0</v>
      </c>
      <c r="G2256" s="223">
        <v>0</v>
      </c>
      <c r="H2256" s="223">
        <v>0</v>
      </c>
      <c r="I2256" s="223">
        <v>0</v>
      </c>
      <c r="J2256" s="223">
        <v>0</v>
      </c>
      <c r="K2256" s="223">
        <v>0</v>
      </c>
      <c r="L2256" s="223">
        <v>0</v>
      </c>
      <c r="M2256" s="223">
        <v>0</v>
      </c>
      <c r="N2256" s="223">
        <v>0</v>
      </c>
      <c r="O2256">
        <v>30</v>
      </c>
    </row>
    <row r="2257" spans="1:15">
      <c r="A2257" s="222" t="s">
        <v>1372</v>
      </c>
      <c r="B2257" s="222" t="s">
        <v>1330</v>
      </c>
      <c r="C2257" s="223">
        <v>0</v>
      </c>
      <c r="D2257" s="223">
        <v>0</v>
      </c>
      <c r="E2257" s="223">
        <v>0</v>
      </c>
      <c r="F2257" s="223">
        <v>0</v>
      </c>
      <c r="G2257" s="223">
        <v>0</v>
      </c>
      <c r="H2257" s="223">
        <v>0</v>
      </c>
      <c r="I2257" s="223">
        <v>0</v>
      </c>
      <c r="J2257" s="223">
        <v>0</v>
      </c>
      <c r="K2257" s="223">
        <v>0</v>
      </c>
      <c r="L2257" s="223">
        <v>0</v>
      </c>
      <c r="M2257" s="223">
        <v>0</v>
      </c>
      <c r="N2257" s="223">
        <v>0</v>
      </c>
      <c r="O2257">
        <v>30</v>
      </c>
    </row>
    <row r="2258" spans="1:15">
      <c r="A2258" s="222" t="s">
        <v>1374</v>
      </c>
      <c r="B2258" s="222" t="s">
        <v>1334</v>
      </c>
      <c r="C2258" s="223">
        <v>0</v>
      </c>
      <c r="D2258" s="223">
        <v>0</v>
      </c>
      <c r="E2258" s="223">
        <v>0</v>
      </c>
      <c r="F2258" s="223">
        <v>0</v>
      </c>
      <c r="G2258" s="223">
        <v>0</v>
      </c>
      <c r="H2258" s="223">
        <v>0</v>
      </c>
      <c r="I2258" s="223">
        <v>0</v>
      </c>
      <c r="J2258" s="223">
        <v>0</v>
      </c>
      <c r="K2258" s="223">
        <v>0</v>
      </c>
      <c r="L2258" s="223">
        <v>0</v>
      </c>
      <c r="M2258" s="223">
        <v>0</v>
      </c>
      <c r="N2258" s="223">
        <v>0</v>
      </c>
      <c r="O2258">
        <v>30</v>
      </c>
    </row>
    <row r="2259" spans="1:15">
      <c r="A2259" s="222" t="s">
        <v>1375</v>
      </c>
      <c r="B2259" s="222" t="s">
        <v>1336</v>
      </c>
      <c r="C2259" s="223">
        <v>0</v>
      </c>
      <c r="D2259" s="223">
        <v>0</v>
      </c>
      <c r="E2259" s="223">
        <v>0</v>
      </c>
      <c r="F2259" s="223">
        <v>0</v>
      </c>
      <c r="G2259" s="223">
        <v>0</v>
      </c>
      <c r="H2259" s="223">
        <v>0</v>
      </c>
      <c r="I2259" s="223">
        <v>0</v>
      </c>
      <c r="J2259" s="223">
        <v>0</v>
      </c>
      <c r="K2259" s="223">
        <v>0</v>
      </c>
      <c r="L2259" s="223">
        <v>0</v>
      </c>
      <c r="M2259" s="223">
        <v>0</v>
      </c>
      <c r="N2259" s="223">
        <v>0</v>
      </c>
      <c r="O2259">
        <v>30</v>
      </c>
    </row>
    <row r="2260" spans="1:15">
      <c r="A2260" s="222" t="s">
        <v>1376</v>
      </c>
      <c r="B2260" s="222" t="s">
        <v>1340</v>
      </c>
      <c r="C2260" s="223">
        <v>0</v>
      </c>
      <c r="D2260" s="223">
        <v>0</v>
      </c>
      <c r="E2260" s="223">
        <v>0</v>
      </c>
      <c r="F2260" s="223">
        <v>0</v>
      </c>
      <c r="G2260" s="223">
        <v>0</v>
      </c>
      <c r="H2260" s="223">
        <v>0</v>
      </c>
      <c r="I2260" s="223">
        <v>0</v>
      </c>
      <c r="J2260" s="223">
        <v>0</v>
      </c>
      <c r="K2260" s="223">
        <v>0</v>
      </c>
      <c r="L2260" s="223">
        <v>0</v>
      </c>
      <c r="M2260" s="223">
        <v>0</v>
      </c>
      <c r="N2260" s="223">
        <v>0</v>
      </c>
      <c r="O2260">
        <v>30</v>
      </c>
    </row>
    <row r="2261" spans="1:15">
      <c r="A2261" s="222" t="s">
        <v>1377</v>
      </c>
      <c r="B2261" s="222" t="s">
        <v>1342</v>
      </c>
      <c r="C2261" s="223">
        <v>0</v>
      </c>
      <c r="D2261" s="223">
        <v>0</v>
      </c>
      <c r="E2261" s="223">
        <v>0</v>
      </c>
      <c r="F2261" s="223">
        <v>0</v>
      </c>
      <c r="G2261" s="223">
        <v>0</v>
      </c>
      <c r="H2261" s="223">
        <v>0</v>
      </c>
      <c r="I2261" s="223">
        <v>0</v>
      </c>
      <c r="J2261" s="223">
        <v>0</v>
      </c>
      <c r="K2261" s="223">
        <v>0</v>
      </c>
      <c r="L2261" s="223">
        <v>0</v>
      </c>
      <c r="M2261" s="223">
        <v>0</v>
      </c>
      <c r="N2261" s="223">
        <v>0</v>
      </c>
      <c r="O2261">
        <v>30</v>
      </c>
    </row>
    <row r="2262" spans="1:15">
      <c r="A2262" s="222" t="s">
        <v>1378</v>
      </c>
      <c r="B2262" s="222" t="s">
        <v>1344</v>
      </c>
      <c r="C2262" s="223">
        <v>0</v>
      </c>
      <c r="D2262" s="223">
        <v>0</v>
      </c>
      <c r="E2262" s="223">
        <v>0</v>
      </c>
      <c r="F2262" s="223">
        <v>0</v>
      </c>
      <c r="G2262" s="223">
        <v>0</v>
      </c>
      <c r="H2262" s="223">
        <v>0</v>
      </c>
      <c r="I2262" s="223">
        <v>0</v>
      </c>
      <c r="J2262" s="223">
        <v>0</v>
      </c>
      <c r="K2262" s="223">
        <v>0</v>
      </c>
      <c r="L2262" s="223">
        <v>0</v>
      </c>
      <c r="M2262" s="223">
        <v>0</v>
      </c>
      <c r="N2262" s="223">
        <v>0</v>
      </c>
      <c r="O2262">
        <v>30</v>
      </c>
    </row>
    <row r="2263" spans="1:15">
      <c r="A2263" s="222" t="s">
        <v>1379</v>
      </c>
      <c r="B2263" s="222" t="s">
        <v>1344</v>
      </c>
      <c r="C2263" s="223">
        <v>0</v>
      </c>
      <c r="D2263" s="223">
        <v>0</v>
      </c>
      <c r="E2263" s="223">
        <v>0</v>
      </c>
      <c r="F2263" s="223">
        <v>0</v>
      </c>
      <c r="G2263" s="223">
        <v>0</v>
      </c>
      <c r="H2263" s="223">
        <v>0</v>
      </c>
      <c r="I2263" s="223">
        <v>0</v>
      </c>
      <c r="J2263" s="223">
        <v>0</v>
      </c>
      <c r="K2263" s="223">
        <v>0</v>
      </c>
      <c r="L2263" s="223">
        <v>0</v>
      </c>
      <c r="M2263" s="223">
        <v>0</v>
      </c>
      <c r="N2263" s="223">
        <v>0</v>
      </c>
      <c r="O2263">
        <v>30</v>
      </c>
    </row>
    <row r="2264" spans="1:15">
      <c r="A2264" s="222" t="s">
        <v>1380</v>
      </c>
      <c r="B2264" s="222" t="s">
        <v>1344</v>
      </c>
      <c r="C2264" s="223">
        <v>0</v>
      </c>
      <c r="D2264" s="223">
        <v>0</v>
      </c>
      <c r="E2264" s="223">
        <v>0</v>
      </c>
      <c r="F2264" s="223">
        <v>0</v>
      </c>
      <c r="G2264" s="223">
        <v>0</v>
      </c>
      <c r="H2264" s="223">
        <v>0</v>
      </c>
      <c r="I2264" s="223">
        <v>0</v>
      </c>
      <c r="J2264" s="223">
        <v>0</v>
      </c>
      <c r="K2264" s="223">
        <v>0</v>
      </c>
      <c r="L2264" s="223">
        <v>0</v>
      </c>
      <c r="M2264" s="223">
        <v>0</v>
      </c>
      <c r="N2264" s="223">
        <v>0</v>
      </c>
      <c r="O2264">
        <v>30</v>
      </c>
    </row>
    <row r="2265" spans="1:15">
      <c r="A2265" s="222" t="s">
        <v>1381</v>
      </c>
      <c r="B2265" s="222" t="s">
        <v>1348</v>
      </c>
      <c r="C2265" s="223">
        <v>0</v>
      </c>
      <c r="D2265" s="223">
        <v>0</v>
      </c>
      <c r="E2265" s="223">
        <v>0</v>
      </c>
      <c r="F2265" s="223">
        <v>0</v>
      </c>
      <c r="G2265" s="223">
        <v>0</v>
      </c>
      <c r="H2265" s="223">
        <v>0</v>
      </c>
      <c r="I2265" s="223">
        <v>0</v>
      </c>
      <c r="J2265" s="223">
        <v>0</v>
      </c>
      <c r="K2265" s="223">
        <v>0</v>
      </c>
      <c r="L2265" s="223">
        <v>0</v>
      </c>
      <c r="M2265" s="223">
        <v>0</v>
      </c>
      <c r="N2265" s="223">
        <v>0</v>
      </c>
      <c r="O2265">
        <v>30</v>
      </c>
    </row>
    <row r="2266" spans="1:15">
      <c r="A2266" s="222" t="s">
        <v>1382</v>
      </c>
      <c r="B2266" s="222" t="s">
        <v>1350</v>
      </c>
      <c r="C2266" s="223">
        <v>0</v>
      </c>
      <c r="D2266" s="223">
        <v>0</v>
      </c>
      <c r="E2266" s="223">
        <v>0</v>
      </c>
      <c r="F2266" s="223">
        <v>0</v>
      </c>
      <c r="G2266" s="223">
        <v>0</v>
      </c>
      <c r="H2266" s="223">
        <v>0</v>
      </c>
      <c r="I2266" s="223">
        <v>0</v>
      </c>
      <c r="J2266" s="223">
        <v>0</v>
      </c>
      <c r="K2266" s="223">
        <v>0</v>
      </c>
      <c r="L2266" s="223">
        <v>0</v>
      </c>
      <c r="M2266" s="223">
        <v>0</v>
      </c>
      <c r="N2266" s="223">
        <v>0</v>
      </c>
      <c r="O2266">
        <v>30</v>
      </c>
    </row>
    <row r="2267" spans="1:15">
      <c r="A2267" s="222" t="s">
        <v>1383</v>
      </c>
      <c r="B2267" s="222" t="s">
        <v>1352</v>
      </c>
      <c r="C2267" s="223">
        <v>0</v>
      </c>
      <c r="D2267" s="223">
        <v>0</v>
      </c>
      <c r="E2267" s="223">
        <v>0</v>
      </c>
      <c r="F2267" s="223">
        <v>0</v>
      </c>
      <c r="G2267" s="223">
        <v>0</v>
      </c>
      <c r="H2267" s="223">
        <v>0</v>
      </c>
      <c r="I2267" s="223">
        <v>0</v>
      </c>
      <c r="J2267" s="223">
        <v>0</v>
      </c>
      <c r="K2267" s="223">
        <v>0</v>
      </c>
      <c r="L2267" s="223">
        <v>0</v>
      </c>
      <c r="M2267" s="223">
        <v>0</v>
      </c>
      <c r="N2267" s="223">
        <v>0</v>
      </c>
      <c r="O2267">
        <v>30</v>
      </c>
    </row>
    <row r="2268" spans="1:15">
      <c r="A2268" s="222" t="s">
        <v>1384</v>
      </c>
      <c r="B2268" s="222" t="s">
        <v>1354</v>
      </c>
      <c r="C2268" s="223">
        <v>0</v>
      </c>
      <c r="D2268" s="223">
        <v>0</v>
      </c>
      <c r="E2268" s="223">
        <v>0</v>
      </c>
      <c r="F2268" s="223">
        <v>0</v>
      </c>
      <c r="G2268" s="223">
        <v>0</v>
      </c>
      <c r="H2268" s="223">
        <v>0</v>
      </c>
      <c r="I2268" s="223">
        <v>0</v>
      </c>
      <c r="J2268" s="223">
        <v>0</v>
      </c>
      <c r="K2268" s="223">
        <v>0</v>
      </c>
      <c r="L2268" s="223">
        <v>0</v>
      </c>
      <c r="M2268" s="223">
        <v>0</v>
      </c>
      <c r="N2268" s="223">
        <v>0</v>
      </c>
      <c r="O2268">
        <v>30</v>
      </c>
    </row>
    <row r="2269" spans="1:15">
      <c r="A2269" s="222" t="s">
        <v>1385</v>
      </c>
      <c r="B2269" s="222" t="s">
        <v>1356</v>
      </c>
      <c r="C2269" s="223">
        <v>0</v>
      </c>
      <c r="D2269" s="223">
        <v>0</v>
      </c>
      <c r="E2269" s="223">
        <v>0</v>
      </c>
      <c r="F2269" s="223">
        <v>0</v>
      </c>
      <c r="G2269" s="223">
        <v>0</v>
      </c>
      <c r="H2269" s="223">
        <v>0</v>
      </c>
      <c r="I2269" s="223">
        <v>0</v>
      </c>
      <c r="J2269" s="223">
        <v>0</v>
      </c>
      <c r="K2269" s="223">
        <v>0</v>
      </c>
      <c r="L2269" s="223">
        <v>0</v>
      </c>
      <c r="M2269" s="223">
        <v>0</v>
      </c>
      <c r="N2269" s="223">
        <v>0</v>
      </c>
      <c r="O2269">
        <v>30</v>
      </c>
    </row>
    <row r="2270" spans="1:15">
      <c r="A2270" s="222" t="s">
        <v>1386</v>
      </c>
      <c r="B2270" s="222" t="s">
        <v>1258</v>
      </c>
      <c r="C2270" s="223">
        <v>0</v>
      </c>
      <c r="D2270" s="223">
        <v>0</v>
      </c>
      <c r="E2270" s="223">
        <v>0</v>
      </c>
      <c r="F2270" s="223">
        <v>0</v>
      </c>
      <c r="G2270" s="223">
        <v>0</v>
      </c>
      <c r="H2270" s="223">
        <v>0</v>
      </c>
      <c r="I2270" s="223">
        <v>0</v>
      </c>
      <c r="J2270" s="223">
        <v>0</v>
      </c>
      <c r="K2270" s="223">
        <v>0</v>
      </c>
      <c r="L2270" s="223">
        <v>0</v>
      </c>
      <c r="M2270" s="223">
        <v>0</v>
      </c>
      <c r="N2270" s="223">
        <v>0</v>
      </c>
      <c r="O2270">
        <v>30</v>
      </c>
    </row>
    <row r="2271" spans="1:15">
      <c r="A2271" s="222" t="s">
        <v>1387</v>
      </c>
      <c r="B2271" s="222" t="s">
        <v>119</v>
      </c>
      <c r="C2271" s="223">
        <v>0</v>
      </c>
      <c r="D2271" s="223">
        <v>0</v>
      </c>
      <c r="E2271" s="223">
        <v>0</v>
      </c>
      <c r="F2271" s="223">
        <v>0</v>
      </c>
      <c r="G2271" s="223">
        <v>0</v>
      </c>
      <c r="H2271" s="223">
        <v>0</v>
      </c>
      <c r="I2271" s="223">
        <v>0</v>
      </c>
      <c r="J2271" s="223">
        <v>0</v>
      </c>
      <c r="K2271" s="223">
        <v>0</v>
      </c>
      <c r="L2271" s="223">
        <v>0</v>
      </c>
      <c r="M2271" s="223">
        <v>0</v>
      </c>
      <c r="N2271" s="223">
        <v>0</v>
      </c>
      <c r="O2271">
        <v>30</v>
      </c>
    </row>
    <row r="2272" spans="1:15">
      <c r="A2272" s="222" t="s">
        <v>1388</v>
      </c>
      <c r="B2272" s="222" t="s">
        <v>1262</v>
      </c>
      <c r="C2272" s="223">
        <v>0</v>
      </c>
      <c r="D2272" s="223">
        <v>0</v>
      </c>
      <c r="E2272" s="223">
        <v>0</v>
      </c>
      <c r="F2272" s="223">
        <v>0</v>
      </c>
      <c r="G2272" s="223">
        <v>0</v>
      </c>
      <c r="H2272" s="223">
        <v>0</v>
      </c>
      <c r="I2272" s="223">
        <v>0</v>
      </c>
      <c r="J2272" s="223">
        <v>0</v>
      </c>
      <c r="K2272" s="223">
        <v>0</v>
      </c>
      <c r="L2272" s="223">
        <v>0</v>
      </c>
      <c r="M2272" s="223">
        <v>0</v>
      </c>
      <c r="N2272" s="223">
        <v>0</v>
      </c>
      <c r="O2272">
        <v>30</v>
      </c>
    </row>
    <row r="2273" spans="1:15">
      <c r="A2273" s="222" t="s">
        <v>1389</v>
      </c>
      <c r="B2273" s="222" t="s">
        <v>119</v>
      </c>
      <c r="C2273" s="223">
        <v>0</v>
      </c>
      <c r="D2273" s="223">
        <v>0</v>
      </c>
      <c r="E2273" s="223">
        <v>0</v>
      </c>
      <c r="F2273" s="223">
        <v>0</v>
      </c>
      <c r="G2273" s="223">
        <v>0</v>
      </c>
      <c r="H2273" s="223">
        <v>0</v>
      </c>
      <c r="I2273" s="223">
        <v>0</v>
      </c>
      <c r="J2273" s="223">
        <v>0</v>
      </c>
      <c r="K2273" s="223">
        <v>0</v>
      </c>
      <c r="L2273" s="223">
        <v>0</v>
      </c>
      <c r="M2273" s="223">
        <v>0</v>
      </c>
      <c r="N2273" s="223">
        <v>0</v>
      </c>
      <c r="O2273">
        <v>30</v>
      </c>
    </row>
    <row r="2274" spans="1:15">
      <c r="A2274" s="222" t="s">
        <v>1390</v>
      </c>
      <c r="B2274" s="222" t="s">
        <v>1266</v>
      </c>
      <c r="C2274" s="223">
        <v>0</v>
      </c>
      <c r="D2274" s="223">
        <v>0</v>
      </c>
      <c r="E2274" s="223">
        <v>0</v>
      </c>
      <c r="F2274" s="223">
        <v>0</v>
      </c>
      <c r="G2274" s="223">
        <v>0</v>
      </c>
      <c r="H2274" s="223">
        <v>0</v>
      </c>
      <c r="I2274" s="223">
        <v>0</v>
      </c>
      <c r="J2274" s="223">
        <v>0</v>
      </c>
      <c r="K2274" s="223">
        <v>0</v>
      </c>
      <c r="L2274" s="223">
        <v>0</v>
      </c>
      <c r="M2274" s="223">
        <v>0</v>
      </c>
      <c r="N2274" s="223">
        <v>0</v>
      </c>
      <c r="O2274">
        <v>30</v>
      </c>
    </row>
    <row r="2275" spans="1:15">
      <c r="A2275" s="222" t="s">
        <v>1391</v>
      </c>
      <c r="B2275" s="222" t="s">
        <v>715</v>
      </c>
      <c r="C2275" s="223">
        <v>0</v>
      </c>
      <c r="D2275" s="223">
        <v>0</v>
      </c>
      <c r="E2275" s="223">
        <v>0</v>
      </c>
      <c r="F2275" s="223">
        <v>0</v>
      </c>
      <c r="G2275" s="223">
        <v>0</v>
      </c>
      <c r="H2275" s="223">
        <v>0</v>
      </c>
      <c r="I2275" s="223">
        <v>0</v>
      </c>
      <c r="J2275" s="223">
        <v>0</v>
      </c>
      <c r="K2275" s="223">
        <v>0</v>
      </c>
      <c r="L2275" s="223">
        <v>0</v>
      </c>
      <c r="M2275" s="223">
        <v>0</v>
      </c>
      <c r="N2275" s="223">
        <v>0</v>
      </c>
      <c r="O2275">
        <v>30</v>
      </c>
    </row>
    <row r="2276" spans="1:15">
      <c r="A2276" s="222" t="s">
        <v>1392</v>
      </c>
      <c r="B2276" s="222" t="s">
        <v>119</v>
      </c>
      <c r="C2276" s="223">
        <v>0</v>
      </c>
      <c r="D2276" s="223">
        <v>0</v>
      </c>
      <c r="E2276" s="223">
        <v>0</v>
      </c>
      <c r="F2276" s="223">
        <v>0</v>
      </c>
      <c r="G2276" s="223">
        <v>0</v>
      </c>
      <c r="H2276" s="223">
        <v>0</v>
      </c>
      <c r="I2276" s="223">
        <v>0</v>
      </c>
      <c r="J2276" s="223">
        <v>0</v>
      </c>
      <c r="K2276" s="223">
        <v>0</v>
      </c>
      <c r="L2276" s="223">
        <v>0</v>
      </c>
      <c r="M2276" s="223">
        <v>0</v>
      </c>
      <c r="N2276" s="223">
        <v>0</v>
      </c>
      <c r="O2276">
        <v>30</v>
      </c>
    </row>
    <row r="2277" spans="1:15">
      <c r="A2277" s="222" t="s">
        <v>1393</v>
      </c>
      <c r="B2277" s="222" t="s">
        <v>119</v>
      </c>
      <c r="C2277" s="223">
        <v>0</v>
      </c>
      <c r="D2277" s="223">
        <v>0</v>
      </c>
      <c r="E2277" s="223">
        <v>0</v>
      </c>
      <c r="F2277" s="223">
        <v>0</v>
      </c>
      <c r="G2277" s="223">
        <v>0</v>
      </c>
      <c r="H2277" s="223">
        <v>0</v>
      </c>
      <c r="I2277" s="223">
        <v>0</v>
      </c>
      <c r="J2277" s="223">
        <v>0</v>
      </c>
      <c r="K2277" s="223">
        <v>0</v>
      </c>
      <c r="L2277" s="223">
        <v>0</v>
      </c>
      <c r="M2277" s="223">
        <v>0</v>
      </c>
      <c r="N2277" s="223">
        <v>0</v>
      </c>
      <c r="O2277">
        <v>30</v>
      </c>
    </row>
    <row r="2278" spans="1:15">
      <c r="A2278" s="222" t="s">
        <v>1394</v>
      </c>
      <c r="B2278" s="222" t="s">
        <v>119</v>
      </c>
      <c r="C2278" s="223">
        <v>0</v>
      </c>
      <c r="D2278" s="223">
        <v>0</v>
      </c>
      <c r="E2278" s="223">
        <v>0</v>
      </c>
      <c r="F2278" s="223">
        <v>0</v>
      </c>
      <c r="G2278" s="223">
        <v>0</v>
      </c>
      <c r="H2278" s="223">
        <v>0</v>
      </c>
      <c r="I2278" s="223">
        <v>0</v>
      </c>
      <c r="J2278" s="223">
        <v>0</v>
      </c>
      <c r="K2278" s="223">
        <v>0</v>
      </c>
      <c r="L2278" s="223">
        <v>0</v>
      </c>
      <c r="M2278" s="223">
        <v>0</v>
      </c>
      <c r="N2278" s="223">
        <v>0</v>
      </c>
      <c r="O2278">
        <v>30</v>
      </c>
    </row>
    <row r="2279" spans="1:15">
      <c r="A2279" s="222" t="s">
        <v>1395</v>
      </c>
      <c r="B2279" s="222" t="s">
        <v>119</v>
      </c>
      <c r="C2279" s="223">
        <v>0</v>
      </c>
      <c r="D2279" s="223">
        <v>0</v>
      </c>
      <c r="E2279" s="223">
        <v>0</v>
      </c>
      <c r="F2279" s="223">
        <v>0</v>
      </c>
      <c r="G2279" s="223">
        <v>0</v>
      </c>
      <c r="H2279" s="223">
        <v>0</v>
      </c>
      <c r="I2279" s="223">
        <v>0</v>
      </c>
      <c r="J2279" s="223">
        <v>0</v>
      </c>
      <c r="K2279" s="223">
        <v>0</v>
      </c>
      <c r="L2279" s="223">
        <v>0</v>
      </c>
      <c r="M2279" s="223">
        <v>0</v>
      </c>
      <c r="N2279" s="223">
        <v>0</v>
      </c>
      <c r="O2279">
        <v>30</v>
      </c>
    </row>
    <row r="2280" spans="1:15">
      <c r="A2280" s="222" t="s">
        <v>1396</v>
      </c>
      <c r="B2280" s="222" t="s">
        <v>1283</v>
      </c>
      <c r="C2280" s="223">
        <v>0</v>
      </c>
      <c r="D2280" s="223">
        <v>0</v>
      </c>
      <c r="E2280" s="223">
        <v>0</v>
      </c>
      <c r="F2280" s="223">
        <v>0</v>
      </c>
      <c r="G2280" s="223">
        <v>0</v>
      </c>
      <c r="H2280" s="223">
        <v>0</v>
      </c>
      <c r="I2280" s="223">
        <v>0</v>
      </c>
      <c r="J2280" s="223">
        <v>0</v>
      </c>
      <c r="K2280" s="223">
        <v>0</v>
      </c>
      <c r="L2280" s="223">
        <v>0</v>
      </c>
      <c r="M2280" s="223">
        <v>0</v>
      </c>
      <c r="N2280" s="223">
        <v>0</v>
      </c>
      <c r="O2280">
        <v>30</v>
      </c>
    </row>
    <row r="2281" spans="1:15">
      <c r="A2281" s="222" t="s">
        <v>1397</v>
      </c>
      <c r="B2281" s="222" t="s">
        <v>1285</v>
      </c>
      <c r="C2281" s="223">
        <v>0</v>
      </c>
      <c r="D2281" s="223">
        <v>0</v>
      </c>
      <c r="E2281" s="223">
        <v>0</v>
      </c>
      <c r="F2281" s="223">
        <v>0</v>
      </c>
      <c r="G2281" s="223">
        <v>0</v>
      </c>
      <c r="H2281" s="223">
        <v>0</v>
      </c>
      <c r="I2281" s="223">
        <v>0</v>
      </c>
      <c r="J2281" s="223">
        <v>0</v>
      </c>
      <c r="K2281" s="223">
        <v>0</v>
      </c>
      <c r="L2281" s="223">
        <v>0</v>
      </c>
      <c r="M2281" s="223">
        <v>0</v>
      </c>
      <c r="N2281" s="223">
        <v>0</v>
      </c>
      <c r="O2281">
        <v>30</v>
      </c>
    </row>
    <row r="2282" spans="1:15">
      <c r="A2282" s="222" t="s">
        <v>1398</v>
      </c>
      <c r="B2282" s="222" t="s">
        <v>119</v>
      </c>
      <c r="C2282" s="223">
        <v>0</v>
      </c>
      <c r="D2282" s="223">
        <v>0</v>
      </c>
      <c r="E2282" s="223">
        <v>0</v>
      </c>
      <c r="F2282" s="223">
        <v>0</v>
      </c>
      <c r="G2282" s="223">
        <v>0</v>
      </c>
      <c r="H2282" s="223">
        <v>0</v>
      </c>
      <c r="I2282" s="223">
        <v>0</v>
      </c>
      <c r="J2282" s="223">
        <v>0</v>
      </c>
      <c r="K2282" s="223">
        <v>0</v>
      </c>
      <c r="L2282" s="223">
        <v>0</v>
      </c>
      <c r="M2282" s="223">
        <v>0</v>
      </c>
      <c r="N2282" s="223">
        <v>0</v>
      </c>
      <c r="O2282">
        <v>30</v>
      </c>
    </row>
    <row r="2283" spans="1:15">
      <c r="A2283" s="222" t="s">
        <v>1399</v>
      </c>
      <c r="B2283" s="222" t="s">
        <v>119</v>
      </c>
      <c r="C2283" s="223">
        <v>0</v>
      </c>
      <c r="D2283" s="223">
        <v>0</v>
      </c>
      <c r="E2283" s="223">
        <v>0</v>
      </c>
      <c r="F2283" s="223">
        <v>0</v>
      </c>
      <c r="G2283" s="223">
        <v>0</v>
      </c>
      <c r="H2283" s="223">
        <v>0</v>
      </c>
      <c r="I2283" s="223">
        <v>0</v>
      </c>
      <c r="J2283" s="223">
        <v>0</v>
      </c>
      <c r="K2283" s="223">
        <v>0</v>
      </c>
      <c r="L2283" s="223">
        <v>0</v>
      </c>
      <c r="M2283" s="223">
        <v>0</v>
      </c>
      <c r="N2283" s="223">
        <v>0</v>
      </c>
      <c r="O2283">
        <v>30</v>
      </c>
    </row>
    <row r="2284" spans="1:15">
      <c r="A2284" s="222" t="s">
        <v>1400</v>
      </c>
      <c r="B2284" s="222" t="s">
        <v>119</v>
      </c>
      <c r="C2284" s="223">
        <v>0</v>
      </c>
      <c r="D2284" s="223">
        <v>0</v>
      </c>
      <c r="E2284" s="223">
        <v>0</v>
      </c>
      <c r="F2284" s="223">
        <v>0</v>
      </c>
      <c r="G2284" s="223">
        <v>0</v>
      </c>
      <c r="H2284" s="223">
        <v>0</v>
      </c>
      <c r="I2284" s="223">
        <v>0</v>
      </c>
      <c r="J2284" s="223">
        <v>0</v>
      </c>
      <c r="K2284" s="223">
        <v>0</v>
      </c>
      <c r="L2284" s="223">
        <v>0</v>
      </c>
      <c r="M2284" s="223">
        <v>0</v>
      </c>
      <c r="N2284" s="223">
        <v>0</v>
      </c>
      <c r="O2284">
        <v>30</v>
      </c>
    </row>
    <row r="2285" spans="1:15">
      <c r="A2285" s="222" t="s">
        <v>1401</v>
      </c>
      <c r="B2285" s="222" t="s">
        <v>119</v>
      </c>
      <c r="C2285" s="223">
        <v>0</v>
      </c>
      <c r="D2285" s="223">
        <v>0</v>
      </c>
      <c r="E2285" s="223">
        <v>0</v>
      </c>
      <c r="F2285" s="223">
        <v>0</v>
      </c>
      <c r="G2285" s="223">
        <v>0</v>
      </c>
      <c r="H2285" s="223">
        <v>0</v>
      </c>
      <c r="I2285" s="223">
        <v>0</v>
      </c>
      <c r="J2285" s="223">
        <v>0</v>
      </c>
      <c r="K2285" s="223">
        <v>0</v>
      </c>
      <c r="L2285" s="223">
        <v>0</v>
      </c>
      <c r="M2285" s="223">
        <v>0</v>
      </c>
      <c r="N2285" s="223">
        <v>0</v>
      </c>
      <c r="O2285">
        <v>30</v>
      </c>
    </row>
    <row r="2286" spans="1:15">
      <c r="A2286" s="222" t="s">
        <v>1402</v>
      </c>
      <c r="B2286" s="222" t="s">
        <v>119</v>
      </c>
      <c r="C2286" s="223">
        <v>0</v>
      </c>
      <c r="D2286" s="223">
        <v>0</v>
      </c>
      <c r="E2286" s="223">
        <v>0</v>
      </c>
      <c r="F2286" s="223">
        <v>0</v>
      </c>
      <c r="G2286" s="223">
        <v>0</v>
      </c>
      <c r="H2286" s="223">
        <v>0</v>
      </c>
      <c r="I2286" s="223">
        <v>0</v>
      </c>
      <c r="J2286" s="223">
        <v>0</v>
      </c>
      <c r="K2286" s="223">
        <v>0</v>
      </c>
      <c r="L2286" s="223">
        <v>0</v>
      </c>
      <c r="M2286" s="223">
        <v>0</v>
      </c>
      <c r="N2286" s="223">
        <v>0</v>
      </c>
      <c r="O2286">
        <v>30</v>
      </c>
    </row>
    <row r="2287" spans="1:15">
      <c r="A2287" s="222" t="s">
        <v>1403</v>
      </c>
      <c r="B2287" s="222" t="s">
        <v>119</v>
      </c>
      <c r="C2287" s="223">
        <v>0</v>
      </c>
      <c r="D2287" s="223">
        <v>0</v>
      </c>
      <c r="E2287" s="223">
        <v>0</v>
      </c>
      <c r="F2287" s="223">
        <v>0</v>
      </c>
      <c r="G2287" s="223">
        <v>0</v>
      </c>
      <c r="H2287" s="223">
        <v>0</v>
      </c>
      <c r="I2287" s="223">
        <v>0</v>
      </c>
      <c r="J2287" s="223">
        <v>0</v>
      </c>
      <c r="K2287" s="223">
        <v>0</v>
      </c>
      <c r="L2287" s="223">
        <v>0</v>
      </c>
      <c r="M2287" s="223">
        <v>0</v>
      </c>
      <c r="N2287" s="223">
        <v>0</v>
      </c>
      <c r="O2287">
        <v>30</v>
      </c>
    </row>
    <row r="2288" spans="1:15">
      <c r="A2288" s="222" t="s">
        <v>1404</v>
      </c>
      <c r="B2288" s="222" t="s">
        <v>119</v>
      </c>
      <c r="C2288" s="223">
        <v>0</v>
      </c>
      <c r="D2288" s="223">
        <v>0</v>
      </c>
      <c r="E2288" s="223">
        <v>0</v>
      </c>
      <c r="F2288" s="223">
        <v>0</v>
      </c>
      <c r="G2288" s="223">
        <v>0</v>
      </c>
      <c r="H2288" s="223">
        <v>0</v>
      </c>
      <c r="I2288" s="223">
        <v>0</v>
      </c>
      <c r="J2288" s="223">
        <v>0</v>
      </c>
      <c r="K2288" s="223">
        <v>0</v>
      </c>
      <c r="L2288" s="223">
        <v>0</v>
      </c>
      <c r="M2288" s="223">
        <v>0</v>
      </c>
      <c r="N2288" s="223">
        <v>0</v>
      </c>
      <c r="O2288">
        <v>30</v>
      </c>
    </row>
    <row r="2289" spans="1:15">
      <c r="A2289" s="222" t="s">
        <v>1405</v>
      </c>
      <c r="B2289" s="222" t="s">
        <v>119</v>
      </c>
      <c r="C2289" s="223">
        <v>0</v>
      </c>
      <c r="D2289" s="223">
        <v>0</v>
      </c>
      <c r="E2289" s="223">
        <v>0</v>
      </c>
      <c r="F2289" s="223">
        <v>0</v>
      </c>
      <c r="G2289" s="223">
        <v>0</v>
      </c>
      <c r="H2289" s="223">
        <v>0</v>
      </c>
      <c r="I2289" s="223">
        <v>0</v>
      </c>
      <c r="J2289" s="223">
        <v>0</v>
      </c>
      <c r="K2289" s="223">
        <v>0</v>
      </c>
      <c r="L2289" s="223">
        <v>0</v>
      </c>
      <c r="M2289" s="223">
        <v>0</v>
      </c>
      <c r="N2289" s="223">
        <v>0</v>
      </c>
      <c r="O2289">
        <v>30</v>
      </c>
    </row>
    <row r="2290" spans="1:15">
      <c r="A2290" s="222" t="s">
        <v>1406</v>
      </c>
      <c r="B2290" s="222" t="s">
        <v>119</v>
      </c>
      <c r="C2290" s="223">
        <v>0</v>
      </c>
      <c r="D2290" s="223">
        <v>0</v>
      </c>
      <c r="E2290" s="223">
        <v>0</v>
      </c>
      <c r="F2290" s="223">
        <v>0</v>
      </c>
      <c r="G2290" s="223">
        <v>0</v>
      </c>
      <c r="H2290" s="223">
        <v>0</v>
      </c>
      <c r="I2290" s="223">
        <v>0</v>
      </c>
      <c r="J2290" s="223">
        <v>0</v>
      </c>
      <c r="K2290" s="223">
        <v>0</v>
      </c>
      <c r="L2290" s="223">
        <v>0</v>
      </c>
      <c r="M2290" s="223">
        <v>0</v>
      </c>
      <c r="N2290" s="223">
        <v>0</v>
      </c>
      <c r="O2290">
        <v>30</v>
      </c>
    </row>
    <row r="2291" spans="1:15">
      <c r="A2291" s="222" t="s">
        <v>1407</v>
      </c>
      <c r="B2291" s="222" t="s">
        <v>1408</v>
      </c>
      <c r="C2291" s="223">
        <v>-4672373.6900000004</v>
      </c>
      <c r="D2291" s="223">
        <v>-4638036.2</v>
      </c>
      <c r="E2291" s="223">
        <v>-4664216.95</v>
      </c>
      <c r="F2291" s="223">
        <v>-4878396.9400000004</v>
      </c>
      <c r="G2291" s="223">
        <v>-4874792.55</v>
      </c>
      <c r="H2291" s="223">
        <v>-4878023.6500000004</v>
      </c>
      <c r="I2291" s="223">
        <v>-4878023.6500000004</v>
      </c>
      <c r="J2291" s="223">
        <v>-4878023.6500000004</v>
      </c>
      <c r="K2291" s="223">
        <v>-4878023.6500000004</v>
      </c>
      <c r="L2291" s="223">
        <v>-4878023.6500000004</v>
      </c>
      <c r="M2291" s="223">
        <v>-4878023.6500000004</v>
      </c>
      <c r="N2291" s="223">
        <v>-4878023.6500000004</v>
      </c>
      <c r="O2291">
        <v>30</v>
      </c>
    </row>
    <row r="2292" spans="1:15">
      <c r="A2292" s="222" t="s">
        <v>1409</v>
      </c>
      <c r="B2292" s="222" t="s">
        <v>1410</v>
      </c>
      <c r="C2292" s="223">
        <v>0</v>
      </c>
      <c r="D2292" s="223">
        <v>0</v>
      </c>
      <c r="E2292" s="223">
        <v>0</v>
      </c>
      <c r="F2292" s="223">
        <v>0</v>
      </c>
      <c r="G2292" s="223">
        <v>0</v>
      </c>
      <c r="H2292" s="223">
        <v>0</v>
      </c>
      <c r="I2292" s="223">
        <v>0</v>
      </c>
      <c r="J2292" s="223">
        <v>0</v>
      </c>
      <c r="K2292" s="223">
        <v>0</v>
      </c>
      <c r="L2292" s="223">
        <v>0</v>
      </c>
      <c r="M2292" s="223">
        <v>0</v>
      </c>
      <c r="N2292" s="223">
        <v>0</v>
      </c>
      <c r="O2292">
        <v>30</v>
      </c>
    </row>
    <row r="2293" spans="1:15">
      <c r="A2293" s="222" t="s">
        <v>1411</v>
      </c>
      <c r="B2293" s="222" t="s">
        <v>1412</v>
      </c>
      <c r="C2293" s="223">
        <v>0</v>
      </c>
      <c r="D2293" s="223">
        <v>0</v>
      </c>
      <c r="E2293" s="223">
        <v>0</v>
      </c>
      <c r="F2293" s="223">
        <v>0</v>
      </c>
      <c r="G2293" s="223">
        <v>0</v>
      </c>
      <c r="H2293" s="223">
        <v>0</v>
      </c>
      <c r="I2293" s="223">
        <v>0</v>
      </c>
      <c r="J2293" s="223">
        <v>0</v>
      </c>
      <c r="K2293" s="223">
        <v>0</v>
      </c>
      <c r="L2293" s="223">
        <v>0</v>
      </c>
      <c r="M2293" s="223">
        <v>0</v>
      </c>
      <c r="N2293" s="223">
        <v>0</v>
      </c>
      <c r="O2293">
        <v>30</v>
      </c>
    </row>
    <row r="2294" spans="1:15">
      <c r="A2294" s="222" t="s">
        <v>1413</v>
      </c>
      <c r="B2294" s="222" t="s">
        <v>1414</v>
      </c>
      <c r="C2294" s="223">
        <v>0</v>
      </c>
      <c r="D2294" s="223">
        <v>0</v>
      </c>
      <c r="E2294" s="223">
        <v>0</v>
      </c>
      <c r="F2294" s="223">
        <v>0</v>
      </c>
      <c r="G2294" s="223">
        <v>0</v>
      </c>
      <c r="H2294" s="223">
        <v>0</v>
      </c>
      <c r="I2294" s="223">
        <v>0</v>
      </c>
      <c r="J2294" s="223">
        <v>0</v>
      </c>
      <c r="K2294" s="223">
        <v>0</v>
      </c>
      <c r="L2294" s="223">
        <v>0</v>
      </c>
      <c r="M2294" s="223">
        <v>0</v>
      </c>
      <c r="N2294" s="223">
        <v>0</v>
      </c>
      <c r="O2294">
        <v>30</v>
      </c>
    </row>
    <row r="2295" spans="1:15">
      <c r="A2295" s="222" t="s">
        <v>1415</v>
      </c>
      <c r="B2295" s="222" t="s">
        <v>1416</v>
      </c>
      <c r="C2295" s="223">
        <v>0</v>
      </c>
      <c r="D2295" s="223">
        <v>0</v>
      </c>
      <c r="E2295" s="223">
        <v>0</v>
      </c>
      <c r="F2295" s="223">
        <v>0</v>
      </c>
      <c r="G2295" s="223">
        <v>0</v>
      </c>
      <c r="H2295" s="223">
        <v>0</v>
      </c>
      <c r="I2295" s="223">
        <v>0</v>
      </c>
      <c r="J2295" s="223">
        <v>0</v>
      </c>
      <c r="K2295" s="223">
        <v>0</v>
      </c>
      <c r="L2295" s="223">
        <v>0</v>
      </c>
      <c r="M2295" s="223">
        <v>0</v>
      </c>
      <c r="N2295" s="223">
        <v>0</v>
      </c>
      <c r="O2295">
        <v>30</v>
      </c>
    </row>
    <row r="2296" spans="1:15">
      <c r="A2296" s="222" t="s">
        <v>1417</v>
      </c>
      <c r="B2296" s="222" t="s">
        <v>1418</v>
      </c>
      <c r="C2296" s="223">
        <v>0</v>
      </c>
      <c r="D2296" s="223">
        <v>0</v>
      </c>
      <c r="E2296" s="223">
        <v>0</v>
      </c>
      <c r="F2296" s="223">
        <v>0</v>
      </c>
      <c r="G2296" s="223">
        <v>0</v>
      </c>
      <c r="H2296" s="223">
        <v>0</v>
      </c>
      <c r="I2296" s="223">
        <v>0</v>
      </c>
      <c r="J2296" s="223">
        <v>0</v>
      </c>
      <c r="K2296" s="223">
        <v>0</v>
      </c>
      <c r="L2296" s="223">
        <v>0</v>
      </c>
      <c r="M2296" s="223">
        <v>0</v>
      </c>
      <c r="N2296" s="223">
        <v>0</v>
      </c>
      <c r="O2296">
        <v>30</v>
      </c>
    </row>
    <row r="2297" spans="1:15">
      <c r="A2297" s="222" t="s">
        <v>1419</v>
      </c>
      <c r="B2297" s="222" t="s">
        <v>1420</v>
      </c>
      <c r="C2297" s="223">
        <v>-15593609.26</v>
      </c>
      <c r="D2297" s="223">
        <v>-15757388.859999999</v>
      </c>
      <c r="E2297" s="223">
        <v>-15970225.93</v>
      </c>
      <c r="F2297" s="223">
        <v>-16164431.75</v>
      </c>
      <c r="G2297" s="223">
        <v>-16358821.99</v>
      </c>
      <c r="H2297" s="223">
        <v>-15380975.99</v>
      </c>
      <c r="I2297" s="223">
        <v>-15380975.99</v>
      </c>
      <c r="J2297" s="223">
        <v>-15380975.99</v>
      </c>
      <c r="K2297" s="223">
        <v>-15380975.99</v>
      </c>
      <c r="L2297" s="223">
        <v>-15380975.99</v>
      </c>
      <c r="M2297" s="223">
        <v>-15380975.99</v>
      </c>
      <c r="N2297" s="223">
        <v>-15380975.99</v>
      </c>
      <c r="O2297">
        <v>30</v>
      </c>
    </row>
    <row r="2298" spans="1:15">
      <c r="A2298" s="222" t="s">
        <v>1421</v>
      </c>
      <c r="B2298" s="222" t="s">
        <v>1422</v>
      </c>
      <c r="C2298" s="223">
        <v>-156915.81</v>
      </c>
      <c r="D2298" s="223">
        <v>-154517.18</v>
      </c>
      <c r="E2298" s="223">
        <v>-156224.56</v>
      </c>
      <c r="F2298" s="223">
        <v>0</v>
      </c>
      <c r="G2298" s="223">
        <v>0</v>
      </c>
      <c r="H2298" s="223">
        <v>0</v>
      </c>
      <c r="I2298" s="223">
        <v>0</v>
      </c>
      <c r="J2298" s="223">
        <v>0</v>
      </c>
      <c r="K2298" s="223">
        <v>0</v>
      </c>
      <c r="L2298" s="223">
        <v>0</v>
      </c>
      <c r="M2298" s="223">
        <v>0</v>
      </c>
      <c r="N2298" s="223">
        <v>0</v>
      </c>
      <c r="O2298">
        <v>30</v>
      </c>
    </row>
    <row r="2299" spans="1:15">
      <c r="A2299" s="222" t="s">
        <v>1423</v>
      </c>
      <c r="B2299" s="222" t="s">
        <v>1424</v>
      </c>
      <c r="C2299" s="223">
        <v>0</v>
      </c>
      <c r="D2299" s="223">
        <v>0</v>
      </c>
      <c r="E2299" s="223">
        <v>0</v>
      </c>
      <c r="F2299" s="223">
        <v>0</v>
      </c>
      <c r="G2299" s="223">
        <v>0</v>
      </c>
      <c r="H2299" s="223">
        <v>0</v>
      </c>
      <c r="I2299" s="223">
        <v>0</v>
      </c>
      <c r="J2299" s="223">
        <v>0</v>
      </c>
      <c r="K2299" s="223">
        <v>0</v>
      </c>
      <c r="L2299" s="223">
        <v>0</v>
      </c>
      <c r="M2299" s="223">
        <v>0</v>
      </c>
      <c r="N2299" s="223">
        <v>0</v>
      </c>
      <c r="O2299">
        <v>30</v>
      </c>
    </row>
    <row r="2300" spans="1:15">
      <c r="A2300" s="222" t="s">
        <v>1425</v>
      </c>
      <c r="B2300" s="222" t="s">
        <v>1426</v>
      </c>
      <c r="C2300" s="223">
        <v>0</v>
      </c>
      <c r="D2300" s="223">
        <v>0</v>
      </c>
      <c r="E2300" s="223">
        <v>0</v>
      </c>
      <c r="F2300" s="223">
        <v>0</v>
      </c>
      <c r="G2300" s="223">
        <v>0</v>
      </c>
      <c r="H2300" s="223">
        <v>0</v>
      </c>
      <c r="I2300" s="223">
        <v>0</v>
      </c>
      <c r="J2300" s="223">
        <v>0</v>
      </c>
      <c r="K2300" s="223">
        <v>0</v>
      </c>
      <c r="L2300" s="223">
        <v>0</v>
      </c>
      <c r="M2300" s="223">
        <v>0</v>
      </c>
      <c r="N2300" s="223">
        <v>0</v>
      </c>
      <c r="O2300">
        <v>30</v>
      </c>
    </row>
    <row r="2301" spans="1:15">
      <c r="A2301" s="222" t="s">
        <v>2496</v>
      </c>
      <c r="B2301" s="222" t="s">
        <v>2497</v>
      </c>
      <c r="C2301" s="223">
        <v>-48826994.420000002</v>
      </c>
      <c r="D2301" s="223">
        <v>-48211682.460000001</v>
      </c>
      <c r="E2301" s="223">
        <v>-48855085.939999998</v>
      </c>
      <c r="F2301" s="223">
        <v>-55464060</v>
      </c>
      <c r="G2301" s="223">
        <v>-60913799.240000002</v>
      </c>
      <c r="H2301" s="223">
        <v>-75494832.019999996</v>
      </c>
      <c r="I2301" s="223">
        <v>-75494832.019999996</v>
      </c>
      <c r="J2301" s="223">
        <v>-75494832.019999996</v>
      </c>
      <c r="K2301" s="223">
        <v>-75494832.019999996</v>
      </c>
      <c r="L2301" s="223">
        <v>-75494832.019999996</v>
      </c>
      <c r="M2301" s="223">
        <v>-75494832.019999996</v>
      </c>
      <c r="N2301" s="223">
        <v>-75494832.019999996</v>
      </c>
      <c r="O2301">
        <v>30</v>
      </c>
    </row>
    <row r="2302" spans="1:15">
      <c r="A2302" s="222" t="s">
        <v>1427</v>
      </c>
      <c r="B2302" s="222" t="s">
        <v>1428</v>
      </c>
      <c r="C2302" s="223">
        <v>0</v>
      </c>
      <c r="D2302" s="223">
        <v>0</v>
      </c>
      <c r="E2302" s="223">
        <v>0</v>
      </c>
      <c r="F2302" s="223">
        <v>0</v>
      </c>
      <c r="G2302" s="223">
        <v>0</v>
      </c>
      <c r="H2302" s="223">
        <v>0</v>
      </c>
      <c r="I2302" s="223">
        <v>0</v>
      </c>
      <c r="J2302" s="223">
        <v>0</v>
      </c>
      <c r="K2302" s="223">
        <v>0</v>
      </c>
      <c r="L2302" s="223">
        <v>0</v>
      </c>
      <c r="M2302" s="223">
        <v>0</v>
      </c>
      <c r="N2302" s="223">
        <v>0</v>
      </c>
      <c r="O2302">
        <v>30</v>
      </c>
    </row>
    <row r="2303" spans="1:15">
      <c r="A2303" s="222" t="s">
        <v>1429</v>
      </c>
      <c r="B2303" s="222" t="s">
        <v>1430</v>
      </c>
      <c r="C2303" s="223">
        <v>0</v>
      </c>
      <c r="D2303" s="223">
        <v>0</v>
      </c>
      <c r="E2303" s="223">
        <v>0</v>
      </c>
      <c r="F2303" s="223">
        <v>0</v>
      </c>
      <c r="G2303" s="223">
        <v>0</v>
      </c>
      <c r="H2303" s="223">
        <v>0</v>
      </c>
      <c r="I2303" s="223">
        <v>0</v>
      </c>
      <c r="J2303" s="223">
        <v>0</v>
      </c>
      <c r="K2303" s="223">
        <v>0</v>
      </c>
      <c r="L2303" s="223">
        <v>0</v>
      </c>
      <c r="M2303" s="223">
        <v>0</v>
      </c>
      <c r="N2303" s="223">
        <v>0</v>
      </c>
      <c r="O2303">
        <v>30</v>
      </c>
    </row>
    <row r="2304" spans="1:15">
      <c r="A2304" s="222" t="s">
        <v>1431</v>
      </c>
      <c r="B2304" s="222" t="s">
        <v>1432</v>
      </c>
      <c r="C2304" s="223">
        <v>0</v>
      </c>
      <c r="D2304" s="223">
        <v>0</v>
      </c>
      <c r="E2304" s="223">
        <v>0</v>
      </c>
      <c r="F2304" s="223">
        <v>0</v>
      </c>
      <c r="G2304" s="223">
        <v>0</v>
      </c>
      <c r="H2304" s="223">
        <v>0</v>
      </c>
      <c r="I2304" s="223">
        <v>0</v>
      </c>
      <c r="J2304" s="223">
        <v>0</v>
      </c>
      <c r="K2304" s="223">
        <v>0</v>
      </c>
      <c r="L2304" s="223">
        <v>0</v>
      </c>
      <c r="M2304" s="223">
        <v>0</v>
      </c>
      <c r="N2304" s="223">
        <v>0</v>
      </c>
      <c r="O2304">
        <v>30</v>
      </c>
    </row>
    <row r="2305" spans="1:15">
      <c r="A2305" s="222" t="s">
        <v>1433</v>
      </c>
      <c r="B2305" s="222" t="s">
        <v>1434</v>
      </c>
      <c r="C2305" s="223">
        <v>0</v>
      </c>
      <c r="D2305" s="223">
        <v>0</v>
      </c>
      <c r="E2305" s="223">
        <v>0</v>
      </c>
      <c r="F2305" s="223">
        <v>0</v>
      </c>
      <c r="G2305" s="223">
        <v>0</v>
      </c>
      <c r="H2305" s="223">
        <v>0</v>
      </c>
      <c r="I2305" s="223">
        <v>0</v>
      </c>
      <c r="J2305" s="223">
        <v>0</v>
      </c>
      <c r="K2305" s="223">
        <v>0</v>
      </c>
      <c r="L2305" s="223">
        <v>0</v>
      </c>
      <c r="M2305" s="223">
        <v>0</v>
      </c>
      <c r="N2305" s="223">
        <v>0</v>
      </c>
      <c r="O2305">
        <v>30</v>
      </c>
    </row>
    <row r="2306" spans="1:15">
      <c r="A2306" s="222" t="s">
        <v>1435</v>
      </c>
      <c r="B2306" s="222" t="s">
        <v>1436</v>
      </c>
      <c r="C2306" s="223">
        <v>-5616338</v>
      </c>
      <c r="D2306" s="223">
        <v>-9104007</v>
      </c>
      <c r="E2306" s="223">
        <v>-9104007</v>
      </c>
      <c r="F2306" s="223">
        <v>-5584892.9199999999</v>
      </c>
      <c r="G2306" s="223">
        <v>0</v>
      </c>
      <c r="H2306" s="223">
        <v>0</v>
      </c>
      <c r="I2306" s="223">
        <v>0</v>
      </c>
      <c r="J2306" s="223">
        <v>0</v>
      </c>
      <c r="K2306" s="223">
        <v>0</v>
      </c>
      <c r="L2306" s="223">
        <v>0</v>
      </c>
      <c r="M2306" s="223">
        <v>0</v>
      </c>
      <c r="N2306" s="223">
        <v>0</v>
      </c>
      <c r="O2306">
        <v>30</v>
      </c>
    </row>
    <row r="2307" spans="1:15">
      <c r="A2307" s="222" t="s">
        <v>1437</v>
      </c>
      <c r="B2307" s="222" t="s">
        <v>1438</v>
      </c>
      <c r="C2307" s="223">
        <v>-1037572.88</v>
      </c>
      <c r="D2307" s="223">
        <v>-1037572.88</v>
      </c>
      <c r="E2307" s="223">
        <v>-1037572.88</v>
      </c>
      <c r="F2307" s="223">
        <v>133126.94</v>
      </c>
      <c r="G2307" s="223">
        <v>0</v>
      </c>
      <c r="H2307" s="223">
        <v>0</v>
      </c>
      <c r="I2307" s="223">
        <v>0</v>
      </c>
      <c r="J2307" s="223">
        <v>0</v>
      </c>
      <c r="K2307" s="223">
        <v>0</v>
      </c>
      <c r="L2307" s="223">
        <v>0</v>
      </c>
      <c r="M2307" s="223">
        <v>0</v>
      </c>
      <c r="N2307" s="223">
        <v>0</v>
      </c>
      <c r="O2307">
        <v>30</v>
      </c>
    </row>
    <row r="2308" spans="1:15">
      <c r="A2308" s="222" t="s">
        <v>1439</v>
      </c>
      <c r="B2308" s="222" t="s">
        <v>1440</v>
      </c>
      <c r="C2308" s="223">
        <v>0</v>
      </c>
      <c r="D2308" s="223">
        <v>0</v>
      </c>
      <c r="E2308" s="223">
        <v>0</v>
      </c>
      <c r="F2308" s="223">
        <v>0</v>
      </c>
      <c r="G2308" s="223">
        <v>0</v>
      </c>
      <c r="H2308" s="223">
        <v>0</v>
      </c>
      <c r="I2308" s="223">
        <v>0</v>
      </c>
      <c r="J2308" s="223">
        <v>0</v>
      </c>
      <c r="K2308" s="223">
        <v>0</v>
      </c>
      <c r="L2308" s="223">
        <v>0</v>
      </c>
      <c r="M2308" s="223">
        <v>0</v>
      </c>
      <c r="N2308" s="223">
        <v>0</v>
      </c>
      <c r="O2308">
        <v>30</v>
      </c>
    </row>
    <row r="2309" spans="1:15">
      <c r="A2309" s="222" t="s">
        <v>1441</v>
      </c>
      <c r="B2309" s="222" t="s">
        <v>1442</v>
      </c>
      <c r="C2309" s="223">
        <v>0</v>
      </c>
      <c r="D2309" s="223">
        <v>0</v>
      </c>
      <c r="E2309" s="223">
        <v>0</v>
      </c>
      <c r="F2309" s="223">
        <v>0</v>
      </c>
      <c r="G2309" s="223">
        <v>0</v>
      </c>
      <c r="H2309" s="223">
        <v>0</v>
      </c>
      <c r="I2309" s="223">
        <v>0</v>
      </c>
      <c r="J2309" s="223">
        <v>0</v>
      </c>
      <c r="K2309" s="223">
        <v>0</v>
      </c>
      <c r="L2309" s="223">
        <v>0</v>
      </c>
      <c r="M2309" s="223">
        <v>0</v>
      </c>
      <c r="N2309" s="223">
        <v>0</v>
      </c>
      <c r="O2309">
        <v>30</v>
      </c>
    </row>
    <row r="2310" spans="1:15">
      <c r="A2310" s="222" t="s">
        <v>1443</v>
      </c>
      <c r="B2310" s="222" t="s">
        <v>1444</v>
      </c>
      <c r="C2310" s="223">
        <v>0</v>
      </c>
      <c r="D2310" s="223">
        <v>0</v>
      </c>
      <c r="E2310" s="223">
        <v>0</v>
      </c>
      <c r="F2310" s="223">
        <v>0</v>
      </c>
      <c r="G2310" s="223">
        <v>0</v>
      </c>
      <c r="H2310" s="223">
        <v>0</v>
      </c>
      <c r="I2310" s="223">
        <v>0</v>
      </c>
      <c r="J2310" s="223">
        <v>0</v>
      </c>
      <c r="K2310" s="223">
        <v>0</v>
      </c>
      <c r="L2310" s="223">
        <v>0</v>
      </c>
      <c r="M2310" s="223">
        <v>0</v>
      </c>
      <c r="N2310" s="223">
        <v>0</v>
      </c>
      <c r="O2310">
        <v>30</v>
      </c>
    </row>
    <row r="2311" spans="1:15">
      <c r="A2311" s="222" t="s">
        <v>1445</v>
      </c>
      <c r="B2311" s="222" t="s">
        <v>1446</v>
      </c>
      <c r="C2311" s="223">
        <v>0</v>
      </c>
      <c r="D2311" s="223">
        <v>0</v>
      </c>
      <c r="E2311" s="223">
        <v>0</v>
      </c>
      <c r="F2311" s="223">
        <v>0</v>
      </c>
      <c r="G2311" s="223">
        <v>0</v>
      </c>
      <c r="H2311" s="223">
        <v>0</v>
      </c>
      <c r="I2311" s="223">
        <v>0</v>
      </c>
      <c r="J2311" s="223">
        <v>0</v>
      </c>
      <c r="K2311" s="223">
        <v>0</v>
      </c>
      <c r="L2311" s="223">
        <v>0</v>
      </c>
      <c r="M2311" s="223">
        <v>0</v>
      </c>
      <c r="N2311" s="223">
        <v>0</v>
      </c>
      <c r="O2311">
        <v>30</v>
      </c>
    </row>
    <row r="2312" spans="1:15">
      <c r="A2312" s="222" t="s">
        <v>1447</v>
      </c>
      <c r="B2312" s="222" t="s">
        <v>1448</v>
      </c>
      <c r="C2312" s="223">
        <v>0</v>
      </c>
      <c r="D2312" s="223">
        <v>0</v>
      </c>
      <c r="E2312" s="223">
        <v>0</v>
      </c>
      <c r="F2312" s="223">
        <v>0</v>
      </c>
      <c r="G2312" s="223">
        <v>0</v>
      </c>
      <c r="H2312" s="223">
        <v>0</v>
      </c>
      <c r="I2312" s="223">
        <v>0</v>
      </c>
      <c r="J2312" s="223">
        <v>0</v>
      </c>
      <c r="K2312" s="223">
        <v>0</v>
      </c>
      <c r="L2312" s="223">
        <v>0</v>
      </c>
      <c r="M2312" s="223">
        <v>0</v>
      </c>
      <c r="N2312" s="223">
        <v>0</v>
      </c>
      <c r="O2312">
        <v>30</v>
      </c>
    </row>
    <row r="2313" spans="1:15">
      <c r="A2313" s="222" t="s">
        <v>1449</v>
      </c>
      <c r="B2313" s="222" t="s">
        <v>1450</v>
      </c>
      <c r="C2313" s="223">
        <v>0</v>
      </c>
      <c r="D2313" s="223">
        <v>0</v>
      </c>
      <c r="E2313" s="223">
        <v>0</v>
      </c>
      <c r="F2313" s="223">
        <v>0</v>
      </c>
      <c r="G2313" s="223">
        <v>0</v>
      </c>
      <c r="H2313" s="223">
        <v>0</v>
      </c>
      <c r="I2313" s="223">
        <v>0</v>
      </c>
      <c r="J2313" s="223">
        <v>0</v>
      </c>
      <c r="K2313" s="223">
        <v>0</v>
      </c>
      <c r="L2313" s="223">
        <v>0</v>
      </c>
      <c r="M2313" s="223">
        <v>0</v>
      </c>
      <c r="N2313" s="223">
        <v>0</v>
      </c>
      <c r="O2313">
        <v>30</v>
      </c>
    </row>
    <row r="2314" spans="1:15">
      <c r="A2314" s="222" t="s">
        <v>1451</v>
      </c>
      <c r="B2314" s="222" t="s">
        <v>1452</v>
      </c>
      <c r="C2314" s="223">
        <v>0</v>
      </c>
      <c r="D2314" s="223">
        <v>0</v>
      </c>
      <c r="E2314" s="223">
        <v>0</v>
      </c>
      <c r="F2314" s="223">
        <v>-3854526.8</v>
      </c>
      <c r="G2314" s="223">
        <v>-1186083.08</v>
      </c>
      <c r="H2314" s="223">
        <v>0</v>
      </c>
      <c r="I2314" s="223">
        <v>0</v>
      </c>
      <c r="J2314" s="223">
        <v>0</v>
      </c>
      <c r="K2314" s="223">
        <v>0</v>
      </c>
      <c r="L2314" s="223">
        <v>0</v>
      </c>
      <c r="M2314" s="223">
        <v>0</v>
      </c>
      <c r="N2314" s="223">
        <v>0</v>
      </c>
      <c r="O2314">
        <v>30</v>
      </c>
    </row>
    <row r="2315" spans="1:15">
      <c r="A2315" s="222" t="s">
        <v>1453</v>
      </c>
      <c r="B2315" s="222" t="s">
        <v>1454</v>
      </c>
      <c r="C2315" s="223">
        <v>0</v>
      </c>
      <c r="D2315" s="223">
        <v>0</v>
      </c>
      <c r="E2315" s="223">
        <v>0</v>
      </c>
      <c r="F2315" s="223">
        <v>0</v>
      </c>
      <c r="G2315" s="223">
        <v>0</v>
      </c>
      <c r="H2315" s="223">
        <v>0</v>
      </c>
      <c r="I2315" s="223">
        <v>0</v>
      </c>
      <c r="J2315" s="223">
        <v>0</v>
      </c>
      <c r="K2315" s="223">
        <v>0</v>
      </c>
      <c r="L2315" s="223">
        <v>0</v>
      </c>
      <c r="M2315" s="223">
        <v>0</v>
      </c>
      <c r="N2315" s="223">
        <v>0</v>
      </c>
      <c r="O2315">
        <v>30</v>
      </c>
    </row>
    <row r="2316" spans="1:15">
      <c r="A2316" s="222" t="s">
        <v>1455</v>
      </c>
      <c r="B2316" s="222" t="s">
        <v>1456</v>
      </c>
      <c r="C2316" s="223">
        <v>-726129.16</v>
      </c>
      <c r="D2316" s="223">
        <v>-1164806.6100000001</v>
      </c>
      <c r="E2316" s="223">
        <v>-1436610.94</v>
      </c>
      <c r="F2316" s="223">
        <v>-3111445.34</v>
      </c>
      <c r="G2316" s="223">
        <v>-2986204.15</v>
      </c>
      <c r="H2316" s="223">
        <v>-1870563.77</v>
      </c>
      <c r="I2316" s="223">
        <v>-1999293.91</v>
      </c>
      <c r="J2316" s="223">
        <v>-1999293.91</v>
      </c>
      <c r="K2316" s="223">
        <v>-1999293.91</v>
      </c>
      <c r="L2316" s="223">
        <v>-1999293.91</v>
      </c>
      <c r="M2316" s="223">
        <v>-1999293.91</v>
      </c>
      <c r="N2316" s="223">
        <v>-1999293.91</v>
      </c>
      <c r="O2316">
        <v>30</v>
      </c>
    </row>
    <row r="2317" spans="1:15">
      <c r="A2317" s="222" t="s">
        <v>1457</v>
      </c>
      <c r="B2317" s="222" t="s">
        <v>1458</v>
      </c>
      <c r="C2317" s="223">
        <v>-492793.99</v>
      </c>
      <c r="D2317" s="223">
        <v>-522241.33</v>
      </c>
      <c r="E2317" s="223">
        <v>-228116.09</v>
      </c>
      <c r="F2317" s="223">
        <v>-332172.78000000003</v>
      </c>
      <c r="G2317" s="223">
        <v>-473151.85</v>
      </c>
      <c r="H2317" s="223">
        <v>-457058.1</v>
      </c>
      <c r="I2317" s="223">
        <v>466.33</v>
      </c>
      <c r="J2317" s="223">
        <v>466.33</v>
      </c>
      <c r="K2317" s="223">
        <v>466.33</v>
      </c>
      <c r="L2317" s="223">
        <v>466.33</v>
      </c>
      <c r="M2317" s="223">
        <v>466.33</v>
      </c>
      <c r="N2317" s="223">
        <v>466.33</v>
      </c>
      <c r="O2317">
        <v>30</v>
      </c>
    </row>
    <row r="2318" spans="1:15">
      <c r="A2318" s="222" t="s">
        <v>1459</v>
      </c>
      <c r="B2318" s="222" t="s">
        <v>1460</v>
      </c>
      <c r="C2318" s="223">
        <v>0</v>
      </c>
      <c r="D2318" s="223">
        <v>0</v>
      </c>
      <c r="E2318" s="223">
        <v>0</v>
      </c>
      <c r="F2318" s="223">
        <v>0</v>
      </c>
      <c r="G2318" s="223">
        <v>0</v>
      </c>
      <c r="H2318" s="223">
        <v>0</v>
      </c>
      <c r="I2318" s="223">
        <v>0</v>
      </c>
      <c r="J2318" s="223">
        <v>0</v>
      </c>
      <c r="K2318" s="223">
        <v>0</v>
      </c>
      <c r="L2318" s="223">
        <v>0</v>
      </c>
      <c r="M2318" s="223">
        <v>0</v>
      </c>
      <c r="N2318" s="223">
        <v>0</v>
      </c>
      <c r="O2318">
        <v>30</v>
      </c>
    </row>
    <row r="2319" spans="1:15">
      <c r="A2319" s="222" t="s">
        <v>1461</v>
      </c>
      <c r="B2319" s="222" t="s">
        <v>1462</v>
      </c>
      <c r="C2319" s="223">
        <v>0</v>
      </c>
      <c r="D2319" s="223">
        <v>0</v>
      </c>
      <c r="E2319" s="223">
        <v>0</v>
      </c>
      <c r="F2319" s="223">
        <v>0</v>
      </c>
      <c r="G2319" s="223">
        <v>0</v>
      </c>
      <c r="H2319" s="223">
        <v>0</v>
      </c>
      <c r="I2319" s="223">
        <v>0</v>
      </c>
      <c r="J2319" s="223">
        <v>0</v>
      </c>
      <c r="K2319" s="223">
        <v>0</v>
      </c>
      <c r="L2319" s="223">
        <v>0</v>
      </c>
      <c r="M2319" s="223">
        <v>0</v>
      </c>
      <c r="N2319" s="223">
        <v>0</v>
      </c>
      <c r="O2319">
        <v>30</v>
      </c>
    </row>
    <row r="2320" spans="1:15">
      <c r="A2320" s="222" t="s">
        <v>1463</v>
      </c>
      <c r="B2320" s="222" t="s">
        <v>1464</v>
      </c>
      <c r="C2320" s="223">
        <v>0</v>
      </c>
      <c r="D2320" s="223">
        <v>0</v>
      </c>
      <c r="E2320" s="223">
        <v>0</v>
      </c>
      <c r="F2320" s="223">
        <v>0</v>
      </c>
      <c r="G2320" s="223">
        <v>0</v>
      </c>
      <c r="H2320" s="223">
        <v>0</v>
      </c>
      <c r="I2320" s="223">
        <v>0</v>
      </c>
      <c r="J2320" s="223">
        <v>0</v>
      </c>
      <c r="K2320" s="223">
        <v>0</v>
      </c>
      <c r="L2320" s="223">
        <v>0</v>
      </c>
      <c r="M2320" s="223">
        <v>0</v>
      </c>
      <c r="N2320" s="223">
        <v>0</v>
      </c>
      <c r="O2320">
        <v>30</v>
      </c>
    </row>
    <row r="2321" spans="1:15">
      <c r="A2321" s="222" t="s">
        <v>1465</v>
      </c>
      <c r="B2321" s="222" t="s">
        <v>1466</v>
      </c>
      <c r="C2321" s="223">
        <v>-89375163.579999998</v>
      </c>
      <c r="D2321" s="223">
        <v>-97036659.319999993</v>
      </c>
      <c r="E2321" s="223">
        <v>-94939505.879999995</v>
      </c>
      <c r="F2321" s="223">
        <v>-88931987.829999998</v>
      </c>
      <c r="G2321" s="223">
        <v>-83826375.230000004</v>
      </c>
      <c r="H2321" s="223">
        <v>-78032828.349999994</v>
      </c>
      <c r="I2321" s="223">
        <v>55431.05</v>
      </c>
      <c r="J2321" s="223">
        <v>55431.05</v>
      </c>
      <c r="K2321" s="223">
        <v>55431.05</v>
      </c>
      <c r="L2321" s="223">
        <v>55431.05</v>
      </c>
      <c r="M2321" s="223">
        <v>55431.05</v>
      </c>
      <c r="N2321" s="223">
        <v>55431.05</v>
      </c>
      <c r="O2321">
        <v>30</v>
      </c>
    </row>
    <row r="2322" spans="1:15">
      <c r="A2322" s="222" t="s">
        <v>1467</v>
      </c>
      <c r="B2322" s="222" t="s">
        <v>1468</v>
      </c>
      <c r="C2322" s="223">
        <v>0</v>
      </c>
      <c r="D2322" s="223">
        <v>0</v>
      </c>
      <c r="E2322" s="223">
        <v>0</v>
      </c>
      <c r="F2322" s="223">
        <v>0</v>
      </c>
      <c r="G2322" s="223">
        <v>0</v>
      </c>
      <c r="H2322" s="223">
        <v>0</v>
      </c>
      <c r="I2322" s="223">
        <v>0</v>
      </c>
      <c r="J2322" s="223">
        <v>0</v>
      </c>
      <c r="K2322" s="223">
        <v>0</v>
      </c>
      <c r="L2322" s="223">
        <v>0</v>
      </c>
      <c r="M2322" s="223">
        <v>0</v>
      </c>
      <c r="N2322" s="223">
        <v>0</v>
      </c>
      <c r="O2322">
        <v>30</v>
      </c>
    </row>
    <row r="2323" spans="1:15">
      <c r="A2323" s="222" t="s">
        <v>1469</v>
      </c>
      <c r="B2323" s="222" t="s">
        <v>1470</v>
      </c>
      <c r="C2323" s="223">
        <v>-36394309.149999999</v>
      </c>
      <c r="D2323" s="223">
        <v>-36712608.520000003</v>
      </c>
      <c r="E2323" s="223">
        <v>-37020059.259999998</v>
      </c>
      <c r="F2323" s="223">
        <v>-35750413.049999997</v>
      </c>
      <c r="G2323" s="223">
        <v>-36483214.880000003</v>
      </c>
      <c r="H2323" s="223">
        <v>-40409726.380000003</v>
      </c>
      <c r="I2323" s="223">
        <v>-40409726.380000003</v>
      </c>
      <c r="J2323" s="223">
        <v>-40409726.380000003</v>
      </c>
      <c r="K2323" s="223">
        <v>-40409726.380000003</v>
      </c>
      <c r="L2323" s="223">
        <v>-40409726.380000003</v>
      </c>
      <c r="M2323" s="223">
        <v>-40409726.380000003</v>
      </c>
      <c r="N2323" s="223">
        <v>-40409726.380000003</v>
      </c>
      <c r="O2323">
        <v>30</v>
      </c>
    </row>
    <row r="2324" spans="1:15">
      <c r="A2324" s="222" t="s">
        <v>1471</v>
      </c>
      <c r="B2324" s="222" t="s">
        <v>1472</v>
      </c>
      <c r="C2324" s="223">
        <v>0</v>
      </c>
      <c r="D2324" s="223">
        <v>0</v>
      </c>
      <c r="E2324" s="223">
        <v>0</v>
      </c>
      <c r="F2324" s="223">
        <v>0</v>
      </c>
      <c r="G2324" s="223">
        <v>0</v>
      </c>
      <c r="H2324" s="223">
        <v>0</v>
      </c>
      <c r="I2324" s="223">
        <v>0</v>
      </c>
      <c r="J2324" s="223">
        <v>0</v>
      </c>
      <c r="K2324" s="223">
        <v>0</v>
      </c>
      <c r="L2324" s="223">
        <v>0</v>
      </c>
      <c r="M2324" s="223">
        <v>0</v>
      </c>
      <c r="N2324" s="223">
        <v>0</v>
      </c>
      <c r="O2324">
        <v>30</v>
      </c>
    </row>
    <row r="2325" spans="1:15">
      <c r="A2325" s="222" t="s">
        <v>1473</v>
      </c>
      <c r="B2325" s="222" t="s">
        <v>1474</v>
      </c>
      <c r="C2325" s="223">
        <v>-1113069.4099999999</v>
      </c>
      <c r="D2325" s="223">
        <v>-1147695.19</v>
      </c>
      <c r="E2325" s="223">
        <v>-1427163.74</v>
      </c>
      <c r="F2325" s="223">
        <v>-1706632.29</v>
      </c>
      <c r="G2325" s="223">
        <v>-1795375.15</v>
      </c>
      <c r="H2325" s="223">
        <v>-2074843.7</v>
      </c>
      <c r="I2325" s="223">
        <v>-2074843.7</v>
      </c>
      <c r="J2325" s="223">
        <v>-2074843.7</v>
      </c>
      <c r="K2325" s="223">
        <v>-2074843.7</v>
      </c>
      <c r="L2325" s="223">
        <v>-2074843.7</v>
      </c>
      <c r="M2325" s="223">
        <v>-2074843.7</v>
      </c>
      <c r="N2325" s="223">
        <v>-2074843.7</v>
      </c>
      <c r="O2325">
        <v>30</v>
      </c>
    </row>
    <row r="2326" spans="1:15">
      <c r="A2326" s="222" t="s">
        <v>1475</v>
      </c>
      <c r="B2326" s="222" t="s">
        <v>1476</v>
      </c>
      <c r="C2326" s="223">
        <v>-131287.92000000001</v>
      </c>
      <c r="D2326" s="223">
        <v>-1102974.3899999999</v>
      </c>
      <c r="E2326" s="223">
        <v>-485459.34</v>
      </c>
      <c r="F2326" s="223">
        <v>-248152.19</v>
      </c>
      <c r="G2326" s="223">
        <v>-463417.46</v>
      </c>
      <c r="H2326" s="223">
        <v>-474083.41</v>
      </c>
      <c r="I2326" s="223">
        <v>-462023.21</v>
      </c>
      <c r="J2326" s="223">
        <v>-462023.21</v>
      </c>
      <c r="K2326" s="223">
        <v>-462023.21</v>
      </c>
      <c r="L2326" s="223">
        <v>-462023.21</v>
      </c>
      <c r="M2326" s="223">
        <v>-462023.21</v>
      </c>
      <c r="N2326" s="223">
        <v>-462023.21</v>
      </c>
      <c r="O2326">
        <v>30</v>
      </c>
    </row>
    <row r="2327" spans="1:15">
      <c r="A2327" s="222" t="s">
        <v>1477</v>
      </c>
      <c r="B2327" s="222" t="s">
        <v>1478</v>
      </c>
      <c r="C2327" s="223">
        <v>-1239784.03</v>
      </c>
      <c r="D2327" s="223">
        <v>-1051083.55</v>
      </c>
      <c r="E2327" s="223">
        <v>-931290.35</v>
      </c>
      <c r="F2327" s="223">
        <v>-98984.16</v>
      </c>
      <c r="G2327" s="223">
        <v>-154934.97</v>
      </c>
      <c r="H2327" s="223">
        <v>-128730.14</v>
      </c>
      <c r="I2327" s="223">
        <v>0</v>
      </c>
      <c r="J2327" s="223">
        <v>0</v>
      </c>
      <c r="K2327" s="223">
        <v>0</v>
      </c>
      <c r="L2327" s="223">
        <v>0</v>
      </c>
      <c r="M2327" s="223">
        <v>0</v>
      </c>
      <c r="N2327" s="223">
        <v>0</v>
      </c>
      <c r="O2327">
        <v>30</v>
      </c>
    </row>
    <row r="2328" spans="1:15">
      <c r="A2328" s="222" t="s">
        <v>1479</v>
      </c>
      <c r="B2328" s="222" t="s">
        <v>1480</v>
      </c>
      <c r="C2328" s="223">
        <v>0</v>
      </c>
      <c r="D2328" s="223">
        <v>0</v>
      </c>
      <c r="E2328" s="223">
        <v>0</v>
      </c>
      <c r="F2328" s="223">
        <v>0</v>
      </c>
      <c r="G2328" s="223">
        <v>0</v>
      </c>
      <c r="H2328" s="223">
        <v>0</v>
      </c>
      <c r="I2328" s="223">
        <v>0</v>
      </c>
      <c r="J2328" s="223">
        <v>0</v>
      </c>
      <c r="K2328" s="223">
        <v>0</v>
      </c>
      <c r="L2328" s="223">
        <v>0</v>
      </c>
      <c r="M2328" s="223">
        <v>0</v>
      </c>
      <c r="N2328" s="223">
        <v>0</v>
      </c>
      <c r="O2328">
        <v>30</v>
      </c>
    </row>
    <row r="2329" spans="1:15">
      <c r="A2329" s="222" t="s">
        <v>2498</v>
      </c>
      <c r="B2329" s="222" t="s">
        <v>2499</v>
      </c>
      <c r="C2329" s="223">
        <v>0</v>
      </c>
      <c r="D2329" s="223">
        <v>0</v>
      </c>
      <c r="E2329" s="223">
        <v>0</v>
      </c>
      <c r="F2329" s="223">
        <v>0</v>
      </c>
      <c r="G2329" s="223">
        <v>0</v>
      </c>
      <c r="H2329" s="223">
        <v>0</v>
      </c>
      <c r="I2329" s="223">
        <v>0</v>
      </c>
      <c r="J2329" s="223">
        <v>0</v>
      </c>
      <c r="K2329" s="223">
        <v>0</v>
      </c>
      <c r="L2329" s="223">
        <v>0</v>
      </c>
      <c r="M2329" s="223">
        <v>0</v>
      </c>
      <c r="N2329" s="223">
        <v>0</v>
      </c>
      <c r="O2329">
        <v>30</v>
      </c>
    </row>
    <row r="2330" spans="1:15">
      <c r="A2330" s="222" t="s">
        <v>2500</v>
      </c>
      <c r="B2330" s="222" t="s">
        <v>2501</v>
      </c>
      <c r="C2330" s="223">
        <v>0</v>
      </c>
      <c r="D2330" s="223">
        <v>0</v>
      </c>
      <c r="E2330" s="223">
        <v>0</v>
      </c>
      <c r="F2330" s="223">
        <v>0</v>
      </c>
      <c r="G2330" s="223">
        <v>-2668443.7200000002</v>
      </c>
      <c r="H2330" s="223">
        <v>-3854526.8</v>
      </c>
      <c r="I2330" s="223">
        <v>-3854526.8</v>
      </c>
      <c r="J2330" s="223">
        <v>-3854526.8</v>
      </c>
      <c r="K2330" s="223">
        <v>-3854526.8</v>
      </c>
      <c r="L2330" s="223">
        <v>-3854526.8</v>
      </c>
      <c r="M2330" s="223">
        <v>-3854526.8</v>
      </c>
      <c r="N2330" s="223">
        <v>-3854526.8</v>
      </c>
      <c r="O2330">
        <v>30</v>
      </c>
    </row>
    <row r="2331" spans="1:15">
      <c r="A2331" s="222" t="s">
        <v>1481</v>
      </c>
      <c r="B2331" s="222" t="s">
        <v>1482</v>
      </c>
      <c r="C2331" s="223">
        <v>0</v>
      </c>
      <c r="D2331" s="223">
        <v>0</v>
      </c>
      <c r="E2331" s="223">
        <v>0</v>
      </c>
      <c r="F2331" s="223">
        <v>0</v>
      </c>
      <c r="G2331" s="223">
        <v>0</v>
      </c>
      <c r="H2331" s="223">
        <v>0</v>
      </c>
      <c r="I2331" s="223">
        <v>0</v>
      </c>
      <c r="J2331" s="223">
        <v>0</v>
      </c>
      <c r="K2331" s="223">
        <v>0</v>
      </c>
      <c r="L2331" s="223">
        <v>0</v>
      </c>
      <c r="M2331" s="223">
        <v>0</v>
      </c>
      <c r="N2331" s="223">
        <v>0</v>
      </c>
      <c r="O2331">
        <v>30</v>
      </c>
    </row>
    <row r="2332" spans="1:15">
      <c r="A2332" s="222" t="s">
        <v>1483</v>
      </c>
      <c r="B2332" s="222" t="s">
        <v>1484</v>
      </c>
      <c r="C2332" s="223">
        <v>0</v>
      </c>
      <c r="D2332" s="223">
        <v>0</v>
      </c>
      <c r="E2332" s="223">
        <v>0</v>
      </c>
      <c r="F2332" s="223">
        <v>0</v>
      </c>
      <c r="G2332" s="223">
        <v>0</v>
      </c>
      <c r="H2332" s="223">
        <v>0</v>
      </c>
      <c r="I2332" s="223">
        <v>0</v>
      </c>
      <c r="J2332" s="223">
        <v>0</v>
      </c>
      <c r="K2332" s="223">
        <v>0</v>
      </c>
      <c r="L2332" s="223">
        <v>0</v>
      </c>
      <c r="M2332" s="223">
        <v>0</v>
      </c>
      <c r="N2332" s="223">
        <v>0</v>
      </c>
      <c r="O2332">
        <v>30</v>
      </c>
    </row>
    <row r="2333" spans="1:15">
      <c r="A2333" s="222" t="s">
        <v>1485</v>
      </c>
      <c r="B2333" s="222" t="s">
        <v>583</v>
      </c>
      <c r="C2333" s="223">
        <v>0</v>
      </c>
      <c r="D2333" s="223">
        <v>0</v>
      </c>
      <c r="E2333" s="223">
        <v>0</v>
      </c>
      <c r="F2333" s="223">
        <v>0</v>
      </c>
      <c r="G2333" s="223">
        <v>0</v>
      </c>
      <c r="H2333" s="223">
        <v>0</v>
      </c>
      <c r="I2333" s="223">
        <v>0</v>
      </c>
      <c r="J2333" s="223">
        <v>0</v>
      </c>
      <c r="K2333" s="223">
        <v>0</v>
      </c>
      <c r="L2333" s="223">
        <v>0</v>
      </c>
      <c r="M2333" s="223">
        <v>0</v>
      </c>
      <c r="N2333" s="223">
        <v>0</v>
      </c>
      <c r="O2333">
        <v>30</v>
      </c>
    </row>
    <row r="2334" spans="1:15">
      <c r="A2334" s="222" t="s">
        <v>1486</v>
      </c>
      <c r="B2334" s="222" t="s">
        <v>119</v>
      </c>
      <c r="C2334" s="223">
        <v>0</v>
      </c>
      <c r="D2334" s="223">
        <v>0</v>
      </c>
      <c r="E2334" s="223">
        <v>0</v>
      </c>
      <c r="F2334" s="223">
        <v>0</v>
      </c>
      <c r="G2334" s="223">
        <v>0</v>
      </c>
      <c r="H2334" s="223">
        <v>0</v>
      </c>
      <c r="I2334" s="223">
        <v>0</v>
      </c>
      <c r="J2334" s="223">
        <v>0</v>
      </c>
      <c r="K2334" s="223">
        <v>0</v>
      </c>
      <c r="L2334" s="223">
        <v>0</v>
      </c>
      <c r="M2334" s="223">
        <v>0</v>
      </c>
      <c r="N2334" s="223">
        <v>0</v>
      </c>
      <c r="O2334">
        <v>30</v>
      </c>
    </row>
    <row r="2335" spans="1:15">
      <c r="A2335" s="222" t="s">
        <v>1487</v>
      </c>
      <c r="B2335" s="222" t="s">
        <v>119</v>
      </c>
      <c r="C2335" s="223">
        <v>0</v>
      </c>
      <c r="D2335" s="223">
        <v>0</v>
      </c>
      <c r="E2335" s="223">
        <v>0</v>
      </c>
      <c r="F2335" s="223">
        <v>0</v>
      </c>
      <c r="G2335" s="223">
        <v>0</v>
      </c>
      <c r="H2335" s="223">
        <v>0</v>
      </c>
      <c r="I2335" s="223">
        <v>0</v>
      </c>
      <c r="J2335" s="223">
        <v>0</v>
      </c>
      <c r="K2335" s="223">
        <v>0</v>
      </c>
      <c r="L2335" s="223">
        <v>0</v>
      </c>
      <c r="M2335" s="223">
        <v>0</v>
      </c>
      <c r="N2335" s="223">
        <v>0</v>
      </c>
      <c r="O2335">
        <v>30</v>
      </c>
    </row>
    <row r="2336" spans="1:15">
      <c r="A2336" s="222" t="s">
        <v>1488</v>
      </c>
      <c r="B2336" s="222" t="s">
        <v>119</v>
      </c>
      <c r="C2336" s="223">
        <v>0</v>
      </c>
      <c r="D2336" s="223">
        <v>0</v>
      </c>
      <c r="E2336" s="223">
        <v>0</v>
      </c>
      <c r="F2336" s="223">
        <v>0</v>
      </c>
      <c r="G2336" s="223">
        <v>0</v>
      </c>
      <c r="H2336" s="223">
        <v>0</v>
      </c>
      <c r="I2336" s="223">
        <v>0</v>
      </c>
      <c r="J2336" s="223">
        <v>0</v>
      </c>
      <c r="K2336" s="223">
        <v>0</v>
      </c>
      <c r="L2336" s="223">
        <v>0</v>
      </c>
      <c r="M2336" s="223">
        <v>0</v>
      </c>
      <c r="N2336" s="223">
        <v>0</v>
      </c>
      <c r="O2336">
        <v>30</v>
      </c>
    </row>
    <row r="2337" spans="1:15">
      <c r="A2337" s="222" t="s">
        <v>1489</v>
      </c>
      <c r="B2337" s="222" t="s">
        <v>119</v>
      </c>
      <c r="C2337" s="223">
        <v>0</v>
      </c>
      <c r="D2337" s="223">
        <v>0</v>
      </c>
      <c r="E2337" s="223">
        <v>0</v>
      </c>
      <c r="F2337" s="223">
        <v>0</v>
      </c>
      <c r="G2337" s="223">
        <v>0</v>
      </c>
      <c r="H2337" s="223">
        <v>0</v>
      </c>
      <c r="I2337" s="223">
        <v>0</v>
      </c>
      <c r="J2337" s="223">
        <v>0</v>
      </c>
      <c r="K2337" s="223">
        <v>0</v>
      </c>
      <c r="L2337" s="223">
        <v>0</v>
      </c>
      <c r="M2337" s="223">
        <v>0</v>
      </c>
      <c r="N2337" s="223">
        <v>0</v>
      </c>
      <c r="O2337">
        <v>30</v>
      </c>
    </row>
    <row r="2338" spans="1:15">
      <c r="A2338" s="222" t="s">
        <v>1490</v>
      </c>
      <c r="B2338" s="222" t="s">
        <v>119</v>
      </c>
      <c r="C2338" s="223">
        <v>0</v>
      </c>
      <c r="D2338" s="223">
        <v>0</v>
      </c>
      <c r="E2338" s="223">
        <v>0</v>
      </c>
      <c r="F2338" s="223">
        <v>0</v>
      </c>
      <c r="G2338" s="223">
        <v>0</v>
      </c>
      <c r="H2338" s="223">
        <v>0</v>
      </c>
      <c r="I2338" s="223">
        <v>0</v>
      </c>
      <c r="J2338" s="223">
        <v>0</v>
      </c>
      <c r="K2338" s="223">
        <v>0</v>
      </c>
      <c r="L2338" s="223">
        <v>0</v>
      </c>
      <c r="M2338" s="223">
        <v>0</v>
      </c>
      <c r="N2338" s="223">
        <v>0</v>
      </c>
      <c r="O2338">
        <v>30</v>
      </c>
    </row>
    <row r="2339" spans="1:15">
      <c r="A2339" s="222" t="s">
        <v>1491</v>
      </c>
      <c r="B2339" s="222" t="s">
        <v>119</v>
      </c>
      <c r="C2339" s="223">
        <v>0</v>
      </c>
      <c r="D2339" s="223">
        <v>0</v>
      </c>
      <c r="E2339" s="223">
        <v>0</v>
      </c>
      <c r="F2339" s="223">
        <v>0</v>
      </c>
      <c r="G2339" s="223">
        <v>0</v>
      </c>
      <c r="H2339" s="223">
        <v>0</v>
      </c>
      <c r="I2339" s="223">
        <v>0</v>
      </c>
      <c r="J2339" s="223">
        <v>0</v>
      </c>
      <c r="K2339" s="223">
        <v>0</v>
      </c>
      <c r="L2339" s="223">
        <v>0</v>
      </c>
      <c r="M2339" s="223">
        <v>0</v>
      </c>
      <c r="N2339" s="223">
        <v>0</v>
      </c>
      <c r="O2339">
        <v>30</v>
      </c>
    </row>
    <row r="2340" spans="1:15">
      <c r="A2340" s="222" t="s">
        <v>1492</v>
      </c>
      <c r="B2340" s="222" t="s">
        <v>119</v>
      </c>
      <c r="C2340" s="223">
        <v>0</v>
      </c>
      <c r="D2340" s="223">
        <v>0</v>
      </c>
      <c r="E2340" s="223">
        <v>0</v>
      </c>
      <c r="F2340" s="223">
        <v>0</v>
      </c>
      <c r="G2340" s="223">
        <v>0</v>
      </c>
      <c r="H2340" s="223">
        <v>0</v>
      </c>
      <c r="I2340" s="223">
        <v>0</v>
      </c>
      <c r="J2340" s="223">
        <v>0</v>
      </c>
      <c r="K2340" s="223">
        <v>0</v>
      </c>
      <c r="L2340" s="223">
        <v>0</v>
      </c>
      <c r="M2340" s="223">
        <v>0</v>
      </c>
      <c r="N2340" s="223">
        <v>0</v>
      </c>
      <c r="O2340">
        <v>30</v>
      </c>
    </row>
    <row r="2341" spans="1:15">
      <c r="A2341" s="222" t="s">
        <v>1493</v>
      </c>
      <c r="B2341" s="222" t="s">
        <v>119</v>
      </c>
      <c r="C2341" s="223">
        <v>0</v>
      </c>
      <c r="D2341" s="223">
        <v>0</v>
      </c>
      <c r="E2341" s="223">
        <v>0</v>
      </c>
      <c r="F2341" s="223">
        <v>0</v>
      </c>
      <c r="G2341" s="223">
        <v>0</v>
      </c>
      <c r="H2341" s="223">
        <v>0</v>
      </c>
      <c r="I2341" s="223">
        <v>0</v>
      </c>
      <c r="J2341" s="223">
        <v>0</v>
      </c>
      <c r="K2341" s="223">
        <v>0</v>
      </c>
      <c r="L2341" s="223">
        <v>0</v>
      </c>
      <c r="M2341" s="223">
        <v>0</v>
      </c>
      <c r="N2341" s="223">
        <v>0</v>
      </c>
      <c r="O2341">
        <v>30</v>
      </c>
    </row>
    <row r="2342" spans="1:15">
      <c r="A2342" s="222" t="s">
        <v>1494</v>
      </c>
      <c r="B2342" s="222" t="s">
        <v>593</v>
      </c>
      <c r="C2342" s="223">
        <v>0</v>
      </c>
      <c r="D2342" s="223">
        <v>0</v>
      </c>
      <c r="E2342" s="223">
        <v>0</v>
      </c>
      <c r="F2342" s="223">
        <v>0</v>
      </c>
      <c r="G2342" s="223">
        <v>0</v>
      </c>
      <c r="H2342" s="223">
        <v>0</v>
      </c>
      <c r="I2342" s="223">
        <v>0</v>
      </c>
      <c r="J2342" s="223">
        <v>0</v>
      </c>
      <c r="K2342" s="223">
        <v>0</v>
      </c>
      <c r="L2342" s="223">
        <v>0</v>
      </c>
      <c r="M2342" s="223">
        <v>0</v>
      </c>
      <c r="N2342" s="223">
        <v>0</v>
      </c>
      <c r="O2342">
        <v>30</v>
      </c>
    </row>
    <row r="2343" spans="1:15">
      <c r="A2343" s="222" t="s">
        <v>1495</v>
      </c>
      <c r="B2343" s="222" t="s">
        <v>119</v>
      </c>
      <c r="C2343" s="223">
        <v>0</v>
      </c>
      <c r="D2343" s="223">
        <v>0</v>
      </c>
      <c r="E2343" s="223">
        <v>0</v>
      </c>
      <c r="F2343" s="223">
        <v>0</v>
      </c>
      <c r="G2343" s="223">
        <v>0</v>
      </c>
      <c r="H2343" s="223">
        <v>0</v>
      </c>
      <c r="I2343" s="223">
        <v>0</v>
      </c>
      <c r="J2343" s="223">
        <v>0</v>
      </c>
      <c r="K2343" s="223">
        <v>0</v>
      </c>
      <c r="L2343" s="223">
        <v>0</v>
      </c>
      <c r="M2343" s="223">
        <v>0</v>
      </c>
      <c r="N2343" s="223">
        <v>0</v>
      </c>
      <c r="O2343">
        <v>30</v>
      </c>
    </row>
    <row r="2344" spans="1:15">
      <c r="A2344" s="222" t="s">
        <v>1496</v>
      </c>
      <c r="B2344" s="222" t="s">
        <v>119</v>
      </c>
      <c r="C2344" s="223">
        <v>0</v>
      </c>
      <c r="D2344" s="223">
        <v>0</v>
      </c>
      <c r="E2344" s="223">
        <v>0</v>
      </c>
      <c r="F2344" s="223">
        <v>0</v>
      </c>
      <c r="G2344" s="223">
        <v>0</v>
      </c>
      <c r="H2344" s="223">
        <v>0</v>
      </c>
      <c r="I2344" s="223">
        <v>0</v>
      </c>
      <c r="J2344" s="223">
        <v>0</v>
      </c>
      <c r="K2344" s="223">
        <v>0</v>
      </c>
      <c r="L2344" s="223">
        <v>0</v>
      </c>
      <c r="M2344" s="223">
        <v>0</v>
      </c>
      <c r="N2344" s="223">
        <v>0</v>
      </c>
      <c r="O2344">
        <v>30</v>
      </c>
    </row>
    <row r="2345" spans="1:15">
      <c r="A2345" s="222" t="s">
        <v>1497</v>
      </c>
      <c r="B2345" s="222" t="s">
        <v>597</v>
      </c>
      <c r="C2345" s="223">
        <v>0</v>
      </c>
      <c r="D2345" s="223">
        <v>0</v>
      </c>
      <c r="E2345" s="223">
        <v>0</v>
      </c>
      <c r="F2345" s="223">
        <v>0</v>
      </c>
      <c r="G2345" s="223">
        <v>0</v>
      </c>
      <c r="H2345" s="223">
        <v>0</v>
      </c>
      <c r="I2345" s="223">
        <v>0</v>
      </c>
      <c r="J2345" s="223">
        <v>0</v>
      </c>
      <c r="K2345" s="223">
        <v>0</v>
      </c>
      <c r="L2345" s="223">
        <v>0</v>
      </c>
      <c r="M2345" s="223">
        <v>0</v>
      </c>
      <c r="N2345" s="223">
        <v>0</v>
      </c>
      <c r="O2345">
        <v>30</v>
      </c>
    </row>
    <row r="2346" spans="1:15">
      <c r="A2346" s="222" t="s">
        <v>2022</v>
      </c>
      <c r="B2346" s="222" t="s">
        <v>2012</v>
      </c>
      <c r="C2346" s="223">
        <v>0</v>
      </c>
      <c r="D2346" s="223">
        <v>0</v>
      </c>
      <c r="E2346" s="223">
        <v>0</v>
      </c>
      <c r="F2346" s="223">
        <v>0</v>
      </c>
      <c r="G2346" s="223">
        <v>0</v>
      </c>
      <c r="H2346" s="223">
        <v>0</v>
      </c>
      <c r="I2346" s="223">
        <v>0</v>
      </c>
      <c r="J2346" s="223">
        <v>0</v>
      </c>
      <c r="K2346" s="223">
        <v>0</v>
      </c>
      <c r="L2346" s="223">
        <v>0</v>
      </c>
      <c r="M2346" s="223">
        <v>0</v>
      </c>
      <c r="N2346" s="223">
        <v>0</v>
      </c>
      <c r="O2346">
        <v>30</v>
      </c>
    </row>
    <row r="2347" spans="1:15">
      <c r="A2347" s="222" t="s">
        <v>1498</v>
      </c>
      <c r="B2347" s="222" t="s">
        <v>119</v>
      </c>
      <c r="C2347" s="223">
        <v>0</v>
      </c>
      <c r="D2347" s="223">
        <v>0</v>
      </c>
      <c r="E2347" s="223">
        <v>0</v>
      </c>
      <c r="F2347" s="223">
        <v>0</v>
      </c>
      <c r="G2347" s="223">
        <v>0</v>
      </c>
      <c r="H2347" s="223">
        <v>0</v>
      </c>
      <c r="I2347" s="223">
        <v>0</v>
      </c>
      <c r="J2347" s="223">
        <v>0</v>
      </c>
      <c r="K2347" s="223">
        <v>0</v>
      </c>
      <c r="L2347" s="223">
        <v>0</v>
      </c>
      <c r="M2347" s="223">
        <v>0</v>
      </c>
      <c r="N2347" s="223">
        <v>0</v>
      </c>
      <c r="O2347">
        <v>30</v>
      </c>
    </row>
    <row r="2348" spans="1:15">
      <c r="A2348" s="222" t="s">
        <v>1499</v>
      </c>
      <c r="B2348" s="222" t="s">
        <v>119</v>
      </c>
      <c r="C2348" s="223">
        <v>0</v>
      </c>
      <c r="D2348" s="223">
        <v>0</v>
      </c>
      <c r="E2348" s="223">
        <v>0</v>
      </c>
      <c r="F2348" s="223">
        <v>0</v>
      </c>
      <c r="G2348" s="223">
        <v>0</v>
      </c>
      <c r="H2348" s="223">
        <v>0</v>
      </c>
      <c r="I2348" s="223">
        <v>0</v>
      </c>
      <c r="J2348" s="223">
        <v>0</v>
      </c>
      <c r="K2348" s="223">
        <v>0</v>
      </c>
      <c r="L2348" s="223">
        <v>0</v>
      </c>
      <c r="M2348" s="223">
        <v>0</v>
      </c>
      <c r="N2348" s="223">
        <v>0</v>
      </c>
      <c r="O2348">
        <v>30</v>
      </c>
    </row>
    <row r="2349" spans="1:15">
      <c r="A2349" s="222" t="s">
        <v>1500</v>
      </c>
      <c r="B2349" s="222" t="s">
        <v>119</v>
      </c>
      <c r="C2349" s="223">
        <v>0</v>
      </c>
      <c r="D2349" s="223">
        <v>0</v>
      </c>
      <c r="E2349" s="223">
        <v>0</v>
      </c>
      <c r="F2349" s="223">
        <v>0</v>
      </c>
      <c r="G2349" s="223">
        <v>0</v>
      </c>
      <c r="H2349" s="223">
        <v>0</v>
      </c>
      <c r="I2349" s="223">
        <v>0</v>
      </c>
      <c r="J2349" s="223">
        <v>0</v>
      </c>
      <c r="K2349" s="223">
        <v>0</v>
      </c>
      <c r="L2349" s="223">
        <v>0</v>
      </c>
      <c r="M2349" s="223">
        <v>0</v>
      </c>
      <c r="N2349" s="223">
        <v>0</v>
      </c>
      <c r="O2349">
        <v>30</v>
      </c>
    </row>
    <row r="2350" spans="1:15">
      <c r="A2350" s="222" t="s">
        <v>1501</v>
      </c>
      <c r="B2350" s="222" t="s">
        <v>119</v>
      </c>
      <c r="C2350" s="223">
        <v>0</v>
      </c>
      <c r="D2350" s="223">
        <v>0</v>
      </c>
      <c r="E2350" s="223">
        <v>0</v>
      </c>
      <c r="F2350" s="223">
        <v>0</v>
      </c>
      <c r="G2350" s="223">
        <v>0</v>
      </c>
      <c r="H2350" s="223">
        <v>0</v>
      </c>
      <c r="I2350" s="223">
        <v>0</v>
      </c>
      <c r="J2350" s="223">
        <v>0</v>
      </c>
      <c r="K2350" s="223">
        <v>0</v>
      </c>
      <c r="L2350" s="223">
        <v>0</v>
      </c>
      <c r="M2350" s="223">
        <v>0</v>
      </c>
      <c r="N2350" s="223">
        <v>0</v>
      </c>
      <c r="O2350">
        <v>30</v>
      </c>
    </row>
    <row r="2351" spans="1:15">
      <c r="A2351" s="222" t="s">
        <v>1502</v>
      </c>
      <c r="B2351" s="222" t="s">
        <v>119</v>
      </c>
      <c r="C2351" s="223">
        <v>0</v>
      </c>
      <c r="D2351" s="223">
        <v>0</v>
      </c>
      <c r="E2351" s="223">
        <v>0</v>
      </c>
      <c r="F2351" s="223">
        <v>0</v>
      </c>
      <c r="G2351" s="223">
        <v>0</v>
      </c>
      <c r="H2351" s="223">
        <v>0</v>
      </c>
      <c r="I2351" s="223">
        <v>0</v>
      </c>
      <c r="J2351" s="223">
        <v>0</v>
      </c>
      <c r="K2351" s="223">
        <v>0</v>
      </c>
      <c r="L2351" s="223">
        <v>0</v>
      </c>
      <c r="M2351" s="223">
        <v>0</v>
      </c>
      <c r="N2351" s="223">
        <v>0</v>
      </c>
      <c r="O2351">
        <v>30</v>
      </c>
    </row>
    <row r="2352" spans="1:15">
      <c r="A2352" s="222" t="s">
        <v>1503</v>
      </c>
      <c r="B2352" s="222" t="s">
        <v>1504</v>
      </c>
      <c r="C2352" s="223">
        <v>0</v>
      </c>
      <c r="D2352" s="223">
        <v>0</v>
      </c>
      <c r="E2352" s="223">
        <v>0</v>
      </c>
      <c r="F2352" s="223">
        <v>0</v>
      </c>
      <c r="G2352" s="223">
        <v>0</v>
      </c>
      <c r="H2352" s="223">
        <v>0</v>
      </c>
      <c r="I2352" s="223">
        <v>0</v>
      </c>
      <c r="J2352" s="223">
        <v>0</v>
      </c>
      <c r="K2352" s="223">
        <v>0</v>
      </c>
      <c r="L2352" s="223">
        <v>0</v>
      </c>
      <c r="M2352" s="223">
        <v>0</v>
      </c>
      <c r="N2352" s="223">
        <v>0</v>
      </c>
      <c r="O2352">
        <v>30</v>
      </c>
    </row>
    <row r="2353" spans="1:15">
      <c r="A2353" s="222" t="s">
        <v>1505</v>
      </c>
      <c r="B2353" s="222" t="s">
        <v>119</v>
      </c>
      <c r="C2353" s="223">
        <v>0</v>
      </c>
      <c r="D2353" s="223">
        <v>0</v>
      </c>
      <c r="E2353" s="223">
        <v>0</v>
      </c>
      <c r="F2353" s="223">
        <v>0</v>
      </c>
      <c r="G2353" s="223">
        <v>0</v>
      </c>
      <c r="H2353" s="223">
        <v>0</v>
      </c>
      <c r="I2353" s="223">
        <v>0</v>
      </c>
      <c r="J2353" s="223">
        <v>0</v>
      </c>
      <c r="K2353" s="223">
        <v>0</v>
      </c>
      <c r="L2353" s="223">
        <v>0</v>
      </c>
      <c r="M2353" s="223">
        <v>0</v>
      </c>
      <c r="N2353" s="223">
        <v>0</v>
      </c>
      <c r="O2353">
        <v>30</v>
      </c>
    </row>
    <row r="2354" spans="1:15">
      <c r="A2354" s="222" t="s">
        <v>1506</v>
      </c>
      <c r="B2354" s="222" t="s">
        <v>119</v>
      </c>
      <c r="C2354" s="223">
        <v>0</v>
      </c>
      <c r="D2354" s="223">
        <v>0</v>
      </c>
      <c r="E2354" s="223">
        <v>0</v>
      </c>
      <c r="F2354" s="223">
        <v>0</v>
      </c>
      <c r="G2354" s="223">
        <v>0</v>
      </c>
      <c r="H2354" s="223">
        <v>0</v>
      </c>
      <c r="I2354" s="223">
        <v>0</v>
      </c>
      <c r="J2354" s="223">
        <v>0</v>
      </c>
      <c r="K2354" s="223">
        <v>0</v>
      </c>
      <c r="L2354" s="223">
        <v>0</v>
      </c>
      <c r="M2354" s="223">
        <v>0</v>
      </c>
      <c r="N2354" s="223">
        <v>0</v>
      </c>
      <c r="O2354">
        <v>30</v>
      </c>
    </row>
    <row r="2355" spans="1:15">
      <c r="A2355" s="222" t="s">
        <v>1507</v>
      </c>
      <c r="B2355" s="222" t="s">
        <v>119</v>
      </c>
      <c r="C2355" s="223">
        <v>0</v>
      </c>
      <c r="D2355" s="223">
        <v>0</v>
      </c>
      <c r="E2355" s="223">
        <v>0</v>
      </c>
      <c r="F2355" s="223">
        <v>0</v>
      </c>
      <c r="G2355" s="223">
        <v>0</v>
      </c>
      <c r="H2355" s="223">
        <v>0</v>
      </c>
      <c r="I2355" s="223">
        <v>0</v>
      </c>
      <c r="J2355" s="223">
        <v>0</v>
      </c>
      <c r="K2355" s="223">
        <v>0</v>
      </c>
      <c r="L2355" s="223">
        <v>0</v>
      </c>
      <c r="M2355" s="223">
        <v>0</v>
      </c>
      <c r="N2355" s="223">
        <v>0</v>
      </c>
      <c r="O2355">
        <v>30</v>
      </c>
    </row>
    <row r="2356" spans="1:15">
      <c r="A2356" s="222" t="s">
        <v>1508</v>
      </c>
      <c r="B2356" s="222" t="s">
        <v>621</v>
      </c>
      <c r="C2356" s="223">
        <v>0</v>
      </c>
      <c r="D2356" s="223">
        <v>0</v>
      </c>
      <c r="E2356" s="223">
        <v>0</v>
      </c>
      <c r="F2356" s="223">
        <v>0</v>
      </c>
      <c r="G2356" s="223">
        <v>0</v>
      </c>
      <c r="H2356" s="223">
        <v>0</v>
      </c>
      <c r="I2356" s="223">
        <v>0</v>
      </c>
      <c r="J2356" s="223">
        <v>0</v>
      </c>
      <c r="K2356" s="223">
        <v>0</v>
      </c>
      <c r="L2356" s="223">
        <v>0</v>
      </c>
      <c r="M2356" s="223">
        <v>0</v>
      </c>
      <c r="N2356" s="223">
        <v>0</v>
      </c>
      <c r="O2356">
        <v>30</v>
      </c>
    </row>
    <row r="2357" spans="1:15">
      <c r="A2357" s="222" t="s">
        <v>1509</v>
      </c>
      <c r="B2357" s="222" t="s">
        <v>119</v>
      </c>
      <c r="C2357" s="223">
        <v>0</v>
      </c>
      <c r="D2357" s="223">
        <v>0</v>
      </c>
      <c r="E2357" s="223">
        <v>0</v>
      </c>
      <c r="F2357" s="223">
        <v>0</v>
      </c>
      <c r="G2357" s="223">
        <v>0</v>
      </c>
      <c r="H2357" s="223">
        <v>0</v>
      </c>
      <c r="I2357" s="223">
        <v>0</v>
      </c>
      <c r="J2357" s="223">
        <v>0</v>
      </c>
      <c r="K2357" s="223">
        <v>0</v>
      </c>
      <c r="L2357" s="223">
        <v>0</v>
      </c>
      <c r="M2357" s="223">
        <v>0</v>
      </c>
      <c r="N2357" s="223">
        <v>0</v>
      </c>
      <c r="O2357">
        <v>30</v>
      </c>
    </row>
    <row r="2358" spans="1:15">
      <c r="A2358" s="222" t="s">
        <v>1510</v>
      </c>
      <c r="B2358" s="222" t="s">
        <v>119</v>
      </c>
      <c r="C2358" s="223">
        <v>0</v>
      </c>
      <c r="D2358" s="223">
        <v>0</v>
      </c>
      <c r="E2358" s="223">
        <v>0</v>
      </c>
      <c r="F2358" s="223">
        <v>0</v>
      </c>
      <c r="G2358" s="223">
        <v>0</v>
      </c>
      <c r="H2358" s="223">
        <v>0</v>
      </c>
      <c r="I2358" s="223">
        <v>0</v>
      </c>
      <c r="J2358" s="223">
        <v>0</v>
      </c>
      <c r="K2358" s="223">
        <v>0</v>
      </c>
      <c r="L2358" s="223">
        <v>0</v>
      </c>
      <c r="M2358" s="223">
        <v>0</v>
      </c>
      <c r="N2358" s="223">
        <v>0</v>
      </c>
      <c r="O2358">
        <v>30</v>
      </c>
    </row>
    <row r="2359" spans="1:15">
      <c r="A2359" s="222" t="s">
        <v>1511</v>
      </c>
      <c r="B2359" s="222" t="s">
        <v>583</v>
      </c>
      <c r="C2359" s="223">
        <v>0</v>
      </c>
      <c r="D2359" s="223">
        <v>0</v>
      </c>
      <c r="E2359" s="223">
        <v>0</v>
      </c>
      <c r="F2359" s="223">
        <v>0</v>
      </c>
      <c r="G2359" s="223">
        <v>0</v>
      </c>
      <c r="H2359" s="223">
        <v>0</v>
      </c>
      <c r="I2359" s="223">
        <v>0</v>
      </c>
      <c r="J2359" s="223">
        <v>0</v>
      </c>
      <c r="K2359" s="223">
        <v>0</v>
      </c>
      <c r="L2359" s="223">
        <v>0</v>
      </c>
      <c r="M2359" s="223">
        <v>0</v>
      </c>
      <c r="N2359" s="223">
        <v>0</v>
      </c>
      <c r="O2359">
        <v>30</v>
      </c>
    </row>
    <row r="2360" spans="1:15">
      <c r="A2360" s="222" t="s">
        <v>1512</v>
      </c>
      <c r="B2360" s="222" t="s">
        <v>119</v>
      </c>
      <c r="C2360" s="223">
        <v>0</v>
      </c>
      <c r="D2360" s="223">
        <v>0</v>
      </c>
      <c r="E2360" s="223">
        <v>0</v>
      </c>
      <c r="F2360" s="223">
        <v>0</v>
      </c>
      <c r="G2360" s="223">
        <v>0</v>
      </c>
      <c r="H2360" s="223">
        <v>0</v>
      </c>
      <c r="I2360" s="223">
        <v>0</v>
      </c>
      <c r="J2360" s="223">
        <v>0</v>
      </c>
      <c r="K2360" s="223">
        <v>0</v>
      </c>
      <c r="L2360" s="223">
        <v>0</v>
      </c>
      <c r="M2360" s="223">
        <v>0</v>
      </c>
      <c r="N2360" s="223">
        <v>0</v>
      </c>
      <c r="O2360">
        <v>30</v>
      </c>
    </row>
    <row r="2361" spans="1:15">
      <c r="A2361" s="222" t="s">
        <v>1513</v>
      </c>
      <c r="B2361" s="222" t="s">
        <v>119</v>
      </c>
      <c r="C2361" s="223">
        <v>0</v>
      </c>
      <c r="D2361" s="223">
        <v>0</v>
      </c>
      <c r="E2361" s="223">
        <v>0</v>
      </c>
      <c r="F2361" s="223">
        <v>0</v>
      </c>
      <c r="G2361" s="223">
        <v>0</v>
      </c>
      <c r="H2361" s="223">
        <v>0</v>
      </c>
      <c r="I2361" s="223">
        <v>0</v>
      </c>
      <c r="J2361" s="223">
        <v>0</v>
      </c>
      <c r="K2361" s="223">
        <v>0</v>
      </c>
      <c r="L2361" s="223">
        <v>0</v>
      </c>
      <c r="M2361" s="223">
        <v>0</v>
      </c>
      <c r="N2361" s="223">
        <v>0</v>
      </c>
      <c r="O2361">
        <v>30</v>
      </c>
    </row>
    <row r="2362" spans="1:15">
      <c r="A2362" s="222" t="s">
        <v>1514</v>
      </c>
      <c r="B2362" s="222" t="s">
        <v>119</v>
      </c>
      <c r="C2362" s="223">
        <v>0</v>
      </c>
      <c r="D2362" s="223">
        <v>0</v>
      </c>
      <c r="E2362" s="223">
        <v>0</v>
      </c>
      <c r="F2362" s="223">
        <v>0</v>
      </c>
      <c r="G2362" s="223">
        <v>0</v>
      </c>
      <c r="H2362" s="223">
        <v>0</v>
      </c>
      <c r="I2362" s="223">
        <v>0</v>
      </c>
      <c r="J2362" s="223">
        <v>0</v>
      </c>
      <c r="K2362" s="223">
        <v>0</v>
      </c>
      <c r="L2362" s="223">
        <v>0</v>
      </c>
      <c r="M2362" s="223">
        <v>0</v>
      </c>
      <c r="N2362" s="223">
        <v>0</v>
      </c>
      <c r="O2362">
        <v>30</v>
      </c>
    </row>
    <row r="2363" spans="1:15">
      <c r="A2363" s="222" t="s">
        <v>1515</v>
      </c>
      <c r="B2363" s="222" t="s">
        <v>119</v>
      </c>
      <c r="C2363" s="223">
        <v>0</v>
      </c>
      <c r="D2363" s="223">
        <v>0</v>
      </c>
      <c r="E2363" s="223">
        <v>0</v>
      </c>
      <c r="F2363" s="223">
        <v>0</v>
      </c>
      <c r="G2363" s="223">
        <v>0</v>
      </c>
      <c r="H2363" s="223">
        <v>0</v>
      </c>
      <c r="I2363" s="223">
        <v>0</v>
      </c>
      <c r="J2363" s="223">
        <v>0</v>
      </c>
      <c r="K2363" s="223">
        <v>0</v>
      </c>
      <c r="L2363" s="223">
        <v>0</v>
      </c>
      <c r="M2363" s="223">
        <v>0</v>
      </c>
      <c r="N2363" s="223">
        <v>0</v>
      </c>
      <c r="O2363">
        <v>30</v>
      </c>
    </row>
    <row r="2364" spans="1:15">
      <c r="A2364" s="222" t="s">
        <v>1516</v>
      </c>
      <c r="B2364" s="222" t="s">
        <v>119</v>
      </c>
      <c r="C2364" s="223">
        <v>0</v>
      </c>
      <c r="D2364" s="223">
        <v>0</v>
      </c>
      <c r="E2364" s="223">
        <v>0</v>
      </c>
      <c r="F2364" s="223">
        <v>0</v>
      </c>
      <c r="G2364" s="223">
        <v>0</v>
      </c>
      <c r="H2364" s="223">
        <v>0</v>
      </c>
      <c r="I2364" s="223">
        <v>0</v>
      </c>
      <c r="J2364" s="223">
        <v>0</v>
      </c>
      <c r="K2364" s="223">
        <v>0</v>
      </c>
      <c r="L2364" s="223">
        <v>0</v>
      </c>
      <c r="M2364" s="223">
        <v>0</v>
      </c>
      <c r="N2364" s="223">
        <v>0</v>
      </c>
      <c r="O2364">
        <v>30</v>
      </c>
    </row>
    <row r="2365" spans="1:15">
      <c r="A2365" s="222" t="s">
        <v>1517</v>
      </c>
      <c r="B2365" s="222" t="s">
        <v>119</v>
      </c>
      <c r="C2365" s="223">
        <v>0</v>
      </c>
      <c r="D2365" s="223">
        <v>0</v>
      </c>
      <c r="E2365" s="223">
        <v>0</v>
      </c>
      <c r="F2365" s="223">
        <v>0</v>
      </c>
      <c r="G2365" s="223">
        <v>0</v>
      </c>
      <c r="H2365" s="223">
        <v>0</v>
      </c>
      <c r="I2365" s="223">
        <v>0</v>
      </c>
      <c r="J2365" s="223">
        <v>0</v>
      </c>
      <c r="K2365" s="223">
        <v>0</v>
      </c>
      <c r="L2365" s="223">
        <v>0</v>
      </c>
      <c r="M2365" s="223">
        <v>0</v>
      </c>
      <c r="N2365" s="223">
        <v>0</v>
      </c>
      <c r="O2365">
        <v>30</v>
      </c>
    </row>
    <row r="2366" spans="1:15">
      <c r="A2366" s="222" t="s">
        <v>1518</v>
      </c>
      <c r="B2366" s="222" t="s">
        <v>119</v>
      </c>
      <c r="C2366" s="223">
        <v>0</v>
      </c>
      <c r="D2366" s="223">
        <v>0</v>
      </c>
      <c r="E2366" s="223">
        <v>0</v>
      </c>
      <c r="F2366" s="223">
        <v>0</v>
      </c>
      <c r="G2366" s="223">
        <v>0</v>
      </c>
      <c r="H2366" s="223">
        <v>0</v>
      </c>
      <c r="I2366" s="223">
        <v>0</v>
      </c>
      <c r="J2366" s="223">
        <v>0</v>
      </c>
      <c r="K2366" s="223">
        <v>0</v>
      </c>
      <c r="L2366" s="223">
        <v>0</v>
      </c>
      <c r="M2366" s="223">
        <v>0</v>
      </c>
      <c r="N2366" s="223">
        <v>0</v>
      </c>
      <c r="O2366">
        <v>30</v>
      </c>
    </row>
    <row r="2367" spans="1:15">
      <c r="A2367" s="222" t="s">
        <v>1519</v>
      </c>
      <c r="B2367" s="222" t="s">
        <v>119</v>
      </c>
      <c r="C2367" s="223">
        <v>0</v>
      </c>
      <c r="D2367" s="223">
        <v>0</v>
      </c>
      <c r="E2367" s="223">
        <v>0</v>
      </c>
      <c r="F2367" s="223">
        <v>0</v>
      </c>
      <c r="G2367" s="223">
        <v>0</v>
      </c>
      <c r="H2367" s="223">
        <v>0</v>
      </c>
      <c r="I2367" s="223">
        <v>0</v>
      </c>
      <c r="J2367" s="223">
        <v>0</v>
      </c>
      <c r="K2367" s="223">
        <v>0</v>
      </c>
      <c r="L2367" s="223">
        <v>0</v>
      </c>
      <c r="M2367" s="223">
        <v>0</v>
      </c>
      <c r="N2367" s="223">
        <v>0</v>
      </c>
      <c r="O2367">
        <v>30</v>
      </c>
    </row>
    <row r="2368" spans="1:15">
      <c r="A2368" s="222" t="s">
        <v>1520</v>
      </c>
      <c r="B2368" s="222" t="s">
        <v>593</v>
      </c>
      <c r="C2368" s="223">
        <v>0</v>
      </c>
      <c r="D2368" s="223">
        <v>0</v>
      </c>
      <c r="E2368" s="223">
        <v>0</v>
      </c>
      <c r="F2368" s="223">
        <v>0</v>
      </c>
      <c r="G2368" s="223">
        <v>0</v>
      </c>
      <c r="H2368" s="223">
        <v>0</v>
      </c>
      <c r="I2368" s="223">
        <v>0</v>
      </c>
      <c r="J2368" s="223">
        <v>0</v>
      </c>
      <c r="K2368" s="223">
        <v>0</v>
      </c>
      <c r="L2368" s="223">
        <v>0</v>
      </c>
      <c r="M2368" s="223">
        <v>0</v>
      </c>
      <c r="N2368" s="223">
        <v>0</v>
      </c>
      <c r="O2368">
        <v>30</v>
      </c>
    </row>
    <row r="2369" spans="1:15">
      <c r="A2369" s="222" t="s">
        <v>1521</v>
      </c>
      <c r="B2369" s="222" t="s">
        <v>119</v>
      </c>
      <c r="C2369" s="223">
        <v>0</v>
      </c>
      <c r="D2369" s="223">
        <v>0</v>
      </c>
      <c r="E2369" s="223">
        <v>0</v>
      </c>
      <c r="F2369" s="223">
        <v>0</v>
      </c>
      <c r="G2369" s="223">
        <v>0</v>
      </c>
      <c r="H2369" s="223">
        <v>0</v>
      </c>
      <c r="I2369" s="223">
        <v>0</v>
      </c>
      <c r="J2369" s="223">
        <v>0</v>
      </c>
      <c r="K2369" s="223">
        <v>0</v>
      </c>
      <c r="L2369" s="223">
        <v>0</v>
      </c>
      <c r="M2369" s="223">
        <v>0</v>
      </c>
      <c r="N2369" s="223">
        <v>0</v>
      </c>
      <c r="O2369">
        <v>30</v>
      </c>
    </row>
    <row r="2370" spans="1:15">
      <c r="A2370" s="222" t="s">
        <v>1522</v>
      </c>
      <c r="B2370" s="222" t="s">
        <v>119</v>
      </c>
      <c r="C2370" s="223">
        <v>0</v>
      </c>
      <c r="D2370" s="223">
        <v>0</v>
      </c>
      <c r="E2370" s="223">
        <v>0</v>
      </c>
      <c r="F2370" s="223">
        <v>0</v>
      </c>
      <c r="G2370" s="223">
        <v>0</v>
      </c>
      <c r="H2370" s="223">
        <v>0</v>
      </c>
      <c r="I2370" s="223">
        <v>0</v>
      </c>
      <c r="J2370" s="223">
        <v>0</v>
      </c>
      <c r="K2370" s="223">
        <v>0</v>
      </c>
      <c r="L2370" s="223">
        <v>0</v>
      </c>
      <c r="M2370" s="223">
        <v>0</v>
      </c>
      <c r="N2370" s="223">
        <v>0</v>
      </c>
      <c r="O2370">
        <v>30</v>
      </c>
    </row>
    <row r="2371" spans="1:15">
      <c r="A2371" s="222" t="s">
        <v>1523</v>
      </c>
      <c r="B2371" s="222" t="s">
        <v>119</v>
      </c>
      <c r="C2371" s="223">
        <v>0</v>
      </c>
      <c r="D2371" s="223">
        <v>0</v>
      </c>
      <c r="E2371" s="223">
        <v>0</v>
      </c>
      <c r="F2371" s="223">
        <v>0</v>
      </c>
      <c r="G2371" s="223">
        <v>0</v>
      </c>
      <c r="H2371" s="223">
        <v>0</v>
      </c>
      <c r="I2371" s="223">
        <v>0</v>
      </c>
      <c r="J2371" s="223">
        <v>0</v>
      </c>
      <c r="K2371" s="223">
        <v>0</v>
      </c>
      <c r="L2371" s="223">
        <v>0</v>
      </c>
      <c r="M2371" s="223">
        <v>0</v>
      </c>
      <c r="N2371" s="223">
        <v>0</v>
      </c>
      <c r="O2371">
        <v>30</v>
      </c>
    </row>
    <row r="2372" spans="1:15">
      <c r="A2372" s="222" t="s">
        <v>2023</v>
      </c>
      <c r="B2372" s="222" t="s">
        <v>119</v>
      </c>
      <c r="C2372" s="223">
        <v>0</v>
      </c>
      <c r="D2372" s="223">
        <v>0</v>
      </c>
      <c r="E2372" s="223">
        <v>0</v>
      </c>
      <c r="F2372" s="223">
        <v>0</v>
      </c>
      <c r="G2372" s="223">
        <v>0</v>
      </c>
      <c r="H2372" s="223">
        <v>0</v>
      </c>
      <c r="I2372" s="223">
        <v>0</v>
      </c>
      <c r="J2372" s="223">
        <v>0</v>
      </c>
      <c r="K2372" s="223">
        <v>0</v>
      </c>
      <c r="L2372" s="223">
        <v>0</v>
      </c>
      <c r="M2372" s="223">
        <v>0</v>
      </c>
      <c r="N2372" s="223">
        <v>0</v>
      </c>
      <c r="O2372">
        <v>30</v>
      </c>
    </row>
    <row r="2373" spans="1:15">
      <c r="A2373" s="222" t="s">
        <v>1524</v>
      </c>
      <c r="B2373" s="222" t="s">
        <v>119</v>
      </c>
      <c r="C2373" s="223">
        <v>0</v>
      </c>
      <c r="D2373" s="223">
        <v>0</v>
      </c>
      <c r="E2373" s="223">
        <v>0</v>
      </c>
      <c r="F2373" s="223">
        <v>0</v>
      </c>
      <c r="G2373" s="223">
        <v>0</v>
      </c>
      <c r="H2373" s="223">
        <v>0</v>
      </c>
      <c r="I2373" s="223">
        <v>0</v>
      </c>
      <c r="J2373" s="223">
        <v>0</v>
      </c>
      <c r="K2373" s="223">
        <v>0</v>
      </c>
      <c r="L2373" s="223">
        <v>0</v>
      </c>
      <c r="M2373" s="223">
        <v>0</v>
      </c>
      <c r="N2373" s="223">
        <v>0</v>
      </c>
      <c r="O2373">
        <v>30</v>
      </c>
    </row>
    <row r="2374" spans="1:15">
      <c r="A2374" s="222" t="s">
        <v>1525</v>
      </c>
      <c r="B2374" s="222" t="s">
        <v>119</v>
      </c>
      <c r="C2374" s="223">
        <v>0</v>
      </c>
      <c r="D2374" s="223">
        <v>0</v>
      </c>
      <c r="E2374" s="223">
        <v>0</v>
      </c>
      <c r="F2374" s="223">
        <v>0</v>
      </c>
      <c r="G2374" s="223">
        <v>0</v>
      </c>
      <c r="H2374" s="223">
        <v>0</v>
      </c>
      <c r="I2374" s="223">
        <v>0</v>
      </c>
      <c r="J2374" s="223">
        <v>0</v>
      </c>
      <c r="K2374" s="223">
        <v>0</v>
      </c>
      <c r="L2374" s="223">
        <v>0</v>
      </c>
      <c r="M2374" s="223">
        <v>0</v>
      </c>
      <c r="N2374" s="223">
        <v>0</v>
      </c>
      <c r="O2374">
        <v>30</v>
      </c>
    </row>
    <row r="2375" spans="1:15">
      <c r="A2375" s="222" t="s">
        <v>1526</v>
      </c>
      <c r="B2375" s="222" t="s">
        <v>119</v>
      </c>
      <c r="C2375" s="223">
        <v>0</v>
      </c>
      <c r="D2375" s="223">
        <v>0</v>
      </c>
      <c r="E2375" s="223">
        <v>0</v>
      </c>
      <c r="F2375" s="223">
        <v>0</v>
      </c>
      <c r="G2375" s="223">
        <v>0</v>
      </c>
      <c r="H2375" s="223">
        <v>0</v>
      </c>
      <c r="I2375" s="223">
        <v>0</v>
      </c>
      <c r="J2375" s="223">
        <v>0</v>
      </c>
      <c r="K2375" s="223">
        <v>0</v>
      </c>
      <c r="L2375" s="223">
        <v>0</v>
      </c>
      <c r="M2375" s="223">
        <v>0</v>
      </c>
      <c r="N2375" s="223">
        <v>0</v>
      </c>
      <c r="O2375">
        <v>30</v>
      </c>
    </row>
    <row r="2376" spans="1:15">
      <c r="A2376" s="222" t="s">
        <v>1527</v>
      </c>
      <c r="B2376" s="222" t="s">
        <v>119</v>
      </c>
      <c r="C2376" s="223">
        <v>0</v>
      </c>
      <c r="D2376" s="223">
        <v>0</v>
      </c>
      <c r="E2376" s="223">
        <v>0</v>
      </c>
      <c r="F2376" s="223">
        <v>0</v>
      </c>
      <c r="G2376" s="223">
        <v>0</v>
      </c>
      <c r="H2376" s="223">
        <v>0</v>
      </c>
      <c r="I2376" s="223">
        <v>0</v>
      </c>
      <c r="J2376" s="223">
        <v>0</v>
      </c>
      <c r="K2376" s="223">
        <v>0</v>
      </c>
      <c r="L2376" s="223">
        <v>0</v>
      </c>
      <c r="M2376" s="223">
        <v>0</v>
      </c>
      <c r="N2376" s="223">
        <v>0</v>
      </c>
      <c r="O2376">
        <v>30</v>
      </c>
    </row>
    <row r="2377" spans="1:15">
      <c r="A2377" s="222" t="s">
        <v>1528</v>
      </c>
      <c r="B2377" s="222" t="s">
        <v>119</v>
      </c>
      <c r="C2377" s="223">
        <v>0</v>
      </c>
      <c r="D2377" s="223">
        <v>0</v>
      </c>
      <c r="E2377" s="223">
        <v>0</v>
      </c>
      <c r="F2377" s="223">
        <v>0</v>
      </c>
      <c r="G2377" s="223">
        <v>0</v>
      </c>
      <c r="H2377" s="223">
        <v>0</v>
      </c>
      <c r="I2377" s="223">
        <v>0</v>
      </c>
      <c r="J2377" s="223">
        <v>0</v>
      </c>
      <c r="K2377" s="223">
        <v>0</v>
      </c>
      <c r="L2377" s="223">
        <v>0</v>
      </c>
      <c r="M2377" s="223">
        <v>0</v>
      </c>
      <c r="N2377" s="223">
        <v>0</v>
      </c>
      <c r="O2377">
        <v>30</v>
      </c>
    </row>
    <row r="2378" spans="1:15">
      <c r="A2378" s="222" t="s">
        <v>1529</v>
      </c>
      <c r="B2378" s="222" t="s">
        <v>119</v>
      </c>
      <c r="C2378" s="223">
        <v>0</v>
      </c>
      <c r="D2378" s="223">
        <v>0</v>
      </c>
      <c r="E2378" s="223">
        <v>0</v>
      </c>
      <c r="F2378" s="223">
        <v>0</v>
      </c>
      <c r="G2378" s="223">
        <v>0</v>
      </c>
      <c r="H2378" s="223">
        <v>0</v>
      </c>
      <c r="I2378" s="223">
        <v>0</v>
      </c>
      <c r="J2378" s="223">
        <v>0</v>
      </c>
      <c r="K2378" s="223">
        <v>0</v>
      </c>
      <c r="L2378" s="223">
        <v>0</v>
      </c>
      <c r="M2378" s="223">
        <v>0</v>
      </c>
      <c r="N2378" s="223">
        <v>0</v>
      </c>
      <c r="O2378">
        <v>30</v>
      </c>
    </row>
    <row r="2379" spans="1:15">
      <c r="A2379" s="222" t="s">
        <v>1530</v>
      </c>
      <c r="B2379" s="222" t="s">
        <v>119</v>
      </c>
      <c r="C2379" s="223">
        <v>0</v>
      </c>
      <c r="D2379" s="223">
        <v>0</v>
      </c>
      <c r="E2379" s="223">
        <v>0</v>
      </c>
      <c r="F2379" s="223">
        <v>0</v>
      </c>
      <c r="G2379" s="223">
        <v>0</v>
      </c>
      <c r="H2379" s="223">
        <v>0</v>
      </c>
      <c r="I2379" s="223">
        <v>0</v>
      </c>
      <c r="J2379" s="223">
        <v>0</v>
      </c>
      <c r="K2379" s="223">
        <v>0</v>
      </c>
      <c r="L2379" s="223">
        <v>0</v>
      </c>
      <c r="M2379" s="223">
        <v>0</v>
      </c>
      <c r="N2379" s="223">
        <v>0</v>
      </c>
      <c r="O2379">
        <v>30</v>
      </c>
    </row>
    <row r="2380" spans="1:15">
      <c r="A2380" s="222" t="s">
        <v>1531</v>
      </c>
      <c r="B2380" s="222" t="s">
        <v>119</v>
      </c>
      <c r="C2380" s="223">
        <v>0</v>
      </c>
      <c r="D2380" s="223">
        <v>0</v>
      </c>
      <c r="E2380" s="223">
        <v>0</v>
      </c>
      <c r="F2380" s="223">
        <v>0</v>
      </c>
      <c r="G2380" s="223">
        <v>0</v>
      </c>
      <c r="H2380" s="223">
        <v>0</v>
      </c>
      <c r="I2380" s="223">
        <v>0</v>
      </c>
      <c r="J2380" s="223">
        <v>0</v>
      </c>
      <c r="K2380" s="223">
        <v>0</v>
      </c>
      <c r="L2380" s="223">
        <v>0</v>
      </c>
      <c r="M2380" s="223">
        <v>0</v>
      </c>
      <c r="N2380" s="223">
        <v>0</v>
      </c>
      <c r="O2380">
        <v>30</v>
      </c>
    </row>
    <row r="2381" spans="1:15">
      <c r="A2381" s="222" t="s">
        <v>1532</v>
      </c>
      <c r="B2381" s="222" t="s">
        <v>119</v>
      </c>
      <c r="C2381" s="223">
        <v>0</v>
      </c>
      <c r="D2381" s="223">
        <v>0</v>
      </c>
      <c r="E2381" s="223">
        <v>0</v>
      </c>
      <c r="F2381" s="223">
        <v>0</v>
      </c>
      <c r="G2381" s="223">
        <v>0</v>
      </c>
      <c r="H2381" s="223">
        <v>0</v>
      </c>
      <c r="I2381" s="223">
        <v>0</v>
      </c>
      <c r="J2381" s="223">
        <v>0</v>
      </c>
      <c r="K2381" s="223">
        <v>0</v>
      </c>
      <c r="L2381" s="223">
        <v>0</v>
      </c>
      <c r="M2381" s="223">
        <v>0</v>
      </c>
      <c r="N2381" s="223">
        <v>0</v>
      </c>
      <c r="O2381">
        <v>30</v>
      </c>
    </row>
    <row r="2382" spans="1:15">
      <c r="A2382" s="222" t="s">
        <v>1533</v>
      </c>
      <c r="B2382" s="222" t="s">
        <v>119</v>
      </c>
      <c r="C2382" s="223">
        <v>0</v>
      </c>
      <c r="D2382" s="223">
        <v>0</v>
      </c>
      <c r="E2382" s="223">
        <v>0</v>
      </c>
      <c r="F2382" s="223">
        <v>0</v>
      </c>
      <c r="G2382" s="223">
        <v>0</v>
      </c>
      <c r="H2382" s="223">
        <v>0</v>
      </c>
      <c r="I2382" s="223">
        <v>0</v>
      </c>
      <c r="J2382" s="223">
        <v>0</v>
      </c>
      <c r="K2382" s="223">
        <v>0</v>
      </c>
      <c r="L2382" s="223">
        <v>0</v>
      </c>
      <c r="M2382" s="223">
        <v>0</v>
      </c>
      <c r="N2382" s="223">
        <v>0</v>
      </c>
      <c r="O2382">
        <v>30</v>
      </c>
    </row>
    <row r="2383" spans="1:15">
      <c r="A2383" s="222" t="s">
        <v>1534</v>
      </c>
      <c r="B2383" s="222" t="s">
        <v>1535</v>
      </c>
      <c r="C2383" s="223">
        <v>-65633691.579999998</v>
      </c>
      <c r="D2383" s="223">
        <v>-67527920.799999997</v>
      </c>
      <c r="E2383" s="223">
        <v>-49689217.899999999</v>
      </c>
      <c r="F2383" s="223">
        <v>-52574928.469999999</v>
      </c>
      <c r="G2383" s="223">
        <v>-57324058.159999996</v>
      </c>
      <c r="H2383" s="223">
        <v>-62255464</v>
      </c>
      <c r="I2383" s="223">
        <v>-49839371.259999998</v>
      </c>
      <c r="J2383" s="223">
        <v>-49839371.259999998</v>
      </c>
      <c r="K2383" s="223">
        <v>-49839371.259999998</v>
      </c>
      <c r="L2383" s="223">
        <v>-49839371.259999998</v>
      </c>
      <c r="M2383" s="223">
        <v>-49839371.259999998</v>
      </c>
      <c r="N2383" s="223">
        <v>-49839371.259999998</v>
      </c>
      <c r="O2383">
        <v>30</v>
      </c>
    </row>
    <row r="2384" spans="1:15">
      <c r="A2384" s="222" t="s">
        <v>1536</v>
      </c>
      <c r="B2384" s="222" t="s">
        <v>1537</v>
      </c>
      <c r="C2384" s="223">
        <v>0</v>
      </c>
      <c r="D2384" s="223">
        <v>0</v>
      </c>
      <c r="E2384" s="223">
        <v>0</v>
      </c>
      <c r="F2384" s="223">
        <v>0</v>
      </c>
      <c r="G2384" s="223">
        <v>0</v>
      </c>
      <c r="H2384" s="223">
        <v>0</v>
      </c>
      <c r="I2384" s="223">
        <v>0</v>
      </c>
      <c r="J2384" s="223">
        <v>0</v>
      </c>
      <c r="K2384" s="223">
        <v>0</v>
      </c>
      <c r="L2384" s="223">
        <v>0</v>
      </c>
      <c r="M2384" s="223">
        <v>0</v>
      </c>
      <c r="N2384" s="223">
        <v>0</v>
      </c>
      <c r="O2384">
        <v>30</v>
      </c>
    </row>
    <row r="2385" spans="1:15">
      <c r="A2385" s="222" t="s">
        <v>1538</v>
      </c>
      <c r="B2385" s="222" t="s">
        <v>1539</v>
      </c>
      <c r="C2385" s="223">
        <v>-34662784.109999999</v>
      </c>
      <c r="D2385" s="223">
        <v>-32683834.690000001</v>
      </c>
      <c r="E2385" s="223">
        <v>-38871074.829999998</v>
      </c>
      <c r="F2385" s="223">
        <v>-28157176.420000002</v>
      </c>
      <c r="G2385" s="223">
        <v>-22968827.77</v>
      </c>
      <c r="H2385" s="223">
        <v>-41721428.420000002</v>
      </c>
      <c r="I2385" s="223">
        <v>-51695298.780000001</v>
      </c>
      <c r="J2385" s="223">
        <v>-51695298.780000001</v>
      </c>
      <c r="K2385" s="223">
        <v>-51695298.780000001</v>
      </c>
      <c r="L2385" s="223">
        <v>-51695298.780000001</v>
      </c>
      <c r="M2385" s="223">
        <v>-51695298.780000001</v>
      </c>
      <c r="N2385" s="223">
        <v>-51695298.780000001</v>
      </c>
      <c r="O2385">
        <v>30</v>
      </c>
    </row>
    <row r="2386" spans="1:15">
      <c r="A2386" s="222" t="s">
        <v>1540</v>
      </c>
      <c r="B2386" s="222" t="s">
        <v>1541</v>
      </c>
      <c r="C2386" s="223">
        <v>-49206865.450000003</v>
      </c>
      <c r="D2386" s="223">
        <v>-10816778.65</v>
      </c>
      <c r="E2386" s="223">
        <v>-13958396</v>
      </c>
      <c r="F2386" s="223">
        <v>-20287045.309999999</v>
      </c>
      <c r="G2386" s="223">
        <v>-24469255</v>
      </c>
      <c r="H2386" s="223">
        <v>-11727999.76</v>
      </c>
      <c r="I2386" s="223">
        <v>-2033954.52</v>
      </c>
      <c r="J2386" s="223">
        <v>-2033954.52</v>
      </c>
      <c r="K2386" s="223">
        <v>-2033954.52</v>
      </c>
      <c r="L2386" s="223">
        <v>-2033954.52</v>
      </c>
      <c r="M2386" s="223">
        <v>-2033954.52</v>
      </c>
      <c r="N2386" s="223">
        <v>-2033954.52</v>
      </c>
      <c r="O2386">
        <v>30</v>
      </c>
    </row>
    <row r="2387" spans="1:15">
      <c r="A2387" s="222" t="s">
        <v>1542</v>
      </c>
      <c r="B2387" s="222" t="s">
        <v>1543</v>
      </c>
      <c r="C2387" s="223">
        <v>-1242880.53</v>
      </c>
      <c r="D2387" s="223">
        <v>-138110.57</v>
      </c>
      <c r="E2387" s="223">
        <v>-313923.19</v>
      </c>
      <c r="F2387" s="223">
        <v>-669072.05000000005</v>
      </c>
      <c r="G2387" s="223">
        <v>-130193.59</v>
      </c>
      <c r="H2387" s="223">
        <v>-323360.93</v>
      </c>
      <c r="I2387" s="223">
        <v>-323360.93</v>
      </c>
      <c r="J2387" s="223">
        <v>-323360.93</v>
      </c>
      <c r="K2387" s="223">
        <v>-323360.93</v>
      </c>
      <c r="L2387" s="223">
        <v>-323360.93</v>
      </c>
      <c r="M2387" s="223">
        <v>-323360.93</v>
      </c>
      <c r="N2387" s="223">
        <v>-323360.93</v>
      </c>
      <c r="O2387">
        <v>30</v>
      </c>
    </row>
    <row r="2388" spans="1:15">
      <c r="A2388" s="222" t="s">
        <v>1544</v>
      </c>
      <c r="B2388" s="222" t="s">
        <v>1545</v>
      </c>
      <c r="C2388" s="223">
        <v>0</v>
      </c>
      <c r="D2388" s="223">
        <v>0</v>
      </c>
      <c r="E2388" s="223">
        <v>0</v>
      </c>
      <c r="F2388" s="223">
        <v>0</v>
      </c>
      <c r="G2388" s="223">
        <v>0</v>
      </c>
      <c r="H2388" s="223">
        <v>0</v>
      </c>
      <c r="I2388" s="223">
        <v>0</v>
      </c>
      <c r="J2388" s="223">
        <v>0</v>
      </c>
      <c r="K2388" s="223">
        <v>0</v>
      </c>
      <c r="L2388" s="223">
        <v>0</v>
      </c>
      <c r="M2388" s="223">
        <v>0</v>
      </c>
      <c r="N2388" s="223">
        <v>0</v>
      </c>
      <c r="O2388">
        <v>30</v>
      </c>
    </row>
    <row r="2389" spans="1:15">
      <c r="A2389" s="222" t="s">
        <v>1546</v>
      </c>
      <c r="B2389" s="222" t="s">
        <v>1547</v>
      </c>
      <c r="C2389" s="223">
        <v>8059.14</v>
      </c>
      <c r="D2389" s="223">
        <v>908.84</v>
      </c>
      <c r="E2389" s="223">
        <v>366.23</v>
      </c>
      <c r="F2389" s="223">
        <v>16529.2</v>
      </c>
      <c r="G2389" s="223">
        <v>441.09</v>
      </c>
      <c r="H2389" s="223">
        <v>0</v>
      </c>
      <c r="I2389" s="223">
        <v>0</v>
      </c>
      <c r="J2389" s="223">
        <v>0</v>
      </c>
      <c r="K2389" s="223">
        <v>0</v>
      </c>
      <c r="L2389" s="223">
        <v>0</v>
      </c>
      <c r="M2389" s="223">
        <v>0</v>
      </c>
      <c r="N2389" s="223">
        <v>0</v>
      </c>
      <c r="O2389">
        <v>30</v>
      </c>
    </row>
    <row r="2390" spans="1:15">
      <c r="A2390" s="222" t="s">
        <v>1548</v>
      </c>
      <c r="B2390" s="222" t="s">
        <v>1549</v>
      </c>
      <c r="C2390" s="223">
        <v>76112.12</v>
      </c>
      <c r="D2390" s="223">
        <v>133677.59</v>
      </c>
      <c r="E2390" s="223">
        <v>111743.37</v>
      </c>
      <c r="F2390" s="223">
        <v>322720.84000000003</v>
      </c>
      <c r="G2390" s="223">
        <v>33019.730000000003</v>
      </c>
      <c r="H2390" s="223">
        <v>-13769.04</v>
      </c>
      <c r="I2390" s="223">
        <v>0</v>
      </c>
      <c r="J2390" s="223">
        <v>0</v>
      </c>
      <c r="K2390" s="223">
        <v>0</v>
      </c>
      <c r="L2390" s="223">
        <v>0</v>
      </c>
      <c r="M2390" s="223">
        <v>0</v>
      </c>
      <c r="N2390" s="223">
        <v>0</v>
      </c>
      <c r="O2390">
        <v>30</v>
      </c>
    </row>
    <row r="2391" spans="1:15">
      <c r="A2391" s="222" t="s">
        <v>1550</v>
      </c>
      <c r="B2391" s="222" t="s">
        <v>1551</v>
      </c>
      <c r="C2391" s="223">
        <v>987884.83</v>
      </c>
      <c r="D2391" s="223">
        <v>1336824.97</v>
      </c>
      <c r="E2391" s="223">
        <v>817727.26</v>
      </c>
      <c r="F2391" s="223">
        <v>1261423.8600000001</v>
      </c>
      <c r="G2391" s="223">
        <v>423491.67</v>
      </c>
      <c r="H2391" s="223">
        <v>-112790.78</v>
      </c>
      <c r="I2391" s="223">
        <v>0</v>
      </c>
      <c r="J2391" s="223">
        <v>0</v>
      </c>
      <c r="K2391" s="223">
        <v>0</v>
      </c>
      <c r="L2391" s="223">
        <v>0</v>
      </c>
      <c r="M2391" s="223">
        <v>0</v>
      </c>
      <c r="N2391" s="223">
        <v>0</v>
      </c>
      <c r="O2391">
        <v>30</v>
      </c>
    </row>
    <row r="2392" spans="1:15">
      <c r="A2392" s="222" t="s">
        <v>1552</v>
      </c>
      <c r="B2392" s="222" t="s">
        <v>1553</v>
      </c>
      <c r="C2392" s="223">
        <v>0</v>
      </c>
      <c r="D2392" s="223">
        <v>0</v>
      </c>
      <c r="E2392" s="223">
        <v>0</v>
      </c>
      <c r="F2392" s="223">
        <v>0</v>
      </c>
      <c r="G2392" s="223">
        <v>0</v>
      </c>
      <c r="H2392" s="223">
        <v>0</v>
      </c>
      <c r="I2392" s="223">
        <v>0</v>
      </c>
      <c r="J2392" s="223">
        <v>0</v>
      </c>
      <c r="K2392" s="223">
        <v>0</v>
      </c>
      <c r="L2392" s="223">
        <v>0</v>
      </c>
      <c r="M2392" s="223">
        <v>0</v>
      </c>
      <c r="N2392" s="223">
        <v>0</v>
      </c>
      <c r="O2392">
        <v>30</v>
      </c>
    </row>
    <row r="2393" spans="1:15">
      <c r="A2393" s="222" t="s">
        <v>1554</v>
      </c>
      <c r="B2393" s="222" t="s">
        <v>1555</v>
      </c>
      <c r="C2393" s="223">
        <v>0</v>
      </c>
      <c r="D2393" s="223">
        <v>0</v>
      </c>
      <c r="E2393" s="223">
        <v>0</v>
      </c>
      <c r="F2393" s="223">
        <v>0</v>
      </c>
      <c r="G2393" s="223">
        <v>0</v>
      </c>
      <c r="H2393" s="223">
        <v>0</v>
      </c>
      <c r="I2393" s="223">
        <v>0</v>
      </c>
      <c r="J2393" s="223">
        <v>0</v>
      </c>
      <c r="K2393" s="223">
        <v>0</v>
      </c>
      <c r="L2393" s="223">
        <v>0</v>
      </c>
      <c r="M2393" s="223">
        <v>0</v>
      </c>
      <c r="N2393" s="223">
        <v>0</v>
      </c>
      <c r="O2393">
        <v>30</v>
      </c>
    </row>
    <row r="2394" spans="1:15">
      <c r="A2394" s="222" t="s">
        <v>1556</v>
      </c>
      <c r="B2394" s="222" t="s">
        <v>1557</v>
      </c>
      <c r="C2394" s="223">
        <v>0</v>
      </c>
      <c r="D2394" s="223">
        <v>0</v>
      </c>
      <c r="E2394" s="223">
        <v>0</v>
      </c>
      <c r="F2394" s="223">
        <v>0</v>
      </c>
      <c r="G2394" s="223">
        <v>0</v>
      </c>
      <c r="H2394" s="223">
        <v>0</v>
      </c>
      <c r="I2394" s="223">
        <v>0</v>
      </c>
      <c r="J2394" s="223">
        <v>0</v>
      </c>
      <c r="K2394" s="223">
        <v>0</v>
      </c>
      <c r="L2394" s="223">
        <v>0</v>
      </c>
      <c r="M2394" s="223">
        <v>0</v>
      </c>
      <c r="N2394" s="223">
        <v>0</v>
      </c>
      <c r="O2394">
        <v>30</v>
      </c>
    </row>
    <row r="2395" spans="1:15">
      <c r="A2395" s="222" t="s">
        <v>1558</v>
      </c>
      <c r="B2395" s="222" t="s">
        <v>1559</v>
      </c>
      <c r="C2395" s="223">
        <v>-38904255.079999998</v>
      </c>
      <c r="D2395" s="223">
        <v>-36532697.979999997</v>
      </c>
      <c r="E2395" s="223">
        <v>-38793560.350000001</v>
      </c>
      <c r="F2395" s="223">
        <v>-38992273.060000002</v>
      </c>
      <c r="G2395" s="223">
        <v>-34448801.729999997</v>
      </c>
      <c r="H2395" s="223">
        <v>-41082980.789999999</v>
      </c>
      <c r="I2395" s="223">
        <v>-12303000.98</v>
      </c>
      <c r="J2395" s="223">
        <v>-12303000.98</v>
      </c>
      <c r="K2395" s="223">
        <v>-12303000.98</v>
      </c>
      <c r="L2395" s="223">
        <v>-12303000.98</v>
      </c>
      <c r="M2395" s="223">
        <v>-12303000.98</v>
      </c>
      <c r="N2395" s="223">
        <v>-12303000.98</v>
      </c>
      <c r="O2395">
        <v>30</v>
      </c>
    </row>
    <row r="2396" spans="1:15">
      <c r="A2396" s="222" t="s">
        <v>1560</v>
      </c>
      <c r="B2396" s="222" t="s">
        <v>1561</v>
      </c>
      <c r="C2396" s="223">
        <v>0</v>
      </c>
      <c r="D2396" s="223">
        <v>0</v>
      </c>
      <c r="E2396" s="223">
        <v>0</v>
      </c>
      <c r="F2396" s="223">
        <v>0</v>
      </c>
      <c r="G2396" s="223">
        <v>0</v>
      </c>
      <c r="H2396" s="223">
        <v>0</v>
      </c>
      <c r="I2396" s="223">
        <v>0</v>
      </c>
      <c r="J2396" s="223">
        <v>0</v>
      </c>
      <c r="K2396" s="223">
        <v>0</v>
      </c>
      <c r="L2396" s="223">
        <v>0</v>
      </c>
      <c r="M2396" s="223">
        <v>0</v>
      </c>
      <c r="N2396" s="223">
        <v>0</v>
      </c>
      <c r="O2396">
        <v>30</v>
      </c>
    </row>
    <row r="2397" spans="1:15">
      <c r="A2397" s="222" t="s">
        <v>1562</v>
      </c>
      <c r="B2397" s="222" t="s">
        <v>1563</v>
      </c>
      <c r="C2397" s="223">
        <v>0</v>
      </c>
      <c r="D2397" s="223">
        <v>0</v>
      </c>
      <c r="E2397" s="223">
        <v>0</v>
      </c>
      <c r="F2397" s="223">
        <v>0</v>
      </c>
      <c r="G2397" s="223">
        <v>0</v>
      </c>
      <c r="H2397" s="223">
        <v>0</v>
      </c>
      <c r="I2397" s="223">
        <v>0</v>
      </c>
      <c r="J2397" s="223">
        <v>0</v>
      </c>
      <c r="K2397" s="223">
        <v>0</v>
      </c>
      <c r="L2397" s="223">
        <v>0</v>
      </c>
      <c r="M2397" s="223">
        <v>0</v>
      </c>
      <c r="N2397" s="223">
        <v>0</v>
      </c>
      <c r="O2397">
        <v>30</v>
      </c>
    </row>
    <row r="2398" spans="1:15">
      <c r="A2398" s="222" t="s">
        <v>1564</v>
      </c>
      <c r="B2398" s="222" t="s">
        <v>1565</v>
      </c>
      <c r="C2398" s="223">
        <v>0</v>
      </c>
      <c r="D2398" s="223">
        <v>0</v>
      </c>
      <c r="E2398" s="223">
        <v>0</v>
      </c>
      <c r="F2398" s="223">
        <v>0</v>
      </c>
      <c r="G2398" s="223">
        <v>0</v>
      </c>
      <c r="H2398" s="223">
        <v>0</v>
      </c>
      <c r="I2398" s="223">
        <v>0</v>
      </c>
      <c r="J2398" s="223">
        <v>0</v>
      </c>
      <c r="K2398" s="223">
        <v>0</v>
      </c>
      <c r="L2398" s="223">
        <v>0</v>
      </c>
      <c r="M2398" s="223">
        <v>0</v>
      </c>
      <c r="N2398" s="223">
        <v>0</v>
      </c>
      <c r="O2398">
        <v>30</v>
      </c>
    </row>
    <row r="2399" spans="1:15">
      <c r="A2399" s="222" t="s">
        <v>1566</v>
      </c>
      <c r="B2399" s="222" t="s">
        <v>1567</v>
      </c>
      <c r="C2399" s="223">
        <v>0</v>
      </c>
      <c r="D2399" s="223">
        <v>0</v>
      </c>
      <c r="E2399" s="223">
        <v>0</v>
      </c>
      <c r="F2399" s="223">
        <v>0</v>
      </c>
      <c r="G2399" s="223">
        <v>0</v>
      </c>
      <c r="H2399" s="223">
        <v>0</v>
      </c>
      <c r="I2399" s="223">
        <v>0</v>
      </c>
      <c r="J2399" s="223">
        <v>0</v>
      </c>
      <c r="K2399" s="223">
        <v>0</v>
      </c>
      <c r="L2399" s="223">
        <v>0</v>
      </c>
      <c r="M2399" s="223">
        <v>0</v>
      </c>
      <c r="N2399" s="223">
        <v>0</v>
      </c>
      <c r="O2399">
        <v>30</v>
      </c>
    </row>
    <row r="2400" spans="1:15">
      <c r="A2400" s="222" t="s">
        <v>1568</v>
      </c>
      <c r="B2400" s="222" t="s">
        <v>1569</v>
      </c>
      <c r="C2400" s="223">
        <v>0</v>
      </c>
      <c r="D2400" s="223">
        <v>0</v>
      </c>
      <c r="E2400" s="223">
        <v>0</v>
      </c>
      <c r="F2400" s="223">
        <v>0</v>
      </c>
      <c r="G2400" s="223">
        <v>0</v>
      </c>
      <c r="H2400" s="223">
        <v>0</v>
      </c>
      <c r="I2400" s="223">
        <v>0</v>
      </c>
      <c r="J2400" s="223">
        <v>0</v>
      </c>
      <c r="K2400" s="223">
        <v>0</v>
      </c>
      <c r="L2400" s="223">
        <v>0</v>
      </c>
      <c r="M2400" s="223">
        <v>0</v>
      </c>
      <c r="N2400" s="223">
        <v>0</v>
      </c>
      <c r="O2400">
        <v>30</v>
      </c>
    </row>
    <row r="2401" spans="1:15">
      <c r="A2401" s="222" t="s">
        <v>1570</v>
      </c>
      <c r="B2401" s="222" t="s">
        <v>1571</v>
      </c>
      <c r="C2401" s="223">
        <v>-544086.04</v>
      </c>
      <c r="D2401" s="223">
        <v>-1267113.42</v>
      </c>
      <c r="E2401" s="223">
        <v>-527706.25</v>
      </c>
      <c r="F2401" s="223">
        <v>-405242.18</v>
      </c>
      <c r="G2401" s="223">
        <v>-179616</v>
      </c>
      <c r="H2401" s="223">
        <v>-197671.1</v>
      </c>
      <c r="I2401" s="223">
        <v>0</v>
      </c>
      <c r="J2401" s="223">
        <v>0</v>
      </c>
      <c r="K2401" s="223">
        <v>0</v>
      </c>
      <c r="L2401" s="223">
        <v>0</v>
      </c>
      <c r="M2401" s="223">
        <v>0</v>
      </c>
      <c r="N2401" s="223">
        <v>0</v>
      </c>
      <c r="O2401">
        <v>30</v>
      </c>
    </row>
    <row r="2402" spans="1:15">
      <c r="A2402" s="222" t="s">
        <v>1572</v>
      </c>
      <c r="B2402" s="222" t="s">
        <v>1573</v>
      </c>
      <c r="C2402" s="223">
        <v>0</v>
      </c>
      <c r="D2402" s="223">
        <v>0</v>
      </c>
      <c r="E2402" s="223">
        <v>0</v>
      </c>
      <c r="F2402" s="223">
        <v>0</v>
      </c>
      <c r="G2402" s="223">
        <v>0</v>
      </c>
      <c r="H2402" s="223">
        <v>0</v>
      </c>
      <c r="I2402" s="223">
        <v>0</v>
      </c>
      <c r="J2402" s="223">
        <v>0</v>
      </c>
      <c r="K2402" s="223">
        <v>0</v>
      </c>
      <c r="L2402" s="223">
        <v>0</v>
      </c>
      <c r="M2402" s="223">
        <v>0</v>
      </c>
      <c r="N2402" s="223">
        <v>0</v>
      </c>
      <c r="O2402">
        <v>30</v>
      </c>
    </row>
    <row r="2403" spans="1:15">
      <c r="A2403" s="222" t="s">
        <v>1574</v>
      </c>
      <c r="B2403" s="222" t="s">
        <v>1575</v>
      </c>
      <c r="C2403" s="223">
        <v>0</v>
      </c>
      <c r="D2403" s="223">
        <v>0</v>
      </c>
      <c r="E2403" s="223">
        <v>-793962.96</v>
      </c>
      <c r="F2403" s="223">
        <v>-1676517.85</v>
      </c>
      <c r="G2403" s="223">
        <v>0</v>
      </c>
      <c r="H2403" s="223">
        <v>0</v>
      </c>
      <c r="I2403" s="223">
        <v>0</v>
      </c>
      <c r="J2403" s="223">
        <v>0</v>
      </c>
      <c r="K2403" s="223">
        <v>0</v>
      </c>
      <c r="L2403" s="223">
        <v>0</v>
      </c>
      <c r="M2403" s="223">
        <v>0</v>
      </c>
      <c r="N2403" s="223">
        <v>0</v>
      </c>
      <c r="O2403">
        <v>30</v>
      </c>
    </row>
    <row r="2404" spans="1:15">
      <c r="A2404" s="222" t="s">
        <v>1576</v>
      </c>
      <c r="B2404" s="222" t="s">
        <v>1577</v>
      </c>
      <c r="C2404" s="223">
        <v>0</v>
      </c>
      <c r="D2404" s="223">
        <v>0</v>
      </c>
      <c r="E2404" s="223">
        <v>0</v>
      </c>
      <c r="F2404" s="223">
        <v>0</v>
      </c>
      <c r="G2404" s="223">
        <v>0</v>
      </c>
      <c r="H2404" s="223">
        <v>0</v>
      </c>
      <c r="I2404" s="223">
        <v>0</v>
      </c>
      <c r="J2404" s="223">
        <v>0</v>
      </c>
      <c r="K2404" s="223">
        <v>0</v>
      </c>
      <c r="L2404" s="223">
        <v>0</v>
      </c>
      <c r="M2404" s="223">
        <v>0</v>
      </c>
      <c r="N2404" s="223">
        <v>0</v>
      </c>
      <c r="O2404">
        <v>30</v>
      </c>
    </row>
    <row r="2405" spans="1:15">
      <c r="A2405" s="222" t="s">
        <v>1578</v>
      </c>
      <c r="B2405" s="222" t="s">
        <v>1579</v>
      </c>
      <c r="C2405" s="223">
        <v>-1578077.03</v>
      </c>
      <c r="D2405" s="223">
        <v>-1492868.4</v>
      </c>
      <c r="E2405" s="223">
        <v>-1587813.5</v>
      </c>
      <c r="F2405" s="223">
        <v>-1843834.93</v>
      </c>
      <c r="G2405" s="223">
        <v>-1664113.66</v>
      </c>
      <c r="H2405" s="223">
        <v>-1538057.86</v>
      </c>
      <c r="I2405" s="223">
        <v>-1538057.86</v>
      </c>
      <c r="J2405" s="223">
        <v>-1538057.86</v>
      </c>
      <c r="K2405" s="223">
        <v>-1538057.86</v>
      </c>
      <c r="L2405" s="223">
        <v>-1538057.86</v>
      </c>
      <c r="M2405" s="223">
        <v>-1538057.86</v>
      </c>
      <c r="N2405" s="223">
        <v>-1538057.86</v>
      </c>
      <c r="O2405">
        <v>30</v>
      </c>
    </row>
    <row r="2406" spans="1:15">
      <c r="A2406" s="222" t="s">
        <v>1580</v>
      </c>
      <c r="B2406" s="222" t="s">
        <v>1581</v>
      </c>
      <c r="C2406" s="223">
        <v>-426864.36</v>
      </c>
      <c r="D2406" s="223">
        <v>-379173.96</v>
      </c>
      <c r="E2406" s="223">
        <v>-403173.22</v>
      </c>
      <c r="F2406" s="223">
        <v>-489316.83</v>
      </c>
      <c r="G2406" s="223">
        <v>-420432.56</v>
      </c>
      <c r="H2406" s="223">
        <v>-383942.7</v>
      </c>
      <c r="I2406" s="223">
        <v>-273133.25</v>
      </c>
      <c r="J2406" s="223">
        <v>-273133.25</v>
      </c>
      <c r="K2406" s="223">
        <v>-273133.25</v>
      </c>
      <c r="L2406" s="223">
        <v>-273133.25</v>
      </c>
      <c r="M2406" s="223">
        <v>-273133.25</v>
      </c>
      <c r="N2406" s="223">
        <v>-273133.25</v>
      </c>
      <c r="O2406">
        <v>30</v>
      </c>
    </row>
    <row r="2407" spans="1:15">
      <c r="A2407" s="222" t="s">
        <v>1582</v>
      </c>
      <c r="B2407" s="222" t="s">
        <v>1583</v>
      </c>
      <c r="C2407" s="223">
        <v>-8344358.5</v>
      </c>
      <c r="D2407" s="223">
        <v>-8506099.9199999999</v>
      </c>
      <c r="E2407" s="223">
        <v>-8757163.2599999998</v>
      </c>
      <c r="F2407" s="223">
        <v>-9001904.9800000004</v>
      </c>
      <c r="G2407" s="223">
        <v>-9232880.8699999992</v>
      </c>
      <c r="H2407" s="223">
        <v>-9477756.7699999996</v>
      </c>
      <c r="I2407" s="223">
        <v>-9477756.7699999996</v>
      </c>
      <c r="J2407" s="223">
        <v>-9477756.7699999996</v>
      </c>
      <c r="K2407" s="223">
        <v>-9477756.7699999996</v>
      </c>
      <c r="L2407" s="223">
        <v>-9477756.7699999996</v>
      </c>
      <c r="M2407" s="223">
        <v>-9477756.7699999996</v>
      </c>
      <c r="N2407" s="223">
        <v>-9477756.7699999996</v>
      </c>
      <c r="O2407">
        <v>30</v>
      </c>
    </row>
    <row r="2408" spans="1:15">
      <c r="A2408" s="222" t="s">
        <v>1584</v>
      </c>
      <c r="B2408" s="222" t="s">
        <v>1585</v>
      </c>
      <c r="C2408" s="223">
        <v>-522763.74</v>
      </c>
      <c r="D2408" s="223">
        <v>-1025487.62</v>
      </c>
      <c r="E2408" s="223">
        <v>-1540145.26</v>
      </c>
      <c r="F2408" s="223">
        <v>-2196525.75</v>
      </c>
      <c r="G2408" s="223">
        <v>-2754746.94</v>
      </c>
      <c r="H2408" s="223">
        <v>-3248153.14</v>
      </c>
      <c r="I2408" s="223">
        <v>-3248153.14</v>
      </c>
      <c r="J2408" s="223">
        <v>-3248153.14</v>
      </c>
      <c r="K2408" s="223">
        <v>-3248153.14</v>
      </c>
      <c r="L2408" s="223">
        <v>-3248153.14</v>
      </c>
      <c r="M2408" s="223">
        <v>-3248153.14</v>
      </c>
      <c r="N2408" s="223">
        <v>-3248153.14</v>
      </c>
      <c r="O2408">
        <v>30</v>
      </c>
    </row>
    <row r="2409" spans="1:15">
      <c r="A2409" s="222" t="s">
        <v>1586</v>
      </c>
      <c r="B2409" s="222" t="s">
        <v>1587</v>
      </c>
      <c r="C2409" s="223">
        <v>0</v>
      </c>
      <c r="D2409" s="223">
        <v>0</v>
      </c>
      <c r="E2409" s="223">
        <v>0</v>
      </c>
      <c r="F2409" s="223">
        <v>0</v>
      </c>
      <c r="G2409" s="223">
        <v>0</v>
      </c>
      <c r="H2409" s="223">
        <v>0</v>
      </c>
      <c r="I2409" s="223">
        <v>273805.40999999997</v>
      </c>
      <c r="J2409" s="223">
        <v>273805.40999999997</v>
      </c>
      <c r="K2409" s="223">
        <v>273805.40999999997</v>
      </c>
      <c r="L2409" s="223">
        <v>273805.40999999997</v>
      </c>
      <c r="M2409" s="223">
        <v>273805.40999999997</v>
      </c>
      <c r="N2409" s="223">
        <v>273805.40999999997</v>
      </c>
      <c r="O2409">
        <v>30</v>
      </c>
    </row>
    <row r="2410" spans="1:15">
      <c r="A2410" s="222" t="s">
        <v>1588</v>
      </c>
      <c r="B2410" s="222" t="s">
        <v>1589</v>
      </c>
      <c r="C2410" s="223">
        <v>0</v>
      </c>
      <c r="D2410" s="223">
        <v>0</v>
      </c>
      <c r="E2410" s="223">
        <v>0</v>
      </c>
      <c r="F2410" s="223">
        <v>0</v>
      </c>
      <c r="G2410" s="223">
        <v>0</v>
      </c>
      <c r="H2410" s="223">
        <v>0</v>
      </c>
      <c r="I2410" s="223">
        <v>0</v>
      </c>
      <c r="J2410" s="223">
        <v>0</v>
      </c>
      <c r="K2410" s="223">
        <v>0</v>
      </c>
      <c r="L2410" s="223">
        <v>0</v>
      </c>
      <c r="M2410" s="223">
        <v>0</v>
      </c>
      <c r="N2410" s="223">
        <v>0</v>
      </c>
      <c r="O2410">
        <v>30</v>
      </c>
    </row>
    <row r="2411" spans="1:15">
      <c r="A2411" s="222" t="s">
        <v>1590</v>
      </c>
      <c r="B2411" s="222" t="s">
        <v>1591</v>
      </c>
      <c r="C2411" s="223">
        <v>0</v>
      </c>
      <c r="D2411" s="223">
        <v>0</v>
      </c>
      <c r="E2411" s="223">
        <v>0</v>
      </c>
      <c r="F2411" s="223">
        <v>0</v>
      </c>
      <c r="G2411" s="223">
        <v>0</v>
      </c>
      <c r="H2411" s="223">
        <v>-6362.67</v>
      </c>
      <c r="I2411" s="223">
        <v>9746.17</v>
      </c>
      <c r="J2411" s="223">
        <v>9746.17</v>
      </c>
      <c r="K2411" s="223">
        <v>9746.17</v>
      </c>
      <c r="L2411" s="223">
        <v>9746.17</v>
      </c>
      <c r="M2411" s="223">
        <v>9746.17</v>
      </c>
      <c r="N2411" s="223">
        <v>9746.17</v>
      </c>
      <c r="O2411">
        <v>30</v>
      </c>
    </row>
    <row r="2412" spans="1:15">
      <c r="A2412" s="222" t="s">
        <v>1592</v>
      </c>
      <c r="B2412" s="222" t="s">
        <v>1593</v>
      </c>
      <c r="C2412" s="223">
        <v>0</v>
      </c>
      <c r="D2412" s="223">
        <v>0</v>
      </c>
      <c r="E2412" s="223">
        <v>-942508.96</v>
      </c>
      <c r="F2412" s="223">
        <v>0</v>
      </c>
      <c r="G2412" s="223">
        <v>0</v>
      </c>
      <c r="H2412" s="223">
        <v>-908422.86</v>
      </c>
      <c r="I2412" s="223">
        <v>-41572.980000000003</v>
      </c>
      <c r="J2412" s="223">
        <v>-41572.980000000003</v>
      </c>
      <c r="K2412" s="223">
        <v>-41572.980000000003</v>
      </c>
      <c r="L2412" s="223">
        <v>-41572.980000000003</v>
      </c>
      <c r="M2412" s="223">
        <v>-41572.980000000003</v>
      </c>
      <c r="N2412" s="223">
        <v>-41572.980000000003</v>
      </c>
      <c r="O2412">
        <v>30</v>
      </c>
    </row>
    <row r="2413" spans="1:15">
      <c r="A2413" s="222" t="s">
        <v>1594</v>
      </c>
      <c r="B2413" s="222" t="s">
        <v>1595</v>
      </c>
      <c r="C2413" s="223">
        <v>0</v>
      </c>
      <c r="D2413" s="223">
        <v>0</v>
      </c>
      <c r="E2413" s="223">
        <v>0</v>
      </c>
      <c r="F2413" s="223">
        <v>0</v>
      </c>
      <c r="G2413" s="223">
        <v>0</v>
      </c>
      <c r="H2413" s="223">
        <v>0</v>
      </c>
      <c r="I2413" s="223">
        <v>0</v>
      </c>
      <c r="J2413" s="223">
        <v>0</v>
      </c>
      <c r="K2413" s="223">
        <v>0</v>
      </c>
      <c r="L2413" s="223">
        <v>0</v>
      </c>
      <c r="M2413" s="223">
        <v>0</v>
      </c>
      <c r="N2413" s="223">
        <v>0</v>
      </c>
      <c r="O2413">
        <v>30</v>
      </c>
    </row>
    <row r="2414" spans="1:15">
      <c r="A2414" s="222" t="s">
        <v>1596</v>
      </c>
      <c r="B2414" s="222" t="s">
        <v>1597</v>
      </c>
      <c r="C2414" s="223">
        <v>0</v>
      </c>
      <c r="D2414" s="223">
        <v>0</v>
      </c>
      <c r="E2414" s="223">
        <v>0</v>
      </c>
      <c r="F2414" s="223">
        <v>0</v>
      </c>
      <c r="G2414" s="223">
        <v>0</v>
      </c>
      <c r="H2414" s="223">
        <v>0</v>
      </c>
      <c r="I2414" s="223">
        <v>0</v>
      </c>
      <c r="J2414" s="223">
        <v>0</v>
      </c>
      <c r="K2414" s="223">
        <v>0</v>
      </c>
      <c r="L2414" s="223">
        <v>0</v>
      </c>
      <c r="M2414" s="223">
        <v>0</v>
      </c>
      <c r="N2414" s="223">
        <v>0</v>
      </c>
      <c r="O2414">
        <v>30</v>
      </c>
    </row>
    <row r="2415" spans="1:15">
      <c r="A2415" s="222" t="s">
        <v>1598</v>
      </c>
      <c r="B2415" s="222" t="s">
        <v>1599</v>
      </c>
      <c r="C2415" s="223">
        <v>0</v>
      </c>
      <c r="D2415" s="223">
        <v>0</v>
      </c>
      <c r="E2415" s="223">
        <v>0</v>
      </c>
      <c r="F2415" s="223">
        <v>0</v>
      </c>
      <c r="G2415" s="223">
        <v>0</v>
      </c>
      <c r="H2415" s="223">
        <v>0</v>
      </c>
      <c r="I2415" s="223">
        <v>0</v>
      </c>
      <c r="J2415" s="223">
        <v>0</v>
      </c>
      <c r="K2415" s="223">
        <v>0</v>
      </c>
      <c r="L2415" s="223">
        <v>0</v>
      </c>
      <c r="M2415" s="223">
        <v>0</v>
      </c>
      <c r="N2415" s="223">
        <v>0</v>
      </c>
      <c r="O2415">
        <v>30</v>
      </c>
    </row>
    <row r="2416" spans="1:15">
      <c r="A2416" s="222" t="s">
        <v>1600</v>
      </c>
      <c r="B2416" s="222" t="s">
        <v>1601</v>
      </c>
      <c r="C2416" s="223">
        <v>0</v>
      </c>
      <c r="D2416" s="223">
        <v>0</v>
      </c>
      <c r="E2416" s="223">
        <v>389632.8</v>
      </c>
      <c r="F2416" s="223">
        <v>0</v>
      </c>
      <c r="G2416" s="223">
        <v>0</v>
      </c>
      <c r="H2416" s="223">
        <v>0</v>
      </c>
      <c r="I2416" s="223">
        <v>0</v>
      </c>
      <c r="J2416" s="223">
        <v>0</v>
      </c>
      <c r="K2416" s="223">
        <v>0</v>
      </c>
      <c r="L2416" s="223">
        <v>0</v>
      </c>
      <c r="M2416" s="223">
        <v>0</v>
      </c>
      <c r="N2416" s="223">
        <v>0</v>
      </c>
      <c r="O2416">
        <v>30</v>
      </c>
    </row>
    <row r="2417" spans="1:15">
      <c r="A2417" s="222" t="s">
        <v>1602</v>
      </c>
      <c r="B2417" s="222" t="s">
        <v>1603</v>
      </c>
      <c r="C2417" s="223">
        <v>0</v>
      </c>
      <c r="D2417" s="223">
        <v>0</v>
      </c>
      <c r="E2417" s="223">
        <v>0</v>
      </c>
      <c r="F2417" s="223">
        <v>0</v>
      </c>
      <c r="G2417" s="223">
        <v>0</v>
      </c>
      <c r="H2417" s="223">
        <v>0</v>
      </c>
      <c r="I2417" s="223">
        <v>0</v>
      </c>
      <c r="J2417" s="223">
        <v>0</v>
      </c>
      <c r="K2417" s="223">
        <v>0</v>
      </c>
      <c r="L2417" s="223">
        <v>0</v>
      </c>
      <c r="M2417" s="223">
        <v>0</v>
      </c>
      <c r="N2417" s="223">
        <v>0</v>
      </c>
      <c r="O2417">
        <v>30</v>
      </c>
    </row>
    <row r="2418" spans="1:15">
      <c r="A2418" s="222" t="s">
        <v>1604</v>
      </c>
      <c r="B2418" s="222" t="s">
        <v>1605</v>
      </c>
      <c r="C2418" s="223">
        <v>-17145141.489999998</v>
      </c>
      <c r="D2418" s="223">
        <v>-17263401.02</v>
      </c>
      <c r="E2418" s="223">
        <v>-17406495.850000001</v>
      </c>
      <c r="F2418" s="223">
        <v>-17535399.140000001</v>
      </c>
      <c r="G2418" s="223">
        <v>-17661937.219999999</v>
      </c>
      <c r="H2418" s="223">
        <v>-17699814.579999998</v>
      </c>
      <c r="I2418" s="223">
        <v>-17699814.579999998</v>
      </c>
      <c r="J2418" s="223">
        <v>-17699814.579999998</v>
      </c>
      <c r="K2418" s="223">
        <v>-17699814.579999998</v>
      </c>
      <c r="L2418" s="223">
        <v>-17699814.579999998</v>
      </c>
      <c r="M2418" s="223">
        <v>-17699814.579999998</v>
      </c>
      <c r="N2418" s="223">
        <v>-17699814.579999998</v>
      </c>
      <c r="O2418">
        <v>30</v>
      </c>
    </row>
    <row r="2419" spans="1:15">
      <c r="A2419" s="222" t="s">
        <v>1606</v>
      </c>
      <c r="B2419" s="222" t="s">
        <v>1607</v>
      </c>
      <c r="C2419" s="223">
        <v>0</v>
      </c>
      <c r="D2419" s="223">
        <v>0</v>
      </c>
      <c r="E2419" s="223">
        <v>0</v>
      </c>
      <c r="F2419" s="223">
        <v>0</v>
      </c>
      <c r="G2419" s="223">
        <v>0</v>
      </c>
      <c r="H2419" s="223">
        <v>-39618.04</v>
      </c>
      <c r="I2419" s="223">
        <v>-39618.04</v>
      </c>
      <c r="J2419" s="223">
        <v>-39618.04</v>
      </c>
      <c r="K2419" s="223">
        <v>-39618.04</v>
      </c>
      <c r="L2419" s="223">
        <v>-39618.04</v>
      </c>
      <c r="M2419" s="223">
        <v>-39618.04</v>
      </c>
      <c r="N2419" s="223">
        <v>-39618.04</v>
      </c>
      <c r="O2419">
        <v>30</v>
      </c>
    </row>
    <row r="2420" spans="1:15">
      <c r="A2420" s="222" t="s">
        <v>1608</v>
      </c>
      <c r="B2420" s="222" t="s">
        <v>1609</v>
      </c>
      <c r="C2420" s="223">
        <v>-91019.76</v>
      </c>
      <c r="D2420" s="223">
        <v>-108102.82</v>
      </c>
      <c r="E2420" s="223">
        <v>-107875.82</v>
      </c>
      <c r="F2420" s="223">
        <v>-124099.27</v>
      </c>
      <c r="G2420" s="223">
        <v>-142088.51</v>
      </c>
      <c r="H2420" s="223">
        <v>-135366.09</v>
      </c>
      <c r="I2420" s="223">
        <v>-135366.09</v>
      </c>
      <c r="J2420" s="223">
        <v>-135366.09</v>
      </c>
      <c r="K2420" s="223">
        <v>-135366.09</v>
      </c>
      <c r="L2420" s="223">
        <v>-135366.09</v>
      </c>
      <c r="M2420" s="223">
        <v>-135366.09</v>
      </c>
      <c r="N2420" s="223">
        <v>-135366.09</v>
      </c>
      <c r="O2420">
        <v>30</v>
      </c>
    </row>
    <row r="2421" spans="1:15">
      <c r="A2421" s="222" t="s">
        <v>1610</v>
      </c>
      <c r="B2421" s="222" t="s">
        <v>119</v>
      </c>
      <c r="C2421" s="223">
        <v>0</v>
      </c>
      <c r="D2421" s="223">
        <v>0</v>
      </c>
      <c r="E2421" s="223">
        <v>0</v>
      </c>
      <c r="F2421" s="223">
        <v>0</v>
      </c>
      <c r="G2421" s="223">
        <v>0</v>
      </c>
      <c r="H2421" s="223">
        <v>0</v>
      </c>
      <c r="I2421" s="223">
        <v>0</v>
      </c>
      <c r="J2421" s="223">
        <v>0</v>
      </c>
      <c r="K2421" s="223">
        <v>0</v>
      </c>
      <c r="L2421" s="223">
        <v>0</v>
      </c>
      <c r="M2421" s="223">
        <v>0</v>
      </c>
      <c r="N2421" s="223">
        <v>0</v>
      </c>
      <c r="O2421">
        <v>30</v>
      </c>
    </row>
    <row r="2422" spans="1:15">
      <c r="A2422" s="222" t="s">
        <v>1611</v>
      </c>
      <c r="B2422" s="222" t="s">
        <v>1612</v>
      </c>
      <c r="C2422" s="223">
        <v>0</v>
      </c>
      <c r="D2422" s="223">
        <v>0</v>
      </c>
      <c r="E2422" s="223">
        <v>0</v>
      </c>
      <c r="F2422" s="223">
        <v>0</v>
      </c>
      <c r="G2422" s="223">
        <v>0</v>
      </c>
      <c r="H2422" s="223">
        <v>0</v>
      </c>
      <c r="I2422" s="223">
        <v>0</v>
      </c>
      <c r="J2422" s="223">
        <v>0</v>
      </c>
      <c r="K2422" s="223">
        <v>0</v>
      </c>
      <c r="L2422" s="223">
        <v>0</v>
      </c>
      <c r="M2422" s="223">
        <v>0</v>
      </c>
      <c r="N2422" s="223">
        <v>0</v>
      </c>
      <c r="O2422">
        <v>30</v>
      </c>
    </row>
    <row r="2423" spans="1:15">
      <c r="A2423" s="222" t="s">
        <v>1613</v>
      </c>
      <c r="B2423" s="222" t="s">
        <v>1614</v>
      </c>
      <c r="C2423" s="223">
        <v>0</v>
      </c>
      <c r="D2423" s="223">
        <v>0</v>
      </c>
      <c r="E2423" s="223">
        <v>0</v>
      </c>
      <c r="F2423" s="223">
        <v>0</v>
      </c>
      <c r="G2423" s="223">
        <v>0</v>
      </c>
      <c r="H2423" s="223">
        <v>0</v>
      </c>
      <c r="I2423" s="223">
        <v>0</v>
      </c>
      <c r="J2423" s="223">
        <v>0</v>
      </c>
      <c r="K2423" s="223">
        <v>0</v>
      </c>
      <c r="L2423" s="223">
        <v>0</v>
      </c>
      <c r="M2423" s="223">
        <v>0</v>
      </c>
      <c r="N2423" s="223">
        <v>0</v>
      </c>
      <c r="O2423">
        <v>30</v>
      </c>
    </row>
    <row r="2424" spans="1:15">
      <c r="A2424" s="222" t="s">
        <v>1615</v>
      </c>
      <c r="B2424" s="222" t="s">
        <v>1616</v>
      </c>
      <c r="C2424" s="223">
        <v>0</v>
      </c>
      <c r="D2424" s="223">
        <v>0</v>
      </c>
      <c r="E2424" s="223">
        <v>0</v>
      </c>
      <c r="F2424" s="223">
        <v>0</v>
      </c>
      <c r="G2424" s="223">
        <v>0</v>
      </c>
      <c r="H2424" s="223">
        <v>0</v>
      </c>
      <c r="I2424" s="223">
        <v>0</v>
      </c>
      <c r="J2424" s="223">
        <v>0</v>
      </c>
      <c r="K2424" s="223">
        <v>0</v>
      </c>
      <c r="L2424" s="223">
        <v>0</v>
      </c>
      <c r="M2424" s="223">
        <v>0</v>
      </c>
      <c r="N2424" s="223">
        <v>0</v>
      </c>
      <c r="O2424">
        <v>30</v>
      </c>
    </row>
    <row r="2425" spans="1:15">
      <c r="A2425" s="222" t="s">
        <v>1617</v>
      </c>
      <c r="B2425" s="222" t="s">
        <v>1618</v>
      </c>
      <c r="C2425" s="223">
        <v>0</v>
      </c>
      <c r="D2425" s="223">
        <v>0</v>
      </c>
      <c r="E2425" s="223">
        <v>0</v>
      </c>
      <c r="F2425" s="223">
        <v>0</v>
      </c>
      <c r="G2425" s="223">
        <v>0</v>
      </c>
      <c r="H2425" s="223">
        <v>0</v>
      </c>
      <c r="I2425" s="223">
        <v>0</v>
      </c>
      <c r="J2425" s="223">
        <v>0</v>
      </c>
      <c r="K2425" s="223">
        <v>0</v>
      </c>
      <c r="L2425" s="223">
        <v>0</v>
      </c>
      <c r="M2425" s="223">
        <v>0</v>
      </c>
      <c r="N2425" s="223">
        <v>0</v>
      </c>
      <c r="O2425">
        <v>30</v>
      </c>
    </row>
    <row r="2426" spans="1:15">
      <c r="A2426" s="222" t="s">
        <v>1619</v>
      </c>
      <c r="B2426" s="222" t="s">
        <v>1620</v>
      </c>
      <c r="C2426" s="223">
        <v>-283187.74</v>
      </c>
      <c r="D2426" s="223">
        <v>-229108.39</v>
      </c>
      <c r="E2426" s="223">
        <v>-194986.03</v>
      </c>
      <c r="F2426" s="223">
        <v>-131290.29</v>
      </c>
      <c r="G2426" s="223">
        <v>-862992.39</v>
      </c>
      <c r="H2426" s="223">
        <v>-423601.55</v>
      </c>
      <c r="I2426" s="223">
        <v>-627782.9</v>
      </c>
      <c r="J2426" s="223">
        <v>-627782.9</v>
      </c>
      <c r="K2426" s="223">
        <v>-627782.9</v>
      </c>
      <c r="L2426" s="223">
        <v>-627782.9</v>
      </c>
      <c r="M2426" s="223">
        <v>-627782.9</v>
      </c>
      <c r="N2426" s="223">
        <v>-627782.9</v>
      </c>
      <c r="O2426">
        <v>30</v>
      </c>
    </row>
    <row r="2427" spans="1:15">
      <c r="A2427" s="222" t="s">
        <v>1621</v>
      </c>
      <c r="B2427" s="222" t="s">
        <v>1622</v>
      </c>
      <c r="C2427" s="223">
        <v>-56313.25</v>
      </c>
      <c r="D2427" s="223">
        <v>-92153.03</v>
      </c>
      <c r="E2427" s="223">
        <v>-164380.67000000001</v>
      </c>
      <c r="F2427" s="223">
        <v>-37079.599999999999</v>
      </c>
      <c r="G2427" s="223">
        <v>-51839.46</v>
      </c>
      <c r="H2427" s="223">
        <v>-163956.43</v>
      </c>
      <c r="I2427" s="223">
        <v>-32771.19</v>
      </c>
      <c r="J2427" s="223">
        <v>-32771.19</v>
      </c>
      <c r="K2427" s="223">
        <v>-32771.19</v>
      </c>
      <c r="L2427" s="223">
        <v>-32771.19</v>
      </c>
      <c r="M2427" s="223">
        <v>-32771.19</v>
      </c>
      <c r="N2427" s="223">
        <v>-32771.19</v>
      </c>
      <c r="O2427">
        <v>30</v>
      </c>
    </row>
    <row r="2428" spans="1:15">
      <c r="A2428" s="222" t="s">
        <v>1623</v>
      </c>
      <c r="B2428" s="222" t="s">
        <v>119</v>
      </c>
      <c r="C2428" s="223">
        <v>0</v>
      </c>
      <c r="D2428" s="223">
        <v>0</v>
      </c>
      <c r="E2428" s="223">
        <v>0</v>
      </c>
      <c r="F2428" s="223">
        <v>0</v>
      </c>
      <c r="G2428" s="223">
        <v>0</v>
      </c>
      <c r="H2428" s="223">
        <v>0</v>
      </c>
      <c r="I2428" s="223">
        <v>0</v>
      </c>
      <c r="J2428" s="223">
        <v>0</v>
      </c>
      <c r="K2428" s="223">
        <v>0</v>
      </c>
      <c r="L2428" s="223">
        <v>0</v>
      </c>
      <c r="M2428" s="223">
        <v>0</v>
      </c>
      <c r="N2428" s="223">
        <v>0</v>
      </c>
      <c r="O2428">
        <v>30</v>
      </c>
    </row>
    <row r="2429" spans="1:15">
      <c r="A2429" s="222" t="s">
        <v>1624</v>
      </c>
      <c r="B2429" s="222" t="s">
        <v>1625</v>
      </c>
      <c r="C2429" s="223">
        <v>-473457.29</v>
      </c>
      <c r="D2429" s="223">
        <v>-426290.17</v>
      </c>
      <c r="E2429" s="223">
        <v>-7092.11</v>
      </c>
      <c r="F2429" s="223">
        <v>0</v>
      </c>
      <c r="G2429" s="223">
        <v>-605620.77</v>
      </c>
      <c r="H2429" s="223">
        <v>-1507044.99</v>
      </c>
      <c r="I2429" s="223">
        <v>-1800923.65</v>
      </c>
      <c r="J2429" s="223">
        <v>-1800923.65</v>
      </c>
      <c r="K2429" s="223">
        <v>-1800923.65</v>
      </c>
      <c r="L2429" s="223">
        <v>-1800923.65</v>
      </c>
      <c r="M2429" s="223">
        <v>-1800923.65</v>
      </c>
      <c r="N2429" s="223">
        <v>-1800923.65</v>
      </c>
      <c r="O2429">
        <v>30</v>
      </c>
    </row>
    <row r="2430" spans="1:15">
      <c r="A2430" s="222" t="s">
        <v>1626</v>
      </c>
      <c r="B2430" s="222" t="s">
        <v>1627</v>
      </c>
      <c r="C2430" s="223">
        <v>-1805013.65</v>
      </c>
      <c r="D2430" s="223">
        <v>-1009562.96</v>
      </c>
      <c r="E2430" s="223">
        <v>-1007294.52</v>
      </c>
      <c r="F2430" s="223">
        <v>-846880.66</v>
      </c>
      <c r="G2430" s="223">
        <v>-1513925.36</v>
      </c>
      <c r="H2430" s="223">
        <v>-1492583.61</v>
      </c>
      <c r="I2430" s="223">
        <v>-1560966.46</v>
      </c>
      <c r="J2430" s="223">
        <v>-1560966.46</v>
      </c>
      <c r="K2430" s="223">
        <v>-1560966.46</v>
      </c>
      <c r="L2430" s="223">
        <v>-1560966.46</v>
      </c>
      <c r="M2430" s="223">
        <v>-1560966.46</v>
      </c>
      <c r="N2430" s="223">
        <v>-1560966.46</v>
      </c>
      <c r="O2430">
        <v>30</v>
      </c>
    </row>
    <row r="2431" spans="1:15">
      <c r="A2431" s="222" t="s">
        <v>1628</v>
      </c>
      <c r="B2431" s="222" t="s">
        <v>1629</v>
      </c>
      <c r="C2431" s="223">
        <v>-5351.55</v>
      </c>
      <c r="D2431" s="223">
        <v>-35462.300000000003</v>
      </c>
      <c r="E2431" s="223">
        <v>-4534.42</v>
      </c>
      <c r="F2431" s="223">
        <v>-25931.84</v>
      </c>
      <c r="G2431" s="223">
        <v>-25658.06</v>
      </c>
      <c r="H2431" s="223">
        <v>-16368.47</v>
      </c>
      <c r="I2431" s="223">
        <v>-2358.89</v>
      </c>
      <c r="J2431" s="223">
        <v>-2358.89</v>
      </c>
      <c r="K2431" s="223">
        <v>-2358.89</v>
      </c>
      <c r="L2431" s="223">
        <v>-2358.89</v>
      </c>
      <c r="M2431" s="223">
        <v>-2358.89</v>
      </c>
      <c r="N2431" s="223">
        <v>-2358.89</v>
      </c>
      <c r="O2431">
        <v>30</v>
      </c>
    </row>
    <row r="2432" spans="1:15">
      <c r="A2432" s="222" t="s">
        <v>1630</v>
      </c>
      <c r="B2432" s="222" t="s">
        <v>1631</v>
      </c>
      <c r="C2432" s="223">
        <v>-10695647.050000001</v>
      </c>
      <c r="D2432" s="223">
        <v>-11049546.52</v>
      </c>
      <c r="E2432" s="223">
        <v>-12037090.59</v>
      </c>
      <c r="F2432" s="223">
        <v>-12242055.99</v>
      </c>
      <c r="G2432" s="223">
        <v>-10586830.66</v>
      </c>
      <c r="H2432" s="223">
        <v>-16976293.52</v>
      </c>
      <c r="I2432" s="223">
        <v>-0.1</v>
      </c>
      <c r="J2432" s="223">
        <v>-0.1</v>
      </c>
      <c r="K2432" s="223">
        <v>-0.1</v>
      </c>
      <c r="L2432" s="223">
        <v>-0.1</v>
      </c>
      <c r="M2432" s="223">
        <v>-0.1</v>
      </c>
      <c r="N2432" s="223">
        <v>-0.1</v>
      </c>
      <c r="O2432">
        <v>30</v>
      </c>
    </row>
    <row r="2433" spans="1:15">
      <c r="A2433" s="222" t="s">
        <v>1632</v>
      </c>
      <c r="B2433" s="222" t="s">
        <v>944</v>
      </c>
      <c r="C2433" s="223">
        <v>0</v>
      </c>
      <c r="D2433" s="223">
        <v>0</v>
      </c>
      <c r="E2433" s="223">
        <v>0</v>
      </c>
      <c r="F2433" s="223">
        <v>0</v>
      </c>
      <c r="G2433" s="223">
        <v>0.01</v>
      </c>
      <c r="H2433" s="223">
        <v>0.01</v>
      </c>
      <c r="I2433" s="223">
        <v>0.01</v>
      </c>
      <c r="J2433" s="223">
        <v>0.01</v>
      </c>
      <c r="K2433" s="223">
        <v>0.01</v>
      </c>
      <c r="L2433" s="223">
        <v>0.01</v>
      </c>
      <c r="M2433" s="223">
        <v>0.01</v>
      </c>
      <c r="N2433" s="223">
        <v>0.01</v>
      </c>
      <c r="O2433">
        <v>30</v>
      </c>
    </row>
    <row r="2434" spans="1:15">
      <c r="A2434" s="222" t="s">
        <v>1633</v>
      </c>
      <c r="B2434" s="222" t="s">
        <v>1634</v>
      </c>
      <c r="C2434" s="223">
        <v>0</v>
      </c>
      <c r="D2434" s="223">
        <v>0</v>
      </c>
      <c r="E2434" s="223">
        <v>0</v>
      </c>
      <c r="F2434" s="223">
        <v>0</v>
      </c>
      <c r="G2434" s="223">
        <v>0</v>
      </c>
      <c r="H2434" s="223">
        <v>0</v>
      </c>
      <c r="I2434" s="223">
        <v>0</v>
      </c>
      <c r="J2434" s="223">
        <v>0</v>
      </c>
      <c r="K2434" s="223">
        <v>0</v>
      </c>
      <c r="L2434" s="223">
        <v>0</v>
      </c>
      <c r="M2434" s="223">
        <v>0</v>
      </c>
      <c r="N2434" s="223">
        <v>0</v>
      </c>
      <c r="O2434">
        <v>30</v>
      </c>
    </row>
    <row r="2435" spans="1:15">
      <c r="A2435" s="222" t="s">
        <v>1635</v>
      </c>
      <c r="B2435" s="222" t="s">
        <v>1636</v>
      </c>
      <c r="C2435" s="223">
        <v>-540119.39</v>
      </c>
      <c r="D2435" s="223">
        <v>-389128.16</v>
      </c>
      <c r="E2435" s="223">
        <v>-437543.22</v>
      </c>
      <c r="F2435" s="223">
        <v>-118131.68</v>
      </c>
      <c r="G2435" s="223">
        <v>-51874.6</v>
      </c>
      <c r="H2435" s="223">
        <v>-803645.54</v>
      </c>
      <c r="I2435" s="223">
        <v>-245546.26</v>
      </c>
      <c r="J2435" s="223">
        <v>-245546.26</v>
      </c>
      <c r="K2435" s="223">
        <v>-245546.26</v>
      </c>
      <c r="L2435" s="223">
        <v>-245546.26</v>
      </c>
      <c r="M2435" s="223">
        <v>-245546.26</v>
      </c>
      <c r="N2435" s="223">
        <v>-245546.26</v>
      </c>
      <c r="O2435">
        <v>30</v>
      </c>
    </row>
    <row r="2436" spans="1:15">
      <c r="A2436" s="222" t="s">
        <v>1637</v>
      </c>
      <c r="B2436" s="222" t="s">
        <v>1638</v>
      </c>
      <c r="C2436" s="223">
        <v>0</v>
      </c>
      <c r="D2436" s="223">
        <v>0</v>
      </c>
      <c r="E2436" s="223">
        <v>0</v>
      </c>
      <c r="F2436" s="223">
        <v>0</v>
      </c>
      <c r="G2436" s="223">
        <v>0</v>
      </c>
      <c r="H2436" s="223">
        <v>0</v>
      </c>
      <c r="I2436" s="223">
        <v>0</v>
      </c>
      <c r="J2436" s="223">
        <v>0</v>
      </c>
      <c r="K2436" s="223">
        <v>0</v>
      </c>
      <c r="L2436" s="223">
        <v>0</v>
      </c>
      <c r="M2436" s="223">
        <v>0</v>
      </c>
      <c r="N2436" s="223">
        <v>0</v>
      </c>
      <c r="O2436">
        <v>30</v>
      </c>
    </row>
    <row r="2437" spans="1:15">
      <c r="A2437" s="222" t="s">
        <v>1639</v>
      </c>
      <c r="B2437" s="222" t="s">
        <v>1640</v>
      </c>
      <c r="C2437" s="223">
        <v>0</v>
      </c>
      <c r="D2437" s="223">
        <v>0</v>
      </c>
      <c r="E2437" s="223">
        <v>0</v>
      </c>
      <c r="F2437" s="223">
        <v>0</v>
      </c>
      <c r="G2437" s="223">
        <v>0</v>
      </c>
      <c r="H2437" s="223">
        <v>0</v>
      </c>
      <c r="I2437" s="223">
        <v>0</v>
      </c>
      <c r="J2437" s="223">
        <v>0</v>
      </c>
      <c r="K2437" s="223">
        <v>0</v>
      </c>
      <c r="L2437" s="223">
        <v>0</v>
      </c>
      <c r="M2437" s="223">
        <v>0</v>
      </c>
      <c r="N2437" s="223">
        <v>0</v>
      </c>
      <c r="O2437">
        <v>30</v>
      </c>
    </row>
    <row r="2438" spans="1:15">
      <c r="A2438" s="222" t="s">
        <v>1641</v>
      </c>
      <c r="B2438" s="222" t="s">
        <v>751</v>
      </c>
      <c r="C2438" s="223">
        <v>0</v>
      </c>
      <c r="D2438" s="223">
        <v>0</v>
      </c>
      <c r="E2438" s="223">
        <v>0</v>
      </c>
      <c r="F2438" s="223">
        <v>0</v>
      </c>
      <c r="G2438" s="223">
        <v>0</v>
      </c>
      <c r="H2438" s="223">
        <v>0</v>
      </c>
      <c r="I2438" s="223">
        <v>0</v>
      </c>
      <c r="J2438" s="223">
        <v>0</v>
      </c>
      <c r="K2438" s="223">
        <v>0</v>
      </c>
      <c r="L2438" s="223">
        <v>0</v>
      </c>
      <c r="M2438" s="223">
        <v>0</v>
      </c>
      <c r="N2438" s="223">
        <v>0</v>
      </c>
      <c r="O2438">
        <v>30</v>
      </c>
    </row>
    <row r="2439" spans="1:15">
      <c r="A2439" s="222" t="s">
        <v>1642</v>
      </c>
      <c r="B2439" s="222" t="s">
        <v>1643</v>
      </c>
      <c r="C2439" s="223">
        <v>-2810801.28</v>
      </c>
      <c r="D2439" s="223">
        <v>-2362111</v>
      </c>
      <c r="E2439" s="223">
        <v>-3824232.23</v>
      </c>
      <c r="F2439" s="223">
        <v>-466966.95</v>
      </c>
      <c r="G2439" s="223">
        <v>-760799.15</v>
      </c>
      <c r="H2439" s="223">
        <v>-6345052.5599999996</v>
      </c>
      <c r="I2439" s="223">
        <v>-6345052.5599999996</v>
      </c>
      <c r="J2439" s="223">
        <v>-6345052.5599999996</v>
      </c>
      <c r="K2439" s="223">
        <v>-6345052.5599999996</v>
      </c>
      <c r="L2439" s="223">
        <v>-6345052.5599999996</v>
      </c>
      <c r="M2439" s="223">
        <v>-6345052.5599999996</v>
      </c>
      <c r="N2439" s="223">
        <v>-6345052.5599999996</v>
      </c>
      <c r="O2439">
        <v>30</v>
      </c>
    </row>
    <row r="2440" spans="1:15">
      <c r="A2440" s="222" t="s">
        <v>1644</v>
      </c>
      <c r="B2440" s="222" t="s">
        <v>1645</v>
      </c>
      <c r="C2440" s="223">
        <v>-816199.64</v>
      </c>
      <c r="D2440" s="223">
        <v>-808207.83</v>
      </c>
      <c r="E2440" s="223">
        <v>-907723.55</v>
      </c>
      <c r="F2440" s="223">
        <v>-1652852.5</v>
      </c>
      <c r="G2440" s="223">
        <v>-959011.72</v>
      </c>
      <c r="H2440" s="223">
        <v>-868158.58</v>
      </c>
      <c r="I2440" s="223">
        <v>-868158.58</v>
      </c>
      <c r="J2440" s="223">
        <v>-868158.58</v>
      </c>
      <c r="K2440" s="223">
        <v>-868158.58</v>
      </c>
      <c r="L2440" s="223">
        <v>-868158.58</v>
      </c>
      <c r="M2440" s="223">
        <v>-868158.58</v>
      </c>
      <c r="N2440" s="223">
        <v>-868158.58</v>
      </c>
      <c r="O2440">
        <v>30</v>
      </c>
    </row>
    <row r="2441" spans="1:15">
      <c r="A2441" s="222" t="s">
        <v>1646</v>
      </c>
      <c r="B2441" s="222" t="s">
        <v>1647</v>
      </c>
      <c r="C2441" s="223">
        <v>-219454.27</v>
      </c>
      <c r="D2441" s="223">
        <v>-156945.34</v>
      </c>
      <c r="E2441" s="223">
        <v>-139270.35999999999</v>
      </c>
      <c r="F2441" s="223">
        <v>-195662.27</v>
      </c>
      <c r="G2441" s="223">
        <v>-215401.34</v>
      </c>
      <c r="H2441" s="223">
        <v>-241641.77</v>
      </c>
      <c r="I2441" s="223">
        <v>-256627.53</v>
      </c>
      <c r="J2441" s="223">
        <v>-256627.53</v>
      </c>
      <c r="K2441" s="223">
        <v>-256627.53</v>
      </c>
      <c r="L2441" s="223">
        <v>-256627.53</v>
      </c>
      <c r="M2441" s="223">
        <v>-256627.53</v>
      </c>
      <c r="N2441" s="223">
        <v>-256627.53</v>
      </c>
      <c r="O2441">
        <v>30</v>
      </c>
    </row>
    <row r="2442" spans="1:15">
      <c r="A2442" s="222" t="s">
        <v>1648</v>
      </c>
      <c r="B2442" s="222" t="s">
        <v>1649</v>
      </c>
      <c r="C2442" s="223">
        <v>0</v>
      </c>
      <c r="D2442" s="223">
        <v>0</v>
      </c>
      <c r="E2442" s="223">
        <v>0</v>
      </c>
      <c r="F2442" s="223">
        <v>0</v>
      </c>
      <c r="G2442" s="223">
        <v>0</v>
      </c>
      <c r="H2442" s="223">
        <v>0</v>
      </c>
      <c r="I2442" s="223">
        <v>0</v>
      </c>
      <c r="J2442" s="223">
        <v>0</v>
      </c>
      <c r="K2442" s="223">
        <v>0</v>
      </c>
      <c r="L2442" s="223">
        <v>0</v>
      </c>
      <c r="M2442" s="223">
        <v>0</v>
      </c>
      <c r="N2442" s="223">
        <v>0</v>
      </c>
      <c r="O2442">
        <v>30</v>
      </c>
    </row>
    <row r="2443" spans="1:15">
      <c r="A2443" s="222" t="s">
        <v>1650</v>
      </c>
      <c r="B2443" s="222" t="s">
        <v>1651</v>
      </c>
      <c r="C2443" s="223">
        <v>-2485086.84</v>
      </c>
      <c r="D2443" s="223">
        <v>-2588309.0499999998</v>
      </c>
      <c r="E2443" s="223">
        <v>-4832986.4000000004</v>
      </c>
      <c r="F2443" s="223">
        <v>-3497325.43</v>
      </c>
      <c r="G2443" s="223">
        <v>-2537475.33</v>
      </c>
      <c r="H2443" s="223">
        <v>-5986699.1900000004</v>
      </c>
      <c r="I2443" s="223">
        <v>-7834374.5899999999</v>
      </c>
      <c r="J2443" s="223">
        <v>-7834374.5899999999</v>
      </c>
      <c r="K2443" s="223">
        <v>-7834374.5899999999</v>
      </c>
      <c r="L2443" s="223">
        <v>-7834374.5899999999</v>
      </c>
      <c r="M2443" s="223">
        <v>-7834374.5899999999</v>
      </c>
      <c r="N2443" s="223">
        <v>-7834374.5899999999</v>
      </c>
      <c r="O2443">
        <v>30</v>
      </c>
    </row>
    <row r="2444" spans="1:15">
      <c r="A2444" s="222" t="s">
        <v>1652</v>
      </c>
      <c r="B2444" s="222" t="s">
        <v>1653</v>
      </c>
      <c r="C2444" s="223">
        <v>0</v>
      </c>
      <c r="D2444" s="223">
        <v>0</v>
      </c>
      <c r="E2444" s="223">
        <v>0</v>
      </c>
      <c r="F2444" s="223">
        <v>0</v>
      </c>
      <c r="G2444" s="223">
        <v>0</v>
      </c>
      <c r="H2444" s="223">
        <v>0</v>
      </c>
      <c r="I2444" s="223">
        <v>0</v>
      </c>
      <c r="J2444" s="223">
        <v>0</v>
      </c>
      <c r="K2444" s="223">
        <v>0</v>
      </c>
      <c r="L2444" s="223">
        <v>0</v>
      </c>
      <c r="M2444" s="223">
        <v>0</v>
      </c>
      <c r="N2444" s="223">
        <v>0</v>
      </c>
      <c r="O2444">
        <v>30</v>
      </c>
    </row>
    <row r="2445" spans="1:15">
      <c r="A2445" s="222" t="s">
        <v>1654</v>
      </c>
      <c r="B2445" s="222" t="s">
        <v>1655</v>
      </c>
      <c r="C2445" s="223">
        <v>0</v>
      </c>
      <c r="D2445" s="223">
        <v>0</v>
      </c>
      <c r="E2445" s="223">
        <v>0</v>
      </c>
      <c r="F2445" s="223">
        <v>0</v>
      </c>
      <c r="G2445" s="223">
        <v>0</v>
      </c>
      <c r="H2445" s="223">
        <v>0</v>
      </c>
      <c r="I2445" s="223">
        <v>0</v>
      </c>
      <c r="J2445" s="223">
        <v>0</v>
      </c>
      <c r="K2445" s="223">
        <v>0</v>
      </c>
      <c r="L2445" s="223">
        <v>0</v>
      </c>
      <c r="M2445" s="223">
        <v>0</v>
      </c>
      <c r="N2445" s="223">
        <v>0</v>
      </c>
      <c r="O2445">
        <v>30</v>
      </c>
    </row>
    <row r="2446" spans="1:15">
      <c r="A2446" s="222" t="s">
        <v>1656</v>
      </c>
      <c r="B2446" s="222" t="s">
        <v>1657</v>
      </c>
      <c r="C2446" s="223">
        <v>-1049076.54</v>
      </c>
      <c r="D2446" s="223">
        <v>-883609.92</v>
      </c>
      <c r="E2446" s="223">
        <v>-1417232.46</v>
      </c>
      <c r="F2446" s="223">
        <v>-179000.25</v>
      </c>
      <c r="G2446" s="223">
        <v>-292560.44</v>
      </c>
      <c r="H2446" s="223">
        <v>-2380109.9500000002</v>
      </c>
      <c r="I2446" s="223">
        <v>-2380109.9500000002</v>
      </c>
      <c r="J2446" s="223">
        <v>-2380109.9500000002</v>
      </c>
      <c r="K2446" s="223">
        <v>-2380109.9500000002</v>
      </c>
      <c r="L2446" s="223">
        <v>-2380109.9500000002</v>
      </c>
      <c r="M2446" s="223">
        <v>-2380109.9500000002</v>
      </c>
      <c r="N2446" s="223">
        <v>-2380109.9500000002</v>
      </c>
      <c r="O2446">
        <v>30</v>
      </c>
    </row>
    <row r="2447" spans="1:15">
      <c r="A2447" s="222" t="s">
        <v>1658</v>
      </c>
      <c r="B2447" s="222" t="s">
        <v>1659</v>
      </c>
      <c r="C2447" s="223">
        <v>0</v>
      </c>
      <c r="D2447" s="223">
        <v>0</v>
      </c>
      <c r="E2447" s="223">
        <v>0</v>
      </c>
      <c r="F2447" s="223">
        <v>0</v>
      </c>
      <c r="G2447" s="223">
        <v>0</v>
      </c>
      <c r="H2447" s="223">
        <v>0</v>
      </c>
      <c r="I2447" s="223">
        <v>0</v>
      </c>
      <c r="J2447" s="223">
        <v>0</v>
      </c>
      <c r="K2447" s="223">
        <v>0</v>
      </c>
      <c r="L2447" s="223">
        <v>0</v>
      </c>
      <c r="M2447" s="223">
        <v>0</v>
      </c>
      <c r="N2447" s="223">
        <v>0</v>
      </c>
      <c r="O2447">
        <v>30</v>
      </c>
    </row>
    <row r="2448" spans="1:15">
      <c r="A2448" s="222" t="s">
        <v>1660</v>
      </c>
      <c r="B2448" s="222" t="s">
        <v>1661</v>
      </c>
      <c r="C2448" s="223">
        <v>-877168.53</v>
      </c>
      <c r="D2448" s="223">
        <v>-436058.97</v>
      </c>
      <c r="E2448" s="223">
        <v>-1057212.28</v>
      </c>
      <c r="F2448" s="223">
        <v>-552388.94999999995</v>
      </c>
      <c r="G2448" s="223">
        <v>-335857.23</v>
      </c>
      <c r="H2448" s="223">
        <v>-653457.48</v>
      </c>
      <c r="I2448" s="223">
        <v>-886313.29</v>
      </c>
      <c r="J2448" s="223">
        <v>-886313.29</v>
      </c>
      <c r="K2448" s="223">
        <v>-886313.29</v>
      </c>
      <c r="L2448" s="223">
        <v>-886313.29</v>
      </c>
      <c r="M2448" s="223">
        <v>-886313.29</v>
      </c>
      <c r="N2448" s="223">
        <v>-886313.29</v>
      </c>
      <c r="O2448">
        <v>30</v>
      </c>
    </row>
    <row r="2449" spans="1:15">
      <c r="A2449" s="222" t="s">
        <v>1662</v>
      </c>
      <c r="B2449" s="222" t="s">
        <v>1663</v>
      </c>
      <c r="C2449" s="223">
        <v>0</v>
      </c>
      <c r="D2449" s="223">
        <v>0</v>
      </c>
      <c r="E2449" s="223">
        <v>0</v>
      </c>
      <c r="F2449" s="223">
        <v>0</v>
      </c>
      <c r="G2449" s="223">
        <v>0</v>
      </c>
      <c r="H2449" s="223">
        <v>0</v>
      </c>
      <c r="I2449" s="223">
        <v>0</v>
      </c>
      <c r="J2449" s="223">
        <v>0</v>
      </c>
      <c r="K2449" s="223">
        <v>0</v>
      </c>
      <c r="L2449" s="223">
        <v>0</v>
      </c>
      <c r="M2449" s="223">
        <v>0</v>
      </c>
      <c r="N2449" s="223">
        <v>0</v>
      </c>
      <c r="O2449">
        <v>30</v>
      </c>
    </row>
    <row r="2450" spans="1:15">
      <c r="A2450" s="222" t="s">
        <v>1664</v>
      </c>
      <c r="B2450" s="222" t="s">
        <v>1665</v>
      </c>
      <c r="C2450" s="223">
        <v>-30730.18</v>
      </c>
      <c r="D2450" s="223">
        <v>-67241.75</v>
      </c>
      <c r="E2450" s="223">
        <v>-68710.03</v>
      </c>
      <c r="F2450" s="223">
        <v>-39679.730000000003</v>
      </c>
      <c r="G2450" s="223">
        <v>-28709.35</v>
      </c>
      <c r="H2450" s="223">
        <v>-48126.3</v>
      </c>
      <c r="I2450" s="223">
        <v>-54456.28</v>
      </c>
      <c r="J2450" s="223">
        <v>-54456.28</v>
      </c>
      <c r="K2450" s="223">
        <v>-54456.28</v>
      </c>
      <c r="L2450" s="223">
        <v>-54456.28</v>
      </c>
      <c r="M2450" s="223">
        <v>-54456.28</v>
      </c>
      <c r="N2450" s="223">
        <v>-54456.28</v>
      </c>
      <c r="O2450">
        <v>30</v>
      </c>
    </row>
    <row r="2451" spans="1:15">
      <c r="A2451" s="222" t="s">
        <v>1666</v>
      </c>
      <c r="B2451" s="222" t="s">
        <v>1667</v>
      </c>
      <c r="C2451" s="223">
        <v>0</v>
      </c>
      <c r="D2451" s="223">
        <v>0</v>
      </c>
      <c r="E2451" s="223">
        <v>0</v>
      </c>
      <c r="F2451" s="223">
        <v>0</v>
      </c>
      <c r="G2451" s="223">
        <v>0</v>
      </c>
      <c r="H2451" s="223">
        <v>0</v>
      </c>
      <c r="I2451" s="223">
        <v>0</v>
      </c>
      <c r="J2451" s="223">
        <v>0</v>
      </c>
      <c r="K2451" s="223">
        <v>0</v>
      </c>
      <c r="L2451" s="223">
        <v>0</v>
      </c>
      <c r="M2451" s="223">
        <v>0</v>
      </c>
      <c r="N2451" s="223">
        <v>0</v>
      </c>
      <c r="O2451">
        <v>30</v>
      </c>
    </row>
    <row r="2452" spans="1:15">
      <c r="A2452" s="222" t="s">
        <v>1668</v>
      </c>
      <c r="B2452" s="222" t="s">
        <v>1669</v>
      </c>
      <c r="C2452" s="223">
        <v>-141831.39000000001</v>
      </c>
      <c r="D2452" s="223">
        <v>-310345.94</v>
      </c>
      <c r="E2452" s="223">
        <v>-317123.53999999998</v>
      </c>
      <c r="F2452" s="223">
        <v>-183137.5</v>
      </c>
      <c r="G2452" s="223">
        <v>-132504.85</v>
      </c>
      <c r="H2452" s="223">
        <v>-222121.37</v>
      </c>
      <c r="I2452" s="223">
        <v>-251336.64</v>
      </c>
      <c r="J2452" s="223">
        <v>-251336.64</v>
      </c>
      <c r="K2452" s="223">
        <v>-251336.64</v>
      </c>
      <c r="L2452" s="223">
        <v>-251336.64</v>
      </c>
      <c r="M2452" s="223">
        <v>-251336.64</v>
      </c>
      <c r="N2452" s="223">
        <v>-251336.64</v>
      </c>
      <c r="O2452">
        <v>30</v>
      </c>
    </row>
    <row r="2453" spans="1:15">
      <c r="A2453" s="222" t="s">
        <v>1670</v>
      </c>
      <c r="B2453" s="222" t="s">
        <v>1671</v>
      </c>
      <c r="C2453" s="223">
        <v>0</v>
      </c>
      <c r="D2453" s="223">
        <v>0</v>
      </c>
      <c r="E2453" s="223">
        <v>0</v>
      </c>
      <c r="F2453" s="223">
        <v>0</v>
      </c>
      <c r="G2453" s="223">
        <v>0</v>
      </c>
      <c r="H2453" s="223">
        <v>0</v>
      </c>
      <c r="I2453" s="223">
        <v>0</v>
      </c>
      <c r="J2453" s="223">
        <v>0</v>
      </c>
      <c r="K2453" s="223">
        <v>0</v>
      </c>
      <c r="L2453" s="223">
        <v>0</v>
      </c>
      <c r="M2453" s="223">
        <v>0</v>
      </c>
      <c r="N2453" s="223">
        <v>0</v>
      </c>
      <c r="O2453">
        <v>30</v>
      </c>
    </row>
    <row r="2454" spans="1:15">
      <c r="A2454" s="222" t="s">
        <v>1672</v>
      </c>
      <c r="B2454" s="222" t="s">
        <v>1673</v>
      </c>
      <c r="C2454" s="223">
        <v>0</v>
      </c>
      <c r="D2454" s="223">
        <v>0</v>
      </c>
      <c r="E2454" s="223">
        <v>0</v>
      </c>
      <c r="F2454" s="223">
        <v>0</v>
      </c>
      <c r="G2454" s="223">
        <v>0</v>
      </c>
      <c r="H2454" s="223">
        <v>0</v>
      </c>
      <c r="I2454" s="223">
        <v>0</v>
      </c>
      <c r="J2454" s="223">
        <v>0</v>
      </c>
      <c r="K2454" s="223">
        <v>0</v>
      </c>
      <c r="L2454" s="223">
        <v>0</v>
      </c>
      <c r="M2454" s="223">
        <v>0</v>
      </c>
      <c r="N2454" s="223">
        <v>0</v>
      </c>
      <c r="O2454">
        <v>30</v>
      </c>
    </row>
    <row r="2455" spans="1:15">
      <c r="A2455" s="222" t="s">
        <v>1674</v>
      </c>
      <c r="B2455" s="222" t="s">
        <v>1675</v>
      </c>
      <c r="C2455" s="223">
        <v>-1627429.72</v>
      </c>
      <c r="D2455" s="223">
        <v>-2557279.5699999998</v>
      </c>
      <c r="E2455" s="223">
        <v>-1765383.08</v>
      </c>
      <c r="F2455" s="223">
        <v>-1541200.49</v>
      </c>
      <c r="G2455" s="223">
        <v>-1391085.12</v>
      </c>
      <c r="H2455" s="223">
        <v>-1436772.1</v>
      </c>
      <c r="I2455" s="223">
        <v>-1529424.5</v>
      </c>
      <c r="J2455" s="223">
        <v>-1529424.5</v>
      </c>
      <c r="K2455" s="223">
        <v>-1529424.5</v>
      </c>
      <c r="L2455" s="223">
        <v>-1529424.5</v>
      </c>
      <c r="M2455" s="223">
        <v>-1529424.5</v>
      </c>
      <c r="N2455" s="223">
        <v>-1529424.5</v>
      </c>
      <c r="O2455">
        <v>30</v>
      </c>
    </row>
    <row r="2456" spans="1:15">
      <c r="A2456" s="222" t="s">
        <v>1676</v>
      </c>
      <c r="B2456" s="222" t="s">
        <v>1677</v>
      </c>
      <c r="C2456" s="223">
        <v>-7517544.5999999996</v>
      </c>
      <c r="D2456" s="223">
        <v>-11811765.539999999</v>
      </c>
      <c r="E2456" s="223">
        <v>-8162915.6799999997</v>
      </c>
      <c r="F2456" s="223">
        <v>-7133361.3399999999</v>
      </c>
      <c r="G2456" s="223">
        <v>-6431558.3799999999</v>
      </c>
      <c r="H2456" s="223">
        <v>-6634755.3799999999</v>
      </c>
      <c r="I2456" s="223">
        <v>-7061516.3600000003</v>
      </c>
      <c r="J2456" s="223">
        <v>-7061516.3600000003</v>
      </c>
      <c r="K2456" s="223">
        <v>-7061516.3600000003</v>
      </c>
      <c r="L2456" s="223">
        <v>-7061516.3600000003</v>
      </c>
      <c r="M2456" s="223">
        <v>-7061516.3600000003</v>
      </c>
      <c r="N2456" s="223">
        <v>-7061516.3600000003</v>
      </c>
      <c r="O2456">
        <v>30</v>
      </c>
    </row>
    <row r="2457" spans="1:15">
      <c r="A2457" s="222" t="s">
        <v>1678</v>
      </c>
      <c r="B2457" s="222" t="s">
        <v>1679</v>
      </c>
      <c r="C2457" s="223">
        <v>0</v>
      </c>
      <c r="D2457" s="223">
        <v>0</v>
      </c>
      <c r="E2457" s="223">
        <v>0</v>
      </c>
      <c r="F2457" s="223">
        <v>0</v>
      </c>
      <c r="G2457" s="223">
        <v>0</v>
      </c>
      <c r="H2457" s="223">
        <v>0</v>
      </c>
      <c r="I2457" s="223">
        <v>0</v>
      </c>
      <c r="J2457" s="223">
        <v>0</v>
      </c>
      <c r="K2457" s="223">
        <v>0</v>
      </c>
      <c r="L2457" s="223">
        <v>0</v>
      </c>
      <c r="M2457" s="223">
        <v>0</v>
      </c>
      <c r="N2457" s="223">
        <v>0</v>
      </c>
      <c r="O2457">
        <v>30</v>
      </c>
    </row>
    <row r="2458" spans="1:15">
      <c r="A2458" s="222" t="s">
        <v>1680</v>
      </c>
      <c r="B2458" s="222" t="s">
        <v>1681</v>
      </c>
      <c r="C2458" s="223">
        <v>0</v>
      </c>
      <c r="D2458" s="223">
        <v>0</v>
      </c>
      <c r="E2458" s="223">
        <v>0</v>
      </c>
      <c r="F2458" s="223">
        <v>0</v>
      </c>
      <c r="G2458" s="223">
        <v>0</v>
      </c>
      <c r="H2458" s="223">
        <v>0</v>
      </c>
      <c r="I2458" s="223">
        <v>0</v>
      </c>
      <c r="J2458" s="223">
        <v>0</v>
      </c>
      <c r="K2458" s="223">
        <v>0</v>
      </c>
      <c r="L2458" s="223">
        <v>0</v>
      </c>
      <c r="M2458" s="223">
        <v>0</v>
      </c>
      <c r="N2458" s="223">
        <v>0</v>
      </c>
      <c r="O2458">
        <v>30</v>
      </c>
    </row>
    <row r="2459" spans="1:15">
      <c r="A2459" s="222" t="s">
        <v>1682</v>
      </c>
      <c r="B2459" s="222" t="s">
        <v>1683</v>
      </c>
      <c r="C2459" s="223">
        <v>-71869.62</v>
      </c>
      <c r="D2459" s="223">
        <v>-110917.52</v>
      </c>
      <c r="E2459" s="223">
        <v>-68216.789999999994</v>
      </c>
      <c r="F2459" s="223">
        <v>-95202.01</v>
      </c>
      <c r="G2459" s="223">
        <v>-89165.07</v>
      </c>
      <c r="H2459" s="223">
        <v>-88449.04</v>
      </c>
      <c r="I2459" s="223">
        <v>-96780.88</v>
      </c>
      <c r="J2459" s="223">
        <v>-96780.88</v>
      </c>
      <c r="K2459" s="223">
        <v>-96780.88</v>
      </c>
      <c r="L2459" s="223">
        <v>-96780.88</v>
      </c>
      <c r="M2459" s="223">
        <v>-96780.88</v>
      </c>
      <c r="N2459" s="223">
        <v>-96780.88</v>
      </c>
      <c r="O2459">
        <v>30</v>
      </c>
    </row>
    <row r="2460" spans="1:15">
      <c r="A2460" s="222" t="s">
        <v>1684</v>
      </c>
      <c r="B2460" s="222" t="s">
        <v>1685</v>
      </c>
      <c r="C2460" s="223">
        <v>0</v>
      </c>
      <c r="D2460" s="223">
        <v>0</v>
      </c>
      <c r="E2460" s="223">
        <v>0</v>
      </c>
      <c r="F2460" s="223">
        <v>0</v>
      </c>
      <c r="G2460" s="223">
        <v>0</v>
      </c>
      <c r="H2460" s="223">
        <v>0</v>
      </c>
      <c r="I2460" s="223">
        <v>0</v>
      </c>
      <c r="J2460" s="223">
        <v>0</v>
      </c>
      <c r="K2460" s="223">
        <v>0</v>
      </c>
      <c r="L2460" s="223">
        <v>0</v>
      </c>
      <c r="M2460" s="223">
        <v>0</v>
      </c>
      <c r="N2460" s="223">
        <v>0</v>
      </c>
      <c r="O2460">
        <v>30</v>
      </c>
    </row>
    <row r="2461" spans="1:15">
      <c r="A2461" s="222" t="s">
        <v>1686</v>
      </c>
      <c r="B2461" s="222" t="s">
        <v>1687</v>
      </c>
      <c r="C2461" s="223">
        <v>0</v>
      </c>
      <c r="D2461" s="223">
        <v>0</v>
      </c>
      <c r="E2461" s="223">
        <v>0</v>
      </c>
      <c r="F2461" s="223">
        <v>0</v>
      </c>
      <c r="G2461" s="223">
        <v>0</v>
      </c>
      <c r="H2461" s="223">
        <v>0</v>
      </c>
      <c r="I2461" s="223">
        <v>0</v>
      </c>
      <c r="J2461" s="223">
        <v>0</v>
      </c>
      <c r="K2461" s="223">
        <v>0</v>
      </c>
      <c r="L2461" s="223">
        <v>0</v>
      </c>
      <c r="M2461" s="223">
        <v>0</v>
      </c>
      <c r="N2461" s="223">
        <v>0</v>
      </c>
      <c r="O2461">
        <v>30</v>
      </c>
    </row>
    <row r="2462" spans="1:15">
      <c r="A2462" s="222" t="s">
        <v>1688</v>
      </c>
      <c r="B2462" s="222" t="s">
        <v>1689</v>
      </c>
      <c r="C2462" s="223">
        <v>-2594.33</v>
      </c>
      <c r="D2462" s="223">
        <v>-2350.1799999999998</v>
      </c>
      <c r="E2462" s="223">
        <v>-2603.0100000000002</v>
      </c>
      <c r="F2462" s="223">
        <v>-2523.58</v>
      </c>
      <c r="G2462" s="223">
        <v>-2609.9699999999998</v>
      </c>
      <c r="H2462" s="223">
        <v>-65.88</v>
      </c>
      <c r="I2462" s="223">
        <v>-65.88</v>
      </c>
      <c r="J2462" s="223">
        <v>-65.88</v>
      </c>
      <c r="K2462" s="223">
        <v>-65.88</v>
      </c>
      <c r="L2462" s="223">
        <v>-65.88</v>
      </c>
      <c r="M2462" s="223">
        <v>-65.88</v>
      </c>
      <c r="N2462" s="223">
        <v>-65.88</v>
      </c>
      <c r="O2462">
        <v>30</v>
      </c>
    </row>
    <row r="2463" spans="1:15">
      <c r="A2463" s="222" t="s">
        <v>1690</v>
      </c>
      <c r="B2463" s="222" t="s">
        <v>1691</v>
      </c>
      <c r="C2463" s="223">
        <v>0</v>
      </c>
      <c r="D2463" s="223">
        <v>0</v>
      </c>
      <c r="E2463" s="223">
        <v>0</v>
      </c>
      <c r="F2463" s="223">
        <v>0</v>
      </c>
      <c r="G2463" s="223">
        <v>0</v>
      </c>
      <c r="H2463" s="223">
        <v>0</v>
      </c>
      <c r="I2463" s="223">
        <v>0</v>
      </c>
      <c r="J2463" s="223">
        <v>0</v>
      </c>
      <c r="K2463" s="223">
        <v>0</v>
      </c>
      <c r="L2463" s="223">
        <v>0</v>
      </c>
      <c r="M2463" s="223">
        <v>0</v>
      </c>
      <c r="N2463" s="223">
        <v>0</v>
      </c>
      <c r="O2463">
        <v>30</v>
      </c>
    </row>
    <row r="2464" spans="1:15">
      <c r="A2464" s="222" t="s">
        <v>1692</v>
      </c>
      <c r="B2464" s="222" t="s">
        <v>119</v>
      </c>
      <c r="C2464" s="223">
        <v>0</v>
      </c>
      <c r="D2464" s="223">
        <v>0</v>
      </c>
      <c r="E2464" s="223">
        <v>0</v>
      </c>
      <c r="F2464" s="223">
        <v>0</v>
      </c>
      <c r="G2464" s="223">
        <v>0</v>
      </c>
      <c r="H2464" s="223">
        <v>0</v>
      </c>
      <c r="I2464" s="223">
        <v>0</v>
      </c>
      <c r="J2464" s="223">
        <v>0</v>
      </c>
      <c r="K2464" s="223">
        <v>0</v>
      </c>
      <c r="L2464" s="223">
        <v>0</v>
      </c>
      <c r="M2464" s="223">
        <v>0</v>
      </c>
      <c r="N2464" s="223">
        <v>0</v>
      </c>
      <c r="O2464">
        <v>30</v>
      </c>
    </row>
    <row r="2465" spans="1:15">
      <c r="A2465" s="222" t="s">
        <v>1693</v>
      </c>
      <c r="B2465" s="222" t="s">
        <v>1694</v>
      </c>
      <c r="C2465" s="223">
        <v>0</v>
      </c>
      <c r="D2465" s="223">
        <v>0</v>
      </c>
      <c r="E2465" s="223">
        <v>0</v>
      </c>
      <c r="F2465" s="223">
        <v>0</v>
      </c>
      <c r="G2465" s="223">
        <v>0</v>
      </c>
      <c r="H2465" s="223">
        <v>0</v>
      </c>
      <c r="I2465" s="223">
        <v>0</v>
      </c>
      <c r="J2465" s="223">
        <v>0</v>
      </c>
      <c r="K2465" s="223">
        <v>0</v>
      </c>
      <c r="L2465" s="223">
        <v>0</v>
      </c>
      <c r="M2465" s="223">
        <v>0</v>
      </c>
      <c r="N2465" s="223">
        <v>0</v>
      </c>
      <c r="O2465">
        <v>30</v>
      </c>
    </row>
    <row r="2466" spans="1:15">
      <c r="A2466" s="222" t="s">
        <v>1695</v>
      </c>
      <c r="B2466" s="222" t="s">
        <v>1694</v>
      </c>
      <c r="C2466" s="223">
        <v>-513196.17</v>
      </c>
      <c r="D2466" s="223">
        <v>-684876.77</v>
      </c>
      <c r="E2466" s="223">
        <v>-1055289.82</v>
      </c>
      <c r="F2466" s="223">
        <v>-956188.87</v>
      </c>
      <c r="G2466" s="223">
        <v>-882085.46</v>
      </c>
      <c r="H2466" s="223">
        <v>-690734.52</v>
      </c>
      <c r="I2466" s="223">
        <v>-711402.48</v>
      </c>
      <c r="J2466" s="223">
        <v>-711402.48</v>
      </c>
      <c r="K2466" s="223">
        <v>-711402.48</v>
      </c>
      <c r="L2466" s="223">
        <v>-711402.48</v>
      </c>
      <c r="M2466" s="223">
        <v>-711402.48</v>
      </c>
      <c r="N2466" s="223">
        <v>-711402.48</v>
      </c>
      <c r="O2466">
        <v>30</v>
      </c>
    </row>
    <row r="2467" spans="1:15">
      <c r="A2467" s="222" t="s">
        <v>1696</v>
      </c>
      <c r="B2467" s="222" t="s">
        <v>1697</v>
      </c>
      <c r="C2467" s="223">
        <v>1834308.21</v>
      </c>
      <c r="D2467" s="223">
        <v>20961.34</v>
      </c>
      <c r="E2467" s="223">
        <v>127931.66</v>
      </c>
      <c r="F2467" s="223">
        <v>327535.48</v>
      </c>
      <c r="G2467" s="223">
        <v>10367.64</v>
      </c>
      <c r="H2467" s="223">
        <v>397955.27</v>
      </c>
      <c r="I2467" s="223">
        <v>0</v>
      </c>
      <c r="J2467" s="223">
        <v>0</v>
      </c>
      <c r="K2467" s="223">
        <v>0</v>
      </c>
      <c r="L2467" s="223">
        <v>0</v>
      </c>
      <c r="M2467" s="223">
        <v>0</v>
      </c>
      <c r="N2467" s="223">
        <v>0</v>
      </c>
      <c r="O2467">
        <v>30</v>
      </c>
    </row>
    <row r="2468" spans="1:15">
      <c r="A2468" s="222" t="s">
        <v>1698</v>
      </c>
      <c r="B2468" s="222" t="s">
        <v>1699</v>
      </c>
      <c r="C2468" s="223">
        <v>0</v>
      </c>
      <c r="D2468" s="223">
        <v>0</v>
      </c>
      <c r="E2468" s="223">
        <v>0</v>
      </c>
      <c r="F2468" s="223">
        <v>0</v>
      </c>
      <c r="G2468" s="223">
        <v>0</v>
      </c>
      <c r="H2468" s="223">
        <v>0</v>
      </c>
      <c r="I2468" s="223">
        <v>0</v>
      </c>
      <c r="J2468" s="223">
        <v>0</v>
      </c>
      <c r="K2468" s="223">
        <v>0</v>
      </c>
      <c r="L2468" s="223">
        <v>0</v>
      </c>
      <c r="M2468" s="223">
        <v>0</v>
      </c>
      <c r="N2468" s="223">
        <v>0</v>
      </c>
      <c r="O2468">
        <v>30</v>
      </c>
    </row>
    <row r="2469" spans="1:15">
      <c r="A2469" s="222" t="s">
        <v>1700</v>
      </c>
      <c r="B2469" s="222" t="s">
        <v>1701</v>
      </c>
      <c r="C2469" s="223">
        <v>0</v>
      </c>
      <c r="D2469" s="223">
        <v>0</v>
      </c>
      <c r="E2469" s="223">
        <v>0</v>
      </c>
      <c r="F2469" s="223">
        <v>0</v>
      </c>
      <c r="G2469" s="223">
        <v>0</v>
      </c>
      <c r="H2469" s="223">
        <v>0</v>
      </c>
      <c r="I2469" s="223">
        <v>0</v>
      </c>
      <c r="J2469" s="223">
        <v>0</v>
      </c>
      <c r="K2469" s="223">
        <v>0</v>
      </c>
      <c r="L2469" s="223">
        <v>0</v>
      </c>
      <c r="M2469" s="223">
        <v>0</v>
      </c>
      <c r="N2469" s="223">
        <v>0</v>
      </c>
      <c r="O2469">
        <v>30</v>
      </c>
    </row>
    <row r="2470" spans="1:15">
      <c r="A2470" s="222" t="s">
        <v>1702</v>
      </c>
      <c r="B2470" s="222" t="s">
        <v>119</v>
      </c>
      <c r="C2470" s="223">
        <v>0</v>
      </c>
      <c r="D2470" s="223">
        <v>0</v>
      </c>
      <c r="E2470" s="223">
        <v>0</v>
      </c>
      <c r="F2470" s="223">
        <v>0</v>
      </c>
      <c r="G2470" s="223">
        <v>0</v>
      </c>
      <c r="H2470" s="223">
        <v>0</v>
      </c>
      <c r="I2470" s="223">
        <v>0</v>
      </c>
      <c r="J2470" s="223">
        <v>0</v>
      </c>
      <c r="K2470" s="223">
        <v>0</v>
      </c>
      <c r="L2470" s="223">
        <v>0</v>
      </c>
      <c r="M2470" s="223">
        <v>0</v>
      </c>
      <c r="N2470" s="223">
        <v>0</v>
      </c>
      <c r="O2470">
        <v>30</v>
      </c>
    </row>
    <row r="2471" spans="1:15">
      <c r="A2471" s="222" t="s">
        <v>1703</v>
      </c>
      <c r="B2471" s="222" t="s">
        <v>119</v>
      </c>
      <c r="C2471" s="223">
        <v>0</v>
      </c>
      <c r="D2471" s="223">
        <v>0</v>
      </c>
      <c r="E2471" s="223">
        <v>0</v>
      </c>
      <c r="F2471" s="223">
        <v>0</v>
      </c>
      <c r="G2471" s="223">
        <v>0</v>
      </c>
      <c r="H2471" s="223">
        <v>0</v>
      </c>
      <c r="I2471" s="223">
        <v>0</v>
      </c>
      <c r="J2471" s="223">
        <v>0</v>
      </c>
      <c r="K2471" s="223">
        <v>0</v>
      </c>
      <c r="L2471" s="223">
        <v>0</v>
      </c>
      <c r="M2471" s="223">
        <v>0</v>
      </c>
      <c r="N2471" s="223">
        <v>0</v>
      </c>
      <c r="O2471">
        <v>30</v>
      </c>
    </row>
    <row r="2472" spans="1:15">
      <c r="A2472" s="222" t="s">
        <v>1704</v>
      </c>
      <c r="B2472" s="222" t="s">
        <v>1705</v>
      </c>
      <c r="C2472" s="223">
        <v>-2930044.73</v>
      </c>
      <c r="D2472" s="223">
        <v>-2852260.64</v>
      </c>
      <c r="E2472" s="223">
        <v>-2463700.04</v>
      </c>
      <c r="F2472" s="223">
        <v>-2205431.81</v>
      </c>
      <c r="G2472" s="223">
        <v>-1903842.86</v>
      </c>
      <c r="H2472" s="223">
        <v>-1913711.22</v>
      </c>
      <c r="I2472" s="223">
        <v>-1825309.74</v>
      </c>
      <c r="J2472" s="223">
        <v>-1825309.74</v>
      </c>
      <c r="K2472" s="223">
        <v>-1825309.74</v>
      </c>
      <c r="L2472" s="223">
        <v>-1825309.74</v>
      </c>
      <c r="M2472" s="223">
        <v>-1825309.74</v>
      </c>
      <c r="N2472" s="223">
        <v>-1825309.74</v>
      </c>
      <c r="O2472">
        <v>30</v>
      </c>
    </row>
    <row r="2473" spans="1:15">
      <c r="A2473" s="222" t="s">
        <v>2024</v>
      </c>
      <c r="B2473" s="222" t="s">
        <v>2025</v>
      </c>
      <c r="C2473" s="223">
        <v>0</v>
      </c>
      <c r="D2473" s="223">
        <v>0</v>
      </c>
      <c r="E2473" s="223">
        <v>0</v>
      </c>
      <c r="F2473" s="223">
        <v>0</v>
      </c>
      <c r="G2473" s="223">
        <v>0</v>
      </c>
      <c r="H2473" s="223">
        <v>0</v>
      </c>
      <c r="I2473" s="223">
        <v>0</v>
      </c>
      <c r="J2473" s="223">
        <v>0</v>
      </c>
      <c r="K2473" s="223">
        <v>0</v>
      </c>
      <c r="L2473" s="223">
        <v>0</v>
      </c>
      <c r="M2473" s="223">
        <v>0</v>
      </c>
      <c r="N2473" s="223">
        <v>0</v>
      </c>
      <c r="O2473">
        <v>30</v>
      </c>
    </row>
    <row r="2474" spans="1:15">
      <c r="A2474" s="222" t="s">
        <v>1706</v>
      </c>
      <c r="B2474" s="222" t="s">
        <v>1707</v>
      </c>
      <c r="C2474" s="223">
        <v>0</v>
      </c>
      <c r="D2474" s="223">
        <v>0</v>
      </c>
      <c r="E2474" s="223">
        <v>0</v>
      </c>
      <c r="F2474" s="223">
        <v>0</v>
      </c>
      <c r="G2474" s="223">
        <v>0</v>
      </c>
      <c r="H2474" s="223">
        <v>0</v>
      </c>
      <c r="I2474" s="223">
        <v>0</v>
      </c>
      <c r="J2474" s="223">
        <v>0</v>
      </c>
      <c r="K2474" s="223">
        <v>0</v>
      </c>
      <c r="L2474" s="223">
        <v>0</v>
      </c>
      <c r="M2474" s="223">
        <v>0</v>
      </c>
      <c r="N2474" s="223">
        <v>0</v>
      </c>
      <c r="O2474">
        <v>30</v>
      </c>
    </row>
    <row r="2475" spans="1:15">
      <c r="A2475" s="222" t="s">
        <v>1708</v>
      </c>
      <c r="B2475" s="222" t="s">
        <v>1709</v>
      </c>
      <c r="C2475" s="223">
        <v>-483589.07</v>
      </c>
      <c r="D2475" s="223">
        <v>-463962.37</v>
      </c>
      <c r="E2475" s="223">
        <v>-466967.09</v>
      </c>
      <c r="F2475" s="223">
        <v>-511459.08</v>
      </c>
      <c r="G2475" s="223">
        <v>-512049.94</v>
      </c>
      <c r="H2475" s="223">
        <v>-580087.98</v>
      </c>
      <c r="I2475" s="223">
        <v>-580087.98</v>
      </c>
      <c r="J2475" s="223">
        <v>-580087.98</v>
      </c>
      <c r="K2475" s="223">
        <v>-580087.98</v>
      </c>
      <c r="L2475" s="223">
        <v>-580087.98</v>
      </c>
      <c r="M2475" s="223">
        <v>-580087.98</v>
      </c>
      <c r="N2475" s="223">
        <v>-580087.98</v>
      </c>
      <c r="O2475">
        <v>30</v>
      </c>
    </row>
    <row r="2476" spans="1:15">
      <c r="A2476" s="222" t="s">
        <v>1710</v>
      </c>
      <c r="B2476" s="222" t="s">
        <v>1711</v>
      </c>
      <c r="C2476" s="223">
        <v>-24736.21</v>
      </c>
      <c r="D2476" s="223">
        <v>-26163.77</v>
      </c>
      <c r="E2476" s="223">
        <v>-26163.77</v>
      </c>
      <c r="F2476" s="223">
        <v>-28374.3</v>
      </c>
      <c r="G2476" s="223">
        <v>-32659.19</v>
      </c>
      <c r="H2476" s="223">
        <v>-38475.9</v>
      </c>
      <c r="I2476" s="223">
        <v>-38530.39</v>
      </c>
      <c r="J2476" s="223">
        <v>-38530.39</v>
      </c>
      <c r="K2476" s="223">
        <v>-38530.39</v>
      </c>
      <c r="L2476" s="223">
        <v>-38530.39</v>
      </c>
      <c r="M2476" s="223">
        <v>-38530.39</v>
      </c>
      <c r="N2476" s="223">
        <v>-38530.39</v>
      </c>
      <c r="O2476">
        <v>30</v>
      </c>
    </row>
    <row r="2477" spans="1:15">
      <c r="A2477" s="222" t="s">
        <v>1712</v>
      </c>
      <c r="B2477" s="222" t="s">
        <v>1713</v>
      </c>
      <c r="C2477" s="223">
        <v>0</v>
      </c>
      <c r="D2477" s="223">
        <v>0</v>
      </c>
      <c r="E2477" s="223">
        <v>0</v>
      </c>
      <c r="F2477" s="223">
        <v>0</v>
      </c>
      <c r="G2477" s="223">
        <v>0</v>
      </c>
      <c r="H2477" s="223">
        <v>0</v>
      </c>
      <c r="I2477" s="223">
        <v>0</v>
      </c>
      <c r="J2477" s="223">
        <v>0</v>
      </c>
      <c r="K2477" s="223">
        <v>0</v>
      </c>
      <c r="L2477" s="223">
        <v>0</v>
      </c>
      <c r="M2477" s="223">
        <v>0</v>
      </c>
      <c r="N2477" s="223">
        <v>0</v>
      </c>
      <c r="O2477">
        <v>30</v>
      </c>
    </row>
    <row r="2478" spans="1:15">
      <c r="A2478" s="222" t="s">
        <v>1714</v>
      </c>
      <c r="B2478" s="222" t="s">
        <v>119</v>
      </c>
      <c r="C2478" s="223">
        <v>0</v>
      </c>
      <c r="D2478" s="223">
        <v>0</v>
      </c>
      <c r="E2478" s="223">
        <v>0</v>
      </c>
      <c r="F2478" s="223">
        <v>0</v>
      </c>
      <c r="G2478" s="223">
        <v>0</v>
      </c>
      <c r="H2478" s="223">
        <v>0</v>
      </c>
      <c r="I2478" s="223">
        <v>0</v>
      </c>
      <c r="J2478" s="223">
        <v>0</v>
      </c>
      <c r="K2478" s="223">
        <v>0</v>
      </c>
      <c r="L2478" s="223">
        <v>0</v>
      </c>
      <c r="M2478" s="223">
        <v>0</v>
      </c>
      <c r="N2478" s="223">
        <v>0</v>
      </c>
      <c r="O2478">
        <v>30</v>
      </c>
    </row>
    <row r="2479" spans="1:15">
      <c r="A2479" s="222" t="s">
        <v>1715</v>
      </c>
      <c r="B2479" s="222" t="s">
        <v>1716</v>
      </c>
      <c r="C2479" s="223">
        <v>0</v>
      </c>
      <c r="D2479" s="223">
        <v>0</v>
      </c>
      <c r="E2479" s="223">
        <v>0</v>
      </c>
      <c r="F2479" s="223">
        <v>0</v>
      </c>
      <c r="G2479" s="223">
        <v>0</v>
      </c>
      <c r="H2479" s="223">
        <v>0</v>
      </c>
      <c r="I2479" s="223">
        <v>0</v>
      </c>
      <c r="J2479" s="223">
        <v>0</v>
      </c>
      <c r="K2479" s="223">
        <v>0</v>
      </c>
      <c r="L2479" s="223">
        <v>0</v>
      </c>
      <c r="M2479" s="223">
        <v>0</v>
      </c>
      <c r="N2479" s="223">
        <v>0</v>
      </c>
      <c r="O2479">
        <v>30</v>
      </c>
    </row>
    <row r="2480" spans="1:15">
      <c r="A2480" s="222" t="s">
        <v>1717</v>
      </c>
      <c r="B2480" s="222" t="s">
        <v>1718</v>
      </c>
      <c r="C2480" s="223">
        <v>0</v>
      </c>
      <c r="D2480" s="223">
        <v>0</v>
      </c>
      <c r="E2480" s="223">
        <v>0</v>
      </c>
      <c r="F2480" s="223">
        <v>0</v>
      </c>
      <c r="G2480" s="223">
        <v>0</v>
      </c>
      <c r="H2480" s="223">
        <v>0</v>
      </c>
      <c r="I2480" s="223">
        <v>0</v>
      </c>
      <c r="J2480" s="223">
        <v>0</v>
      </c>
      <c r="K2480" s="223">
        <v>0</v>
      </c>
      <c r="L2480" s="223">
        <v>0</v>
      </c>
      <c r="M2480" s="223">
        <v>0</v>
      </c>
      <c r="N2480" s="223">
        <v>0</v>
      </c>
      <c r="O2480">
        <v>30</v>
      </c>
    </row>
    <row r="2481" spans="1:15">
      <c r="A2481" s="222" t="s">
        <v>1719</v>
      </c>
      <c r="B2481" s="222" t="s">
        <v>1720</v>
      </c>
      <c r="C2481" s="223">
        <v>0</v>
      </c>
      <c r="D2481" s="223">
        <v>0</v>
      </c>
      <c r="E2481" s="223">
        <v>0</v>
      </c>
      <c r="F2481" s="223">
        <v>0</v>
      </c>
      <c r="G2481" s="223">
        <v>0</v>
      </c>
      <c r="H2481" s="223">
        <v>0</v>
      </c>
      <c r="I2481" s="223">
        <v>0</v>
      </c>
      <c r="J2481" s="223">
        <v>0</v>
      </c>
      <c r="K2481" s="223">
        <v>0</v>
      </c>
      <c r="L2481" s="223">
        <v>0</v>
      </c>
      <c r="M2481" s="223">
        <v>0</v>
      </c>
      <c r="N2481" s="223">
        <v>0</v>
      </c>
      <c r="O2481">
        <v>30</v>
      </c>
    </row>
    <row r="2482" spans="1:15">
      <c r="A2482" s="222" t="s">
        <v>1721</v>
      </c>
      <c r="B2482" s="222" t="s">
        <v>1722</v>
      </c>
      <c r="C2482" s="223">
        <v>0</v>
      </c>
      <c r="D2482" s="223">
        <v>0</v>
      </c>
      <c r="E2482" s="223">
        <v>0</v>
      </c>
      <c r="F2482" s="223">
        <v>0</v>
      </c>
      <c r="G2482" s="223">
        <v>0</v>
      </c>
      <c r="H2482" s="223">
        <v>0</v>
      </c>
      <c r="I2482" s="223">
        <v>0</v>
      </c>
      <c r="J2482" s="223">
        <v>0</v>
      </c>
      <c r="K2482" s="223">
        <v>0</v>
      </c>
      <c r="L2482" s="223">
        <v>0</v>
      </c>
      <c r="M2482" s="223">
        <v>0</v>
      </c>
      <c r="N2482" s="223">
        <v>0</v>
      </c>
      <c r="O2482">
        <v>30</v>
      </c>
    </row>
    <row r="2483" spans="1:15">
      <c r="A2483" s="222" t="s">
        <v>1723</v>
      </c>
      <c r="B2483" s="222" t="s">
        <v>1724</v>
      </c>
      <c r="C2483" s="223">
        <v>0</v>
      </c>
      <c r="D2483" s="223">
        <v>0</v>
      </c>
      <c r="E2483" s="223">
        <v>0</v>
      </c>
      <c r="F2483" s="223">
        <v>0</v>
      </c>
      <c r="G2483" s="223">
        <v>0</v>
      </c>
      <c r="H2483" s="223">
        <v>0</v>
      </c>
      <c r="I2483" s="223">
        <v>0</v>
      </c>
      <c r="J2483" s="223">
        <v>0</v>
      </c>
      <c r="K2483" s="223">
        <v>0</v>
      </c>
      <c r="L2483" s="223">
        <v>0</v>
      </c>
      <c r="M2483" s="223">
        <v>0</v>
      </c>
      <c r="N2483" s="223">
        <v>0</v>
      </c>
      <c r="O2483">
        <v>30</v>
      </c>
    </row>
    <row r="2484" spans="1:15">
      <c r="A2484" s="222" t="s">
        <v>1725</v>
      </c>
      <c r="B2484" s="222" t="s">
        <v>1726</v>
      </c>
      <c r="C2484" s="223">
        <v>0</v>
      </c>
      <c r="D2484" s="223">
        <v>0</v>
      </c>
      <c r="E2484" s="223">
        <v>0</v>
      </c>
      <c r="F2484" s="223">
        <v>0</v>
      </c>
      <c r="G2484" s="223">
        <v>0</v>
      </c>
      <c r="H2484" s="223">
        <v>0</v>
      </c>
      <c r="I2484" s="223">
        <v>0</v>
      </c>
      <c r="J2484" s="223">
        <v>0</v>
      </c>
      <c r="K2484" s="223">
        <v>0</v>
      </c>
      <c r="L2484" s="223">
        <v>0</v>
      </c>
      <c r="M2484" s="223">
        <v>0</v>
      </c>
      <c r="N2484" s="223">
        <v>0</v>
      </c>
      <c r="O2484">
        <v>30</v>
      </c>
    </row>
    <row r="2485" spans="1:15">
      <c r="A2485" s="222" t="s">
        <v>1727</v>
      </c>
      <c r="B2485" s="222" t="s">
        <v>1728</v>
      </c>
      <c r="C2485" s="223">
        <v>0</v>
      </c>
      <c r="D2485" s="223">
        <v>0</v>
      </c>
      <c r="E2485" s="223">
        <v>0</v>
      </c>
      <c r="F2485" s="223">
        <v>0</v>
      </c>
      <c r="G2485" s="223">
        <v>0</v>
      </c>
      <c r="H2485" s="223">
        <v>0</v>
      </c>
      <c r="I2485" s="223">
        <v>0</v>
      </c>
      <c r="J2485" s="223">
        <v>0</v>
      </c>
      <c r="K2485" s="223">
        <v>0</v>
      </c>
      <c r="L2485" s="223">
        <v>0</v>
      </c>
      <c r="M2485" s="223">
        <v>0</v>
      </c>
      <c r="N2485" s="223">
        <v>0</v>
      </c>
      <c r="O2485">
        <v>30</v>
      </c>
    </row>
    <row r="2486" spans="1:15">
      <c r="A2486" s="222" t="s">
        <v>1729</v>
      </c>
      <c r="B2486" s="222" t="s">
        <v>1730</v>
      </c>
      <c r="C2486" s="223">
        <v>0</v>
      </c>
      <c r="D2486" s="223">
        <v>0</v>
      </c>
      <c r="E2486" s="223">
        <v>0</v>
      </c>
      <c r="F2486" s="223">
        <v>0</v>
      </c>
      <c r="G2486" s="223">
        <v>0</v>
      </c>
      <c r="H2486" s="223">
        <v>0</v>
      </c>
      <c r="I2486" s="223">
        <v>0</v>
      </c>
      <c r="J2486" s="223">
        <v>0</v>
      </c>
      <c r="K2486" s="223">
        <v>0</v>
      </c>
      <c r="L2486" s="223">
        <v>0</v>
      </c>
      <c r="M2486" s="223">
        <v>0</v>
      </c>
      <c r="N2486" s="223">
        <v>0</v>
      </c>
      <c r="O2486">
        <v>30</v>
      </c>
    </row>
    <row r="2487" spans="1:15">
      <c r="A2487" s="222" t="s">
        <v>1731</v>
      </c>
      <c r="B2487" s="222" t="s">
        <v>1732</v>
      </c>
      <c r="C2487" s="223">
        <v>0</v>
      </c>
      <c r="D2487" s="223">
        <v>0</v>
      </c>
      <c r="E2487" s="223">
        <v>0</v>
      </c>
      <c r="F2487" s="223">
        <v>0</v>
      </c>
      <c r="G2487" s="223">
        <v>0</v>
      </c>
      <c r="H2487" s="223">
        <v>0</v>
      </c>
      <c r="I2487" s="223">
        <v>0</v>
      </c>
      <c r="J2487" s="223">
        <v>0</v>
      </c>
      <c r="K2487" s="223">
        <v>0</v>
      </c>
      <c r="L2487" s="223">
        <v>0</v>
      </c>
      <c r="M2487" s="223">
        <v>0</v>
      </c>
      <c r="N2487" s="223">
        <v>0</v>
      </c>
      <c r="O2487">
        <v>30</v>
      </c>
    </row>
    <row r="2488" spans="1:15">
      <c r="A2488" s="222" t="s">
        <v>1733</v>
      </c>
      <c r="B2488" s="222" t="s">
        <v>1734</v>
      </c>
      <c r="C2488" s="223">
        <v>0</v>
      </c>
      <c r="D2488" s="223">
        <v>0</v>
      </c>
      <c r="E2488" s="223">
        <v>0</v>
      </c>
      <c r="F2488" s="223">
        <v>0</v>
      </c>
      <c r="G2488" s="223">
        <v>0</v>
      </c>
      <c r="H2488" s="223">
        <v>0</v>
      </c>
      <c r="I2488" s="223">
        <v>0</v>
      </c>
      <c r="J2488" s="223">
        <v>0</v>
      </c>
      <c r="K2488" s="223">
        <v>0</v>
      </c>
      <c r="L2488" s="223">
        <v>0</v>
      </c>
      <c r="M2488" s="223">
        <v>0</v>
      </c>
      <c r="N2488" s="223">
        <v>0</v>
      </c>
      <c r="O2488">
        <v>30</v>
      </c>
    </row>
    <row r="2489" spans="1:15">
      <c r="A2489" s="222" t="s">
        <v>1735</v>
      </c>
      <c r="B2489" s="222" t="s">
        <v>1736</v>
      </c>
      <c r="C2489" s="223">
        <v>0</v>
      </c>
      <c r="D2489" s="223">
        <v>0</v>
      </c>
      <c r="E2489" s="223">
        <v>0</v>
      </c>
      <c r="F2489" s="223">
        <v>0</v>
      </c>
      <c r="G2489" s="223">
        <v>0</v>
      </c>
      <c r="H2489" s="223">
        <v>0</v>
      </c>
      <c r="I2489" s="223">
        <v>0</v>
      </c>
      <c r="J2489" s="223">
        <v>0</v>
      </c>
      <c r="K2489" s="223">
        <v>0</v>
      </c>
      <c r="L2489" s="223">
        <v>0</v>
      </c>
      <c r="M2489" s="223">
        <v>0</v>
      </c>
      <c r="N2489" s="223">
        <v>0</v>
      </c>
      <c r="O2489">
        <v>30</v>
      </c>
    </row>
    <row r="2490" spans="1:15">
      <c r="A2490" s="222" t="s">
        <v>1737</v>
      </c>
      <c r="B2490" s="222" t="s">
        <v>1738</v>
      </c>
      <c r="C2490" s="223">
        <v>0</v>
      </c>
      <c r="D2490" s="223">
        <v>0</v>
      </c>
      <c r="E2490" s="223">
        <v>0</v>
      </c>
      <c r="F2490" s="223">
        <v>0</v>
      </c>
      <c r="G2490" s="223">
        <v>0</v>
      </c>
      <c r="H2490" s="223">
        <v>0</v>
      </c>
      <c r="I2490" s="223">
        <v>0</v>
      </c>
      <c r="J2490" s="223">
        <v>0</v>
      </c>
      <c r="K2490" s="223">
        <v>0</v>
      </c>
      <c r="L2490" s="223">
        <v>0</v>
      </c>
      <c r="M2490" s="223">
        <v>0</v>
      </c>
      <c r="N2490" s="223">
        <v>0</v>
      </c>
      <c r="O2490">
        <v>30</v>
      </c>
    </row>
    <row r="2491" spans="1:15">
      <c r="A2491" s="222" t="s">
        <v>1739</v>
      </c>
      <c r="B2491" s="222" t="s">
        <v>1740</v>
      </c>
      <c r="C2491" s="223">
        <v>0</v>
      </c>
      <c r="D2491" s="223">
        <v>0</v>
      </c>
      <c r="E2491" s="223">
        <v>0</v>
      </c>
      <c r="F2491" s="223">
        <v>0</v>
      </c>
      <c r="G2491" s="223">
        <v>0</v>
      </c>
      <c r="H2491" s="223">
        <v>0</v>
      </c>
      <c r="I2491" s="223">
        <v>0</v>
      </c>
      <c r="J2491" s="223">
        <v>0</v>
      </c>
      <c r="K2491" s="223">
        <v>0</v>
      </c>
      <c r="L2491" s="223">
        <v>0</v>
      </c>
      <c r="M2491" s="223">
        <v>0</v>
      </c>
      <c r="N2491" s="223">
        <v>0</v>
      </c>
      <c r="O2491">
        <v>30</v>
      </c>
    </row>
    <row r="2492" spans="1:15">
      <c r="A2492" s="222" t="s">
        <v>1741</v>
      </c>
      <c r="B2492" s="222" t="s">
        <v>1742</v>
      </c>
      <c r="C2492" s="223">
        <v>0</v>
      </c>
      <c r="D2492" s="223">
        <v>0</v>
      </c>
      <c r="E2492" s="223">
        <v>0</v>
      </c>
      <c r="F2492" s="223">
        <v>0</v>
      </c>
      <c r="G2492" s="223">
        <v>0</v>
      </c>
      <c r="H2492" s="223">
        <v>0</v>
      </c>
      <c r="I2492" s="223">
        <v>0</v>
      </c>
      <c r="J2492" s="223">
        <v>0</v>
      </c>
      <c r="K2492" s="223">
        <v>0</v>
      </c>
      <c r="L2492" s="223">
        <v>0</v>
      </c>
      <c r="M2492" s="223">
        <v>0</v>
      </c>
      <c r="N2492" s="223">
        <v>0</v>
      </c>
      <c r="O2492">
        <v>30</v>
      </c>
    </row>
    <row r="2493" spans="1:15">
      <c r="A2493" s="222" t="s">
        <v>1743</v>
      </c>
      <c r="B2493" s="222" t="s">
        <v>1744</v>
      </c>
      <c r="C2493" s="223">
        <v>0</v>
      </c>
      <c r="D2493" s="223">
        <v>0</v>
      </c>
      <c r="E2493" s="223">
        <v>0</v>
      </c>
      <c r="F2493" s="223">
        <v>0</v>
      </c>
      <c r="G2493" s="223">
        <v>0</v>
      </c>
      <c r="H2493" s="223">
        <v>0</v>
      </c>
      <c r="I2493" s="223">
        <v>0</v>
      </c>
      <c r="J2493" s="223">
        <v>0</v>
      </c>
      <c r="K2493" s="223">
        <v>0</v>
      </c>
      <c r="L2493" s="223">
        <v>0</v>
      </c>
      <c r="M2493" s="223">
        <v>0</v>
      </c>
      <c r="N2493" s="223">
        <v>0</v>
      </c>
      <c r="O2493">
        <v>30</v>
      </c>
    </row>
    <row r="2494" spans="1:15">
      <c r="A2494" s="222" t="s">
        <v>1745</v>
      </c>
      <c r="B2494" s="222" t="s">
        <v>1746</v>
      </c>
      <c r="C2494" s="223">
        <v>0</v>
      </c>
      <c r="D2494" s="223">
        <v>0</v>
      </c>
      <c r="E2494" s="223">
        <v>0</v>
      </c>
      <c r="F2494" s="223">
        <v>0</v>
      </c>
      <c r="G2494" s="223">
        <v>0</v>
      </c>
      <c r="H2494" s="223">
        <v>0</v>
      </c>
      <c r="I2494" s="223">
        <v>0</v>
      </c>
      <c r="J2494" s="223">
        <v>0</v>
      </c>
      <c r="K2494" s="223">
        <v>0</v>
      </c>
      <c r="L2494" s="223">
        <v>0</v>
      </c>
      <c r="M2494" s="223">
        <v>0</v>
      </c>
      <c r="N2494" s="223">
        <v>0</v>
      </c>
      <c r="O2494">
        <v>30</v>
      </c>
    </row>
    <row r="2495" spans="1:15">
      <c r="A2495" s="222" t="s">
        <v>1747</v>
      </c>
      <c r="B2495" s="222" t="s">
        <v>1748</v>
      </c>
      <c r="C2495" s="223">
        <v>0</v>
      </c>
      <c r="D2495" s="223">
        <v>0</v>
      </c>
      <c r="E2495" s="223">
        <v>0</v>
      </c>
      <c r="F2495" s="223">
        <v>0</v>
      </c>
      <c r="G2495" s="223">
        <v>0</v>
      </c>
      <c r="H2495" s="223">
        <v>0</v>
      </c>
      <c r="I2495" s="223">
        <v>0</v>
      </c>
      <c r="J2495" s="223">
        <v>0</v>
      </c>
      <c r="K2495" s="223">
        <v>0</v>
      </c>
      <c r="L2495" s="223">
        <v>0</v>
      </c>
      <c r="M2495" s="223">
        <v>0</v>
      </c>
      <c r="N2495" s="223">
        <v>0</v>
      </c>
      <c r="O2495">
        <v>30</v>
      </c>
    </row>
    <row r="2496" spans="1:15">
      <c r="A2496" s="222" t="s">
        <v>1749</v>
      </c>
      <c r="B2496" s="222" t="s">
        <v>1750</v>
      </c>
      <c r="C2496" s="223">
        <v>0</v>
      </c>
      <c r="D2496" s="223">
        <v>0</v>
      </c>
      <c r="E2496" s="223">
        <v>0</v>
      </c>
      <c r="F2496" s="223">
        <v>0</v>
      </c>
      <c r="G2496" s="223">
        <v>0</v>
      </c>
      <c r="H2496" s="223">
        <v>0</v>
      </c>
      <c r="I2496" s="223">
        <v>0</v>
      </c>
      <c r="J2496" s="223">
        <v>0</v>
      </c>
      <c r="K2496" s="223">
        <v>0</v>
      </c>
      <c r="L2496" s="223">
        <v>0</v>
      </c>
      <c r="M2496" s="223">
        <v>0</v>
      </c>
      <c r="N2496" s="223">
        <v>0</v>
      </c>
      <c r="O2496">
        <v>30</v>
      </c>
    </row>
    <row r="2497" spans="1:15">
      <c r="A2497" s="222" t="s">
        <v>1751</v>
      </c>
      <c r="B2497" s="222" t="s">
        <v>1752</v>
      </c>
      <c r="C2497" s="223">
        <v>0</v>
      </c>
      <c r="D2497" s="223">
        <v>0</v>
      </c>
      <c r="E2497" s="223">
        <v>0</v>
      </c>
      <c r="F2497" s="223">
        <v>0</v>
      </c>
      <c r="G2497" s="223">
        <v>0</v>
      </c>
      <c r="H2497" s="223">
        <v>0</v>
      </c>
      <c r="I2497" s="223">
        <v>0</v>
      </c>
      <c r="J2497" s="223">
        <v>0</v>
      </c>
      <c r="K2497" s="223">
        <v>0</v>
      </c>
      <c r="L2497" s="223">
        <v>0</v>
      </c>
      <c r="M2497" s="223">
        <v>0</v>
      </c>
      <c r="N2497" s="223">
        <v>0</v>
      </c>
      <c r="O2497">
        <v>30</v>
      </c>
    </row>
    <row r="2498" spans="1:15">
      <c r="A2498" s="222" t="s">
        <v>1753</v>
      </c>
      <c r="B2498" s="222" t="s">
        <v>1754</v>
      </c>
      <c r="C2498" s="223">
        <v>0</v>
      </c>
      <c r="D2498" s="223">
        <v>0</v>
      </c>
      <c r="E2498" s="223">
        <v>0</v>
      </c>
      <c r="F2498" s="223">
        <v>0</v>
      </c>
      <c r="G2498" s="223">
        <v>0</v>
      </c>
      <c r="H2498" s="223">
        <v>0</v>
      </c>
      <c r="I2498" s="223">
        <v>0</v>
      </c>
      <c r="J2498" s="223">
        <v>0</v>
      </c>
      <c r="K2498" s="223">
        <v>0</v>
      </c>
      <c r="L2498" s="223">
        <v>0</v>
      </c>
      <c r="M2498" s="223">
        <v>0</v>
      </c>
      <c r="N2498" s="223">
        <v>0</v>
      </c>
      <c r="O2498">
        <v>30</v>
      </c>
    </row>
    <row r="2499" spans="1:15">
      <c r="A2499" s="222" t="s">
        <v>1755</v>
      </c>
      <c r="B2499" s="222" t="s">
        <v>1756</v>
      </c>
      <c r="C2499" s="223">
        <v>0</v>
      </c>
      <c r="D2499" s="223">
        <v>0</v>
      </c>
      <c r="E2499" s="223">
        <v>0</v>
      </c>
      <c r="F2499" s="223">
        <v>0</v>
      </c>
      <c r="G2499" s="223">
        <v>0</v>
      </c>
      <c r="H2499" s="223">
        <v>0</v>
      </c>
      <c r="I2499" s="223">
        <v>0</v>
      </c>
      <c r="J2499" s="223">
        <v>0</v>
      </c>
      <c r="K2499" s="223">
        <v>0</v>
      </c>
      <c r="L2499" s="223">
        <v>0</v>
      </c>
      <c r="M2499" s="223">
        <v>0</v>
      </c>
      <c r="N2499" s="223">
        <v>0</v>
      </c>
      <c r="O2499">
        <v>30</v>
      </c>
    </row>
    <row r="2500" spans="1:15">
      <c r="A2500" s="222" t="s">
        <v>2026</v>
      </c>
      <c r="B2500" s="222" t="s">
        <v>2027</v>
      </c>
      <c r="C2500" s="223">
        <v>0</v>
      </c>
      <c r="D2500" s="223">
        <v>0</v>
      </c>
      <c r="E2500" s="223">
        <v>0</v>
      </c>
      <c r="F2500" s="223">
        <v>0</v>
      </c>
      <c r="G2500" s="223">
        <v>0</v>
      </c>
      <c r="H2500" s="223">
        <v>0</v>
      </c>
      <c r="I2500" s="223">
        <v>0</v>
      </c>
      <c r="J2500" s="223">
        <v>0</v>
      </c>
      <c r="K2500" s="223">
        <v>0</v>
      </c>
      <c r="L2500" s="223">
        <v>0</v>
      </c>
      <c r="M2500" s="223">
        <v>0</v>
      </c>
      <c r="N2500" s="223">
        <v>0</v>
      </c>
      <c r="O2500">
        <v>30</v>
      </c>
    </row>
    <row r="2501" spans="1:15">
      <c r="A2501" s="222" t="s">
        <v>1757</v>
      </c>
      <c r="B2501" s="222" t="s">
        <v>1758</v>
      </c>
      <c r="C2501" s="223">
        <v>0</v>
      </c>
      <c r="D2501" s="223">
        <v>0</v>
      </c>
      <c r="E2501" s="223">
        <v>0</v>
      </c>
      <c r="F2501" s="223">
        <v>0</v>
      </c>
      <c r="G2501" s="223">
        <v>0</v>
      </c>
      <c r="H2501" s="223">
        <v>0</v>
      </c>
      <c r="I2501" s="223">
        <v>0</v>
      </c>
      <c r="J2501" s="223">
        <v>0</v>
      </c>
      <c r="K2501" s="223">
        <v>0</v>
      </c>
      <c r="L2501" s="223">
        <v>0</v>
      </c>
      <c r="M2501" s="223">
        <v>0</v>
      </c>
      <c r="N2501" s="223">
        <v>0</v>
      </c>
      <c r="O2501">
        <v>30</v>
      </c>
    </row>
    <row r="2502" spans="1:15">
      <c r="A2502" s="222" t="s">
        <v>1759</v>
      </c>
      <c r="B2502" s="222" t="s">
        <v>1760</v>
      </c>
      <c r="C2502" s="223">
        <v>0</v>
      </c>
      <c r="D2502" s="223">
        <v>0</v>
      </c>
      <c r="E2502" s="223">
        <v>0</v>
      </c>
      <c r="F2502" s="223">
        <v>0</v>
      </c>
      <c r="G2502" s="223">
        <v>0</v>
      </c>
      <c r="H2502" s="223">
        <v>0</v>
      </c>
      <c r="I2502" s="223">
        <v>0</v>
      </c>
      <c r="J2502" s="223">
        <v>0</v>
      </c>
      <c r="K2502" s="223">
        <v>0</v>
      </c>
      <c r="L2502" s="223">
        <v>0</v>
      </c>
      <c r="M2502" s="223">
        <v>0</v>
      </c>
      <c r="N2502" s="223">
        <v>0</v>
      </c>
      <c r="O2502">
        <v>30</v>
      </c>
    </row>
    <row r="2503" spans="1:15">
      <c r="A2503" s="222" t="s">
        <v>1761</v>
      </c>
      <c r="B2503" s="222" t="s">
        <v>1762</v>
      </c>
      <c r="C2503" s="223">
        <v>0</v>
      </c>
      <c r="D2503" s="223">
        <v>0</v>
      </c>
      <c r="E2503" s="223">
        <v>0</v>
      </c>
      <c r="F2503" s="223">
        <v>0</v>
      </c>
      <c r="G2503" s="223">
        <v>0</v>
      </c>
      <c r="H2503" s="223">
        <v>0</v>
      </c>
      <c r="I2503" s="223">
        <v>0</v>
      </c>
      <c r="J2503" s="223">
        <v>0</v>
      </c>
      <c r="K2503" s="223">
        <v>0</v>
      </c>
      <c r="L2503" s="223">
        <v>0</v>
      </c>
      <c r="M2503" s="223">
        <v>0</v>
      </c>
      <c r="N2503" s="223">
        <v>0</v>
      </c>
      <c r="O2503">
        <v>30</v>
      </c>
    </row>
    <row r="2504" spans="1:15">
      <c r="A2504" s="222" t="s">
        <v>1763</v>
      </c>
      <c r="B2504" s="222" t="s">
        <v>1764</v>
      </c>
      <c r="C2504" s="223">
        <v>0</v>
      </c>
      <c r="D2504" s="223">
        <v>0</v>
      </c>
      <c r="E2504" s="223">
        <v>0</v>
      </c>
      <c r="F2504" s="223">
        <v>0</v>
      </c>
      <c r="G2504" s="223">
        <v>0</v>
      </c>
      <c r="H2504" s="223">
        <v>0</v>
      </c>
      <c r="I2504" s="223">
        <v>0</v>
      </c>
      <c r="J2504" s="223">
        <v>0</v>
      </c>
      <c r="K2504" s="223">
        <v>0</v>
      </c>
      <c r="L2504" s="223">
        <v>0</v>
      </c>
      <c r="M2504" s="223">
        <v>0</v>
      </c>
      <c r="N2504" s="223">
        <v>0</v>
      </c>
      <c r="O2504">
        <v>30</v>
      </c>
    </row>
    <row r="2505" spans="1:15">
      <c r="A2505" s="222" t="s">
        <v>1765</v>
      </c>
      <c r="B2505" s="222" t="s">
        <v>1766</v>
      </c>
      <c r="C2505" s="223">
        <v>0</v>
      </c>
      <c r="D2505" s="223">
        <v>0</v>
      </c>
      <c r="E2505" s="223">
        <v>0</v>
      </c>
      <c r="F2505" s="223">
        <v>0</v>
      </c>
      <c r="G2505" s="223">
        <v>0</v>
      </c>
      <c r="H2505" s="223">
        <v>0</v>
      </c>
      <c r="I2505" s="223">
        <v>0</v>
      </c>
      <c r="J2505" s="223">
        <v>0</v>
      </c>
      <c r="K2505" s="223">
        <v>0</v>
      </c>
      <c r="L2505" s="223">
        <v>0</v>
      </c>
      <c r="M2505" s="223">
        <v>0</v>
      </c>
      <c r="N2505" s="223">
        <v>0</v>
      </c>
      <c r="O2505">
        <v>30</v>
      </c>
    </row>
    <row r="2506" spans="1:15">
      <c r="A2506" s="222" t="s">
        <v>1767</v>
      </c>
      <c r="B2506" s="222" t="s">
        <v>1768</v>
      </c>
      <c r="C2506" s="223">
        <v>0</v>
      </c>
      <c r="D2506" s="223">
        <v>0</v>
      </c>
      <c r="E2506" s="223">
        <v>0</v>
      </c>
      <c r="F2506" s="223">
        <v>0</v>
      </c>
      <c r="G2506" s="223">
        <v>0</v>
      </c>
      <c r="H2506" s="223">
        <v>0</v>
      </c>
      <c r="I2506" s="223">
        <v>0</v>
      </c>
      <c r="J2506" s="223">
        <v>0</v>
      </c>
      <c r="K2506" s="223">
        <v>0</v>
      </c>
      <c r="L2506" s="223">
        <v>0</v>
      </c>
      <c r="M2506" s="223">
        <v>0</v>
      </c>
      <c r="N2506" s="223">
        <v>0</v>
      </c>
      <c r="O2506">
        <v>30</v>
      </c>
    </row>
    <row r="2507" spans="1:15">
      <c r="A2507" s="222" t="s">
        <v>1769</v>
      </c>
      <c r="B2507" s="222" t="s">
        <v>1770</v>
      </c>
      <c r="C2507" s="223">
        <v>0</v>
      </c>
      <c r="D2507" s="223">
        <v>0</v>
      </c>
      <c r="E2507" s="223">
        <v>0</v>
      </c>
      <c r="F2507" s="223">
        <v>0</v>
      </c>
      <c r="G2507" s="223">
        <v>0</v>
      </c>
      <c r="H2507" s="223">
        <v>0</v>
      </c>
      <c r="I2507" s="223">
        <v>0</v>
      </c>
      <c r="J2507" s="223">
        <v>0</v>
      </c>
      <c r="K2507" s="223">
        <v>0</v>
      </c>
      <c r="L2507" s="223">
        <v>0</v>
      </c>
      <c r="M2507" s="223">
        <v>0</v>
      </c>
      <c r="N2507" s="223">
        <v>0</v>
      </c>
      <c r="O2507">
        <v>30</v>
      </c>
    </row>
    <row r="2508" spans="1:15">
      <c r="A2508" s="222" t="s">
        <v>1771</v>
      </c>
      <c r="B2508" s="222" t="s">
        <v>1772</v>
      </c>
      <c r="C2508" s="223">
        <v>0</v>
      </c>
      <c r="D2508" s="223">
        <v>0</v>
      </c>
      <c r="E2508" s="223">
        <v>0</v>
      </c>
      <c r="F2508" s="223">
        <v>0</v>
      </c>
      <c r="G2508" s="223">
        <v>0</v>
      </c>
      <c r="H2508" s="223">
        <v>0</v>
      </c>
      <c r="I2508" s="223">
        <v>0</v>
      </c>
      <c r="J2508" s="223">
        <v>0</v>
      </c>
      <c r="K2508" s="223">
        <v>0</v>
      </c>
      <c r="L2508" s="223">
        <v>0</v>
      </c>
      <c r="M2508" s="223">
        <v>0</v>
      </c>
      <c r="N2508" s="223">
        <v>0</v>
      </c>
      <c r="O2508">
        <v>30</v>
      </c>
    </row>
    <row r="2509" spans="1:15">
      <c r="A2509" s="222" t="s">
        <v>1773</v>
      </c>
      <c r="B2509" s="222" t="s">
        <v>1774</v>
      </c>
      <c r="C2509" s="223">
        <v>0</v>
      </c>
      <c r="D2509" s="223">
        <v>0</v>
      </c>
      <c r="E2509" s="223">
        <v>0</v>
      </c>
      <c r="F2509" s="223">
        <v>0</v>
      </c>
      <c r="G2509" s="223">
        <v>0</v>
      </c>
      <c r="H2509" s="223">
        <v>0</v>
      </c>
      <c r="I2509" s="223">
        <v>0</v>
      </c>
      <c r="J2509" s="223">
        <v>0</v>
      </c>
      <c r="K2509" s="223">
        <v>0</v>
      </c>
      <c r="L2509" s="223">
        <v>0</v>
      </c>
      <c r="M2509" s="223">
        <v>0</v>
      </c>
      <c r="N2509" s="223">
        <v>0</v>
      </c>
      <c r="O2509">
        <v>30</v>
      </c>
    </row>
    <row r="2510" spans="1:15">
      <c r="A2510" s="222" t="s">
        <v>1775</v>
      </c>
      <c r="B2510" s="222" t="s">
        <v>1776</v>
      </c>
      <c r="C2510" s="223">
        <v>0</v>
      </c>
      <c r="D2510" s="223">
        <v>0</v>
      </c>
      <c r="E2510" s="223">
        <v>0</v>
      </c>
      <c r="F2510" s="223">
        <v>0</v>
      </c>
      <c r="G2510" s="223">
        <v>0</v>
      </c>
      <c r="H2510" s="223">
        <v>0</v>
      </c>
      <c r="I2510" s="223">
        <v>0</v>
      </c>
      <c r="J2510" s="223">
        <v>0</v>
      </c>
      <c r="K2510" s="223">
        <v>0</v>
      </c>
      <c r="L2510" s="223">
        <v>0</v>
      </c>
      <c r="M2510" s="223">
        <v>0</v>
      </c>
      <c r="N2510" s="223">
        <v>0</v>
      </c>
      <c r="O2510">
        <v>30</v>
      </c>
    </row>
    <row r="2511" spans="1:15">
      <c r="A2511" s="222" t="s">
        <v>1777</v>
      </c>
      <c r="B2511" s="222" t="s">
        <v>1778</v>
      </c>
      <c r="C2511" s="223">
        <v>0</v>
      </c>
      <c r="D2511" s="223">
        <v>0</v>
      </c>
      <c r="E2511" s="223">
        <v>0</v>
      </c>
      <c r="F2511" s="223">
        <v>0</v>
      </c>
      <c r="G2511" s="223">
        <v>0</v>
      </c>
      <c r="H2511" s="223">
        <v>0</v>
      </c>
      <c r="I2511" s="223">
        <v>0</v>
      </c>
      <c r="J2511" s="223">
        <v>0</v>
      </c>
      <c r="K2511" s="223">
        <v>0</v>
      </c>
      <c r="L2511" s="223">
        <v>0</v>
      </c>
      <c r="M2511" s="223">
        <v>0</v>
      </c>
      <c r="N2511" s="223">
        <v>0</v>
      </c>
      <c r="O2511">
        <v>30</v>
      </c>
    </row>
    <row r="2512" spans="1:15">
      <c r="A2512" s="222" t="s">
        <v>1779</v>
      </c>
      <c r="B2512" s="222" t="s">
        <v>1780</v>
      </c>
      <c r="C2512" s="223">
        <v>0</v>
      </c>
      <c r="D2512" s="223">
        <v>0</v>
      </c>
      <c r="E2512" s="223">
        <v>0</v>
      </c>
      <c r="F2512" s="223">
        <v>0</v>
      </c>
      <c r="G2512" s="223">
        <v>0</v>
      </c>
      <c r="H2512" s="223">
        <v>0</v>
      </c>
      <c r="I2512" s="223">
        <v>0</v>
      </c>
      <c r="J2512" s="223">
        <v>0</v>
      </c>
      <c r="K2512" s="223">
        <v>0</v>
      </c>
      <c r="L2512" s="223">
        <v>0</v>
      </c>
      <c r="M2512" s="223">
        <v>0</v>
      </c>
      <c r="N2512" s="223">
        <v>0</v>
      </c>
      <c r="O2512">
        <v>30</v>
      </c>
    </row>
    <row r="2513" spans="1:15">
      <c r="A2513" s="222" t="s">
        <v>1781</v>
      </c>
      <c r="B2513" s="222" t="s">
        <v>1782</v>
      </c>
      <c r="C2513" s="223">
        <v>0</v>
      </c>
      <c r="D2513" s="223">
        <v>0</v>
      </c>
      <c r="E2513" s="223">
        <v>0</v>
      </c>
      <c r="F2513" s="223">
        <v>0</v>
      </c>
      <c r="G2513" s="223">
        <v>0</v>
      </c>
      <c r="H2513" s="223">
        <v>0</v>
      </c>
      <c r="I2513" s="223">
        <v>0</v>
      </c>
      <c r="J2513" s="223">
        <v>0</v>
      </c>
      <c r="K2513" s="223">
        <v>0</v>
      </c>
      <c r="L2513" s="223">
        <v>0</v>
      </c>
      <c r="M2513" s="223">
        <v>0</v>
      </c>
      <c r="N2513" s="223">
        <v>0</v>
      </c>
      <c r="O2513">
        <v>30</v>
      </c>
    </row>
    <row r="2514" spans="1:15">
      <c r="A2514" s="222" t="s">
        <v>1783</v>
      </c>
      <c r="B2514" s="222" t="s">
        <v>2502</v>
      </c>
      <c r="C2514" s="223">
        <v>-7814721.0800000001</v>
      </c>
      <c r="D2514" s="223">
        <v>-7118944.3399999999</v>
      </c>
      <c r="E2514" s="223">
        <v>-7986763.46</v>
      </c>
      <c r="F2514" s="223">
        <v>-8979960.6699999999</v>
      </c>
      <c r="G2514" s="223">
        <v>-8735035.3100000005</v>
      </c>
      <c r="H2514" s="223">
        <v>-8610387.6899999995</v>
      </c>
      <c r="I2514" s="223">
        <v>-8610387.6899999995</v>
      </c>
      <c r="J2514" s="223">
        <v>-8610387.6899999995</v>
      </c>
      <c r="K2514" s="223">
        <v>-8610387.6899999995</v>
      </c>
      <c r="L2514" s="223">
        <v>-8610387.6899999995</v>
      </c>
      <c r="M2514" s="223">
        <v>-8610387.6899999995</v>
      </c>
      <c r="N2514" s="223">
        <v>-8610387.6899999995</v>
      </c>
      <c r="O2514">
        <v>30</v>
      </c>
    </row>
    <row r="2515" spans="1:15">
      <c r="A2515" s="222" t="s">
        <v>1784</v>
      </c>
      <c r="B2515" s="222" t="s">
        <v>1785</v>
      </c>
      <c r="C2515" s="223">
        <v>0</v>
      </c>
      <c r="D2515" s="223">
        <v>0</v>
      </c>
      <c r="E2515" s="223">
        <v>0</v>
      </c>
      <c r="F2515" s="223">
        <v>0</v>
      </c>
      <c r="G2515" s="223">
        <v>0</v>
      </c>
      <c r="H2515" s="223">
        <v>0</v>
      </c>
      <c r="I2515" s="223">
        <v>0</v>
      </c>
      <c r="J2515" s="223">
        <v>0</v>
      </c>
      <c r="K2515" s="223">
        <v>0</v>
      </c>
      <c r="L2515" s="223">
        <v>0</v>
      </c>
      <c r="M2515" s="223">
        <v>0</v>
      </c>
      <c r="N2515" s="223">
        <v>0</v>
      </c>
      <c r="O2515">
        <v>30</v>
      </c>
    </row>
    <row r="2516" spans="1:15">
      <c r="A2516" s="222" t="s">
        <v>1786</v>
      </c>
      <c r="B2516" s="222" t="s">
        <v>1787</v>
      </c>
      <c r="C2516" s="223">
        <v>0</v>
      </c>
      <c r="D2516" s="223">
        <v>0</v>
      </c>
      <c r="E2516" s="223">
        <v>0</v>
      </c>
      <c r="F2516" s="223">
        <v>0</v>
      </c>
      <c r="G2516" s="223">
        <v>0</v>
      </c>
      <c r="H2516" s="223">
        <v>0</v>
      </c>
      <c r="I2516" s="223">
        <v>0</v>
      </c>
      <c r="J2516" s="223">
        <v>0</v>
      </c>
      <c r="K2516" s="223">
        <v>0</v>
      </c>
      <c r="L2516" s="223">
        <v>0</v>
      </c>
      <c r="M2516" s="223">
        <v>0</v>
      </c>
      <c r="N2516" s="223">
        <v>0</v>
      </c>
      <c r="O2516">
        <v>30</v>
      </c>
    </row>
    <row r="2517" spans="1:15">
      <c r="A2517" s="222" t="s">
        <v>1788</v>
      </c>
      <c r="B2517" s="222" t="s">
        <v>1789</v>
      </c>
      <c r="C2517" s="223">
        <v>-3887167.49</v>
      </c>
      <c r="D2517" s="223">
        <v>-5096367.91</v>
      </c>
      <c r="E2517" s="223">
        <v>-5137925.38</v>
      </c>
      <c r="F2517" s="223">
        <v>-7282319.1200000001</v>
      </c>
      <c r="G2517" s="223">
        <v>-6805331.96</v>
      </c>
      <c r="H2517" s="223">
        <v>-6076160.4800000004</v>
      </c>
      <c r="I2517" s="223">
        <v>-6076160.4800000004</v>
      </c>
      <c r="J2517" s="223">
        <v>-6076160.4800000004</v>
      </c>
      <c r="K2517" s="223">
        <v>-6076160.4800000004</v>
      </c>
      <c r="L2517" s="223">
        <v>-6076160.4800000004</v>
      </c>
      <c r="M2517" s="223">
        <v>-6076160.4800000004</v>
      </c>
      <c r="N2517" s="223">
        <v>-6076160.4800000004</v>
      </c>
      <c r="O2517">
        <v>30</v>
      </c>
    </row>
    <row r="2518" spans="1:15">
      <c r="A2518" s="222" t="s">
        <v>1790</v>
      </c>
      <c r="B2518" s="222" t="s">
        <v>1791</v>
      </c>
      <c r="C2518" s="223">
        <v>-424318.22</v>
      </c>
      <c r="D2518" s="223">
        <v>-366076.48</v>
      </c>
      <c r="E2518" s="223">
        <v>-307834.74</v>
      </c>
      <c r="F2518" s="223">
        <v>-261208.51</v>
      </c>
      <c r="G2518" s="223">
        <v>-217257.7</v>
      </c>
      <c r="H2518" s="223">
        <v>-178817.09</v>
      </c>
      <c r="I2518" s="223">
        <v>-178817.09</v>
      </c>
      <c r="J2518" s="223">
        <v>-178817.09</v>
      </c>
      <c r="K2518" s="223">
        <v>-178817.09</v>
      </c>
      <c r="L2518" s="223">
        <v>-178817.09</v>
      </c>
      <c r="M2518" s="223">
        <v>-178817.09</v>
      </c>
      <c r="N2518" s="223">
        <v>-178817.09</v>
      </c>
      <c r="O2518">
        <v>30</v>
      </c>
    </row>
    <row r="2519" spans="1:15">
      <c r="A2519" s="222" t="s">
        <v>2028</v>
      </c>
      <c r="B2519" s="222" t="s">
        <v>2029</v>
      </c>
      <c r="C2519" s="223">
        <v>26376.44</v>
      </c>
      <c r="D2519" s="223">
        <v>21274.799999999999</v>
      </c>
      <c r="E2519" s="223">
        <v>16841.29</v>
      </c>
      <c r="F2519" s="223">
        <v>13084.31</v>
      </c>
      <c r="G2519" s="223">
        <v>9883.48</v>
      </c>
      <c r="H2519" s="223">
        <v>7212.67</v>
      </c>
      <c r="I2519" s="223">
        <v>7212.67</v>
      </c>
      <c r="J2519" s="223">
        <v>7212.67</v>
      </c>
      <c r="K2519" s="223">
        <v>7212.67</v>
      </c>
      <c r="L2519" s="223">
        <v>7212.67</v>
      </c>
      <c r="M2519" s="223">
        <v>7212.67</v>
      </c>
      <c r="N2519" s="223">
        <v>7212.67</v>
      </c>
      <c r="O2519">
        <v>30</v>
      </c>
    </row>
    <row r="2520" spans="1:15">
      <c r="A2520" s="222" t="s">
        <v>1792</v>
      </c>
      <c r="B2520" s="222" t="s">
        <v>1793</v>
      </c>
      <c r="C2520" s="223">
        <v>0</v>
      </c>
      <c r="D2520" s="223">
        <v>0</v>
      </c>
      <c r="E2520" s="223">
        <v>0</v>
      </c>
      <c r="F2520" s="223">
        <v>0</v>
      </c>
      <c r="G2520" s="223">
        <v>0</v>
      </c>
      <c r="H2520" s="223">
        <v>0</v>
      </c>
      <c r="I2520" s="223">
        <v>0</v>
      </c>
      <c r="J2520" s="223">
        <v>0</v>
      </c>
      <c r="K2520" s="223">
        <v>0</v>
      </c>
      <c r="L2520" s="223">
        <v>0</v>
      </c>
      <c r="M2520" s="223">
        <v>0</v>
      </c>
      <c r="N2520" s="223">
        <v>0</v>
      </c>
      <c r="O2520">
        <v>30</v>
      </c>
    </row>
    <row r="2521" spans="1:15">
      <c r="A2521" s="222" t="s">
        <v>1794</v>
      </c>
      <c r="B2521" s="222" t="s">
        <v>1795</v>
      </c>
      <c r="C2521" s="223">
        <v>0</v>
      </c>
      <c r="D2521" s="223">
        <v>0</v>
      </c>
      <c r="E2521" s="223">
        <v>0</v>
      </c>
      <c r="F2521" s="223">
        <v>0</v>
      </c>
      <c r="G2521" s="223">
        <v>0</v>
      </c>
      <c r="H2521" s="223">
        <v>0</v>
      </c>
      <c r="I2521" s="223">
        <v>0</v>
      </c>
      <c r="J2521" s="223">
        <v>0</v>
      </c>
      <c r="K2521" s="223">
        <v>0</v>
      </c>
      <c r="L2521" s="223">
        <v>0</v>
      </c>
      <c r="M2521" s="223">
        <v>0</v>
      </c>
      <c r="N2521" s="223">
        <v>0</v>
      </c>
      <c r="O2521">
        <v>30</v>
      </c>
    </row>
    <row r="2522" spans="1:15">
      <c r="A2522" s="222" t="s">
        <v>1796</v>
      </c>
      <c r="B2522" s="222" t="s">
        <v>1797</v>
      </c>
      <c r="C2522" s="223">
        <v>0</v>
      </c>
      <c r="D2522" s="223">
        <v>0</v>
      </c>
      <c r="E2522" s="223">
        <v>0</v>
      </c>
      <c r="F2522" s="223">
        <v>0</v>
      </c>
      <c r="G2522" s="223">
        <v>0</v>
      </c>
      <c r="H2522" s="223">
        <v>0</v>
      </c>
      <c r="I2522" s="223">
        <v>0</v>
      </c>
      <c r="J2522" s="223">
        <v>0</v>
      </c>
      <c r="K2522" s="223">
        <v>0</v>
      </c>
      <c r="L2522" s="223">
        <v>0</v>
      </c>
      <c r="M2522" s="223">
        <v>0</v>
      </c>
      <c r="N2522" s="223">
        <v>0</v>
      </c>
      <c r="O2522">
        <v>30</v>
      </c>
    </row>
    <row r="2523" spans="1:15">
      <c r="A2523" s="222" t="s">
        <v>1798</v>
      </c>
      <c r="B2523" s="222" t="s">
        <v>1799</v>
      </c>
      <c r="C2523" s="223">
        <v>-1860205.18</v>
      </c>
      <c r="D2523" s="223">
        <v>-1860205.18</v>
      </c>
      <c r="E2523" s="223">
        <v>-1860205.18</v>
      </c>
      <c r="F2523" s="223">
        <v>-1860205.18</v>
      </c>
      <c r="G2523" s="223">
        <v>-1860205.18</v>
      </c>
      <c r="H2523" s="223">
        <v>-1860205.18</v>
      </c>
      <c r="I2523" s="223">
        <v>-1860205.18</v>
      </c>
      <c r="J2523" s="223">
        <v>-1860205.18</v>
      </c>
      <c r="K2523" s="223">
        <v>-1860205.18</v>
      </c>
      <c r="L2523" s="223">
        <v>-1860205.18</v>
      </c>
      <c r="M2523" s="223">
        <v>-1860205.18</v>
      </c>
      <c r="N2523" s="223">
        <v>-1860205.18</v>
      </c>
      <c r="O2523">
        <v>30</v>
      </c>
    </row>
    <row r="2524" spans="1:15">
      <c r="A2524" s="222" t="s">
        <v>1800</v>
      </c>
      <c r="B2524" s="222" t="s">
        <v>1801</v>
      </c>
      <c r="C2524" s="223">
        <v>399597.24</v>
      </c>
      <c r="D2524" s="223">
        <v>380891.81</v>
      </c>
      <c r="E2524" s="223">
        <v>361946.65</v>
      </c>
      <c r="F2524" s="223">
        <v>342758.68</v>
      </c>
      <c r="G2524" s="223">
        <v>323324.79999999999</v>
      </c>
      <c r="H2524" s="223">
        <v>303641.84000000003</v>
      </c>
      <c r="I2524" s="223">
        <v>303641.84000000003</v>
      </c>
      <c r="J2524" s="223">
        <v>303641.84000000003</v>
      </c>
      <c r="K2524" s="223">
        <v>303641.84000000003</v>
      </c>
      <c r="L2524" s="223">
        <v>303641.84000000003</v>
      </c>
      <c r="M2524" s="223">
        <v>303641.84000000003</v>
      </c>
      <c r="N2524" s="223">
        <v>303641.84000000003</v>
      </c>
      <c r="O2524">
        <v>30</v>
      </c>
    </row>
    <row r="2525" spans="1:15">
      <c r="A2525" s="222" t="s">
        <v>1802</v>
      </c>
      <c r="B2525" s="222" t="s">
        <v>1803</v>
      </c>
      <c r="C2525" s="223">
        <v>0</v>
      </c>
      <c r="D2525" s="223">
        <v>0</v>
      </c>
      <c r="E2525" s="223">
        <v>0</v>
      </c>
      <c r="F2525" s="223">
        <v>0</v>
      </c>
      <c r="G2525" s="223">
        <v>0</v>
      </c>
      <c r="H2525" s="223">
        <v>0</v>
      </c>
      <c r="I2525" s="223">
        <v>0</v>
      </c>
      <c r="J2525" s="223">
        <v>0</v>
      </c>
      <c r="K2525" s="223">
        <v>0</v>
      </c>
      <c r="L2525" s="223">
        <v>0</v>
      </c>
      <c r="M2525" s="223">
        <v>0</v>
      </c>
      <c r="N2525" s="223">
        <v>0</v>
      </c>
      <c r="O2525">
        <v>30</v>
      </c>
    </row>
    <row r="2526" spans="1:15">
      <c r="A2526" s="222" t="s">
        <v>1804</v>
      </c>
      <c r="B2526" s="222" t="s">
        <v>1805</v>
      </c>
      <c r="C2526" s="223">
        <v>0</v>
      </c>
      <c r="D2526" s="223">
        <v>0</v>
      </c>
      <c r="E2526" s="223">
        <v>0</v>
      </c>
      <c r="F2526" s="223">
        <v>0</v>
      </c>
      <c r="G2526" s="223">
        <v>0</v>
      </c>
      <c r="H2526" s="223">
        <v>0</v>
      </c>
      <c r="I2526" s="223">
        <v>0</v>
      </c>
      <c r="J2526" s="223">
        <v>0</v>
      </c>
      <c r="K2526" s="223">
        <v>0</v>
      </c>
      <c r="L2526" s="223">
        <v>0</v>
      </c>
      <c r="M2526" s="223">
        <v>0</v>
      </c>
      <c r="N2526" s="223">
        <v>0</v>
      </c>
      <c r="O2526">
        <v>30</v>
      </c>
    </row>
    <row r="2527" spans="1:15">
      <c r="A2527" s="222" t="s">
        <v>1806</v>
      </c>
      <c r="B2527" s="222" t="s">
        <v>1807</v>
      </c>
      <c r="C2527" s="223">
        <v>0</v>
      </c>
      <c r="D2527" s="223">
        <v>0</v>
      </c>
      <c r="E2527" s="223">
        <v>0</v>
      </c>
      <c r="F2527" s="223">
        <v>0</v>
      </c>
      <c r="G2527" s="223">
        <v>0</v>
      </c>
      <c r="H2527" s="223">
        <v>0</v>
      </c>
      <c r="I2527" s="223">
        <v>0</v>
      </c>
      <c r="J2527" s="223">
        <v>0</v>
      </c>
      <c r="K2527" s="223">
        <v>0</v>
      </c>
      <c r="L2527" s="223">
        <v>0</v>
      </c>
      <c r="M2527" s="223">
        <v>0</v>
      </c>
      <c r="N2527" s="223">
        <v>0</v>
      </c>
      <c r="O2527">
        <v>30</v>
      </c>
    </row>
    <row r="2528" spans="1:15">
      <c r="A2528" s="222" t="s">
        <v>1808</v>
      </c>
      <c r="B2528" s="222" t="s">
        <v>1809</v>
      </c>
      <c r="C2528" s="223">
        <v>0</v>
      </c>
      <c r="D2528" s="223">
        <v>0</v>
      </c>
      <c r="E2528" s="223">
        <v>0</v>
      </c>
      <c r="F2528" s="223">
        <v>0</v>
      </c>
      <c r="G2528" s="223">
        <v>0</v>
      </c>
      <c r="H2528" s="223">
        <v>0</v>
      </c>
      <c r="I2528" s="223">
        <v>0</v>
      </c>
      <c r="J2528" s="223">
        <v>0</v>
      </c>
      <c r="K2528" s="223">
        <v>0</v>
      </c>
      <c r="L2528" s="223">
        <v>0</v>
      </c>
      <c r="M2528" s="223">
        <v>0</v>
      </c>
      <c r="N2528" s="223">
        <v>0</v>
      </c>
      <c r="O2528">
        <v>30</v>
      </c>
    </row>
    <row r="2529" spans="1:15">
      <c r="A2529" s="222" t="s">
        <v>1810</v>
      </c>
      <c r="B2529" s="222" t="s">
        <v>119</v>
      </c>
      <c r="C2529" s="223">
        <v>0</v>
      </c>
      <c r="D2529" s="223">
        <v>0</v>
      </c>
      <c r="E2529" s="223">
        <v>0</v>
      </c>
      <c r="F2529" s="223">
        <v>0</v>
      </c>
      <c r="G2529" s="223">
        <v>0</v>
      </c>
      <c r="H2529" s="223">
        <v>0</v>
      </c>
      <c r="I2529" s="223">
        <v>0</v>
      </c>
      <c r="J2529" s="223">
        <v>0</v>
      </c>
      <c r="K2529" s="223">
        <v>0</v>
      </c>
      <c r="L2529" s="223">
        <v>0</v>
      </c>
      <c r="M2529" s="223">
        <v>0</v>
      </c>
      <c r="N2529" s="223">
        <v>0</v>
      </c>
      <c r="O2529">
        <v>30</v>
      </c>
    </row>
    <row r="2530" spans="1:15">
      <c r="A2530" s="222" t="s">
        <v>1811</v>
      </c>
      <c r="B2530" s="222" t="s">
        <v>119</v>
      </c>
      <c r="C2530" s="223">
        <v>0</v>
      </c>
      <c r="D2530" s="223">
        <v>0</v>
      </c>
      <c r="E2530" s="223">
        <v>0</v>
      </c>
      <c r="F2530" s="223">
        <v>0</v>
      </c>
      <c r="G2530" s="223">
        <v>0</v>
      </c>
      <c r="H2530" s="223">
        <v>0</v>
      </c>
      <c r="I2530" s="223">
        <v>0</v>
      </c>
      <c r="J2530" s="223">
        <v>0</v>
      </c>
      <c r="K2530" s="223">
        <v>0</v>
      </c>
      <c r="L2530" s="223">
        <v>0</v>
      </c>
      <c r="M2530" s="223">
        <v>0</v>
      </c>
      <c r="N2530" s="223">
        <v>0</v>
      </c>
      <c r="O2530">
        <v>30</v>
      </c>
    </row>
    <row r="2531" spans="1:15">
      <c r="A2531" s="222" t="s">
        <v>1812</v>
      </c>
      <c r="B2531" s="222" t="s">
        <v>119</v>
      </c>
      <c r="C2531" s="223">
        <v>0</v>
      </c>
      <c r="D2531" s="223">
        <v>0</v>
      </c>
      <c r="E2531" s="223">
        <v>0</v>
      </c>
      <c r="F2531" s="223">
        <v>0</v>
      </c>
      <c r="G2531" s="223">
        <v>0</v>
      </c>
      <c r="H2531" s="223">
        <v>0</v>
      </c>
      <c r="I2531" s="223">
        <v>0</v>
      </c>
      <c r="J2531" s="223">
        <v>0</v>
      </c>
      <c r="K2531" s="223">
        <v>0</v>
      </c>
      <c r="L2531" s="223">
        <v>0</v>
      </c>
      <c r="M2531" s="223">
        <v>0</v>
      </c>
      <c r="N2531" s="223">
        <v>0</v>
      </c>
      <c r="O2531">
        <v>30</v>
      </c>
    </row>
    <row r="2532" spans="1:15">
      <c r="A2532" s="222" t="s">
        <v>1813</v>
      </c>
      <c r="B2532" s="222" t="s">
        <v>119</v>
      </c>
      <c r="C2532" s="223">
        <v>0</v>
      </c>
      <c r="D2532" s="223">
        <v>0</v>
      </c>
      <c r="E2532" s="223">
        <v>0</v>
      </c>
      <c r="F2532" s="223">
        <v>0</v>
      </c>
      <c r="G2532" s="223">
        <v>0</v>
      </c>
      <c r="H2532" s="223">
        <v>0</v>
      </c>
      <c r="I2532" s="223">
        <v>0</v>
      </c>
      <c r="J2532" s="223">
        <v>0</v>
      </c>
      <c r="K2532" s="223">
        <v>0</v>
      </c>
      <c r="L2532" s="223">
        <v>0</v>
      </c>
      <c r="M2532" s="223">
        <v>0</v>
      </c>
      <c r="N2532" s="223">
        <v>0</v>
      </c>
      <c r="O2532">
        <v>30</v>
      </c>
    </row>
    <row r="2533" spans="1:15">
      <c r="A2533" s="222" t="s">
        <v>1814</v>
      </c>
      <c r="B2533" s="222" t="s">
        <v>119</v>
      </c>
      <c r="C2533" s="223">
        <v>0</v>
      </c>
      <c r="D2533" s="223">
        <v>0</v>
      </c>
      <c r="E2533" s="223">
        <v>0</v>
      </c>
      <c r="F2533" s="223">
        <v>0</v>
      </c>
      <c r="G2533" s="223">
        <v>0</v>
      </c>
      <c r="H2533" s="223">
        <v>0</v>
      </c>
      <c r="I2533" s="223">
        <v>0</v>
      </c>
      <c r="J2533" s="223">
        <v>0</v>
      </c>
      <c r="K2533" s="223">
        <v>0</v>
      </c>
      <c r="L2533" s="223">
        <v>0</v>
      </c>
      <c r="M2533" s="223">
        <v>0</v>
      </c>
      <c r="N2533" s="223">
        <v>0</v>
      </c>
      <c r="O2533">
        <v>30</v>
      </c>
    </row>
    <row r="2534" spans="1:15">
      <c r="A2534" s="222" t="s">
        <v>1815</v>
      </c>
      <c r="B2534" s="222" t="s">
        <v>119</v>
      </c>
      <c r="C2534" s="223">
        <v>0</v>
      </c>
      <c r="D2534" s="223">
        <v>0</v>
      </c>
      <c r="E2534" s="223">
        <v>0</v>
      </c>
      <c r="F2534" s="223">
        <v>0</v>
      </c>
      <c r="G2534" s="223">
        <v>0</v>
      </c>
      <c r="H2534" s="223">
        <v>0</v>
      </c>
      <c r="I2534" s="223">
        <v>0</v>
      </c>
      <c r="J2534" s="223">
        <v>0</v>
      </c>
      <c r="K2534" s="223">
        <v>0</v>
      </c>
      <c r="L2534" s="223">
        <v>0</v>
      </c>
      <c r="M2534" s="223">
        <v>0</v>
      </c>
      <c r="N2534" s="223">
        <v>0</v>
      </c>
      <c r="O2534">
        <v>30</v>
      </c>
    </row>
    <row r="2535" spans="1:15">
      <c r="A2535" s="222" t="s">
        <v>1816</v>
      </c>
      <c r="B2535" s="222" t="s">
        <v>1817</v>
      </c>
      <c r="C2535" s="223">
        <v>0</v>
      </c>
      <c r="D2535" s="223">
        <v>0</v>
      </c>
      <c r="E2535" s="223">
        <v>0</v>
      </c>
      <c r="F2535" s="223">
        <v>0</v>
      </c>
      <c r="G2535" s="223">
        <v>0</v>
      </c>
      <c r="H2535" s="223">
        <v>0</v>
      </c>
      <c r="I2535" s="223">
        <v>0</v>
      </c>
      <c r="J2535" s="223">
        <v>0</v>
      </c>
      <c r="K2535" s="223">
        <v>0</v>
      </c>
      <c r="L2535" s="223">
        <v>0</v>
      </c>
      <c r="M2535" s="223">
        <v>0</v>
      </c>
      <c r="N2535" s="223">
        <v>0</v>
      </c>
      <c r="O2535">
        <v>30</v>
      </c>
    </row>
    <row r="2536" spans="1:15">
      <c r="A2536" s="222" t="s">
        <v>1818</v>
      </c>
      <c r="B2536" s="222" t="s">
        <v>119</v>
      </c>
      <c r="C2536" s="223">
        <v>0</v>
      </c>
      <c r="D2536" s="223">
        <v>0</v>
      </c>
      <c r="E2536" s="223">
        <v>0</v>
      </c>
      <c r="F2536" s="223">
        <v>0</v>
      </c>
      <c r="G2536" s="223">
        <v>0</v>
      </c>
      <c r="H2536" s="223">
        <v>0</v>
      </c>
      <c r="I2536" s="223">
        <v>0</v>
      </c>
      <c r="J2536" s="223">
        <v>0</v>
      </c>
      <c r="K2536" s="223">
        <v>0</v>
      </c>
      <c r="L2536" s="223">
        <v>0</v>
      </c>
      <c r="M2536" s="223">
        <v>0</v>
      </c>
      <c r="N2536" s="223">
        <v>0</v>
      </c>
      <c r="O2536">
        <v>30</v>
      </c>
    </row>
    <row r="2537" spans="1:15">
      <c r="A2537" s="222" t="s">
        <v>1819</v>
      </c>
      <c r="B2537" s="222" t="s">
        <v>119</v>
      </c>
      <c r="C2537" s="223">
        <v>0</v>
      </c>
      <c r="D2537" s="223">
        <v>0</v>
      </c>
      <c r="E2537" s="223">
        <v>0</v>
      </c>
      <c r="F2537" s="223">
        <v>0</v>
      </c>
      <c r="G2537" s="223">
        <v>0</v>
      </c>
      <c r="H2537" s="223">
        <v>0</v>
      </c>
      <c r="I2537" s="223">
        <v>0</v>
      </c>
      <c r="J2537" s="223">
        <v>0</v>
      </c>
      <c r="K2537" s="223">
        <v>0</v>
      </c>
      <c r="L2537" s="223">
        <v>0</v>
      </c>
      <c r="M2537" s="223">
        <v>0</v>
      </c>
      <c r="N2537" s="223">
        <v>0</v>
      </c>
      <c r="O2537">
        <v>30</v>
      </c>
    </row>
    <row r="2538" spans="1:15">
      <c r="A2538" s="222" t="s">
        <v>1820</v>
      </c>
      <c r="B2538" s="222" t="s">
        <v>119</v>
      </c>
      <c r="C2538" s="223">
        <v>0</v>
      </c>
      <c r="D2538" s="223">
        <v>0</v>
      </c>
      <c r="E2538" s="223">
        <v>0</v>
      </c>
      <c r="F2538" s="223">
        <v>0</v>
      </c>
      <c r="G2538" s="223">
        <v>0</v>
      </c>
      <c r="H2538" s="223">
        <v>0</v>
      </c>
      <c r="I2538" s="223">
        <v>0</v>
      </c>
      <c r="J2538" s="223">
        <v>0</v>
      </c>
      <c r="K2538" s="223">
        <v>0</v>
      </c>
      <c r="L2538" s="223">
        <v>0</v>
      </c>
      <c r="M2538" s="223">
        <v>0</v>
      </c>
      <c r="N2538" s="223">
        <v>0</v>
      </c>
      <c r="O2538">
        <v>30</v>
      </c>
    </row>
    <row r="2539" spans="1:15">
      <c r="A2539" s="222" t="s">
        <v>1821</v>
      </c>
      <c r="B2539" s="222" t="s">
        <v>119</v>
      </c>
      <c r="C2539" s="223">
        <v>0</v>
      </c>
      <c r="D2539" s="223">
        <v>0</v>
      </c>
      <c r="E2539" s="223">
        <v>0</v>
      </c>
      <c r="F2539" s="223">
        <v>0</v>
      </c>
      <c r="G2539" s="223">
        <v>0</v>
      </c>
      <c r="H2539" s="223">
        <v>0</v>
      </c>
      <c r="I2539" s="223">
        <v>0</v>
      </c>
      <c r="J2539" s="223">
        <v>0</v>
      </c>
      <c r="K2539" s="223">
        <v>0</v>
      </c>
      <c r="L2539" s="223">
        <v>0</v>
      </c>
      <c r="M2539" s="223">
        <v>0</v>
      </c>
      <c r="N2539" s="223">
        <v>0</v>
      </c>
      <c r="O2539">
        <v>30</v>
      </c>
    </row>
    <row r="2540" spans="1:15">
      <c r="A2540" s="222" t="s">
        <v>1822</v>
      </c>
      <c r="B2540" s="222" t="s">
        <v>119</v>
      </c>
      <c r="C2540" s="223">
        <v>0</v>
      </c>
      <c r="D2540" s="223">
        <v>0</v>
      </c>
      <c r="E2540" s="223">
        <v>0</v>
      </c>
      <c r="F2540" s="223">
        <v>0</v>
      </c>
      <c r="G2540" s="223">
        <v>0</v>
      </c>
      <c r="H2540" s="223">
        <v>0</v>
      </c>
      <c r="I2540" s="223">
        <v>0</v>
      </c>
      <c r="J2540" s="223">
        <v>0</v>
      </c>
      <c r="K2540" s="223">
        <v>0</v>
      </c>
      <c r="L2540" s="223">
        <v>0</v>
      </c>
      <c r="M2540" s="223">
        <v>0</v>
      </c>
      <c r="N2540" s="223">
        <v>0</v>
      </c>
      <c r="O2540">
        <v>30</v>
      </c>
    </row>
    <row r="2541" spans="1:15">
      <c r="A2541" s="222" t="s">
        <v>1823</v>
      </c>
      <c r="B2541" s="222" t="s">
        <v>1824</v>
      </c>
      <c r="C2541" s="223">
        <v>0</v>
      </c>
      <c r="D2541" s="223">
        <v>0</v>
      </c>
      <c r="E2541" s="223">
        <v>0</v>
      </c>
      <c r="F2541" s="223">
        <v>0</v>
      </c>
      <c r="G2541" s="223">
        <v>0</v>
      </c>
      <c r="H2541" s="223">
        <v>0</v>
      </c>
      <c r="I2541" s="223">
        <v>0</v>
      </c>
      <c r="J2541" s="223">
        <v>0</v>
      </c>
      <c r="K2541" s="223">
        <v>0</v>
      </c>
      <c r="L2541" s="223">
        <v>0</v>
      </c>
      <c r="M2541" s="223">
        <v>0</v>
      </c>
      <c r="N2541" s="223">
        <v>0</v>
      </c>
      <c r="O2541">
        <v>30</v>
      </c>
    </row>
    <row r="2542" spans="1:15">
      <c r="A2542" s="222" t="s">
        <v>1825</v>
      </c>
      <c r="B2542" s="222" t="s">
        <v>119</v>
      </c>
      <c r="C2542" s="223">
        <v>0</v>
      </c>
      <c r="D2542" s="223">
        <v>0</v>
      </c>
      <c r="E2542" s="223">
        <v>0</v>
      </c>
      <c r="F2542" s="223">
        <v>0</v>
      </c>
      <c r="G2542" s="223">
        <v>0</v>
      </c>
      <c r="H2542" s="223">
        <v>0</v>
      </c>
      <c r="I2542" s="223">
        <v>0</v>
      </c>
      <c r="J2542" s="223">
        <v>0</v>
      </c>
      <c r="K2542" s="223">
        <v>0</v>
      </c>
      <c r="L2542" s="223">
        <v>0</v>
      </c>
      <c r="M2542" s="223">
        <v>0</v>
      </c>
      <c r="N2542" s="223">
        <v>0</v>
      </c>
      <c r="O2542">
        <v>30</v>
      </c>
    </row>
    <row r="2543" spans="1:15">
      <c r="A2543" s="222" t="s">
        <v>1826</v>
      </c>
      <c r="B2543" s="222" t="s">
        <v>119</v>
      </c>
      <c r="C2543" s="223">
        <v>0</v>
      </c>
      <c r="D2543" s="223">
        <v>0</v>
      </c>
      <c r="E2543" s="223">
        <v>0</v>
      </c>
      <c r="F2543" s="223">
        <v>0</v>
      </c>
      <c r="G2543" s="223">
        <v>0</v>
      </c>
      <c r="H2543" s="223">
        <v>0</v>
      </c>
      <c r="I2543" s="223">
        <v>0</v>
      </c>
      <c r="J2543" s="223">
        <v>0</v>
      </c>
      <c r="K2543" s="223">
        <v>0</v>
      </c>
      <c r="L2543" s="223">
        <v>0</v>
      </c>
      <c r="M2543" s="223">
        <v>0</v>
      </c>
      <c r="N2543" s="223">
        <v>0</v>
      </c>
      <c r="O2543">
        <v>30</v>
      </c>
    </row>
    <row r="2544" spans="1:15">
      <c r="A2544" s="222" t="s">
        <v>1827</v>
      </c>
      <c r="B2544" s="222" t="s">
        <v>1828</v>
      </c>
      <c r="C2544" s="223">
        <v>0</v>
      </c>
      <c r="D2544" s="223">
        <v>0</v>
      </c>
      <c r="E2544" s="223">
        <v>0</v>
      </c>
      <c r="F2544" s="223">
        <v>0</v>
      </c>
      <c r="G2544" s="223">
        <v>0</v>
      </c>
      <c r="H2544" s="223">
        <v>0</v>
      </c>
      <c r="I2544" s="223">
        <v>0</v>
      </c>
      <c r="J2544" s="223">
        <v>0</v>
      </c>
      <c r="K2544" s="223">
        <v>0</v>
      </c>
      <c r="L2544" s="223">
        <v>0</v>
      </c>
      <c r="M2544" s="223">
        <v>0</v>
      </c>
      <c r="N2544" s="223">
        <v>0</v>
      </c>
      <c r="O2544">
        <v>30</v>
      </c>
    </row>
    <row r="2545" spans="1:15">
      <c r="A2545" s="222" t="s">
        <v>1829</v>
      </c>
      <c r="B2545" s="222" t="s">
        <v>1830</v>
      </c>
      <c r="C2545" s="223">
        <v>0</v>
      </c>
      <c r="D2545" s="223">
        <v>0</v>
      </c>
      <c r="E2545" s="223">
        <v>0</v>
      </c>
      <c r="F2545" s="223">
        <v>0</v>
      </c>
      <c r="G2545" s="223">
        <v>0</v>
      </c>
      <c r="H2545" s="223">
        <v>0</v>
      </c>
      <c r="I2545" s="223">
        <v>0</v>
      </c>
      <c r="J2545" s="223">
        <v>0</v>
      </c>
      <c r="K2545" s="223">
        <v>0</v>
      </c>
      <c r="L2545" s="223">
        <v>0</v>
      </c>
      <c r="M2545" s="223">
        <v>0</v>
      </c>
      <c r="N2545" s="223">
        <v>0</v>
      </c>
      <c r="O2545">
        <v>30</v>
      </c>
    </row>
    <row r="2546" spans="1:15">
      <c r="A2546" s="222" t="s">
        <v>1831</v>
      </c>
      <c r="B2546" s="222" t="s">
        <v>119</v>
      </c>
      <c r="C2546" s="223">
        <v>0</v>
      </c>
      <c r="D2546" s="223">
        <v>0</v>
      </c>
      <c r="E2546" s="223">
        <v>0</v>
      </c>
      <c r="F2546" s="223">
        <v>0</v>
      </c>
      <c r="G2546" s="223">
        <v>0</v>
      </c>
      <c r="H2546" s="223">
        <v>0</v>
      </c>
      <c r="I2546" s="223">
        <v>0</v>
      </c>
      <c r="J2546" s="223">
        <v>0</v>
      </c>
      <c r="K2546" s="223">
        <v>0</v>
      </c>
      <c r="L2546" s="223">
        <v>0</v>
      </c>
      <c r="M2546" s="223">
        <v>0</v>
      </c>
      <c r="N2546" s="223">
        <v>0</v>
      </c>
      <c r="O2546">
        <v>30</v>
      </c>
    </row>
    <row r="2547" spans="1:15">
      <c r="A2547" s="222" t="s">
        <v>1832</v>
      </c>
      <c r="B2547" s="222" t="s">
        <v>119</v>
      </c>
      <c r="C2547" s="223">
        <v>0</v>
      </c>
      <c r="D2547" s="223">
        <v>0</v>
      </c>
      <c r="E2547" s="223">
        <v>0</v>
      </c>
      <c r="F2547" s="223">
        <v>0</v>
      </c>
      <c r="G2547" s="223">
        <v>0</v>
      </c>
      <c r="H2547" s="223">
        <v>0</v>
      </c>
      <c r="I2547" s="223">
        <v>0</v>
      </c>
      <c r="J2547" s="223">
        <v>0</v>
      </c>
      <c r="K2547" s="223">
        <v>0</v>
      </c>
      <c r="L2547" s="223">
        <v>0</v>
      </c>
      <c r="M2547" s="223">
        <v>0</v>
      </c>
      <c r="N2547" s="223">
        <v>0</v>
      </c>
      <c r="O2547">
        <v>30</v>
      </c>
    </row>
    <row r="2548" spans="1:15">
      <c r="A2548" s="222" t="s">
        <v>1833</v>
      </c>
      <c r="B2548" s="222" t="s">
        <v>119</v>
      </c>
      <c r="C2548" s="223">
        <v>0</v>
      </c>
      <c r="D2548" s="223">
        <v>0</v>
      </c>
      <c r="E2548" s="223">
        <v>0</v>
      </c>
      <c r="F2548" s="223">
        <v>0</v>
      </c>
      <c r="G2548" s="223">
        <v>0</v>
      </c>
      <c r="H2548" s="223">
        <v>0</v>
      </c>
      <c r="I2548" s="223">
        <v>0</v>
      </c>
      <c r="J2548" s="223">
        <v>0</v>
      </c>
      <c r="K2548" s="223">
        <v>0</v>
      </c>
      <c r="L2548" s="223">
        <v>0</v>
      </c>
      <c r="M2548" s="223">
        <v>0</v>
      </c>
      <c r="N2548" s="223">
        <v>0</v>
      </c>
      <c r="O2548">
        <v>30</v>
      </c>
    </row>
    <row r="2549" spans="1:15">
      <c r="A2549" s="222" t="s">
        <v>1834</v>
      </c>
      <c r="B2549" s="222" t="s">
        <v>119</v>
      </c>
      <c r="C2549" s="223">
        <v>0</v>
      </c>
      <c r="D2549" s="223">
        <v>0</v>
      </c>
      <c r="E2549" s="223">
        <v>0</v>
      </c>
      <c r="F2549" s="223">
        <v>0</v>
      </c>
      <c r="G2549" s="223">
        <v>0</v>
      </c>
      <c r="H2549" s="223">
        <v>0</v>
      </c>
      <c r="I2549" s="223">
        <v>0</v>
      </c>
      <c r="J2549" s="223">
        <v>0</v>
      </c>
      <c r="K2549" s="223">
        <v>0</v>
      </c>
      <c r="L2549" s="223">
        <v>0</v>
      </c>
      <c r="M2549" s="223">
        <v>0</v>
      </c>
      <c r="N2549" s="223">
        <v>0</v>
      </c>
      <c r="O2549">
        <v>30</v>
      </c>
    </row>
    <row r="2550" spans="1:15">
      <c r="A2550" s="222" t="s">
        <v>1835</v>
      </c>
      <c r="B2550" s="222" t="s">
        <v>119</v>
      </c>
      <c r="C2550" s="223">
        <v>0</v>
      </c>
      <c r="D2550" s="223">
        <v>0</v>
      </c>
      <c r="E2550" s="223">
        <v>0</v>
      </c>
      <c r="F2550" s="223">
        <v>0</v>
      </c>
      <c r="G2550" s="223">
        <v>0</v>
      </c>
      <c r="H2550" s="223">
        <v>0</v>
      </c>
      <c r="I2550" s="223">
        <v>0</v>
      </c>
      <c r="J2550" s="223">
        <v>0</v>
      </c>
      <c r="K2550" s="223">
        <v>0</v>
      </c>
      <c r="L2550" s="223">
        <v>0</v>
      </c>
      <c r="M2550" s="223">
        <v>0</v>
      </c>
      <c r="N2550" s="223">
        <v>0</v>
      </c>
      <c r="O2550">
        <v>30</v>
      </c>
    </row>
    <row r="2551" spans="1:15">
      <c r="A2551" s="222" t="s">
        <v>1836</v>
      </c>
      <c r="B2551" s="222" t="s">
        <v>1837</v>
      </c>
      <c r="C2551" s="223">
        <v>0</v>
      </c>
      <c r="D2551" s="223">
        <v>0</v>
      </c>
      <c r="E2551" s="223">
        <v>0</v>
      </c>
      <c r="F2551" s="223">
        <v>0</v>
      </c>
      <c r="G2551" s="223">
        <v>0</v>
      </c>
      <c r="H2551" s="223">
        <v>0</v>
      </c>
      <c r="I2551" s="223">
        <v>0</v>
      </c>
      <c r="J2551" s="223">
        <v>0</v>
      </c>
      <c r="K2551" s="223">
        <v>0</v>
      </c>
      <c r="L2551" s="223">
        <v>0</v>
      </c>
      <c r="M2551" s="223">
        <v>0</v>
      </c>
      <c r="N2551" s="223">
        <v>0</v>
      </c>
      <c r="O2551">
        <v>30</v>
      </c>
    </row>
    <row r="2552" spans="1:15">
      <c r="A2552" s="222" t="s">
        <v>1838</v>
      </c>
      <c r="B2552" s="222" t="s">
        <v>119</v>
      </c>
      <c r="C2552" s="223">
        <v>0</v>
      </c>
      <c r="D2552" s="223">
        <v>0</v>
      </c>
      <c r="E2552" s="223">
        <v>0</v>
      </c>
      <c r="F2552" s="223">
        <v>0</v>
      </c>
      <c r="G2552" s="223">
        <v>0</v>
      </c>
      <c r="H2552" s="223">
        <v>0</v>
      </c>
      <c r="I2552" s="223">
        <v>0</v>
      </c>
      <c r="J2552" s="223">
        <v>0</v>
      </c>
      <c r="K2552" s="223">
        <v>0</v>
      </c>
      <c r="L2552" s="223">
        <v>0</v>
      </c>
      <c r="M2552" s="223">
        <v>0</v>
      </c>
      <c r="N2552" s="223">
        <v>0</v>
      </c>
      <c r="O2552">
        <v>30</v>
      </c>
    </row>
    <row r="2553" spans="1:15">
      <c r="A2553" s="222" t="s">
        <v>1839</v>
      </c>
      <c r="B2553" s="222" t="s">
        <v>119</v>
      </c>
      <c r="C2553" s="223">
        <v>0</v>
      </c>
      <c r="D2553" s="223">
        <v>0</v>
      </c>
      <c r="E2553" s="223">
        <v>0</v>
      </c>
      <c r="F2553" s="223">
        <v>0</v>
      </c>
      <c r="G2553" s="223">
        <v>0</v>
      </c>
      <c r="H2553" s="223">
        <v>0</v>
      </c>
      <c r="I2553" s="223">
        <v>0</v>
      </c>
      <c r="J2553" s="223">
        <v>0</v>
      </c>
      <c r="K2553" s="223">
        <v>0</v>
      </c>
      <c r="L2553" s="223">
        <v>0</v>
      </c>
      <c r="M2553" s="223">
        <v>0</v>
      </c>
      <c r="N2553" s="223">
        <v>0</v>
      </c>
      <c r="O2553">
        <v>30</v>
      </c>
    </row>
    <row r="2554" spans="1:15">
      <c r="A2554" s="222" t="s">
        <v>1840</v>
      </c>
      <c r="B2554" s="222" t="s">
        <v>1841</v>
      </c>
      <c r="C2554" s="223">
        <v>0</v>
      </c>
      <c r="D2554" s="223">
        <v>0</v>
      </c>
      <c r="E2554" s="223">
        <v>0</v>
      </c>
      <c r="F2554" s="223">
        <v>0</v>
      </c>
      <c r="G2554" s="223">
        <v>0</v>
      </c>
      <c r="H2554" s="223">
        <v>0</v>
      </c>
      <c r="I2554" s="223">
        <v>0</v>
      </c>
      <c r="J2554" s="223">
        <v>0</v>
      </c>
      <c r="K2554" s="223">
        <v>0</v>
      </c>
      <c r="L2554" s="223">
        <v>0</v>
      </c>
      <c r="M2554" s="223">
        <v>0</v>
      </c>
      <c r="N2554" s="223">
        <v>0</v>
      </c>
      <c r="O2554">
        <v>30</v>
      </c>
    </row>
    <row r="2555" spans="1:15">
      <c r="A2555" s="222" t="s">
        <v>1842</v>
      </c>
      <c r="B2555" s="222" t="s">
        <v>119</v>
      </c>
      <c r="C2555" s="223">
        <v>0</v>
      </c>
      <c r="D2555" s="223">
        <v>0</v>
      </c>
      <c r="E2555" s="223">
        <v>0</v>
      </c>
      <c r="F2555" s="223">
        <v>0</v>
      </c>
      <c r="G2555" s="223">
        <v>0</v>
      </c>
      <c r="H2555" s="223">
        <v>0</v>
      </c>
      <c r="I2555" s="223">
        <v>0</v>
      </c>
      <c r="J2555" s="223">
        <v>0</v>
      </c>
      <c r="K2555" s="223">
        <v>0</v>
      </c>
      <c r="L2555" s="223">
        <v>0</v>
      </c>
      <c r="M2555" s="223">
        <v>0</v>
      </c>
      <c r="N2555" s="223">
        <v>0</v>
      </c>
      <c r="O2555">
        <v>30</v>
      </c>
    </row>
    <row r="2556" spans="1:15">
      <c r="A2556" s="222" t="s">
        <v>1843</v>
      </c>
      <c r="B2556" s="222" t="s">
        <v>119</v>
      </c>
      <c r="C2556" s="223">
        <v>0</v>
      </c>
      <c r="D2556" s="223">
        <v>0</v>
      </c>
      <c r="E2556" s="223">
        <v>0</v>
      </c>
      <c r="F2556" s="223">
        <v>0</v>
      </c>
      <c r="G2556" s="223">
        <v>0</v>
      </c>
      <c r="H2556" s="223">
        <v>0</v>
      </c>
      <c r="I2556" s="223">
        <v>0</v>
      </c>
      <c r="J2556" s="223">
        <v>0</v>
      </c>
      <c r="K2556" s="223">
        <v>0</v>
      </c>
      <c r="L2556" s="223">
        <v>0</v>
      </c>
      <c r="M2556" s="223">
        <v>0</v>
      </c>
      <c r="N2556" s="223">
        <v>0</v>
      </c>
      <c r="O2556">
        <v>30</v>
      </c>
    </row>
    <row r="2557" spans="1:15">
      <c r="A2557" s="222" t="s">
        <v>1844</v>
      </c>
      <c r="B2557" s="222" t="s">
        <v>119</v>
      </c>
      <c r="C2557" s="223">
        <v>0</v>
      </c>
      <c r="D2557" s="223">
        <v>0</v>
      </c>
      <c r="E2557" s="223">
        <v>0</v>
      </c>
      <c r="F2557" s="223">
        <v>0</v>
      </c>
      <c r="G2557" s="223">
        <v>0</v>
      </c>
      <c r="H2557" s="223">
        <v>0</v>
      </c>
      <c r="I2557" s="223">
        <v>0</v>
      </c>
      <c r="J2557" s="223">
        <v>0</v>
      </c>
      <c r="K2557" s="223">
        <v>0</v>
      </c>
      <c r="L2557" s="223">
        <v>0</v>
      </c>
      <c r="M2557" s="223">
        <v>0</v>
      </c>
      <c r="N2557" s="223">
        <v>0</v>
      </c>
      <c r="O2557">
        <v>30</v>
      </c>
    </row>
    <row r="2558" spans="1:15">
      <c r="A2558" s="222" t="s">
        <v>1845</v>
      </c>
      <c r="B2558" s="222" t="s">
        <v>119</v>
      </c>
      <c r="C2558" s="223">
        <v>0</v>
      </c>
      <c r="D2558" s="223">
        <v>0</v>
      </c>
      <c r="E2558" s="223">
        <v>0</v>
      </c>
      <c r="F2558" s="223">
        <v>0</v>
      </c>
      <c r="G2558" s="223">
        <v>0</v>
      </c>
      <c r="H2558" s="223">
        <v>0</v>
      </c>
      <c r="I2558" s="223">
        <v>0</v>
      </c>
      <c r="J2558" s="223">
        <v>0</v>
      </c>
      <c r="K2558" s="223">
        <v>0</v>
      </c>
      <c r="L2558" s="223">
        <v>0</v>
      </c>
      <c r="M2558" s="223">
        <v>0</v>
      </c>
      <c r="N2558" s="223">
        <v>0</v>
      </c>
      <c r="O2558">
        <v>30</v>
      </c>
    </row>
    <row r="2559" spans="1:15">
      <c r="A2559" s="222" t="s">
        <v>1846</v>
      </c>
      <c r="B2559" s="222" t="s">
        <v>119</v>
      </c>
      <c r="C2559" s="223">
        <v>0</v>
      </c>
      <c r="D2559" s="223">
        <v>0</v>
      </c>
      <c r="E2559" s="223">
        <v>0</v>
      </c>
      <c r="F2559" s="223">
        <v>0</v>
      </c>
      <c r="G2559" s="223">
        <v>0</v>
      </c>
      <c r="H2559" s="223">
        <v>0</v>
      </c>
      <c r="I2559" s="223">
        <v>0</v>
      </c>
      <c r="J2559" s="223">
        <v>0</v>
      </c>
      <c r="K2559" s="223">
        <v>0</v>
      </c>
      <c r="L2559" s="223">
        <v>0</v>
      </c>
      <c r="M2559" s="223">
        <v>0</v>
      </c>
      <c r="N2559" s="223">
        <v>0</v>
      </c>
      <c r="O2559">
        <v>30</v>
      </c>
    </row>
    <row r="2560" spans="1:15">
      <c r="A2560" s="222" t="s">
        <v>1847</v>
      </c>
      <c r="B2560" s="222" t="s">
        <v>119</v>
      </c>
      <c r="C2560" s="223">
        <v>0</v>
      </c>
      <c r="D2560" s="223">
        <v>0</v>
      </c>
      <c r="E2560" s="223">
        <v>0</v>
      </c>
      <c r="F2560" s="223">
        <v>0</v>
      </c>
      <c r="G2560" s="223">
        <v>0</v>
      </c>
      <c r="H2560" s="223">
        <v>0</v>
      </c>
      <c r="I2560" s="223">
        <v>0</v>
      </c>
      <c r="J2560" s="223">
        <v>0</v>
      </c>
      <c r="K2560" s="223">
        <v>0</v>
      </c>
      <c r="L2560" s="223">
        <v>0</v>
      </c>
      <c r="M2560" s="223">
        <v>0</v>
      </c>
      <c r="N2560" s="223">
        <v>0</v>
      </c>
      <c r="O2560">
        <v>30</v>
      </c>
    </row>
    <row r="2561" spans="1:15">
      <c r="A2561" s="222" t="s">
        <v>1849</v>
      </c>
      <c r="B2561" s="222" t="s">
        <v>119</v>
      </c>
      <c r="C2561" s="223">
        <v>0</v>
      </c>
      <c r="D2561" s="223">
        <v>0</v>
      </c>
      <c r="E2561" s="223">
        <v>0</v>
      </c>
      <c r="F2561" s="223">
        <v>0</v>
      </c>
      <c r="G2561" s="223">
        <v>0</v>
      </c>
      <c r="H2561" s="223">
        <v>0</v>
      </c>
      <c r="I2561" s="223">
        <v>0</v>
      </c>
      <c r="J2561" s="223">
        <v>0</v>
      </c>
      <c r="K2561" s="223">
        <v>0</v>
      </c>
      <c r="L2561" s="223">
        <v>0</v>
      </c>
      <c r="M2561" s="223">
        <v>0</v>
      </c>
      <c r="N2561" s="223">
        <v>0</v>
      </c>
      <c r="O2561">
        <v>30</v>
      </c>
    </row>
    <row r="2562" spans="1:15">
      <c r="A2562" s="222" t="s">
        <v>1850</v>
      </c>
      <c r="B2562" s="222" t="s">
        <v>119</v>
      </c>
      <c r="C2562" s="223">
        <v>0</v>
      </c>
      <c r="D2562" s="223">
        <v>0</v>
      </c>
      <c r="E2562" s="223">
        <v>0</v>
      </c>
      <c r="F2562" s="223">
        <v>0</v>
      </c>
      <c r="G2562" s="223">
        <v>0</v>
      </c>
      <c r="H2562" s="223">
        <v>0</v>
      </c>
      <c r="I2562" s="223">
        <v>0</v>
      </c>
      <c r="J2562" s="223">
        <v>0</v>
      </c>
      <c r="K2562" s="223">
        <v>0</v>
      </c>
      <c r="L2562" s="223">
        <v>0</v>
      </c>
      <c r="M2562" s="223">
        <v>0</v>
      </c>
      <c r="N2562" s="223">
        <v>0</v>
      </c>
      <c r="O2562">
        <v>30</v>
      </c>
    </row>
    <row r="2563" spans="1:15">
      <c r="A2563" s="222" t="s">
        <v>1851</v>
      </c>
      <c r="B2563" s="222" t="s">
        <v>119</v>
      </c>
      <c r="C2563" s="223">
        <v>0</v>
      </c>
      <c r="D2563" s="223">
        <v>0</v>
      </c>
      <c r="E2563" s="223">
        <v>0</v>
      </c>
      <c r="F2563" s="223">
        <v>0</v>
      </c>
      <c r="G2563" s="223">
        <v>0</v>
      </c>
      <c r="H2563" s="223">
        <v>0</v>
      </c>
      <c r="I2563" s="223">
        <v>0</v>
      </c>
      <c r="J2563" s="223">
        <v>0</v>
      </c>
      <c r="K2563" s="223">
        <v>0</v>
      </c>
      <c r="L2563" s="223">
        <v>0</v>
      </c>
      <c r="M2563" s="223">
        <v>0</v>
      </c>
      <c r="N2563" s="223">
        <v>0</v>
      </c>
      <c r="O2563">
        <v>30</v>
      </c>
    </row>
    <row r="2564" spans="1:15">
      <c r="A2564" s="222" t="s">
        <v>1852</v>
      </c>
      <c r="B2564" s="222" t="s">
        <v>119</v>
      </c>
      <c r="C2564" s="223">
        <v>0</v>
      </c>
      <c r="D2564" s="223">
        <v>0</v>
      </c>
      <c r="E2564" s="223">
        <v>0</v>
      </c>
      <c r="F2564" s="223">
        <v>0</v>
      </c>
      <c r="G2564" s="223">
        <v>0</v>
      </c>
      <c r="H2564" s="223">
        <v>0</v>
      </c>
      <c r="I2564" s="223">
        <v>0</v>
      </c>
      <c r="J2564" s="223">
        <v>0</v>
      </c>
      <c r="K2564" s="223">
        <v>0</v>
      </c>
      <c r="L2564" s="223">
        <v>0</v>
      </c>
      <c r="M2564" s="223">
        <v>0</v>
      </c>
      <c r="N2564" s="223">
        <v>0</v>
      </c>
      <c r="O2564">
        <v>30</v>
      </c>
    </row>
    <row r="2565" spans="1:15">
      <c r="A2565" s="222" t="s">
        <v>1853</v>
      </c>
      <c r="B2565" s="222" t="s">
        <v>119</v>
      </c>
      <c r="C2565" s="223">
        <v>0</v>
      </c>
      <c r="D2565" s="223">
        <v>0</v>
      </c>
      <c r="E2565" s="223">
        <v>0</v>
      </c>
      <c r="F2565" s="223">
        <v>0</v>
      </c>
      <c r="G2565" s="223">
        <v>0</v>
      </c>
      <c r="H2565" s="223">
        <v>0</v>
      </c>
      <c r="I2565" s="223">
        <v>0</v>
      </c>
      <c r="J2565" s="223">
        <v>0</v>
      </c>
      <c r="K2565" s="223">
        <v>0</v>
      </c>
      <c r="L2565" s="223">
        <v>0</v>
      </c>
      <c r="M2565" s="223">
        <v>0</v>
      </c>
      <c r="N2565" s="223">
        <v>0</v>
      </c>
      <c r="O2565">
        <v>30</v>
      </c>
    </row>
    <row r="2566" spans="1:15">
      <c r="A2566" s="222" t="s">
        <v>1854</v>
      </c>
      <c r="B2566" s="222" t="s">
        <v>119</v>
      </c>
      <c r="C2566" s="223">
        <v>0</v>
      </c>
      <c r="D2566" s="223">
        <v>0</v>
      </c>
      <c r="E2566" s="223">
        <v>0</v>
      </c>
      <c r="F2566" s="223">
        <v>0</v>
      </c>
      <c r="G2566" s="223">
        <v>0</v>
      </c>
      <c r="H2566" s="223">
        <v>0</v>
      </c>
      <c r="I2566" s="223">
        <v>0</v>
      </c>
      <c r="J2566" s="223">
        <v>0</v>
      </c>
      <c r="K2566" s="223">
        <v>0</v>
      </c>
      <c r="L2566" s="223">
        <v>0</v>
      </c>
      <c r="M2566" s="223">
        <v>0</v>
      </c>
      <c r="N2566" s="223">
        <v>0</v>
      </c>
      <c r="O2566">
        <v>30</v>
      </c>
    </row>
    <row r="2567" spans="1:15">
      <c r="A2567" s="222" t="s">
        <v>1855</v>
      </c>
      <c r="B2567" s="222" t="s">
        <v>119</v>
      </c>
      <c r="C2567" s="223">
        <v>0</v>
      </c>
      <c r="D2567" s="223">
        <v>0</v>
      </c>
      <c r="E2567" s="223">
        <v>0</v>
      </c>
      <c r="F2567" s="223">
        <v>0</v>
      </c>
      <c r="G2567" s="223">
        <v>0</v>
      </c>
      <c r="H2567" s="223">
        <v>0</v>
      </c>
      <c r="I2567" s="223">
        <v>0</v>
      </c>
      <c r="J2567" s="223">
        <v>0</v>
      </c>
      <c r="K2567" s="223">
        <v>0</v>
      </c>
      <c r="L2567" s="223">
        <v>0</v>
      </c>
      <c r="M2567" s="223">
        <v>0</v>
      </c>
      <c r="N2567" s="223">
        <v>0</v>
      </c>
      <c r="O2567">
        <v>30</v>
      </c>
    </row>
    <row r="2568" spans="1:15">
      <c r="A2568" s="222" t="s">
        <v>1856</v>
      </c>
      <c r="B2568" s="222" t="s">
        <v>119</v>
      </c>
      <c r="C2568" s="223">
        <v>0</v>
      </c>
      <c r="D2568" s="223">
        <v>0</v>
      </c>
      <c r="E2568" s="223">
        <v>0</v>
      </c>
      <c r="F2568" s="223">
        <v>0</v>
      </c>
      <c r="G2568" s="223">
        <v>0</v>
      </c>
      <c r="H2568" s="223">
        <v>0</v>
      </c>
      <c r="I2568" s="223">
        <v>0</v>
      </c>
      <c r="J2568" s="223">
        <v>0</v>
      </c>
      <c r="K2568" s="223">
        <v>0</v>
      </c>
      <c r="L2568" s="223">
        <v>0</v>
      </c>
      <c r="M2568" s="223">
        <v>0</v>
      </c>
      <c r="N2568" s="223">
        <v>0</v>
      </c>
      <c r="O2568">
        <v>30</v>
      </c>
    </row>
    <row r="2569" spans="1:15">
      <c r="A2569" s="222" t="s">
        <v>1857</v>
      </c>
      <c r="B2569" s="222" t="s">
        <v>119</v>
      </c>
      <c r="C2569" s="223">
        <v>0</v>
      </c>
      <c r="D2569" s="223">
        <v>0</v>
      </c>
      <c r="E2569" s="223">
        <v>0</v>
      </c>
      <c r="F2569" s="223">
        <v>0</v>
      </c>
      <c r="G2569" s="223">
        <v>0</v>
      </c>
      <c r="H2569" s="223">
        <v>0</v>
      </c>
      <c r="I2569" s="223">
        <v>0</v>
      </c>
      <c r="J2569" s="223">
        <v>0</v>
      </c>
      <c r="K2569" s="223">
        <v>0</v>
      </c>
      <c r="L2569" s="223">
        <v>0</v>
      </c>
      <c r="M2569" s="223">
        <v>0</v>
      </c>
      <c r="N2569" s="223">
        <v>0</v>
      </c>
      <c r="O2569">
        <v>30</v>
      </c>
    </row>
    <row r="2570" spans="1:15">
      <c r="A2570" s="222" t="s">
        <v>1858</v>
      </c>
      <c r="B2570" s="222" t="s">
        <v>119</v>
      </c>
      <c r="C2570" s="223">
        <v>0</v>
      </c>
      <c r="D2570" s="223">
        <v>0</v>
      </c>
      <c r="E2570" s="223">
        <v>0</v>
      </c>
      <c r="F2570" s="223">
        <v>0</v>
      </c>
      <c r="G2570" s="223">
        <v>0</v>
      </c>
      <c r="H2570" s="223">
        <v>0</v>
      </c>
      <c r="I2570" s="223">
        <v>0</v>
      </c>
      <c r="J2570" s="223">
        <v>0</v>
      </c>
      <c r="K2570" s="223">
        <v>0</v>
      </c>
      <c r="L2570" s="223">
        <v>0</v>
      </c>
      <c r="M2570" s="223">
        <v>0</v>
      </c>
      <c r="N2570" s="223">
        <v>0</v>
      </c>
      <c r="O2570">
        <v>30</v>
      </c>
    </row>
    <row r="2571" spans="1:15">
      <c r="A2571" s="222" t="s">
        <v>1859</v>
      </c>
      <c r="B2571" s="222" t="s">
        <v>119</v>
      </c>
      <c r="C2571" s="223">
        <v>0</v>
      </c>
      <c r="D2571" s="223">
        <v>0</v>
      </c>
      <c r="E2571" s="223">
        <v>0</v>
      </c>
      <c r="F2571" s="223">
        <v>0</v>
      </c>
      <c r="G2571" s="223">
        <v>0</v>
      </c>
      <c r="H2571" s="223">
        <v>0</v>
      </c>
      <c r="I2571" s="223">
        <v>0</v>
      </c>
      <c r="J2571" s="223">
        <v>0</v>
      </c>
      <c r="K2571" s="223">
        <v>0</v>
      </c>
      <c r="L2571" s="223">
        <v>0</v>
      </c>
      <c r="M2571" s="223">
        <v>0</v>
      </c>
      <c r="N2571" s="223">
        <v>0</v>
      </c>
      <c r="O2571">
        <v>30</v>
      </c>
    </row>
    <row r="2572" spans="1:15">
      <c r="A2572" s="222" t="s">
        <v>1860</v>
      </c>
      <c r="B2572" s="222" t="s">
        <v>119</v>
      </c>
      <c r="C2572" s="223">
        <v>0</v>
      </c>
      <c r="D2572" s="223">
        <v>0</v>
      </c>
      <c r="E2572" s="223">
        <v>0</v>
      </c>
      <c r="F2572" s="223">
        <v>0</v>
      </c>
      <c r="G2572" s="223">
        <v>0</v>
      </c>
      <c r="H2572" s="223">
        <v>0</v>
      </c>
      <c r="I2572" s="223">
        <v>0</v>
      </c>
      <c r="J2572" s="223">
        <v>0</v>
      </c>
      <c r="K2572" s="223">
        <v>0</v>
      </c>
      <c r="L2572" s="223">
        <v>0</v>
      </c>
      <c r="M2572" s="223">
        <v>0</v>
      </c>
      <c r="N2572" s="223">
        <v>0</v>
      </c>
      <c r="O2572">
        <v>30</v>
      </c>
    </row>
    <row r="2573" spans="1:15">
      <c r="A2573" s="222" t="s">
        <v>1861</v>
      </c>
      <c r="B2573" s="222" t="s">
        <v>119</v>
      </c>
      <c r="C2573" s="223">
        <v>0</v>
      </c>
      <c r="D2573" s="223">
        <v>0</v>
      </c>
      <c r="E2573" s="223">
        <v>0</v>
      </c>
      <c r="F2573" s="223">
        <v>0</v>
      </c>
      <c r="G2573" s="223">
        <v>0</v>
      </c>
      <c r="H2573" s="223">
        <v>0</v>
      </c>
      <c r="I2573" s="223">
        <v>0</v>
      </c>
      <c r="J2573" s="223">
        <v>0</v>
      </c>
      <c r="K2573" s="223">
        <v>0</v>
      </c>
      <c r="L2573" s="223">
        <v>0</v>
      </c>
      <c r="M2573" s="223">
        <v>0</v>
      </c>
      <c r="N2573" s="223">
        <v>0</v>
      </c>
      <c r="O2573">
        <v>30</v>
      </c>
    </row>
    <row r="2574" spans="1:15">
      <c r="A2574" s="222" t="s">
        <v>1862</v>
      </c>
      <c r="B2574" s="222" t="s">
        <v>119</v>
      </c>
      <c r="C2574" s="223">
        <v>0</v>
      </c>
      <c r="D2574" s="223">
        <v>0</v>
      </c>
      <c r="E2574" s="223">
        <v>0</v>
      </c>
      <c r="F2574" s="223">
        <v>0</v>
      </c>
      <c r="G2574" s="223">
        <v>0</v>
      </c>
      <c r="H2574" s="223">
        <v>0</v>
      </c>
      <c r="I2574" s="223">
        <v>0</v>
      </c>
      <c r="J2574" s="223">
        <v>0</v>
      </c>
      <c r="K2574" s="223">
        <v>0</v>
      </c>
      <c r="L2574" s="223">
        <v>0</v>
      </c>
      <c r="M2574" s="223">
        <v>0</v>
      </c>
      <c r="N2574" s="223">
        <v>0</v>
      </c>
      <c r="O2574">
        <v>30</v>
      </c>
    </row>
    <row r="2575" spans="1:15">
      <c r="A2575" s="222" t="s">
        <v>1863</v>
      </c>
      <c r="B2575" s="222" t="s">
        <v>119</v>
      </c>
      <c r="C2575" s="223">
        <v>0</v>
      </c>
      <c r="D2575" s="223">
        <v>0</v>
      </c>
      <c r="E2575" s="223">
        <v>0</v>
      </c>
      <c r="F2575" s="223">
        <v>0</v>
      </c>
      <c r="G2575" s="223">
        <v>0</v>
      </c>
      <c r="H2575" s="223">
        <v>0</v>
      </c>
      <c r="I2575" s="223">
        <v>0</v>
      </c>
      <c r="J2575" s="223">
        <v>0</v>
      </c>
      <c r="K2575" s="223">
        <v>0</v>
      </c>
      <c r="L2575" s="223">
        <v>0</v>
      </c>
      <c r="M2575" s="223">
        <v>0</v>
      </c>
      <c r="N2575" s="223">
        <v>0</v>
      </c>
      <c r="O2575">
        <v>30</v>
      </c>
    </row>
    <row r="2576" spans="1:15">
      <c r="A2576" s="222" t="s">
        <v>1864</v>
      </c>
      <c r="B2576" s="222" t="s">
        <v>119</v>
      </c>
      <c r="C2576" s="223">
        <v>0</v>
      </c>
      <c r="D2576" s="223">
        <v>0</v>
      </c>
      <c r="E2576" s="223">
        <v>0</v>
      </c>
      <c r="F2576" s="223">
        <v>0</v>
      </c>
      <c r="G2576" s="223">
        <v>0</v>
      </c>
      <c r="H2576" s="223">
        <v>0</v>
      </c>
      <c r="I2576" s="223">
        <v>0</v>
      </c>
      <c r="J2576" s="223">
        <v>0</v>
      </c>
      <c r="K2576" s="223">
        <v>0</v>
      </c>
      <c r="L2576" s="223">
        <v>0</v>
      </c>
      <c r="M2576" s="223">
        <v>0</v>
      </c>
      <c r="N2576" s="223">
        <v>0</v>
      </c>
      <c r="O2576">
        <v>30</v>
      </c>
    </row>
    <row r="2577" spans="1:15">
      <c r="A2577" s="222" t="s">
        <v>1865</v>
      </c>
      <c r="B2577" s="222" t="s">
        <v>119</v>
      </c>
      <c r="C2577" s="223">
        <v>0</v>
      </c>
      <c r="D2577" s="223">
        <v>0</v>
      </c>
      <c r="E2577" s="223">
        <v>0</v>
      </c>
      <c r="F2577" s="223">
        <v>0</v>
      </c>
      <c r="G2577" s="223">
        <v>0</v>
      </c>
      <c r="H2577" s="223">
        <v>0</v>
      </c>
      <c r="I2577" s="223">
        <v>0</v>
      </c>
      <c r="J2577" s="223">
        <v>0</v>
      </c>
      <c r="K2577" s="223">
        <v>0</v>
      </c>
      <c r="L2577" s="223">
        <v>0</v>
      </c>
      <c r="M2577" s="223">
        <v>0</v>
      </c>
      <c r="N2577" s="223">
        <v>0</v>
      </c>
      <c r="O2577">
        <v>30</v>
      </c>
    </row>
    <row r="2578" spans="1:15">
      <c r="A2578" s="222" t="s">
        <v>1866</v>
      </c>
      <c r="B2578" s="222" t="s">
        <v>119</v>
      </c>
      <c r="C2578" s="223">
        <v>0</v>
      </c>
      <c r="D2578" s="223">
        <v>0</v>
      </c>
      <c r="E2578" s="223">
        <v>0</v>
      </c>
      <c r="F2578" s="223">
        <v>0</v>
      </c>
      <c r="G2578" s="223">
        <v>0</v>
      </c>
      <c r="H2578" s="223">
        <v>0</v>
      </c>
      <c r="I2578" s="223">
        <v>0</v>
      </c>
      <c r="J2578" s="223">
        <v>0</v>
      </c>
      <c r="K2578" s="223">
        <v>0</v>
      </c>
      <c r="L2578" s="223">
        <v>0</v>
      </c>
      <c r="M2578" s="223">
        <v>0</v>
      </c>
      <c r="N2578" s="223">
        <v>0</v>
      </c>
      <c r="O2578">
        <v>30</v>
      </c>
    </row>
    <row r="2579" spans="1:15">
      <c r="A2579" s="222" t="s">
        <v>1867</v>
      </c>
      <c r="B2579" s="222" t="s">
        <v>119</v>
      </c>
      <c r="C2579" s="223">
        <v>0</v>
      </c>
      <c r="D2579" s="223">
        <v>0</v>
      </c>
      <c r="E2579" s="223">
        <v>0</v>
      </c>
      <c r="F2579" s="223">
        <v>0</v>
      </c>
      <c r="G2579" s="223">
        <v>0</v>
      </c>
      <c r="H2579" s="223">
        <v>0</v>
      </c>
      <c r="I2579" s="223">
        <v>0</v>
      </c>
      <c r="J2579" s="223">
        <v>0</v>
      </c>
      <c r="K2579" s="223">
        <v>0</v>
      </c>
      <c r="L2579" s="223">
        <v>0</v>
      </c>
      <c r="M2579" s="223">
        <v>0</v>
      </c>
      <c r="N2579" s="223">
        <v>0</v>
      </c>
      <c r="O2579">
        <v>30</v>
      </c>
    </row>
    <row r="2580" spans="1:15">
      <c r="A2580" s="222" t="s">
        <v>1868</v>
      </c>
      <c r="B2580" s="222" t="s">
        <v>119</v>
      </c>
      <c r="C2580" s="223">
        <v>0</v>
      </c>
      <c r="D2580" s="223">
        <v>0</v>
      </c>
      <c r="E2580" s="223">
        <v>0</v>
      </c>
      <c r="F2580" s="223">
        <v>0</v>
      </c>
      <c r="G2580" s="223">
        <v>0</v>
      </c>
      <c r="H2580" s="223">
        <v>0</v>
      </c>
      <c r="I2580" s="223">
        <v>0</v>
      </c>
      <c r="J2580" s="223">
        <v>0</v>
      </c>
      <c r="K2580" s="223">
        <v>0</v>
      </c>
      <c r="L2580" s="223">
        <v>0</v>
      </c>
      <c r="M2580" s="223">
        <v>0</v>
      </c>
      <c r="N2580" s="223">
        <v>0</v>
      </c>
      <c r="O2580">
        <v>30</v>
      </c>
    </row>
    <row r="2581" spans="1:15">
      <c r="A2581" s="222" t="s">
        <v>1869</v>
      </c>
      <c r="B2581" s="222" t="s">
        <v>119</v>
      </c>
      <c r="C2581" s="223">
        <v>0</v>
      </c>
      <c r="D2581" s="223">
        <v>0</v>
      </c>
      <c r="E2581" s="223">
        <v>0</v>
      </c>
      <c r="F2581" s="223">
        <v>0</v>
      </c>
      <c r="G2581" s="223">
        <v>0</v>
      </c>
      <c r="H2581" s="223">
        <v>0</v>
      </c>
      <c r="I2581" s="223">
        <v>0</v>
      </c>
      <c r="J2581" s="223">
        <v>0</v>
      </c>
      <c r="K2581" s="223">
        <v>0</v>
      </c>
      <c r="L2581" s="223">
        <v>0</v>
      </c>
      <c r="M2581" s="223">
        <v>0</v>
      </c>
      <c r="N2581" s="223">
        <v>0</v>
      </c>
      <c r="O2581">
        <v>30</v>
      </c>
    </row>
    <row r="2582" spans="1:15">
      <c r="A2582" s="222" t="s">
        <v>1870</v>
      </c>
      <c r="B2582" s="222" t="s">
        <v>1871</v>
      </c>
      <c r="C2582" s="223">
        <v>0</v>
      </c>
      <c r="D2582" s="223">
        <v>0</v>
      </c>
      <c r="E2582" s="223">
        <v>0</v>
      </c>
      <c r="F2582" s="223">
        <v>0</v>
      </c>
      <c r="G2582" s="223">
        <v>0</v>
      </c>
      <c r="H2582" s="223">
        <v>0</v>
      </c>
      <c r="I2582" s="223">
        <v>0</v>
      </c>
      <c r="J2582" s="223">
        <v>0</v>
      </c>
      <c r="K2582" s="223">
        <v>0</v>
      </c>
      <c r="L2582" s="223">
        <v>0</v>
      </c>
      <c r="M2582" s="223">
        <v>0</v>
      </c>
      <c r="N2582" s="223">
        <v>0</v>
      </c>
      <c r="O2582">
        <v>30</v>
      </c>
    </row>
    <row r="2583" spans="1:15">
      <c r="A2583" s="222" t="s">
        <v>1872</v>
      </c>
      <c r="B2583" s="222" t="s">
        <v>119</v>
      </c>
      <c r="C2583" s="223">
        <v>0</v>
      </c>
      <c r="D2583" s="223">
        <v>0</v>
      </c>
      <c r="E2583" s="223">
        <v>0</v>
      </c>
      <c r="F2583" s="223">
        <v>0</v>
      </c>
      <c r="G2583" s="223">
        <v>0</v>
      </c>
      <c r="H2583" s="223">
        <v>0</v>
      </c>
      <c r="I2583" s="223">
        <v>0</v>
      </c>
      <c r="J2583" s="223">
        <v>0</v>
      </c>
      <c r="K2583" s="223">
        <v>0</v>
      </c>
      <c r="L2583" s="223">
        <v>0</v>
      </c>
      <c r="M2583" s="223">
        <v>0</v>
      </c>
      <c r="N2583" s="223">
        <v>0</v>
      </c>
      <c r="O2583">
        <v>30</v>
      </c>
    </row>
    <row r="2584" spans="1:15">
      <c r="A2584" s="222" t="s">
        <v>1873</v>
      </c>
      <c r="B2584" s="222" t="s">
        <v>119</v>
      </c>
      <c r="C2584" s="223">
        <v>0</v>
      </c>
      <c r="D2584" s="223">
        <v>0</v>
      </c>
      <c r="E2584" s="223">
        <v>0</v>
      </c>
      <c r="F2584" s="223">
        <v>0</v>
      </c>
      <c r="G2584" s="223">
        <v>0</v>
      </c>
      <c r="H2584" s="223">
        <v>0</v>
      </c>
      <c r="I2584" s="223">
        <v>0</v>
      </c>
      <c r="J2584" s="223">
        <v>0</v>
      </c>
      <c r="K2584" s="223">
        <v>0</v>
      </c>
      <c r="L2584" s="223">
        <v>0</v>
      </c>
      <c r="M2584" s="223">
        <v>0</v>
      </c>
      <c r="N2584" s="223">
        <v>0</v>
      </c>
      <c r="O2584">
        <v>30</v>
      </c>
    </row>
    <row r="2585" spans="1:15">
      <c r="A2585" s="222" t="s">
        <v>2030</v>
      </c>
      <c r="B2585" s="222" t="s">
        <v>2031</v>
      </c>
      <c r="C2585" s="223">
        <v>0</v>
      </c>
      <c r="D2585" s="223">
        <v>0</v>
      </c>
      <c r="E2585" s="223">
        <v>0</v>
      </c>
      <c r="F2585" s="223">
        <v>0</v>
      </c>
      <c r="G2585" s="223">
        <v>0</v>
      </c>
      <c r="H2585" s="223">
        <v>0</v>
      </c>
      <c r="I2585" s="223">
        <v>0</v>
      </c>
      <c r="J2585" s="223">
        <v>0</v>
      </c>
      <c r="K2585" s="223">
        <v>0</v>
      </c>
      <c r="L2585" s="223">
        <v>0</v>
      </c>
      <c r="M2585" s="223">
        <v>0</v>
      </c>
      <c r="N2585" s="223">
        <v>0</v>
      </c>
      <c r="O2585">
        <v>30</v>
      </c>
    </row>
    <row r="2586" spans="1:15">
      <c r="A2586" s="222" t="s">
        <v>1874</v>
      </c>
      <c r="B2586" s="222" t="s">
        <v>1875</v>
      </c>
      <c r="C2586" s="223">
        <v>-7916666.6299999999</v>
      </c>
      <c r="D2586" s="223">
        <v>-7499999.96</v>
      </c>
      <c r="E2586" s="223">
        <v>-7083333.2999999998</v>
      </c>
      <c r="F2586" s="223">
        <v>-6443452.3499999996</v>
      </c>
      <c r="G2586" s="223">
        <v>-6026785.6799999997</v>
      </c>
      <c r="H2586" s="223">
        <v>-5610119.0099999998</v>
      </c>
      <c r="I2586" s="223">
        <v>-5610119.0099999998</v>
      </c>
      <c r="J2586" s="223">
        <v>-5610119.0099999998</v>
      </c>
      <c r="K2586" s="223">
        <v>-5610119.0099999998</v>
      </c>
      <c r="L2586" s="223">
        <v>-5610119.0099999998</v>
      </c>
      <c r="M2586" s="223">
        <v>-5610119.0099999998</v>
      </c>
      <c r="N2586" s="223">
        <v>-5610119.0099999998</v>
      </c>
      <c r="O2586">
        <v>30</v>
      </c>
    </row>
    <row r="2587" spans="1:15">
      <c r="A2587" s="222" t="s">
        <v>2503</v>
      </c>
      <c r="B2587" s="222" t="s">
        <v>2504</v>
      </c>
      <c r="C2587" s="223">
        <v>0</v>
      </c>
      <c r="D2587" s="223">
        <v>0</v>
      </c>
      <c r="E2587" s="223">
        <v>0</v>
      </c>
      <c r="F2587" s="223">
        <v>0</v>
      </c>
      <c r="G2587" s="223">
        <v>0</v>
      </c>
      <c r="H2587" s="223">
        <v>0</v>
      </c>
      <c r="I2587" s="223">
        <v>0</v>
      </c>
      <c r="J2587" s="223">
        <v>0</v>
      </c>
      <c r="K2587" s="223">
        <v>0</v>
      </c>
      <c r="L2587" s="223">
        <v>0</v>
      </c>
      <c r="M2587" s="223">
        <v>0</v>
      </c>
      <c r="N2587" s="223">
        <v>0</v>
      </c>
      <c r="O2587">
        <v>30</v>
      </c>
    </row>
    <row r="2588" spans="1:15">
      <c r="A2588" s="222" t="s">
        <v>1876</v>
      </c>
      <c r="B2588" s="222" t="s">
        <v>1410</v>
      </c>
      <c r="C2588" s="223">
        <v>0</v>
      </c>
      <c r="D2588" s="223">
        <v>0</v>
      </c>
      <c r="E2588" s="223">
        <v>0</v>
      </c>
      <c r="F2588" s="223">
        <v>0</v>
      </c>
      <c r="G2588" s="223">
        <v>0</v>
      </c>
      <c r="H2588" s="223">
        <v>0</v>
      </c>
      <c r="I2588" s="223">
        <v>0</v>
      </c>
      <c r="J2588" s="223">
        <v>0</v>
      </c>
      <c r="K2588" s="223">
        <v>0</v>
      </c>
      <c r="L2588" s="223">
        <v>0</v>
      </c>
      <c r="M2588" s="223">
        <v>0</v>
      </c>
      <c r="N2588" s="223">
        <v>0</v>
      </c>
      <c r="O2588">
        <v>30</v>
      </c>
    </row>
    <row r="2589" spans="1:15">
      <c r="A2589" s="222" t="s">
        <v>1877</v>
      </c>
      <c r="B2589" s="222" t="s">
        <v>119</v>
      </c>
      <c r="C2589" s="223">
        <v>0</v>
      </c>
      <c r="D2589" s="223">
        <v>0</v>
      </c>
      <c r="E2589" s="223">
        <v>0</v>
      </c>
      <c r="F2589" s="223">
        <v>0</v>
      </c>
      <c r="G2589" s="223">
        <v>0</v>
      </c>
      <c r="H2589" s="223">
        <v>0</v>
      </c>
      <c r="I2589" s="223">
        <v>0</v>
      </c>
      <c r="J2589" s="223">
        <v>0</v>
      </c>
      <c r="K2589" s="223">
        <v>0</v>
      </c>
      <c r="L2589" s="223">
        <v>0</v>
      </c>
      <c r="M2589" s="223">
        <v>0</v>
      </c>
      <c r="N2589" s="223">
        <v>0</v>
      </c>
      <c r="O2589">
        <v>30</v>
      </c>
    </row>
    <row r="2590" spans="1:15">
      <c r="A2590" s="222" t="s">
        <v>1878</v>
      </c>
      <c r="B2590" s="222" t="s">
        <v>1879</v>
      </c>
      <c r="C2590" s="223">
        <v>0</v>
      </c>
      <c r="D2590" s="223">
        <v>0</v>
      </c>
      <c r="E2590" s="223">
        <v>0</v>
      </c>
      <c r="F2590" s="223">
        <v>0</v>
      </c>
      <c r="G2590" s="223">
        <v>0</v>
      </c>
      <c r="H2590" s="223">
        <v>0</v>
      </c>
      <c r="I2590" s="223">
        <v>0</v>
      </c>
      <c r="J2590" s="223">
        <v>0</v>
      </c>
      <c r="K2590" s="223">
        <v>0</v>
      </c>
      <c r="L2590" s="223">
        <v>0</v>
      </c>
      <c r="M2590" s="223">
        <v>0</v>
      </c>
      <c r="N2590" s="223">
        <v>0</v>
      </c>
      <c r="O2590">
        <v>30</v>
      </c>
    </row>
    <row r="2591" spans="1:15">
      <c r="A2591" s="222" t="s">
        <v>1880</v>
      </c>
      <c r="B2591" s="222" t="s">
        <v>1881</v>
      </c>
      <c r="C2591" s="223">
        <v>0</v>
      </c>
      <c r="D2591" s="223">
        <v>0</v>
      </c>
      <c r="E2591" s="223">
        <v>0</v>
      </c>
      <c r="F2591" s="223">
        <v>0</v>
      </c>
      <c r="G2591" s="223">
        <v>0</v>
      </c>
      <c r="H2591" s="223">
        <v>0</v>
      </c>
      <c r="I2591" s="223">
        <v>0</v>
      </c>
      <c r="J2591" s="223">
        <v>0</v>
      </c>
      <c r="K2591" s="223">
        <v>0</v>
      </c>
      <c r="L2591" s="223">
        <v>0</v>
      </c>
      <c r="M2591" s="223">
        <v>0</v>
      </c>
      <c r="N2591" s="223">
        <v>0</v>
      </c>
      <c r="O2591">
        <v>30</v>
      </c>
    </row>
    <row r="2592" spans="1:15">
      <c r="A2592" s="222" t="s">
        <v>1882</v>
      </c>
      <c r="B2592" s="222" t="s">
        <v>1883</v>
      </c>
      <c r="C2592" s="223">
        <v>0</v>
      </c>
      <c r="D2592" s="223">
        <v>0</v>
      </c>
      <c r="E2592" s="223">
        <v>0</v>
      </c>
      <c r="F2592" s="223">
        <v>0</v>
      </c>
      <c r="G2592" s="223">
        <v>0</v>
      </c>
      <c r="H2592" s="223">
        <v>0</v>
      </c>
      <c r="I2592" s="223">
        <v>0</v>
      </c>
      <c r="J2592" s="223">
        <v>0</v>
      </c>
      <c r="K2592" s="223">
        <v>0</v>
      </c>
      <c r="L2592" s="223">
        <v>0</v>
      </c>
      <c r="M2592" s="223">
        <v>0</v>
      </c>
      <c r="N2592" s="223">
        <v>0</v>
      </c>
      <c r="O2592">
        <v>30</v>
      </c>
    </row>
    <row r="2593" spans="1:15">
      <c r="A2593" s="222" t="s">
        <v>1884</v>
      </c>
      <c r="B2593" s="222" t="s">
        <v>1885</v>
      </c>
      <c r="C2593" s="223">
        <v>0</v>
      </c>
      <c r="D2593" s="223">
        <v>0</v>
      </c>
      <c r="E2593" s="223">
        <v>0</v>
      </c>
      <c r="F2593" s="223">
        <v>0</v>
      </c>
      <c r="G2593" s="223">
        <v>0</v>
      </c>
      <c r="H2593" s="223">
        <v>0</v>
      </c>
      <c r="I2593" s="223">
        <v>0</v>
      </c>
      <c r="J2593" s="223">
        <v>0</v>
      </c>
      <c r="K2593" s="223">
        <v>0</v>
      </c>
      <c r="L2593" s="223">
        <v>0</v>
      </c>
      <c r="M2593" s="223">
        <v>0</v>
      </c>
      <c r="N2593" s="223">
        <v>0</v>
      </c>
      <c r="O2593">
        <v>30</v>
      </c>
    </row>
    <row r="2594" spans="1:15">
      <c r="A2594" s="222" t="s">
        <v>1886</v>
      </c>
      <c r="B2594" s="222" t="s">
        <v>1887</v>
      </c>
      <c r="C2594" s="223">
        <v>0</v>
      </c>
      <c r="D2594" s="223">
        <v>0</v>
      </c>
      <c r="E2594" s="223">
        <v>0</v>
      </c>
      <c r="F2594" s="223">
        <v>0</v>
      </c>
      <c r="G2594" s="223">
        <v>0</v>
      </c>
      <c r="H2594" s="223">
        <v>0</v>
      </c>
      <c r="I2594" s="223">
        <v>0</v>
      </c>
      <c r="J2594" s="223">
        <v>0</v>
      </c>
      <c r="K2594" s="223">
        <v>0</v>
      </c>
      <c r="L2594" s="223">
        <v>0</v>
      </c>
      <c r="M2594" s="223">
        <v>0</v>
      </c>
      <c r="N2594" s="223">
        <v>0</v>
      </c>
      <c r="O2594">
        <v>30</v>
      </c>
    </row>
    <row r="2595" spans="1:15">
      <c r="A2595" s="222" t="s">
        <v>2505</v>
      </c>
      <c r="B2595" s="222" t="s">
        <v>2506</v>
      </c>
      <c r="C2595" s="223">
        <v>0</v>
      </c>
      <c r="D2595" s="223">
        <v>0</v>
      </c>
      <c r="E2595" s="223">
        <v>0</v>
      </c>
      <c r="F2595" s="223">
        <v>0</v>
      </c>
      <c r="G2595" s="223">
        <v>0</v>
      </c>
      <c r="H2595" s="223">
        <v>0</v>
      </c>
      <c r="I2595" s="223">
        <v>0</v>
      </c>
      <c r="J2595" s="223">
        <v>0</v>
      </c>
      <c r="K2595" s="223">
        <v>0</v>
      </c>
      <c r="L2595" s="223">
        <v>0</v>
      </c>
      <c r="M2595" s="223">
        <v>0</v>
      </c>
      <c r="N2595" s="223">
        <v>0</v>
      </c>
      <c r="O2595">
        <v>30</v>
      </c>
    </row>
    <row r="2596" spans="1:15">
      <c r="A2596" s="222" t="s">
        <v>1888</v>
      </c>
      <c r="B2596" s="222" t="s">
        <v>1889</v>
      </c>
      <c r="C2596" s="223">
        <v>0</v>
      </c>
      <c r="D2596" s="223">
        <v>0</v>
      </c>
      <c r="E2596" s="223">
        <v>0</v>
      </c>
      <c r="F2596" s="223">
        <v>0</v>
      </c>
      <c r="G2596" s="223">
        <v>0</v>
      </c>
      <c r="H2596" s="223">
        <v>0</v>
      </c>
      <c r="I2596" s="223">
        <v>0</v>
      </c>
      <c r="J2596" s="223">
        <v>0</v>
      </c>
      <c r="K2596" s="223">
        <v>0</v>
      </c>
      <c r="L2596" s="223">
        <v>0</v>
      </c>
      <c r="M2596" s="223">
        <v>0</v>
      </c>
      <c r="N2596" s="223">
        <v>0</v>
      </c>
      <c r="O2596">
        <v>30</v>
      </c>
    </row>
    <row r="2597" spans="1:15">
      <c r="A2597" s="222" t="s">
        <v>1890</v>
      </c>
      <c r="B2597" s="222" t="s">
        <v>1428</v>
      </c>
      <c r="C2597" s="223">
        <v>0</v>
      </c>
      <c r="D2597" s="223">
        <v>0</v>
      </c>
      <c r="E2597" s="223">
        <v>0</v>
      </c>
      <c r="F2597" s="223">
        <v>0</v>
      </c>
      <c r="G2597" s="223">
        <v>0</v>
      </c>
      <c r="H2597" s="223">
        <v>0</v>
      </c>
      <c r="I2597" s="223">
        <v>0</v>
      </c>
      <c r="J2597" s="223">
        <v>0</v>
      </c>
      <c r="K2597" s="223">
        <v>0</v>
      </c>
      <c r="L2597" s="223">
        <v>0</v>
      </c>
      <c r="M2597" s="223">
        <v>0</v>
      </c>
      <c r="N2597" s="223">
        <v>0</v>
      </c>
      <c r="O2597">
        <v>30</v>
      </c>
    </row>
    <row r="2598" spans="1:15">
      <c r="A2598" s="222" t="s">
        <v>1891</v>
      </c>
      <c r="B2598" s="222" t="s">
        <v>1892</v>
      </c>
      <c r="C2598" s="223">
        <v>0</v>
      </c>
      <c r="D2598" s="223">
        <v>0</v>
      </c>
      <c r="E2598" s="223">
        <v>0</v>
      </c>
      <c r="F2598" s="223">
        <v>0</v>
      </c>
      <c r="G2598" s="223">
        <v>0</v>
      </c>
      <c r="H2598" s="223">
        <v>0</v>
      </c>
      <c r="I2598" s="223">
        <v>0</v>
      </c>
      <c r="J2598" s="223">
        <v>0</v>
      </c>
      <c r="K2598" s="223">
        <v>0</v>
      </c>
      <c r="L2598" s="223">
        <v>0</v>
      </c>
      <c r="M2598" s="223">
        <v>0</v>
      </c>
      <c r="N2598" s="223">
        <v>0</v>
      </c>
      <c r="O2598">
        <v>30</v>
      </c>
    </row>
    <row r="2599" spans="1:15">
      <c r="A2599" s="222" t="s">
        <v>1893</v>
      </c>
      <c r="B2599" s="222" t="s">
        <v>119</v>
      </c>
      <c r="C2599" s="223">
        <v>0</v>
      </c>
      <c r="D2599" s="223">
        <v>0</v>
      </c>
      <c r="E2599" s="223">
        <v>0</v>
      </c>
      <c r="F2599" s="223">
        <v>0</v>
      </c>
      <c r="G2599" s="223">
        <v>0</v>
      </c>
      <c r="H2599" s="223">
        <v>0</v>
      </c>
      <c r="I2599" s="223">
        <v>0</v>
      </c>
      <c r="J2599" s="223">
        <v>0</v>
      </c>
      <c r="K2599" s="223">
        <v>0</v>
      </c>
      <c r="L2599" s="223">
        <v>0</v>
      </c>
      <c r="M2599" s="223">
        <v>0</v>
      </c>
      <c r="N2599" s="223">
        <v>0</v>
      </c>
      <c r="O2599">
        <v>30</v>
      </c>
    </row>
    <row r="2600" spans="1:15">
      <c r="A2600" s="222" t="s">
        <v>1894</v>
      </c>
      <c r="B2600" s="222" t="s">
        <v>119</v>
      </c>
      <c r="C2600" s="223">
        <v>0</v>
      </c>
      <c r="D2600" s="223">
        <v>0</v>
      </c>
      <c r="E2600" s="223">
        <v>0</v>
      </c>
      <c r="F2600" s="223">
        <v>0</v>
      </c>
      <c r="G2600" s="223">
        <v>0</v>
      </c>
      <c r="H2600" s="223">
        <v>0</v>
      </c>
      <c r="I2600" s="223">
        <v>0</v>
      </c>
      <c r="J2600" s="223">
        <v>0</v>
      </c>
      <c r="K2600" s="223">
        <v>0</v>
      </c>
      <c r="L2600" s="223">
        <v>0</v>
      </c>
      <c r="M2600" s="223">
        <v>0</v>
      </c>
      <c r="N2600" s="223">
        <v>0</v>
      </c>
      <c r="O2600">
        <v>30</v>
      </c>
    </row>
    <row r="2601" spans="1:15">
      <c r="A2601" s="222" t="s">
        <v>1895</v>
      </c>
      <c r="B2601" s="222" t="s">
        <v>1793</v>
      </c>
      <c r="C2601" s="223">
        <v>0</v>
      </c>
      <c r="D2601" s="223">
        <v>0</v>
      </c>
      <c r="E2601" s="223">
        <v>0</v>
      </c>
      <c r="F2601" s="223">
        <v>0</v>
      </c>
      <c r="G2601" s="223">
        <v>0</v>
      </c>
      <c r="H2601" s="223">
        <v>0</v>
      </c>
      <c r="I2601" s="223">
        <v>0</v>
      </c>
      <c r="J2601" s="223">
        <v>0</v>
      </c>
      <c r="K2601" s="223">
        <v>0</v>
      </c>
      <c r="L2601" s="223">
        <v>0</v>
      </c>
      <c r="M2601" s="223">
        <v>0</v>
      </c>
      <c r="N2601" s="223">
        <v>0</v>
      </c>
      <c r="O2601">
        <v>30</v>
      </c>
    </row>
    <row r="2602" spans="1:15">
      <c r="A2602" s="222" t="s">
        <v>1896</v>
      </c>
      <c r="B2602" s="222" t="s">
        <v>1795</v>
      </c>
      <c r="C2602" s="223">
        <v>0</v>
      </c>
      <c r="D2602" s="223">
        <v>0</v>
      </c>
      <c r="E2602" s="223">
        <v>0</v>
      </c>
      <c r="F2602" s="223">
        <v>0</v>
      </c>
      <c r="G2602" s="223">
        <v>0</v>
      </c>
      <c r="H2602" s="223">
        <v>0</v>
      </c>
      <c r="I2602" s="223">
        <v>0</v>
      </c>
      <c r="J2602" s="223">
        <v>0</v>
      </c>
      <c r="K2602" s="223">
        <v>0</v>
      </c>
      <c r="L2602" s="223">
        <v>0</v>
      </c>
      <c r="M2602" s="223">
        <v>0</v>
      </c>
      <c r="N2602" s="223">
        <v>0</v>
      </c>
      <c r="O2602">
        <v>30</v>
      </c>
    </row>
    <row r="2603" spans="1:15">
      <c r="A2603" s="222" t="s">
        <v>2032</v>
      </c>
      <c r="B2603" s="222" t="s">
        <v>2033</v>
      </c>
      <c r="C2603" s="223">
        <v>0</v>
      </c>
      <c r="D2603" s="223">
        <v>0</v>
      </c>
      <c r="E2603" s="223">
        <v>0</v>
      </c>
      <c r="F2603" s="223">
        <v>0</v>
      </c>
      <c r="G2603" s="223">
        <v>0</v>
      </c>
      <c r="H2603" s="223">
        <v>0</v>
      </c>
      <c r="I2603" s="223">
        <v>0</v>
      </c>
      <c r="J2603" s="223">
        <v>0</v>
      </c>
      <c r="K2603" s="223">
        <v>0</v>
      </c>
      <c r="L2603" s="223">
        <v>0</v>
      </c>
      <c r="M2603" s="223">
        <v>0</v>
      </c>
      <c r="N2603" s="223">
        <v>0</v>
      </c>
      <c r="O2603">
        <v>30</v>
      </c>
    </row>
    <row r="2604" spans="1:15">
      <c r="A2604" s="222" t="s">
        <v>2034</v>
      </c>
      <c r="B2604" s="222" t="s">
        <v>2029</v>
      </c>
      <c r="C2604" s="223">
        <v>0</v>
      </c>
      <c r="D2604" s="223">
        <v>0</v>
      </c>
      <c r="E2604" s="223">
        <v>0</v>
      </c>
      <c r="F2604" s="223">
        <v>0</v>
      </c>
      <c r="G2604" s="223">
        <v>0</v>
      </c>
      <c r="H2604" s="223">
        <v>0</v>
      </c>
      <c r="I2604" s="223">
        <v>0</v>
      </c>
      <c r="J2604" s="223">
        <v>0</v>
      </c>
      <c r="K2604" s="223">
        <v>0</v>
      </c>
      <c r="L2604" s="223">
        <v>0</v>
      </c>
      <c r="M2604" s="223">
        <v>0</v>
      </c>
      <c r="N2604" s="223">
        <v>0</v>
      </c>
      <c r="O2604">
        <v>30</v>
      </c>
    </row>
    <row r="2605" spans="1:15">
      <c r="A2605" s="222" t="s">
        <v>1897</v>
      </c>
      <c r="B2605" s="222" t="s">
        <v>1799</v>
      </c>
      <c r="C2605" s="223">
        <v>-1946284.1</v>
      </c>
      <c r="D2605" s="223">
        <v>-1791267</v>
      </c>
      <c r="E2605" s="223">
        <v>-1636249.9</v>
      </c>
      <c r="F2605" s="223">
        <v>-1481232.8</v>
      </c>
      <c r="G2605" s="223">
        <v>-1326215.7</v>
      </c>
      <c r="H2605" s="223">
        <v>-1171198.6000000001</v>
      </c>
      <c r="I2605" s="223">
        <v>-1171198.6000000001</v>
      </c>
      <c r="J2605" s="223">
        <v>-1171198.6000000001</v>
      </c>
      <c r="K2605" s="223">
        <v>-1171198.6000000001</v>
      </c>
      <c r="L2605" s="223">
        <v>-1171198.6000000001</v>
      </c>
      <c r="M2605" s="223">
        <v>-1171198.6000000001</v>
      </c>
      <c r="N2605" s="223">
        <v>-1171198.6000000001</v>
      </c>
      <c r="O2605">
        <v>30</v>
      </c>
    </row>
    <row r="2606" spans="1:15">
      <c r="A2606" s="222" t="s">
        <v>1898</v>
      </c>
      <c r="B2606" s="222" t="s">
        <v>1801</v>
      </c>
      <c r="C2606" s="223">
        <v>163878.97</v>
      </c>
      <c r="D2606" s="223">
        <v>140947.76</v>
      </c>
      <c r="E2606" s="223">
        <v>119708.23</v>
      </c>
      <c r="F2606" s="223">
        <v>100182.05</v>
      </c>
      <c r="G2606" s="223">
        <v>82391.179999999993</v>
      </c>
      <c r="H2606" s="223">
        <v>66357.88</v>
      </c>
      <c r="I2606" s="223">
        <v>66357.88</v>
      </c>
      <c r="J2606" s="223">
        <v>66357.88</v>
      </c>
      <c r="K2606" s="223">
        <v>66357.88</v>
      </c>
      <c r="L2606" s="223">
        <v>66357.88</v>
      </c>
      <c r="M2606" s="223">
        <v>66357.88</v>
      </c>
      <c r="N2606" s="223">
        <v>66357.88</v>
      </c>
      <c r="O2606">
        <v>30</v>
      </c>
    </row>
    <row r="2607" spans="1:15">
      <c r="A2607" s="222" t="s">
        <v>1899</v>
      </c>
      <c r="B2607" s="222" t="s">
        <v>1900</v>
      </c>
      <c r="C2607" s="223">
        <v>0</v>
      </c>
      <c r="D2607" s="223">
        <v>0</v>
      </c>
      <c r="E2607" s="223">
        <v>0</v>
      </c>
      <c r="F2607" s="223">
        <v>0</v>
      </c>
      <c r="G2607" s="223">
        <v>0</v>
      </c>
      <c r="H2607" s="223">
        <v>0</v>
      </c>
      <c r="I2607" s="223">
        <v>0</v>
      </c>
      <c r="J2607" s="223">
        <v>0</v>
      </c>
      <c r="K2607" s="223">
        <v>0</v>
      </c>
      <c r="L2607" s="223">
        <v>0</v>
      </c>
      <c r="M2607" s="223">
        <v>0</v>
      </c>
      <c r="N2607" s="223">
        <v>0</v>
      </c>
      <c r="O2607">
        <v>30</v>
      </c>
    </row>
    <row r="2608" spans="1:15">
      <c r="A2608" s="222" t="s">
        <v>1901</v>
      </c>
      <c r="B2608" s="222" t="s">
        <v>1902</v>
      </c>
      <c r="C2608" s="223">
        <v>0</v>
      </c>
      <c r="D2608" s="223">
        <v>0</v>
      </c>
      <c r="E2608" s="223">
        <v>0</v>
      </c>
      <c r="F2608" s="223">
        <v>0</v>
      </c>
      <c r="G2608" s="223">
        <v>0</v>
      </c>
      <c r="H2608" s="223">
        <v>0</v>
      </c>
      <c r="I2608" s="223">
        <v>0</v>
      </c>
      <c r="J2608" s="223">
        <v>0</v>
      </c>
      <c r="K2608" s="223">
        <v>0</v>
      </c>
      <c r="L2608" s="223">
        <v>0</v>
      </c>
      <c r="M2608" s="223">
        <v>0</v>
      </c>
      <c r="N2608" s="223">
        <v>0</v>
      </c>
      <c r="O2608">
        <v>30</v>
      </c>
    </row>
    <row r="2609" spans="1:15">
      <c r="A2609" s="222" t="s">
        <v>1903</v>
      </c>
      <c r="B2609" s="222" t="s">
        <v>119</v>
      </c>
      <c r="C2609" s="223">
        <v>0</v>
      </c>
      <c r="D2609" s="223">
        <v>0</v>
      </c>
      <c r="E2609" s="223">
        <v>0</v>
      </c>
      <c r="F2609" s="223">
        <v>0</v>
      </c>
      <c r="G2609" s="223">
        <v>0</v>
      </c>
      <c r="H2609" s="223">
        <v>0</v>
      </c>
      <c r="I2609" s="223">
        <v>0</v>
      </c>
      <c r="J2609" s="223">
        <v>0</v>
      </c>
      <c r="K2609" s="223">
        <v>0</v>
      </c>
      <c r="L2609" s="223">
        <v>0</v>
      </c>
      <c r="M2609" s="223">
        <v>0</v>
      </c>
      <c r="N2609" s="223">
        <v>0</v>
      </c>
      <c r="O2609">
        <v>30</v>
      </c>
    </row>
    <row r="2610" spans="1:15">
      <c r="A2610" s="222" t="s">
        <v>1904</v>
      </c>
      <c r="B2610" s="222" t="s">
        <v>119</v>
      </c>
      <c r="C2610" s="223">
        <v>0</v>
      </c>
      <c r="D2610" s="223">
        <v>0</v>
      </c>
      <c r="E2610" s="223">
        <v>0</v>
      </c>
      <c r="F2610" s="223">
        <v>0</v>
      </c>
      <c r="G2610" s="223">
        <v>0</v>
      </c>
      <c r="H2610" s="223">
        <v>0</v>
      </c>
      <c r="I2610" s="223">
        <v>0</v>
      </c>
      <c r="J2610" s="223">
        <v>0</v>
      </c>
      <c r="K2610" s="223">
        <v>0</v>
      </c>
      <c r="L2610" s="223">
        <v>0</v>
      </c>
      <c r="M2610" s="223">
        <v>0</v>
      </c>
      <c r="N2610" s="223">
        <v>0</v>
      </c>
      <c r="O2610">
        <v>30</v>
      </c>
    </row>
    <row r="2611" spans="1:15">
      <c r="A2611" s="222" t="s">
        <v>1905</v>
      </c>
      <c r="B2611" s="222" t="s">
        <v>119</v>
      </c>
      <c r="C2611" s="223">
        <v>0</v>
      </c>
      <c r="D2611" s="223">
        <v>0</v>
      </c>
      <c r="E2611" s="223">
        <v>0</v>
      </c>
      <c r="F2611" s="223">
        <v>0</v>
      </c>
      <c r="G2611" s="223">
        <v>0</v>
      </c>
      <c r="H2611" s="223">
        <v>0</v>
      </c>
      <c r="I2611" s="223">
        <v>0</v>
      </c>
      <c r="J2611" s="223">
        <v>0</v>
      </c>
      <c r="K2611" s="223">
        <v>0</v>
      </c>
      <c r="L2611" s="223">
        <v>0</v>
      </c>
      <c r="M2611" s="223">
        <v>0</v>
      </c>
      <c r="N2611" s="223">
        <v>0</v>
      </c>
      <c r="O2611">
        <v>30</v>
      </c>
    </row>
    <row r="2612" spans="1:15">
      <c r="A2612" s="222" t="s">
        <v>1906</v>
      </c>
      <c r="B2612" s="222" t="s">
        <v>119</v>
      </c>
      <c r="C2612" s="223">
        <v>0</v>
      </c>
      <c r="D2612" s="223">
        <v>0</v>
      </c>
      <c r="E2612" s="223">
        <v>0</v>
      </c>
      <c r="F2612" s="223">
        <v>0</v>
      </c>
      <c r="G2612" s="223">
        <v>0</v>
      </c>
      <c r="H2612" s="223">
        <v>0</v>
      </c>
      <c r="I2612" s="223">
        <v>0</v>
      </c>
      <c r="J2612" s="223">
        <v>0</v>
      </c>
      <c r="K2612" s="223">
        <v>0</v>
      </c>
      <c r="L2612" s="223">
        <v>0</v>
      </c>
      <c r="M2612" s="223">
        <v>0</v>
      </c>
      <c r="N2612" s="223">
        <v>0</v>
      </c>
      <c r="O2612">
        <v>30</v>
      </c>
    </row>
    <row r="2613" spans="1:15">
      <c r="A2613" s="222" t="s">
        <v>1907</v>
      </c>
      <c r="B2613" s="222" t="s">
        <v>119</v>
      </c>
      <c r="C2613" s="223">
        <v>0</v>
      </c>
      <c r="D2613" s="223">
        <v>0</v>
      </c>
      <c r="E2613" s="223">
        <v>0</v>
      </c>
      <c r="F2613" s="223">
        <v>0</v>
      </c>
      <c r="G2613" s="223">
        <v>0</v>
      </c>
      <c r="H2613" s="223">
        <v>0</v>
      </c>
      <c r="I2613" s="223">
        <v>0</v>
      </c>
      <c r="J2613" s="223">
        <v>0</v>
      </c>
      <c r="K2613" s="223">
        <v>0</v>
      </c>
      <c r="L2613" s="223">
        <v>0</v>
      </c>
      <c r="M2613" s="223">
        <v>0</v>
      </c>
      <c r="N2613" s="223">
        <v>0</v>
      </c>
      <c r="O2613">
        <v>30</v>
      </c>
    </row>
    <row r="2614" spans="1:15">
      <c r="A2614" s="222" t="s">
        <v>1908</v>
      </c>
      <c r="B2614" s="222" t="s">
        <v>119</v>
      </c>
      <c r="C2614" s="223">
        <v>0</v>
      </c>
      <c r="D2614" s="223">
        <v>0</v>
      </c>
      <c r="E2614" s="223">
        <v>0</v>
      </c>
      <c r="F2614" s="223">
        <v>0</v>
      </c>
      <c r="G2614" s="223">
        <v>0</v>
      </c>
      <c r="H2614" s="223">
        <v>0</v>
      </c>
      <c r="I2614" s="223">
        <v>0</v>
      </c>
      <c r="J2614" s="223">
        <v>0</v>
      </c>
      <c r="K2614" s="223">
        <v>0</v>
      </c>
      <c r="L2614" s="223">
        <v>0</v>
      </c>
      <c r="M2614" s="223">
        <v>0</v>
      </c>
      <c r="N2614" s="223">
        <v>0</v>
      </c>
      <c r="O2614">
        <v>30</v>
      </c>
    </row>
    <row r="2615" spans="1:15">
      <c r="A2615" s="222" t="s">
        <v>1909</v>
      </c>
      <c r="B2615" s="222" t="s">
        <v>119</v>
      </c>
      <c r="C2615" s="223">
        <v>0</v>
      </c>
      <c r="D2615" s="223">
        <v>0</v>
      </c>
      <c r="E2615" s="223">
        <v>0</v>
      </c>
      <c r="F2615" s="223">
        <v>0</v>
      </c>
      <c r="G2615" s="223">
        <v>0</v>
      </c>
      <c r="H2615" s="223">
        <v>0</v>
      </c>
      <c r="I2615" s="223">
        <v>0</v>
      </c>
      <c r="J2615" s="223">
        <v>0</v>
      </c>
      <c r="K2615" s="223">
        <v>0</v>
      </c>
      <c r="L2615" s="223">
        <v>0</v>
      </c>
      <c r="M2615" s="223">
        <v>0</v>
      </c>
      <c r="N2615" s="223">
        <v>0</v>
      </c>
      <c r="O2615">
        <v>30</v>
      </c>
    </row>
    <row r="2616" spans="1:15">
      <c r="A2616" s="222" t="s">
        <v>1910</v>
      </c>
      <c r="B2616" s="222" t="s">
        <v>119</v>
      </c>
      <c r="C2616" s="223">
        <v>0</v>
      </c>
      <c r="D2616" s="223">
        <v>0</v>
      </c>
      <c r="E2616" s="223">
        <v>0</v>
      </c>
      <c r="F2616" s="223">
        <v>0</v>
      </c>
      <c r="G2616" s="223">
        <v>0</v>
      </c>
      <c r="H2616" s="223">
        <v>0</v>
      </c>
      <c r="I2616" s="223">
        <v>0</v>
      </c>
      <c r="J2616" s="223">
        <v>0</v>
      </c>
      <c r="K2616" s="223">
        <v>0</v>
      </c>
      <c r="L2616" s="223">
        <v>0</v>
      </c>
      <c r="M2616" s="223">
        <v>0</v>
      </c>
      <c r="N2616" s="223">
        <v>0</v>
      </c>
      <c r="O2616">
        <v>30</v>
      </c>
    </row>
    <row r="2617" spans="1:15">
      <c r="A2617" s="222" t="s">
        <v>1911</v>
      </c>
      <c r="B2617" s="222" t="s">
        <v>119</v>
      </c>
      <c r="C2617" s="223">
        <v>0</v>
      </c>
      <c r="D2617" s="223">
        <v>0</v>
      </c>
      <c r="E2617" s="223">
        <v>0</v>
      </c>
      <c r="F2617" s="223">
        <v>0</v>
      </c>
      <c r="G2617" s="223">
        <v>0</v>
      </c>
      <c r="H2617" s="223">
        <v>0</v>
      </c>
      <c r="I2617" s="223">
        <v>0</v>
      </c>
      <c r="J2617" s="223">
        <v>0</v>
      </c>
      <c r="K2617" s="223">
        <v>0</v>
      </c>
      <c r="L2617" s="223">
        <v>0</v>
      </c>
      <c r="M2617" s="223">
        <v>0</v>
      </c>
      <c r="N2617" s="223">
        <v>0</v>
      </c>
      <c r="O2617">
        <v>30</v>
      </c>
    </row>
    <row r="2618" spans="1:15">
      <c r="A2618" s="222" t="s">
        <v>1912</v>
      </c>
      <c r="B2618" s="222" t="s">
        <v>119</v>
      </c>
      <c r="C2618" s="223">
        <v>0</v>
      </c>
      <c r="D2618" s="223">
        <v>0</v>
      </c>
      <c r="E2618" s="223">
        <v>0</v>
      </c>
      <c r="F2618" s="223">
        <v>0</v>
      </c>
      <c r="G2618" s="223">
        <v>0</v>
      </c>
      <c r="H2618" s="223">
        <v>0</v>
      </c>
      <c r="I2618" s="223">
        <v>0</v>
      </c>
      <c r="J2618" s="223">
        <v>0</v>
      </c>
      <c r="K2618" s="223">
        <v>0</v>
      </c>
      <c r="L2618" s="223">
        <v>0</v>
      </c>
      <c r="M2618" s="223">
        <v>0</v>
      </c>
      <c r="N2618" s="223">
        <v>0</v>
      </c>
      <c r="O2618">
        <v>30</v>
      </c>
    </row>
    <row r="2619" spans="1:15">
      <c r="A2619" s="222" t="s">
        <v>1913</v>
      </c>
      <c r="B2619" s="222" t="s">
        <v>119</v>
      </c>
      <c r="C2619" s="223">
        <v>0</v>
      </c>
      <c r="D2619" s="223">
        <v>0</v>
      </c>
      <c r="E2619" s="223">
        <v>0</v>
      </c>
      <c r="F2619" s="223">
        <v>0</v>
      </c>
      <c r="G2619" s="223">
        <v>0</v>
      </c>
      <c r="H2619" s="223">
        <v>0</v>
      </c>
      <c r="I2619" s="223">
        <v>0</v>
      </c>
      <c r="J2619" s="223">
        <v>0</v>
      </c>
      <c r="K2619" s="223">
        <v>0</v>
      </c>
      <c r="L2619" s="223">
        <v>0</v>
      </c>
      <c r="M2619" s="223">
        <v>0</v>
      </c>
      <c r="N2619" s="223">
        <v>0</v>
      </c>
      <c r="O2619">
        <v>30</v>
      </c>
    </row>
    <row r="2620" spans="1:15">
      <c r="A2620" s="222" t="s">
        <v>1914</v>
      </c>
      <c r="B2620" s="222" t="s">
        <v>119</v>
      </c>
      <c r="C2620" s="223">
        <v>0</v>
      </c>
      <c r="D2620" s="223">
        <v>0</v>
      </c>
      <c r="E2620" s="223">
        <v>0</v>
      </c>
      <c r="F2620" s="223">
        <v>0</v>
      </c>
      <c r="G2620" s="223">
        <v>0</v>
      </c>
      <c r="H2620" s="223">
        <v>0</v>
      </c>
      <c r="I2620" s="223">
        <v>0</v>
      </c>
      <c r="J2620" s="223">
        <v>0</v>
      </c>
      <c r="K2620" s="223">
        <v>0</v>
      </c>
      <c r="L2620" s="223">
        <v>0</v>
      </c>
      <c r="M2620" s="223">
        <v>0</v>
      </c>
      <c r="N2620" s="223">
        <v>0</v>
      </c>
      <c r="O2620">
        <v>30</v>
      </c>
    </row>
    <row r="2621" spans="1:15">
      <c r="A2621" s="222" t="s">
        <v>1915</v>
      </c>
      <c r="B2621" s="222" t="s">
        <v>119</v>
      </c>
      <c r="C2621" s="223">
        <v>0</v>
      </c>
      <c r="D2621" s="223">
        <v>0</v>
      </c>
      <c r="E2621" s="223">
        <v>0</v>
      </c>
      <c r="F2621" s="223">
        <v>0</v>
      </c>
      <c r="G2621" s="223">
        <v>0</v>
      </c>
      <c r="H2621" s="223">
        <v>0</v>
      </c>
      <c r="I2621" s="223">
        <v>0</v>
      </c>
      <c r="J2621" s="223">
        <v>0</v>
      </c>
      <c r="K2621" s="223">
        <v>0</v>
      </c>
      <c r="L2621" s="223">
        <v>0</v>
      </c>
      <c r="M2621" s="223">
        <v>0</v>
      </c>
      <c r="N2621" s="223">
        <v>0</v>
      </c>
      <c r="O2621">
        <v>30</v>
      </c>
    </row>
    <row r="2622" spans="1:15">
      <c r="A2622" s="222" t="s">
        <v>1916</v>
      </c>
      <c r="B2622" s="222" t="s">
        <v>119</v>
      </c>
      <c r="C2622" s="223">
        <v>0</v>
      </c>
      <c r="D2622" s="223">
        <v>0</v>
      </c>
      <c r="E2622" s="223">
        <v>0</v>
      </c>
      <c r="F2622" s="223">
        <v>0</v>
      </c>
      <c r="G2622" s="223">
        <v>0</v>
      </c>
      <c r="H2622" s="223">
        <v>0</v>
      </c>
      <c r="I2622" s="223">
        <v>0</v>
      </c>
      <c r="J2622" s="223">
        <v>0</v>
      </c>
      <c r="K2622" s="223">
        <v>0</v>
      </c>
      <c r="L2622" s="223">
        <v>0</v>
      </c>
      <c r="M2622" s="223">
        <v>0</v>
      </c>
      <c r="N2622" s="223">
        <v>0</v>
      </c>
      <c r="O2622">
        <v>30</v>
      </c>
    </row>
    <row r="2623" spans="1:15">
      <c r="A2623" s="222" t="s">
        <v>1917</v>
      </c>
      <c r="B2623" s="222" t="s">
        <v>119</v>
      </c>
      <c r="C2623" s="223">
        <v>0</v>
      </c>
      <c r="D2623" s="223">
        <v>0</v>
      </c>
      <c r="E2623" s="223">
        <v>0</v>
      </c>
      <c r="F2623" s="223">
        <v>0</v>
      </c>
      <c r="G2623" s="223">
        <v>0</v>
      </c>
      <c r="H2623" s="223">
        <v>0</v>
      </c>
      <c r="I2623" s="223">
        <v>0</v>
      </c>
      <c r="J2623" s="223">
        <v>0</v>
      </c>
      <c r="K2623" s="223">
        <v>0</v>
      </c>
      <c r="L2623" s="223">
        <v>0</v>
      </c>
      <c r="M2623" s="223">
        <v>0</v>
      </c>
      <c r="N2623" s="223">
        <v>0</v>
      </c>
      <c r="O2623">
        <v>30</v>
      </c>
    </row>
    <row r="2624" spans="1:15">
      <c r="A2624" s="222" t="s">
        <v>1918</v>
      </c>
      <c r="B2624" s="222" t="s">
        <v>119</v>
      </c>
      <c r="C2624" s="223">
        <v>0</v>
      </c>
      <c r="D2624" s="223">
        <v>0</v>
      </c>
      <c r="E2624" s="223">
        <v>0</v>
      </c>
      <c r="F2624" s="223">
        <v>0</v>
      </c>
      <c r="G2624" s="223">
        <v>0</v>
      </c>
      <c r="H2624" s="223">
        <v>0</v>
      </c>
      <c r="I2624" s="223">
        <v>0</v>
      </c>
      <c r="J2624" s="223">
        <v>0</v>
      </c>
      <c r="K2624" s="223">
        <v>0</v>
      </c>
      <c r="L2624" s="223">
        <v>0</v>
      </c>
      <c r="M2624" s="223">
        <v>0</v>
      </c>
      <c r="N2624" s="223">
        <v>0</v>
      </c>
      <c r="O2624">
        <v>30</v>
      </c>
    </row>
    <row r="2625" spans="1:15">
      <c r="A2625" s="222" t="s">
        <v>1919</v>
      </c>
      <c r="B2625" s="222" t="s">
        <v>119</v>
      </c>
      <c r="C2625" s="223">
        <v>0</v>
      </c>
      <c r="D2625" s="223">
        <v>0</v>
      </c>
      <c r="E2625" s="223">
        <v>0</v>
      </c>
      <c r="F2625" s="223">
        <v>0</v>
      </c>
      <c r="G2625" s="223">
        <v>0</v>
      </c>
      <c r="H2625" s="223">
        <v>0</v>
      </c>
      <c r="I2625" s="223">
        <v>0</v>
      </c>
      <c r="J2625" s="223">
        <v>0</v>
      </c>
      <c r="K2625" s="223">
        <v>0</v>
      </c>
      <c r="L2625" s="223">
        <v>0</v>
      </c>
      <c r="M2625" s="223">
        <v>0</v>
      </c>
      <c r="N2625" s="223">
        <v>0</v>
      </c>
      <c r="O2625">
        <v>30</v>
      </c>
    </row>
    <row r="2626" spans="1:15">
      <c r="A2626" s="222" t="s">
        <v>1920</v>
      </c>
      <c r="B2626" s="222" t="s">
        <v>119</v>
      </c>
      <c r="C2626" s="223">
        <v>0</v>
      </c>
      <c r="D2626" s="223">
        <v>0</v>
      </c>
      <c r="E2626" s="223">
        <v>0</v>
      </c>
      <c r="F2626" s="223">
        <v>0</v>
      </c>
      <c r="G2626" s="223">
        <v>0</v>
      </c>
      <c r="H2626" s="223">
        <v>0</v>
      </c>
      <c r="I2626" s="223">
        <v>0</v>
      </c>
      <c r="J2626" s="223">
        <v>0</v>
      </c>
      <c r="K2626" s="223">
        <v>0</v>
      </c>
      <c r="L2626" s="223">
        <v>0</v>
      </c>
      <c r="M2626" s="223">
        <v>0</v>
      </c>
      <c r="N2626" s="223">
        <v>0</v>
      </c>
      <c r="O2626">
        <v>30</v>
      </c>
    </row>
    <row r="2627" spans="1:15">
      <c r="A2627" s="222" t="s">
        <v>1921</v>
      </c>
      <c r="B2627" s="222" t="s">
        <v>119</v>
      </c>
      <c r="C2627" s="223">
        <v>0</v>
      </c>
      <c r="D2627" s="223">
        <v>0</v>
      </c>
      <c r="E2627" s="223">
        <v>0</v>
      </c>
      <c r="F2627" s="223">
        <v>0</v>
      </c>
      <c r="G2627" s="223">
        <v>0</v>
      </c>
      <c r="H2627" s="223">
        <v>0</v>
      </c>
      <c r="I2627" s="223">
        <v>0</v>
      </c>
      <c r="J2627" s="223">
        <v>0</v>
      </c>
      <c r="K2627" s="223">
        <v>0</v>
      </c>
      <c r="L2627" s="223">
        <v>0</v>
      </c>
      <c r="M2627" s="223">
        <v>0</v>
      </c>
      <c r="N2627" s="223">
        <v>0</v>
      </c>
      <c r="O2627">
        <v>30</v>
      </c>
    </row>
    <row r="2628" spans="1:15">
      <c r="A2628" s="222" t="s">
        <v>1922</v>
      </c>
      <c r="B2628" s="222" t="s">
        <v>119</v>
      </c>
      <c r="C2628" s="223">
        <v>0</v>
      </c>
      <c r="D2628" s="223">
        <v>0</v>
      </c>
      <c r="E2628" s="223">
        <v>0</v>
      </c>
      <c r="F2628" s="223">
        <v>0</v>
      </c>
      <c r="G2628" s="223">
        <v>0</v>
      </c>
      <c r="H2628" s="223">
        <v>0</v>
      </c>
      <c r="I2628" s="223">
        <v>0</v>
      </c>
      <c r="J2628" s="223">
        <v>0</v>
      </c>
      <c r="K2628" s="223">
        <v>0</v>
      </c>
      <c r="L2628" s="223">
        <v>0</v>
      </c>
      <c r="M2628" s="223">
        <v>0</v>
      </c>
      <c r="N2628" s="223">
        <v>0</v>
      </c>
      <c r="O2628">
        <v>30</v>
      </c>
    </row>
    <row r="2629" spans="1:15">
      <c r="A2629" s="222" t="s">
        <v>1923</v>
      </c>
      <c r="B2629" s="222" t="s">
        <v>119</v>
      </c>
      <c r="C2629" s="223">
        <v>0</v>
      </c>
      <c r="D2629" s="223">
        <v>0</v>
      </c>
      <c r="E2629" s="223">
        <v>0</v>
      </c>
      <c r="F2629" s="223">
        <v>0</v>
      </c>
      <c r="G2629" s="223">
        <v>0</v>
      </c>
      <c r="H2629" s="223">
        <v>0</v>
      </c>
      <c r="I2629" s="223">
        <v>0</v>
      </c>
      <c r="J2629" s="223">
        <v>0</v>
      </c>
      <c r="K2629" s="223">
        <v>0</v>
      </c>
      <c r="L2629" s="223">
        <v>0</v>
      </c>
      <c r="M2629" s="223">
        <v>0</v>
      </c>
      <c r="N2629" s="223">
        <v>0</v>
      </c>
      <c r="O2629">
        <v>30</v>
      </c>
    </row>
    <row r="2630" spans="1:15">
      <c r="A2630" s="222" t="s">
        <v>1924</v>
      </c>
      <c r="B2630" s="222" t="s">
        <v>119</v>
      </c>
      <c r="C2630" s="223">
        <v>0</v>
      </c>
      <c r="D2630" s="223">
        <v>0</v>
      </c>
      <c r="E2630" s="223">
        <v>0</v>
      </c>
      <c r="F2630" s="223">
        <v>0</v>
      </c>
      <c r="G2630" s="223">
        <v>0</v>
      </c>
      <c r="H2630" s="223">
        <v>0</v>
      </c>
      <c r="I2630" s="223">
        <v>0</v>
      </c>
      <c r="J2630" s="223">
        <v>0</v>
      </c>
      <c r="K2630" s="223">
        <v>0</v>
      </c>
      <c r="L2630" s="223">
        <v>0</v>
      </c>
      <c r="M2630" s="223">
        <v>0</v>
      </c>
      <c r="N2630" s="223">
        <v>0</v>
      </c>
      <c r="O2630">
        <v>30</v>
      </c>
    </row>
    <row r="2631" spans="1:15">
      <c r="A2631" s="222" t="s">
        <v>1925</v>
      </c>
      <c r="B2631" s="222" t="s">
        <v>1926</v>
      </c>
      <c r="C2631" s="223">
        <v>0</v>
      </c>
      <c r="D2631" s="223">
        <v>0</v>
      </c>
      <c r="E2631" s="223">
        <v>0</v>
      </c>
      <c r="F2631" s="223">
        <v>0</v>
      </c>
      <c r="G2631" s="223">
        <v>0</v>
      </c>
      <c r="H2631" s="223">
        <v>0</v>
      </c>
      <c r="I2631" s="223">
        <v>0</v>
      </c>
      <c r="J2631" s="223">
        <v>0</v>
      </c>
      <c r="K2631" s="223">
        <v>0</v>
      </c>
      <c r="L2631" s="223">
        <v>0</v>
      </c>
      <c r="M2631" s="223">
        <v>0</v>
      </c>
      <c r="N2631" s="223">
        <v>0</v>
      </c>
      <c r="O2631">
        <v>30</v>
      </c>
    </row>
    <row r="2632" spans="1:15">
      <c r="A2632" s="222" t="s">
        <v>1927</v>
      </c>
      <c r="B2632" s="222" t="s">
        <v>119</v>
      </c>
      <c r="C2632" s="223">
        <v>0</v>
      </c>
      <c r="D2632" s="223">
        <v>0</v>
      </c>
      <c r="E2632" s="223">
        <v>0</v>
      </c>
      <c r="F2632" s="223">
        <v>0</v>
      </c>
      <c r="G2632" s="223">
        <v>0</v>
      </c>
      <c r="H2632" s="223">
        <v>0</v>
      </c>
      <c r="I2632" s="223">
        <v>0</v>
      </c>
      <c r="J2632" s="223">
        <v>0</v>
      </c>
      <c r="K2632" s="223">
        <v>0</v>
      </c>
      <c r="L2632" s="223">
        <v>0</v>
      </c>
      <c r="M2632" s="223">
        <v>0</v>
      </c>
      <c r="N2632" s="223">
        <v>0</v>
      </c>
      <c r="O2632">
        <v>30</v>
      </c>
    </row>
    <row r="2633" spans="1:15">
      <c r="A2633" s="222" t="s">
        <v>1928</v>
      </c>
      <c r="B2633" s="222" t="s">
        <v>119</v>
      </c>
      <c r="C2633" s="223">
        <v>0</v>
      </c>
      <c r="D2633" s="223">
        <v>0</v>
      </c>
      <c r="E2633" s="223">
        <v>0</v>
      </c>
      <c r="F2633" s="223">
        <v>0</v>
      </c>
      <c r="G2633" s="223">
        <v>0</v>
      </c>
      <c r="H2633" s="223">
        <v>0</v>
      </c>
      <c r="I2633" s="223">
        <v>0</v>
      </c>
      <c r="J2633" s="223">
        <v>0</v>
      </c>
      <c r="K2633" s="223">
        <v>0</v>
      </c>
      <c r="L2633" s="223">
        <v>0</v>
      </c>
      <c r="M2633" s="223">
        <v>0</v>
      </c>
      <c r="N2633" s="223">
        <v>0</v>
      </c>
      <c r="O2633">
        <v>30</v>
      </c>
    </row>
    <row r="2634" spans="1:15">
      <c r="A2634" s="222" t="s">
        <v>1929</v>
      </c>
      <c r="B2634" s="222" t="s">
        <v>119</v>
      </c>
      <c r="C2634" s="223">
        <v>0</v>
      </c>
      <c r="D2634" s="223">
        <v>0</v>
      </c>
      <c r="E2634" s="223">
        <v>0</v>
      </c>
      <c r="F2634" s="223">
        <v>0</v>
      </c>
      <c r="G2634" s="223">
        <v>0</v>
      </c>
      <c r="H2634" s="223">
        <v>0</v>
      </c>
      <c r="I2634" s="223">
        <v>0</v>
      </c>
      <c r="J2634" s="223">
        <v>0</v>
      </c>
      <c r="K2634" s="223">
        <v>0</v>
      </c>
      <c r="L2634" s="223">
        <v>0</v>
      </c>
      <c r="M2634" s="223">
        <v>0</v>
      </c>
      <c r="N2634" s="223">
        <v>0</v>
      </c>
      <c r="O2634">
        <v>30</v>
      </c>
    </row>
    <row r="2635" spans="1:15">
      <c r="A2635" s="222" t="s">
        <v>1930</v>
      </c>
      <c r="B2635" s="222" t="s">
        <v>119</v>
      </c>
      <c r="C2635" s="223">
        <v>0</v>
      </c>
      <c r="D2635" s="223">
        <v>0</v>
      </c>
      <c r="E2635" s="223">
        <v>0</v>
      </c>
      <c r="F2635" s="223">
        <v>0</v>
      </c>
      <c r="G2635" s="223">
        <v>0</v>
      </c>
      <c r="H2635" s="223">
        <v>0</v>
      </c>
      <c r="I2635" s="223">
        <v>0</v>
      </c>
      <c r="J2635" s="223">
        <v>0</v>
      </c>
      <c r="K2635" s="223">
        <v>0</v>
      </c>
      <c r="L2635" s="223">
        <v>0</v>
      </c>
      <c r="M2635" s="223">
        <v>0</v>
      </c>
      <c r="N2635" s="223">
        <v>0</v>
      </c>
      <c r="O2635">
        <v>30</v>
      </c>
    </row>
    <row r="2636" spans="1:15">
      <c r="A2636" s="222" t="s">
        <v>1931</v>
      </c>
      <c r="B2636" s="222" t="s">
        <v>119</v>
      </c>
      <c r="C2636" s="223">
        <v>0</v>
      </c>
      <c r="D2636" s="223">
        <v>0</v>
      </c>
      <c r="E2636" s="223">
        <v>0</v>
      </c>
      <c r="F2636" s="223">
        <v>0</v>
      </c>
      <c r="G2636" s="223">
        <v>0</v>
      </c>
      <c r="H2636" s="223">
        <v>0</v>
      </c>
      <c r="I2636" s="223">
        <v>0</v>
      </c>
      <c r="J2636" s="223">
        <v>0</v>
      </c>
      <c r="K2636" s="223">
        <v>0</v>
      </c>
      <c r="L2636" s="223">
        <v>0</v>
      </c>
      <c r="M2636" s="223">
        <v>0</v>
      </c>
      <c r="N2636" s="223">
        <v>0</v>
      </c>
      <c r="O2636">
        <v>30</v>
      </c>
    </row>
    <row r="2637" spans="1:15">
      <c r="A2637" s="222" t="s">
        <v>1932</v>
      </c>
      <c r="B2637" s="222" t="s">
        <v>119</v>
      </c>
      <c r="C2637" s="223">
        <v>0</v>
      </c>
      <c r="D2637" s="223">
        <v>0</v>
      </c>
      <c r="E2637" s="223">
        <v>0</v>
      </c>
      <c r="F2637" s="223">
        <v>0</v>
      </c>
      <c r="G2637" s="223">
        <v>0</v>
      </c>
      <c r="H2637" s="223">
        <v>0</v>
      </c>
      <c r="I2637" s="223">
        <v>0</v>
      </c>
      <c r="J2637" s="223">
        <v>0</v>
      </c>
      <c r="K2637" s="223">
        <v>0</v>
      </c>
      <c r="L2637" s="223">
        <v>0</v>
      </c>
      <c r="M2637" s="223">
        <v>0</v>
      </c>
      <c r="N2637" s="223">
        <v>0</v>
      </c>
      <c r="O2637">
        <v>30</v>
      </c>
    </row>
    <row r="2638" spans="1:15">
      <c r="A2638" s="222" t="s">
        <v>1933</v>
      </c>
      <c r="B2638" s="222" t="s">
        <v>119</v>
      </c>
      <c r="C2638" s="223">
        <v>0</v>
      </c>
      <c r="D2638" s="223">
        <v>0</v>
      </c>
      <c r="E2638" s="223">
        <v>0</v>
      </c>
      <c r="F2638" s="223">
        <v>0</v>
      </c>
      <c r="G2638" s="223">
        <v>0</v>
      </c>
      <c r="H2638" s="223">
        <v>0</v>
      </c>
      <c r="I2638" s="223">
        <v>0</v>
      </c>
      <c r="J2638" s="223">
        <v>0</v>
      </c>
      <c r="K2638" s="223">
        <v>0</v>
      </c>
      <c r="L2638" s="223">
        <v>0</v>
      </c>
      <c r="M2638" s="223">
        <v>0</v>
      </c>
      <c r="N2638" s="223">
        <v>0</v>
      </c>
      <c r="O2638">
        <v>30</v>
      </c>
    </row>
    <row r="2639" spans="1:15">
      <c r="A2639" s="222" t="s">
        <v>1934</v>
      </c>
      <c r="B2639" s="222" t="s">
        <v>119</v>
      </c>
      <c r="C2639" s="223">
        <v>0</v>
      </c>
      <c r="D2639" s="223">
        <v>0</v>
      </c>
      <c r="E2639" s="223">
        <v>0</v>
      </c>
      <c r="F2639" s="223">
        <v>0</v>
      </c>
      <c r="G2639" s="223">
        <v>0</v>
      </c>
      <c r="H2639" s="223">
        <v>0</v>
      </c>
      <c r="I2639" s="223">
        <v>0</v>
      </c>
      <c r="J2639" s="223">
        <v>0</v>
      </c>
      <c r="K2639" s="223">
        <v>0</v>
      </c>
      <c r="L2639" s="223">
        <v>0</v>
      </c>
      <c r="M2639" s="223">
        <v>0</v>
      </c>
      <c r="N2639" s="223">
        <v>0</v>
      </c>
      <c r="O2639">
        <v>30</v>
      </c>
    </row>
    <row r="2640" spans="1:15">
      <c r="A2640" s="222" t="s">
        <v>1935</v>
      </c>
      <c r="B2640" s="222" t="s">
        <v>119</v>
      </c>
      <c r="C2640" s="223">
        <v>0</v>
      </c>
      <c r="D2640" s="223">
        <v>0</v>
      </c>
      <c r="E2640" s="223">
        <v>0</v>
      </c>
      <c r="F2640" s="223">
        <v>0</v>
      </c>
      <c r="G2640" s="223">
        <v>0</v>
      </c>
      <c r="H2640" s="223">
        <v>0</v>
      </c>
      <c r="I2640" s="223">
        <v>0</v>
      </c>
      <c r="J2640" s="223">
        <v>0</v>
      </c>
      <c r="K2640" s="223">
        <v>0</v>
      </c>
      <c r="L2640" s="223">
        <v>0</v>
      </c>
      <c r="M2640" s="223">
        <v>0</v>
      </c>
      <c r="N2640" s="223">
        <v>0</v>
      </c>
      <c r="O2640">
        <v>30</v>
      </c>
    </row>
    <row r="2641" spans="1:15">
      <c r="A2641" s="222" t="s">
        <v>1936</v>
      </c>
      <c r="B2641" s="222" t="s">
        <v>119</v>
      </c>
      <c r="C2641" s="223">
        <v>0</v>
      </c>
      <c r="D2641" s="223">
        <v>0</v>
      </c>
      <c r="E2641" s="223">
        <v>0</v>
      </c>
      <c r="F2641" s="223">
        <v>0</v>
      </c>
      <c r="G2641" s="223">
        <v>0</v>
      </c>
      <c r="H2641" s="223">
        <v>0</v>
      </c>
      <c r="I2641" s="223">
        <v>0</v>
      </c>
      <c r="J2641" s="223">
        <v>0</v>
      </c>
      <c r="K2641" s="223">
        <v>0</v>
      </c>
      <c r="L2641" s="223">
        <v>0</v>
      </c>
      <c r="M2641" s="223">
        <v>0</v>
      </c>
      <c r="N2641" s="223">
        <v>0</v>
      </c>
      <c r="O2641">
        <v>30</v>
      </c>
    </row>
    <row r="2642" spans="1:15">
      <c r="A2642" s="222" t="s">
        <v>1937</v>
      </c>
      <c r="B2642" s="222" t="s">
        <v>119</v>
      </c>
      <c r="C2642" s="223">
        <v>0</v>
      </c>
      <c r="D2642" s="223">
        <v>0</v>
      </c>
      <c r="E2642" s="223">
        <v>0</v>
      </c>
      <c r="F2642" s="223">
        <v>0</v>
      </c>
      <c r="G2642" s="223">
        <v>0</v>
      </c>
      <c r="H2642" s="223">
        <v>0</v>
      </c>
      <c r="I2642" s="223">
        <v>0</v>
      </c>
      <c r="J2642" s="223">
        <v>0</v>
      </c>
      <c r="K2642" s="223">
        <v>0</v>
      </c>
      <c r="L2642" s="223">
        <v>0</v>
      </c>
      <c r="M2642" s="223">
        <v>0</v>
      </c>
      <c r="N2642" s="223">
        <v>0</v>
      </c>
      <c r="O2642">
        <v>30</v>
      </c>
    </row>
    <row r="2643" spans="1:15">
      <c r="A2643" s="222" t="s">
        <v>1938</v>
      </c>
      <c r="B2643" s="222" t="s">
        <v>119</v>
      </c>
      <c r="C2643" s="223">
        <v>0</v>
      </c>
      <c r="D2643" s="223">
        <v>0</v>
      </c>
      <c r="E2643" s="223">
        <v>0</v>
      </c>
      <c r="F2643" s="223">
        <v>0</v>
      </c>
      <c r="G2643" s="223">
        <v>0</v>
      </c>
      <c r="H2643" s="223">
        <v>0</v>
      </c>
      <c r="I2643" s="223">
        <v>0</v>
      </c>
      <c r="J2643" s="223">
        <v>0</v>
      </c>
      <c r="K2643" s="223">
        <v>0</v>
      </c>
      <c r="L2643" s="223">
        <v>0</v>
      </c>
      <c r="M2643" s="223">
        <v>0</v>
      </c>
      <c r="N2643" s="223">
        <v>0</v>
      </c>
      <c r="O2643">
        <v>30</v>
      </c>
    </row>
    <row r="2644" spans="1:15">
      <c r="A2644" s="222" t="s">
        <v>1939</v>
      </c>
      <c r="B2644" s="222" t="s">
        <v>119</v>
      </c>
      <c r="C2644" s="223">
        <v>0</v>
      </c>
      <c r="D2644" s="223">
        <v>0</v>
      </c>
      <c r="E2644" s="223">
        <v>0</v>
      </c>
      <c r="F2644" s="223">
        <v>0</v>
      </c>
      <c r="G2644" s="223">
        <v>0</v>
      </c>
      <c r="H2644" s="223">
        <v>0</v>
      </c>
      <c r="I2644" s="223">
        <v>0</v>
      </c>
      <c r="J2644" s="223">
        <v>0</v>
      </c>
      <c r="K2644" s="223">
        <v>0</v>
      </c>
      <c r="L2644" s="223">
        <v>0</v>
      </c>
      <c r="M2644" s="223">
        <v>0</v>
      </c>
      <c r="N2644" s="223">
        <v>0</v>
      </c>
      <c r="O2644">
        <v>30</v>
      </c>
    </row>
    <row r="2645" spans="1:15">
      <c r="A2645" s="222" t="s">
        <v>1940</v>
      </c>
      <c r="B2645" s="222" t="s">
        <v>119</v>
      </c>
      <c r="C2645" s="223">
        <v>0</v>
      </c>
      <c r="D2645" s="223">
        <v>0</v>
      </c>
      <c r="E2645" s="223">
        <v>0</v>
      </c>
      <c r="F2645" s="223">
        <v>0</v>
      </c>
      <c r="G2645" s="223">
        <v>0</v>
      </c>
      <c r="H2645" s="223">
        <v>0</v>
      </c>
      <c r="I2645" s="223">
        <v>0</v>
      </c>
      <c r="J2645" s="223">
        <v>0</v>
      </c>
      <c r="K2645" s="223">
        <v>0</v>
      </c>
      <c r="L2645" s="223">
        <v>0</v>
      </c>
      <c r="M2645" s="223">
        <v>0</v>
      </c>
      <c r="N2645" s="223">
        <v>0</v>
      </c>
      <c r="O2645">
        <v>30</v>
      </c>
    </row>
    <row r="2646" spans="1:15">
      <c r="A2646" s="222" t="s">
        <v>1941</v>
      </c>
      <c r="B2646" s="222" t="s">
        <v>119</v>
      </c>
      <c r="C2646" s="223">
        <v>0</v>
      </c>
      <c r="D2646" s="223">
        <v>0</v>
      </c>
      <c r="E2646" s="223">
        <v>0</v>
      </c>
      <c r="F2646" s="223">
        <v>0</v>
      </c>
      <c r="G2646" s="223">
        <v>0</v>
      </c>
      <c r="H2646" s="223">
        <v>0</v>
      </c>
      <c r="I2646" s="223">
        <v>0</v>
      </c>
      <c r="J2646" s="223">
        <v>0</v>
      </c>
      <c r="K2646" s="223">
        <v>0</v>
      </c>
      <c r="L2646" s="223">
        <v>0</v>
      </c>
      <c r="M2646" s="223">
        <v>0</v>
      </c>
      <c r="N2646" s="223">
        <v>0</v>
      </c>
      <c r="O2646">
        <v>30</v>
      </c>
    </row>
    <row r="2647" spans="1:15">
      <c r="A2647" s="222" t="s">
        <v>1942</v>
      </c>
      <c r="B2647" s="222" t="s">
        <v>119</v>
      </c>
      <c r="C2647" s="223">
        <v>0</v>
      </c>
      <c r="D2647" s="223">
        <v>0</v>
      </c>
      <c r="E2647" s="223">
        <v>0</v>
      </c>
      <c r="F2647" s="223">
        <v>0</v>
      </c>
      <c r="G2647" s="223">
        <v>0</v>
      </c>
      <c r="H2647" s="223">
        <v>0</v>
      </c>
      <c r="I2647" s="223">
        <v>0</v>
      </c>
      <c r="J2647" s="223">
        <v>0</v>
      </c>
      <c r="K2647" s="223">
        <v>0</v>
      </c>
      <c r="L2647" s="223">
        <v>0</v>
      </c>
      <c r="M2647" s="223">
        <v>0</v>
      </c>
      <c r="N2647" s="223">
        <v>0</v>
      </c>
      <c r="O2647">
        <v>30</v>
      </c>
    </row>
    <row r="2648" spans="1:15">
      <c r="A2648" s="222" t="s">
        <v>1943</v>
      </c>
      <c r="B2648" s="222" t="s">
        <v>119</v>
      </c>
      <c r="C2648" s="223">
        <v>0</v>
      </c>
      <c r="D2648" s="223">
        <v>0</v>
      </c>
      <c r="E2648" s="223">
        <v>0</v>
      </c>
      <c r="F2648" s="223">
        <v>0</v>
      </c>
      <c r="G2648" s="223">
        <v>0</v>
      </c>
      <c r="H2648" s="223">
        <v>0</v>
      </c>
      <c r="I2648" s="223">
        <v>0</v>
      </c>
      <c r="J2648" s="223">
        <v>0</v>
      </c>
      <c r="K2648" s="223">
        <v>0</v>
      </c>
      <c r="L2648" s="223">
        <v>0</v>
      </c>
      <c r="M2648" s="223">
        <v>0</v>
      </c>
      <c r="N2648" s="223">
        <v>0</v>
      </c>
      <c r="O2648">
        <v>30</v>
      </c>
    </row>
    <row r="2649" spans="1:15">
      <c r="A2649" s="222" t="s">
        <v>1944</v>
      </c>
      <c r="B2649" s="222" t="s">
        <v>119</v>
      </c>
      <c r="C2649" s="223">
        <v>0</v>
      </c>
      <c r="D2649" s="223">
        <v>0</v>
      </c>
      <c r="E2649" s="223">
        <v>0</v>
      </c>
      <c r="F2649" s="223">
        <v>0</v>
      </c>
      <c r="G2649" s="223">
        <v>0</v>
      </c>
      <c r="H2649" s="223">
        <v>0</v>
      </c>
      <c r="I2649" s="223">
        <v>0</v>
      </c>
      <c r="J2649" s="223">
        <v>0</v>
      </c>
      <c r="K2649" s="223">
        <v>0</v>
      </c>
      <c r="L2649" s="223">
        <v>0</v>
      </c>
      <c r="M2649" s="223">
        <v>0</v>
      </c>
      <c r="N2649" s="223">
        <v>0</v>
      </c>
      <c r="O2649">
        <v>30</v>
      </c>
    </row>
    <row r="2650" spans="1:15">
      <c r="A2650" s="222" t="s">
        <v>1945</v>
      </c>
      <c r="B2650" s="222" t="s">
        <v>119</v>
      </c>
      <c r="C2650" s="223">
        <v>0</v>
      </c>
      <c r="D2650" s="223">
        <v>0</v>
      </c>
      <c r="E2650" s="223">
        <v>0</v>
      </c>
      <c r="F2650" s="223">
        <v>0</v>
      </c>
      <c r="G2650" s="223">
        <v>0</v>
      </c>
      <c r="H2650" s="223">
        <v>0</v>
      </c>
      <c r="I2650" s="223">
        <v>0</v>
      </c>
      <c r="J2650" s="223">
        <v>0</v>
      </c>
      <c r="K2650" s="223">
        <v>0</v>
      </c>
      <c r="L2650" s="223">
        <v>0</v>
      </c>
      <c r="M2650" s="223">
        <v>0</v>
      </c>
      <c r="N2650" s="223">
        <v>0</v>
      </c>
      <c r="O2650">
        <v>30</v>
      </c>
    </row>
    <row r="2651" spans="1:15">
      <c r="A2651" s="222" t="s">
        <v>1946</v>
      </c>
      <c r="B2651" s="222" t="s">
        <v>119</v>
      </c>
      <c r="C2651" s="223">
        <v>0</v>
      </c>
      <c r="D2651" s="223">
        <v>0</v>
      </c>
      <c r="E2651" s="223">
        <v>0</v>
      </c>
      <c r="F2651" s="223">
        <v>0</v>
      </c>
      <c r="G2651" s="223">
        <v>0</v>
      </c>
      <c r="H2651" s="223">
        <v>0</v>
      </c>
      <c r="I2651" s="223">
        <v>0</v>
      </c>
      <c r="J2651" s="223">
        <v>0</v>
      </c>
      <c r="K2651" s="223">
        <v>0</v>
      </c>
      <c r="L2651" s="223">
        <v>0</v>
      </c>
      <c r="M2651" s="223">
        <v>0</v>
      </c>
      <c r="N2651" s="223">
        <v>0</v>
      </c>
      <c r="O2651">
        <v>30</v>
      </c>
    </row>
    <row r="2652" spans="1:15">
      <c r="A2652" s="222" t="s">
        <v>1947</v>
      </c>
      <c r="B2652" s="222" t="s">
        <v>119</v>
      </c>
      <c r="C2652" s="223">
        <v>0</v>
      </c>
      <c r="D2652" s="223">
        <v>0</v>
      </c>
      <c r="E2652" s="223">
        <v>0</v>
      </c>
      <c r="F2652" s="223">
        <v>0</v>
      </c>
      <c r="G2652" s="223">
        <v>0</v>
      </c>
      <c r="H2652" s="223">
        <v>0</v>
      </c>
      <c r="I2652" s="223">
        <v>0</v>
      </c>
      <c r="J2652" s="223">
        <v>0</v>
      </c>
      <c r="K2652" s="223">
        <v>0</v>
      </c>
      <c r="L2652" s="223">
        <v>0</v>
      </c>
      <c r="M2652" s="223">
        <v>0</v>
      </c>
      <c r="N2652" s="223">
        <v>0</v>
      </c>
      <c r="O2652">
        <v>30</v>
      </c>
    </row>
    <row r="2653" spans="1:15">
      <c r="A2653" s="222" t="s">
        <v>1948</v>
      </c>
      <c r="B2653" s="222" t="s">
        <v>119</v>
      </c>
      <c r="C2653" s="223">
        <v>0</v>
      </c>
      <c r="D2653" s="223">
        <v>0</v>
      </c>
      <c r="E2653" s="223">
        <v>0</v>
      </c>
      <c r="F2653" s="223">
        <v>0</v>
      </c>
      <c r="G2653" s="223">
        <v>0</v>
      </c>
      <c r="H2653" s="223">
        <v>0</v>
      </c>
      <c r="I2653" s="223">
        <v>0</v>
      </c>
      <c r="J2653" s="223">
        <v>0</v>
      </c>
      <c r="K2653" s="223">
        <v>0</v>
      </c>
      <c r="L2653" s="223">
        <v>0</v>
      </c>
      <c r="M2653" s="223">
        <v>0</v>
      </c>
      <c r="N2653" s="223">
        <v>0</v>
      </c>
      <c r="O2653">
        <v>30</v>
      </c>
    </row>
    <row r="2654" spans="1:15">
      <c r="A2654" s="222" t="s">
        <v>1949</v>
      </c>
      <c r="B2654" s="222" t="s">
        <v>119</v>
      </c>
      <c r="C2654" s="223">
        <v>0</v>
      </c>
      <c r="D2654" s="223">
        <v>0</v>
      </c>
      <c r="E2654" s="223">
        <v>0</v>
      </c>
      <c r="F2654" s="223">
        <v>0</v>
      </c>
      <c r="G2654" s="223">
        <v>0</v>
      </c>
      <c r="H2654" s="223">
        <v>0</v>
      </c>
      <c r="I2654" s="223">
        <v>0</v>
      </c>
      <c r="J2654" s="223">
        <v>0</v>
      </c>
      <c r="K2654" s="223">
        <v>0</v>
      </c>
      <c r="L2654" s="223">
        <v>0</v>
      </c>
      <c r="M2654" s="223">
        <v>0</v>
      </c>
      <c r="N2654" s="223">
        <v>0</v>
      </c>
      <c r="O2654">
        <v>30</v>
      </c>
    </row>
    <row r="2655" spans="1:15">
      <c r="A2655" s="222" t="s">
        <v>1950</v>
      </c>
      <c r="B2655" s="222" t="s">
        <v>119</v>
      </c>
      <c r="C2655" s="223">
        <v>0</v>
      </c>
      <c r="D2655" s="223">
        <v>0</v>
      </c>
      <c r="E2655" s="223">
        <v>0</v>
      </c>
      <c r="F2655" s="223">
        <v>0</v>
      </c>
      <c r="G2655" s="223">
        <v>0</v>
      </c>
      <c r="H2655" s="223">
        <v>0</v>
      </c>
      <c r="I2655" s="223">
        <v>0</v>
      </c>
      <c r="J2655" s="223">
        <v>0</v>
      </c>
      <c r="K2655" s="223">
        <v>0</v>
      </c>
      <c r="L2655" s="223">
        <v>0</v>
      </c>
      <c r="M2655" s="223">
        <v>0</v>
      </c>
      <c r="N2655" s="223">
        <v>0</v>
      </c>
      <c r="O2655">
        <v>30</v>
      </c>
    </row>
    <row r="2656" spans="1:15">
      <c r="A2656" s="222" t="s">
        <v>1951</v>
      </c>
      <c r="B2656" s="222" t="s">
        <v>119</v>
      </c>
      <c r="C2656" s="223">
        <v>0</v>
      </c>
      <c r="D2656" s="223">
        <v>0</v>
      </c>
      <c r="E2656" s="223">
        <v>0</v>
      </c>
      <c r="F2656" s="223">
        <v>0</v>
      </c>
      <c r="G2656" s="223">
        <v>0</v>
      </c>
      <c r="H2656" s="223">
        <v>0</v>
      </c>
      <c r="I2656" s="223">
        <v>0</v>
      </c>
      <c r="J2656" s="223">
        <v>0</v>
      </c>
      <c r="K2656" s="223">
        <v>0</v>
      </c>
      <c r="L2656" s="223">
        <v>0</v>
      </c>
      <c r="M2656" s="223">
        <v>0</v>
      </c>
      <c r="N2656" s="223">
        <v>0</v>
      </c>
      <c r="O2656">
        <v>30</v>
      </c>
    </row>
    <row r="2657" spans="1:15">
      <c r="A2657" s="222" t="s">
        <v>1952</v>
      </c>
      <c r="B2657" s="222" t="s">
        <v>119</v>
      </c>
      <c r="C2657" s="223">
        <v>0</v>
      </c>
      <c r="D2657" s="223">
        <v>0</v>
      </c>
      <c r="E2657" s="223">
        <v>0</v>
      </c>
      <c r="F2657" s="223">
        <v>0</v>
      </c>
      <c r="G2657" s="223">
        <v>0</v>
      </c>
      <c r="H2657" s="223">
        <v>0</v>
      </c>
      <c r="I2657" s="223">
        <v>0</v>
      </c>
      <c r="J2657" s="223">
        <v>0</v>
      </c>
      <c r="K2657" s="223">
        <v>0</v>
      </c>
      <c r="L2657" s="223">
        <v>0</v>
      </c>
      <c r="M2657" s="223">
        <v>0</v>
      </c>
      <c r="N2657" s="223">
        <v>0</v>
      </c>
      <c r="O2657">
        <v>30</v>
      </c>
    </row>
    <row r="2658" spans="1:15">
      <c r="A2658" s="222" t="s">
        <v>1953</v>
      </c>
      <c r="B2658" s="222" t="s">
        <v>119</v>
      </c>
      <c r="C2658" s="223">
        <v>0</v>
      </c>
      <c r="D2658" s="223">
        <v>0</v>
      </c>
      <c r="E2658" s="223">
        <v>0</v>
      </c>
      <c r="F2658" s="223">
        <v>0</v>
      </c>
      <c r="G2658" s="223">
        <v>0</v>
      </c>
      <c r="H2658" s="223">
        <v>0</v>
      </c>
      <c r="I2658" s="223">
        <v>0</v>
      </c>
      <c r="J2658" s="223">
        <v>0</v>
      </c>
      <c r="K2658" s="223">
        <v>0</v>
      </c>
      <c r="L2658" s="223">
        <v>0</v>
      </c>
      <c r="M2658" s="223">
        <v>0</v>
      </c>
      <c r="N2658" s="223">
        <v>0</v>
      </c>
      <c r="O2658">
        <v>30</v>
      </c>
    </row>
    <row r="2659" spans="1:15">
      <c r="A2659" s="222" t="s">
        <v>1954</v>
      </c>
      <c r="B2659" s="222" t="s">
        <v>991</v>
      </c>
      <c r="C2659" s="223">
        <v>-7662014.9900000002</v>
      </c>
      <c r="D2659" s="223">
        <v>-7715329.7000000002</v>
      </c>
      <c r="E2659" s="223">
        <v>-7768644.4100000001</v>
      </c>
      <c r="F2659" s="223">
        <v>-7819055.2400000002</v>
      </c>
      <c r="G2659" s="223">
        <v>-7868797.2199999997</v>
      </c>
      <c r="H2659" s="223">
        <v>-7917161.6500000004</v>
      </c>
      <c r="I2659" s="223">
        <v>-7917161.6500000004</v>
      </c>
      <c r="J2659" s="223">
        <v>-7917161.6500000004</v>
      </c>
      <c r="K2659" s="223">
        <v>-7917161.6500000004</v>
      </c>
      <c r="L2659" s="223">
        <v>-7917161.6500000004</v>
      </c>
      <c r="M2659" s="223">
        <v>-7917161.6500000004</v>
      </c>
      <c r="N2659" s="223">
        <v>-7917161.6500000004</v>
      </c>
      <c r="O2659">
        <v>30</v>
      </c>
    </row>
    <row r="2660" spans="1:15">
      <c r="A2660" s="222" t="s">
        <v>1955</v>
      </c>
      <c r="B2660" s="222" t="s">
        <v>993</v>
      </c>
      <c r="C2660" s="223">
        <v>-2758325.39</v>
      </c>
      <c r="D2660" s="223">
        <v>-2777518.69</v>
      </c>
      <c r="E2660" s="223">
        <v>-2796711.98</v>
      </c>
      <c r="F2660" s="223">
        <v>-2814859.88</v>
      </c>
      <c r="G2660" s="223">
        <v>-2832766.99</v>
      </c>
      <c r="H2660" s="223">
        <v>-2850178.18</v>
      </c>
      <c r="I2660" s="223">
        <v>-2850178.18</v>
      </c>
      <c r="J2660" s="223">
        <v>-2850178.18</v>
      </c>
      <c r="K2660" s="223">
        <v>-2850178.18</v>
      </c>
      <c r="L2660" s="223">
        <v>-2850178.18</v>
      </c>
      <c r="M2660" s="223">
        <v>-2850178.18</v>
      </c>
      <c r="N2660" s="223">
        <v>-2850178.18</v>
      </c>
      <c r="O2660">
        <v>30</v>
      </c>
    </row>
    <row r="2661" spans="1:15">
      <c r="A2661" s="222" t="s">
        <v>1956</v>
      </c>
      <c r="B2661" s="222" t="s">
        <v>995</v>
      </c>
      <c r="C2661" s="223">
        <v>0</v>
      </c>
      <c r="D2661" s="223">
        <v>0</v>
      </c>
      <c r="E2661" s="223">
        <v>0</v>
      </c>
      <c r="F2661" s="223">
        <v>0</v>
      </c>
      <c r="G2661" s="223">
        <v>0</v>
      </c>
      <c r="H2661" s="223">
        <v>0</v>
      </c>
      <c r="I2661" s="223">
        <v>0</v>
      </c>
      <c r="J2661" s="223">
        <v>0</v>
      </c>
      <c r="K2661" s="223">
        <v>0</v>
      </c>
      <c r="L2661" s="223">
        <v>0</v>
      </c>
      <c r="M2661" s="223">
        <v>0</v>
      </c>
      <c r="N2661" s="223">
        <v>0</v>
      </c>
      <c r="O2661">
        <v>30</v>
      </c>
    </row>
    <row r="2662" spans="1:15">
      <c r="A2662" s="222" t="s">
        <v>1957</v>
      </c>
      <c r="B2662" s="222" t="s">
        <v>997</v>
      </c>
      <c r="C2662" s="223">
        <v>0</v>
      </c>
      <c r="D2662" s="223">
        <v>0</v>
      </c>
      <c r="E2662" s="223">
        <v>0</v>
      </c>
      <c r="F2662" s="223">
        <v>0</v>
      </c>
      <c r="G2662" s="223">
        <v>0</v>
      </c>
      <c r="H2662" s="223">
        <v>0</v>
      </c>
      <c r="I2662" s="223">
        <v>0</v>
      </c>
      <c r="J2662" s="223">
        <v>0</v>
      </c>
      <c r="K2662" s="223">
        <v>0</v>
      </c>
      <c r="L2662" s="223">
        <v>0</v>
      </c>
      <c r="M2662" s="223">
        <v>0</v>
      </c>
      <c r="N2662" s="223">
        <v>0</v>
      </c>
      <c r="O2662">
        <v>30</v>
      </c>
    </row>
    <row r="2663" spans="1:15">
      <c r="A2663" s="222" t="s">
        <v>1958</v>
      </c>
      <c r="B2663" s="222" t="s">
        <v>999</v>
      </c>
      <c r="C2663" s="223">
        <v>0</v>
      </c>
      <c r="D2663" s="223">
        <v>0</v>
      </c>
      <c r="E2663" s="223">
        <v>0</v>
      </c>
      <c r="F2663" s="223">
        <v>0</v>
      </c>
      <c r="G2663" s="223">
        <v>0</v>
      </c>
      <c r="H2663" s="223">
        <v>0</v>
      </c>
      <c r="I2663" s="223">
        <v>0</v>
      </c>
      <c r="J2663" s="223">
        <v>0</v>
      </c>
      <c r="K2663" s="223">
        <v>0</v>
      </c>
      <c r="L2663" s="223">
        <v>0</v>
      </c>
      <c r="M2663" s="223">
        <v>0</v>
      </c>
      <c r="N2663" s="223">
        <v>0</v>
      </c>
      <c r="O2663">
        <v>30</v>
      </c>
    </row>
    <row r="2664" spans="1:15">
      <c r="A2664" s="222" t="s">
        <v>1959</v>
      </c>
      <c r="B2664" s="222" t="s">
        <v>1960</v>
      </c>
      <c r="C2664" s="223">
        <v>-107506650.62</v>
      </c>
      <c r="D2664" s="223">
        <v>-106114884.83</v>
      </c>
      <c r="E2664" s="223">
        <v>-100741549.98</v>
      </c>
      <c r="F2664" s="223">
        <v>-98765648.780000001</v>
      </c>
      <c r="G2664" s="223">
        <v>-109839480.13</v>
      </c>
      <c r="H2664" s="223">
        <v>-109894466.98</v>
      </c>
      <c r="I2664" s="223">
        <v>-25659669.760000002</v>
      </c>
      <c r="J2664" s="223">
        <v>-25659669.760000002</v>
      </c>
      <c r="K2664" s="223">
        <v>-25659669.760000002</v>
      </c>
      <c r="L2664" s="223">
        <v>-25659669.760000002</v>
      </c>
      <c r="M2664" s="223">
        <v>-25659669.760000002</v>
      </c>
      <c r="N2664" s="223">
        <v>-25659669.760000002</v>
      </c>
      <c r="O2664">
        <v>30</v>
      </c>
    </row>
    <row r="2665" spans="1:15">
      <c r="A2665" s="222" t="s">
        <v>1961</v>
      </c>
      <c r="B2665" s="222" t="s">
        <v>1962</v>
      </c>
      <c r="C2665" s="223">
        <v>-440816.72</v>
      </c>
      <c r="D2665" s="223">
        <v>-186687.12</v>
      </c>
      <c r="E2665" s="223">
        <v>-91773.04</v>
      </c>
      <c r="F2665" s="223">
        <v>-91773.04</v>
      </c>
      <c r="G2665" s="223">
        <v>-91772.87</v>
      </c>
      <c r="H2665" s="223">
        <v>-91772.87</v>
      </c>
      <c r="I2665" s="223">
        <v>-91772.87</v>
      </c>
      <c r="J2665" s="223">
        <v>-91772.87</v>
      </c>
      <c r="K2665" s="223">
        <v>-91772.87</v>
      </c>
      <c r="L2665" s="223">
        <v>-91772.87</v>
      </c>
      <c r="M2665" s="223">
        <v>-91772.87</v>
      </c>
      <c r="N2665" s="223">
        <v>-91772.87</v>
      </c>
      <c r="O2665">
        <v>30</v>
      </c>
    </row>
    <row r="2666" spans="1:15">
      <c r="A2666" s="222" t="s">
        <v>1963</v>
      </c>
      <c r="B2666" s="222" t="s">
        <v>1964</v>
      </c>
      <c r="C2666" s="223">
        <v>-28064945.440000001</v>
      </c>
      <c r="D2666" s="223">
        <v>-26648565.739999998</v>
      </c>
      <c r="E2666" s="223">
        <v>-25185464.73</v>
      </c>
      <c r="F2666" s="223">
        <v>-23734451.59</v>
      </c>
      <c r="G2666" s="223">
        <v>-22288637.440000001</v>
      </c>
      <c r="H2666" s="223">
        <v>-20138785.57</v>
      </c>
      <c r="I2666" s="223">
        <v>-17244613.559999999</v>
      </c>
      <c r="J2666" s="223">
        <v>-17244613.559999999</v>
      </c>
      <c r="K2666" s="223">
        <v>-17244613.559999999</v>
      </c>
      <c r="L2666" s="223">
        <v>-17244613.559999999</v>
      </c>
      <c r="M2666" s="223">
        <v>-17244613.559999999</v>
      </c>
      <c r="N2666" s="223">
        <v>-17244613.559999999</v>
      </c>
      <c r="O2666">
        <v>30</v>
      </c>
    </row>
    <row r="2667" spans="1:15">
      <c r="A2667" s="222" t="s">
        <v>1965</v>
      </c>
      <c r="B2667" s="222" t="s">
        <v>1966</v>
      </c>
      <c r="C2667" s="223">
        <v>0</v>
      </c>
      <c r="D2667" s="223">
        <v>0</v>
      </c>
      <c r="E2667" s="223">
        <v>0</v>
      </c>
      <c r="F2667" s="223">
        <v>0</v>
      </c>
      <c r="G2667" s="223">
        <v>0</v>
      </c>
      <c r="H2667" s="223">
        <v>0</v>
      </c>
      <c r="I2667" s="223">
        <v>0</v>
      </c>
      <c r="J2667" s="223">
        <v>0</v>
      </c>
      <c r="K2667" s="223">
        <v>0</v>
      </c>
      <c r="L2667" s="223">
        <v>0</v>
      </c>
      <c r="M2667" s="223">
        <v>0</v>
      </c>
      <c r="N2667" s="223">
        <v>0</v>
      </c>
      <c r="O2667">
        <v>30</v>
      </c>
    </row>
    <row r="2668" spans="1:15">
      <c r="A2668" s="222" t="s">
        <v>1967</v>
      </c>
      <c r="B2668" s="222" t="s">
        <v>1968</v>
      </c>
      <c r="C2668" s="223">
        <v>-8054598.5300000003</v>
      </c>
      <c r="D2668" s="223">
        <v>-8054598.5300000003</v>
      </c>
      <c r="E2668" s="223">
        <v>-8054598.5300000003</v>
      </c>
      <c r="F2668" s="223">
        <v>-8054598.5300000003</v>
      </c>
      <c r="G2668" s="223">
        <v>-8054598.5300000003</v>
      </c>
      <c r="H2668" s="223">
        <v>-8054598.5300000003</v>
      </c>
      <c r="I2668" s="223">
        <v>-8054598.5300000003</v>
      </c>
      <c r="J2668" s="223">
        <v>-8054598.5300000003</v>
      </c>
      <c r="K2668" s="223">
        <v>-8054598.5300000003</v>
      </c>
      <c r="L2668" s="223">
        <v>-8054598.5300000003</v>
      </c>
      <c r="M2668" s="223">
        <v>-8054598.5300000003</v>
      </c>
      <c r="N2668" s="223">
        <v>-8054598.5300000003</v>
      </c>
      <c r="O2668">
        <v>30</v>
      </c>
    </row>
    <row r="2669" spans="1:15">
      <c r="A2669" s="222" t="s">
        <v>1969</v>
      </c>
      <c r="B2669" s="222" t="s">
        <v>1970</v>
      </c>
      <c r="C2669" s="223">
        <v>0</v>
      </c>
      <c r="D2669" s="223">
        <v>0</v>
      </c>
      <c r="E2669" s="223">
        <v>0</v>
      </c>
      <c r="F2669" s="223">
        <v>0</v>
      </c>
      <c r="G2669" s="223">
        <v>0</v>
      </c>
      <c r="H2669" s="223">
        <v>0</v>
      </c>
      <c r="I2669" s="223">
        <v>0</v>
      </c>
      <c r="J2669" s="223">
        <v>0</v>
      </c>
      <c r="K2669" s="223">
        <v>0</v>
      </c>
      <c r="L2669" s="223">
        <v>0</v>
      </c>
      <c r="M2669" s="223">
        <v>0</v>
      </c>
      <c r="N2669" s="223">
        <v>0</v>
      </c>
      <c r="O2669">
        <v>30</v>
      </c>
    </row>
    <row r="2670" spans="1:15">
      <c r="A2670" s="222" t="s">
        <v>1971</v>
      </c>
      <c r="B2670" s="222" t="s">
        <v>1972</v>
      </c>
      <c r="C2670" s="223">
        <v>0</v>
      </c>
      <c r="D2670" s="223">
        <v>0</v>
      </c>
      <c r="E2670" s="223">
        <v>0</v>
      </c>
      <c r="F2670" s="223">
        <v>0</v>
      </c>
      <c r="G2670" s="223">
        <v>0</v>
      </c>
      <c r="H2670" s="223">
        <v>0</v>
      </c>
      <c r="I2670" s="223">
        <v>0</v>
      </c>
      <c r="J2670" s="223">
        <v>0</v>
      </c>
      <c r="K2670" s="223">
        <v>0</v>
      </c>
      <c r="L2670" s="223">
        <v>0</v>
      </c>
      <c r="M2670" s="223">
        <v>0</v>
      </c>
      <c r="N2670" s="223">
        <v>0</v>
      </c>
      <c r="O2670">
        <v>30</v>
      </c>
    </row>
    <row r="2671" spans="1:15">
      <c r="A2671" s="222" t="s">
        <v>1973</v>
      </c>
      <c r="B2671" s="222" t="s">
        <v>119</v>
      </c>
      <c r="C2671" s="223">
        <v>0</v>
      </c>
      <c r="D2671" s="223">
        <v>0</v>
      </c>
      <c r="E2671" s="223">
        <v>0</v>
      </c>
      <c r="F2671" s="223">
        <v>0</v>
      </c>
      <c r="G2671" s="223">
        <v>0</v>
      </c>
      <c r="H2671" s="223">
        <v>0</v>
      </c>
      <c r="I2671" s="223">
        <v>0</v>
      </c>
      <c r="J2671" s="223">
        <v>0</v>
      </c>
      <c r="K2671" s="223">
        <v>0</v>
      </c>
      <c r="L2671" s="223">
        <v>0</v>
      </c>
      <c r="M2671" s="223">
        <v>0</v>
      </c>
      <c r="N2671" s="223">
        <v>0</v>
      </c>
      <c r="O2671">
        <v>30</v>
      </c>
    </row>
    <row r="2672" spans="1:15">
      <c r="A2672" s="222" t="s">
        <v>1974</v>
      </c>
      <c r="B2672" s="222" t="s">
        <v>119</v>
      </c>
      <c r="C2672" s="223">
        <v>0</v>
      </c>
      <c r="D2672" s="223">
        <v>0</v>
      </c>
      <c r="E2672" s="223">
        <v>0</v>
      </c>
      <c r="F2672" s="223">
        <v>0</v>
      </c>
      <c r="G2672" s="223">
        <v>0</v>
      </c>
      <c r="H2672" s="223">
        <v>0</v>
      </c>
      <c r="I2672" s="223">
        <v>0</v>
      </c>
      <c r="J2672" s="223">
        <v>0</v>
      </c>
      <c r="K2672" s="223">
        <v>0</v>
      </c>
      <c r="L2672" s="223">
        <v>0</v>
      </c>
      <c r="M2672" s="223">
        <v>0</v>
      </c>
      <c r="N2672" s="223">
        <v>0</v>
      </c>
      <c r="O2672">
        <v>30</v>
      </c>
    </row>
    <row r="2673" spans="1:15">
      <c r="A2673" s="222" t="s">
        <v>1975</v>
      </c>
      <c r="B2673" s="222" t="s">
        <v>119</v>
      </c>
      <c r="C2673" s="223">
        <v>0</v>
      </c>
      <c r="D2673" s="223">
        <v>0</v>
      </c>
      <c r="E2673" s="223">
        <v>0</v>
      </c>
      <c r="F2673" s="223">
        <v>0</v>
      </c>
      <c r="G2673" s="223">
        <v>0</v>
      </c>
      <c r="H2673" s="223">
        <v>0</v>
      </c>
      <c r="I2673" s="223">
        <v>0</v>
      </c>
      <c r="J2673" s="223">
        <v>0</v>
      </c>
      <c r="K2673" s="223">
        <v>0</v>
      </c>
      <c r="L2673" s="223">
        <v>0</v>
      </c>
      <c r="M2673" s="223">
        <v>0</v>
      </c>
      <c r="N2673" s="223">
        <v>0</v>
      </c>
      <c r="O2673">
        <v>30</v>
      </c>
    </row>
    <row r="2674" spans="1:15">
      <c r="A2674" s="222" t="s">
        <v>1976</v>
      </c>
      <c r="B2674" s="222" t="s">
        <v>119</v>
      </c>
      <c r="C2674" s="223">
        <v>0</v>
      </c>
      <c r="D2674" s="223">
        <v>0</v>
      </c>
      <c r="E2674" s="223">
        <v>0</v>
      </c>
      <c r="F2674" s="223">
        <v>0</v>
      </c>
      <c r="G2674" s="223">
        <v>0</v>
      </c>
      <c r="H2674" s="223">
        <v>0</v>
      </c>
      <c r="I2674" s="223">
        <v>0</v>
      </c>
      <c r="J2674" s="223">
        <v>0</v>
      </c>
      <c r="K2674" s="223">
        <v>0</v>
      </c>
      <c r="L2674" s="223">
        <v>0</v>
      </c>
      <c r="M2674" s="223">
        <v>0</v>
      </c>
      <c r="N2674" s="223">
        <v>0</v>
      </c>
      <c r="O2674">
        <v>30</v>
      </c>
    </row>
    <row r="2675" spans="1:15">
      <c r="A2675" s="222" t="s">
        <v>1977</v>
      </c>
      <c r="B2675" s="222" t="s">
        <v>1978</v>
      </c>
      <c r="C2675" s="223">
        <v>0</v>
      </c>
      <c r="D2675" s="223">
        <v>0</v>
      </c>
      <c r="E2675" s="223">
        <v>0</v>
      </c>
      <c r="F2675" s="223">
        <v>0</v>
      </c>
      <c r="G2675" s="223">
        <v>0</v>
      </c>
      <c r="H2675" s="223">
        <v>0</v>
      </c>
      <c r="I2675" s="223">
        <v>0</v>
      </c>
      <c r="J2675" s="223">
        <v>0</v>
      </c>
      <c r="K2675" s="223">
        <v>0</v>
      </c>
      <c r="L2675" s="223">
        <v>0</v>
      </c>
      <c r="M2675" s="223">
        <v>0</v>
      </c>
      <c r="N2675" s="223">
        <v>0</v>
      </c>
      <c r="O2675">
        <v>30</v>
      </c>
    </row>
    <row r="2676" spans="1:15">
      <c r="A2676" s="222" t="s">
        <v>1979</v>
      </c>
      <c r="B2676" s="222" t="s">
        <v>1980</v>
      </c>
      <c r="C2676" s="223">
        <v>0</v>
      </c>
      <c r="D2676" s="223">
        <v>0</v>
      </c>
      <c r="E2676" s="223">
        <v>0</v>
      </c>
      <c r="F2676" s="223">
        <v>0</v>
      </c>
      <c r="G2676" s="223">
        <v>0</v>
      </c>
      <c r="H2676" s="223">
        <v>0</v>
      </c>
      <c r="I2676" s="223">
        <v>0</v>
      </c>
      <c r="J2676" s="223">
        <v>0</v>
      </c>
      <c r="K2676" s="223">
        <v>0</v>
      </c>
      <c r="L2676" s="223">
        <v>0</v>
      </c>
      <c r="M2676" s="223">
        <v>0</v>
      </c>
      <c r="N2676" s="223">
        <v>0</v>
      </c>
      <c r="O2676">
        <v>30</v>
      </c>
    </row>
    <row r="2677" spans="1:15">
      <c r="A2677" s="222" t="s">
        <v>1981</v>
      </c>
      <c r="B2677" s="222" t="s">
        <v>1982</v>
      </c>
      <c r="C2677" s="223">
        <v>0</v>
      </c>
      <c r="D2677" s="223">
        <v>0</v>
      </c>
      <c r="E2677" s="223">
        <v>0</v>
      </c>
      <c r="F2677" s="223">
        <v>0</v>
      </c>
      <c r="G2677" s="223">
        <v>0</v>
      </c>
      <c r="H2677" s="223">
        <v>0</v>
      </c>
      <c r="I2677" s="223">
        <v>0</v>
      </c>
      <c r="J2677" s="223">
        <v>0</v>
      </c>
      <c r="K2677" s="223">
        <v>0</v>
      </c>
      <c r="L2677" s="223">
        <v>0</v>
      </c>
      <c r="M2677" s="223">
        <v>0</v>
      </c>
      <c r="N2677" s="223">
        <v>0</v>
      </c>
      <c r="O2677">
        <v>30</v>
      </c>
    </row>
    <row r="2678" spans="1:15">
      <c r="A2678" s="222" t="s">
        <v>1983</v>
      </c>
      <c r="B2678" s="222" t="s">
        <v>1984</v>
      </c>
      <c r="C2678" s="223">
        <v>-3853805.75</v>
      </c>
      <c r="D2678" s="223">
        <v>-3853805.75</v>
      </c>
      <c r="E2678" s="223">
        <v>-3853805.75</v>
      </c>
      <c r="F2678" s="223">
        <v>-3853805.75</v>
      </c>
      <c r="G2678" s="223">
        <v>-3853805.75</v>
      </c>
      <c r="H2678" s="223">
        <v>-3853805.75</v>
      </c>
      <c r="I2678" s="223">
        <v>-3853805.75</v>
      </c>
      <c r="J2678" s="223">
        <v>-3853805.75</v>
      </c>
      <c r="K2678" s="223">
        <v>-3853805.75</v>
      </c>
      <c r="L2678" s="223">
        <v>-3853805.75</v>
      </c>
      <c r="M2678" s="223">
        <v>-3853805.75</v>
      </c>
      <c r="N2678" s="223">
        <v>-3853805.75</v>
      </c>
      <c r="O2678">
        <v>30</v>
      </c>
    </row>
    <row r="2679" spans="1:15">
      <c r="A2679" s="222" t="s">
        <v>1985</v>
      </c>
      <c r="B2679" s="222" t="s">
        <v>1986</v>
      </c>
      <c r="C2679" s="223">
        <v>0</v>
      </c>
      <c r="D2679" s="223">
        <v>0</v>
      </c>
      <c r="E2679" s="223">
        <v>0</v>
      </c>
      <c r="F2679" s="223">
        <v>0</v>
      </c>
      <c r="G2679" s="223">
        <v>0</v>
      </c>
      <c r="H2679" s="223">
        <v>0</v>
      </c>
      <c r="I2679" s="223">
        <v>0</v>
      </c>
      <c r="J2679" s="223">
        <v>0</v>
      </c>
      <c r="K2679" s="223">
        <v>0</v>
      </c>
      <c r="L2679" s="223">
        <v>0</v>
      </c>
      <c r="M2679" s="223">
        <v>0</v>
      </c>
      <c r="N2679" s="223">
        <v>0</v>
      </c>
      <c r="O2679">
        <v>30</v>
      </c>
    </row>
    <row r="2680" spans="1:15">
      <c r="A2680" s="222" t="s">
        <v>1987</v>
      </c>
      <c r="B2680" s="222" t="s">
        <v>1988</v>
      </c>
      <c r="C2680" s="223">
        <v>0</v>
      </c>
      <c r="D2680" s="223">
        <v>0</v>
      </c>
      <c r="E2680" s="223">
        <v>0</v>
      </c>
      <c r="F2680" s="223">
        <v>0</v>
      </c>
      <c r="G2680" s="223">
        <v>0</v>
      </c>
      <c r="H2680" s="223">
        <v>0</v>
      </c>
      <c r="I2680" s="223">
        <v>0</v>
      </c>
      <c r="J2680" s="223">
        <v>0</v>
      </c>
      <c r="K2680" s="223">
        <v>0</v>
      </c>
      <c r="L2680" s="223">
        <v>0</v>
      </c>
      <c r="M2680" s="223">
        <v>0</v>
      </c>
      <c r="N2680" s="223">
        <v>0</v>
      </c>
      <c r="O2680">
        <v>30</v>
      </c>
    </row>
    <row r="2681" spans="1:15">
      <c r="A2681" s="222" t="s">
        <v>1989</v>
      </c>
      <c r="B2681" s="222" t="s">
        <v>1990</v>
      </c>
      <c r="C2681" s="223">
        <v>-152151736.00999999</v>
      </c>
      <c r="D2681" s="223">
        <v>-152151736.00999999</v>
      </c>
      <c r="E2681" s="223">
        <v>-152151736.00999999</v>
      </c>
      <c r="F2681" s="223">
        <v>-152151736.00999999</v>
      </c>
      <c r="G2681" s="223">
        <v>-152151736.00999999</v>
      </c>
      <c r="H2681" s="223">
        <v>-152151736.00999999</v>
      </c>
      <c r="I2681" s="223">
        <v>-74971736.010000005</v>
      </c>
      <c r="J2681" s="223">
        <v>-74971736.010000005</v>
      </c>
      <c r="K2681" s="223">
        <v>-74971736.010000005</v>
      </c>
      <c r="L2681" s="223">
        <v>-74971736.010000005</v>
      </c>
      <c r="M2681" s="223">
        <v>-74971736.010000005</v>
      </c>
      <c r="N2681" s="223">
        <v>-74971736.010000005</v>
      </c>
      <c r="O2681">
        <v>30</v>
      </c>
    </row>
    <row r="2682" spans="1:15">
      <c r="A2682" s="222" t="s">
        <v>1991</v>
      </c>
      <c r="B2682" s="222" t="s">
        <v>1992</v>
      </c>
      <c r="C2682" s="223">
        <v>0</v>
      </c>
      <c r="D2682" s="223">
        <v>0</v>
      </c>
      <c r="E2682" s="223">
        <v>0</v>
      </c>
      <c r="F2682" s="223">
        <v>0</v>
      </c>
      <c r="G2682" s="223">
        <v>0</v>
      </c>
      <c r="H2682" s="223">
        <v>0</v>
      </c>
      <c r="I2682" s="223">
        <v>0</v>
      </c>
      <c r="J2682" s="223">
        <v>0</v>
      </c>
      <c r="K2682" s="223">
        <v>0</v>
      </c>
      <c r="L2682" s="223">
        <v>0</v>
      </c>
      <c r="M2682" s="223">
        <v>0</v>
      </c>
      <c r="N2682" s="223">
        <v>0</v>
      </c>
      <c r="O2682">
        <v>30</v>
      </c>
    </row>
    <row r="2683" spans="1:15">
      <c r="A2683" s="222" t="s">
        <v>1993</v>
      </c>
      <c r="B2683" s="222" t="s">
        <v>1994</v>
      </c>
      <c r="C2683" s="223">
        <v>67200000</v>
      </c>
      <c r="D2683" s="223">
        <v>67200000</v>
      </c>
      <c r="E2683" s="223">
        <v>67200000</v>
      </c>
      <c r="F2683" s="223">
        <v>67200000</v>
      </c>
      <c r="G2683" s="223">
        <v>67200000</v>
      </c>
      <c r="H2683" s="223">
        <v>67200000</v>
      </c>
      <c r="I2683" s="223">
        <v>0</v>
      </c>
      <c r="J2683" s="223">
        <v>0</v>
      </c>
      <c r="K2683" s="223">
        <v>0</v>
      </c>
      <c r="L2683" s="223">
        <v>0</v>
      </c>
      <c r="M2683" s="223">
        <v>0</v>
      </c>
      <c r="N2683" s="223">
        <v>0</v>
      </c>
      <c r="O2683">
        <v>30</v>
      </c>
    </row>
    <row r="2684" spans="1:15">
      <c r="A2684" s="222" t="s">
        <v>1995</v>
      </c>
      <c r="B2684" s="222" t="s">
        <v>119</v>
      </c>
      <c r="C2684" s="223">
        <v>0</v>
      </c>
      <c r="D2684" s="223">
        <v>0</v>
      </c>
      <c r="E2684" s="223">
        <v>0</v>
      </c>
      <c r="F2684" s="223">
        <v>0</v>
      </c>
      <c r="G2684" s="223">
        <v>0</v>
      </c>
      <c r="H2684" s="223">
        <v>0</v>
      </c>
      <c r="I2684" s="223">
        <v>0</v>
      </c>
      <c r="J2684" s="223">
        <v>0</v>
      </c>
      <c r="K2684" s="223">
        <v>0</v>
      </c>
      <c r="L2684" s="223">
        <v>0</v>
      </c>
      <c r="M2684" s="223">
        <v>0</v>
      </c>
      <c r="N2684" s="223">
        <v>0</v>
      </c>
      <c r="O2684">
        <v>30</v>
      </c>
    </row>
    <row r="2685" spans="1:15">
      <c r="A2685" s="222" t="s">
        <v>2507</v>
      </c>
      <c r="B2685" s="222" t="s">
        <v>2508</v>
      </c>
      <c r="C2685" s="223">
        <v>9980000</v>
      </c>
      <c r="D2685" s="223">
        <v>9980000</v>
      </c>
      <c r="E2685" s="223">
        <v>9980000</v>
      </c>
      <c r="F2685" s="223">
        <v>9980000</v>
      </c>
      <c r="G2685" s="223">
        <v>9980000</v>
      </c>
      <c r="H2685" s="223">
        <v>9980000</v>
      </c>
      <c r="I2685" s="223">
        <v>0</v>
      </c>
      <c r="J2685" s="223">
        <v>0</v>
      </c>
      <c r="K2685" s="223">
        <v>0</v>
      </c>
      <c r="L2685" s="223">
        <v>0</v>
      </c>
      <c r="M2685" s="223">
        <v>0</v>
      </c>
      <c r="N2685" s="223">
        <v>0</v>
      </c>
      <c r="O2685">
        <v>30</v>
      </c>
    </row>
    <row r="2686" spans="1:15">
      <c r="A2686" s="222" t="s">
        <v>1996</v>
      </c>
      <c r="B2686" s="222" t="s">
        <v>1997</v>
      </c>
      <c r="C2686" s="223">
        <v>0</v>
      </c>
      <c r="D2686" s="223">
        <v>0</v>
      </c>
      <c r="E2686" s="223">
        <v>0</v>
      </c>
      <c r="F2686" s="223">
        <v>0</v>
      </c>
      <c r="G2686" s="223">
        <v>0</v>
      </c>
      <c r="H2686" s="223">
        <v>0</v>
      </c>
      <c r="I2686" s="223">
        <v>0</v>
      </c>
      <c r="J2686" s="223">
        <v>0</v>
      </c>
      <c r="K2686" s="223">
        <v>0</v>
      </c>
      <c r="L2686" s="223">
        <v>0</v>
      </c>
      <c r="M2686" s="223">
        <v>0</v>
      </c>
      <c r="N2686" s="223">
        <v>0</v>
      </c>
      <c r="O2686">
        <v>30</v>
      </c>
    </row>
    <row r="2687" spans="1:15">
      <c r="A2687" s="222" t="s">
        <v>2035</v>
      </c>
      <c r="B2687" s="222" t="s">
        <v>2036</v>
      </c>
      <c r="C2687" s="223">
        <v>0</v>
      </c>
      <c r="D2687" s="223">
        <v>0</v>
      </c>
      <c r="E2687" s="223">
        <v>0</v>
      </c>
      <c r="F2687" s="223">
        <v>0</v>
      </c>
      <c r="G2687" s="223">
        <v>0</v>
      </c>
      <c r="H2687" s="223">
        <v>0</v>
      </c>
      <c r="I2687" s="223">
        <v>0</v>
      </c>
      <c r="J2687" s="223">
        <v>0</v>
      </c>
      <c r="K2687" s="223">
        <v>0</v>
      </c>
      <c r="L2687" s="223">
        <v>0</v>
      </c>
      <c r="M2687" s="223">
        <v>0</v>
      </c>
      <c r="N2687" s="223">
        <v>0</v>
      </c>
      <c r="O2687">
        <v>30</v>
      </c>
    </row>
    <row r="2688" spans="1:15">
      <c r="A2688" s="222" t="s">
        <v>2037</v>
      </c>
      <c r="B2688" s="222" t="s">
        <v>2038</v>
      </c>
      <c r="C2688" s="223">
        <v>0</v>
      </c>
      <c r="D2688" s="223">
        <v>0</v>
      </c>
      <c r="E2688" s="223">
        <v>0</v>
      </c>
      <c r="F2688" s="223">
        <v>0</v>
      </c>
      <c r="G2688" s="223">
        <v>0</v>
      </c>
      <c r="H2688" s="223">
        <v>0</v>
      </c>
      <c r="I2688" s="223">
        <v>0</v>
      </c>
      <c r="J2688" s="223">
        <v>0</v>
      </c>
      <c r="K2688" s="223">
        <v>0</v>
      </c>
      <c r="L2688" s="223">
        <v>0</v>
      </c>
      <c r="M2688" s="223">
        <v>0</v>
      </c>
      <c r="N2688" s="223">
        <v>0</v>
      </c>
      <c r="O2688">
        <v>30</v>
      </c>
    </row>
    <row r="2689" spans="1:15">
      <c r="A2689" s="222" t="s">
        <v>1998</v>
      </c>
      <c r="B2689" s="222" t="s">
        <v>119</v>
      </c>
      <c r="C2689" s="223">
        <v>0</v>
      </c>
      <c r="D2689" s="223">
        <v>0</v>
      </c>
      <c r="E2689" s="223">
        <v>0</v>
      </c>
      <c r="F2689" s="223">
        <v>0</v>
      </c>
      <c r="G2689" s="223">
        <v>0</v>
      </c>
      <c r="H2689" s="223">
        <v>0</v>
      </c>
      <c r="I2689" s="223">
        <v>0</v>
      </c>
      <c r="J2689" s="223">
        <v>0</v>
      </c>
      <c r="K2689" s="223">
        <v>0</v>
      </c>
      <c r="L2689" s="223">
        <v>0</v>
      </c>
      <c r="M2689" s="223">
        <v>0</v>
      </c>
      <c r="N2689" s="223">
        <v>0</v>
      </c>
      <c r="O2689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24</vt:i4>
      </vt:variant>
    </vt:vector>
  </HeadingPairs>
  <TitlesOfParts>
    <vt:vector size="45" baseType="lpstr">
      <vt:lpstr>Hoja6</vt:lpstr>
      <vt:lpstr>Sheet1</vt:lpstr>
      <vt:lpstr>LBR RFC</vt:lpstr>
      <vt:lpstr>Analysis</vt:lpstr>
      <vt:lpstr>FX Rates</vt:lpstr>
      <vt:lpstr>GL5201020002</vt:lpstr>
      <vt:lpstr>ZTFI080 PTLS0030</vt:lpstr>
      <vt:lpstr>ZTFI080 PLOG0034</vt:lpstr>
      <vt:lpstr>Annuity PTLS0030</vt:lpstr>
      <vt:lpstr>Rebates PTLS0030</vt:lpstr>
      <vt:lpstr>Current_Assets PTLS0030</vt:lpstr>
      <vt:lpstr>Annuity PLOG0034</vt:lpstr>
      <vt:lpstr>Rebates PLOG0034</vt:lpstr>
      <vt:lpstr>Current_Assets PLOG0034</vt:lpstr>
      <vt:lpstr>0052 Annuity</vt:lpstr>
      <vt:lpstr>0052 Rebates</vt:lpstr>
      <vt:lpstr>0052 Current_Assets</vt:lpstr>
      <vt:lpstr>0093 Annuity</vt:lpstr>
      <vt:lpstr>0093 Rebates</vt:lpstr>
      <vt:lpstr>0093 Current_Assets</vt:lpstr>
      <vt:lpstr>ZTFI080</vt:lpstr>
      <vt:lpstr>'0052 Annuity'!Área_de_impresión</vt:lpstr>
      <vt:lpstr>'0052 Current_Assets'!Área_de_impresión</vt:lpstr>
      <vt:lpstr>'0052 Rebates'!Área_de_impresión</vt:lpstr>
      <vt:lpstr>'0093 Annuity'!Área_de_impresión</vt:lpstr>
      <vt:lpstr>'0093 Current_Assets'!Área_de_impresión</vt:lpstr>
      <vt:lpstr>'0093 Rebates'!Área_de_impresión</vt:lpstr>
      <vt:lpstr>'Annuity PLOG0034'!Área_de_impresión</vt:lpstr>
      <vt:lpstr>'Annuity PTLS0030'!Área_de_impresión</vt:lpstr>
      <vt:lpstr>'Current_Assets PLOG0034'!Área_de_impresión</vt:lpstr>
      <vt:lpstr>'Current_Assets PTLS0030'!Área_de_impresión</vt:lpstr>
      <vt:lpstr>'Rebates PLOG0034'!Área_de_impresión</vt:lpstr>
      <vt:lpstr>'Rebates PTLS0030'!Área_de_impresión</vt:lpstr>
      <vt:lpstr>'0052 Annuity'!Títulos_a_imprimir</vt:lpstr>
      <vt:lpstr>'0052 Current_Assets'!Títulos_a_imprimir</vt:lpstr>
      <vt:lpstr>'0052 Rebates'!Títulos_a_imprimir</vt:lpstr>
      <vt:lpstr>'0093 Annuity'!Títulos_a_imprimir</vt:lpstr>
      <vt:lpstr>'0093 Current_Assets'!Títulos_a_imprimir</vt:lpstr>
      <vt:lpstr>'0093 Rebates'!Títulos_a_imprimir</vt:lpstr>
      <vt:lpstr>'Annuity PLOG0034'!Títulos_a_imprimir</vt:lpstr>
      <vt:lpstr>'Annuity PTLS0030'!Títulos_a_imprimir</vt:lpstr>
      <vt:lpstr>'Current_Assets PLOG0034'!Títulos_a_imprimir</vt:lpstr>
      <vt:lpstr>'Current_Assets PTLS0030'!Títulos_a_imprimir</vt:lpstr>
      <vt:lpstr>'Rebates PLOG0034'!Títulos_a_imprimir</vt:lpstr>
      <vt:lpstr>'Rebates PTLS0030'!Títulos_a_imprimir</vt:lpstr>
    </vt:vector>
  </TitlesOfParts>
  <Company>Westcon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Alfonso Fernandez</dc:creator>
  <cp:lastModifiedBy>Nestor Leonardo Soria</cp:lastModifiedBy>
  <dcterms:created xsi:type="dcterms:W3CDTF">2020-05-01T22:13:54Z</dcterms:created>
  <dcterms:modified xsi:type="dcterms:W3CDTF">2026-07-08T17:53:51Z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f3638a-c888-4cd8-8efa-dc5c328bc664_Enabled">
    <vt:lpwstr>true</vt:lpwstr>
  </property>
  <property fmtid="{D5CDD505-2E9C-101B-9397-08002B2CF9AE}" pid="3" name="MSIP_Label_c2f3638a-c888-4cd8-8efa-dc5c328bc664_SetDate">
    <vt:lpwstr>2026-06-02T14:48:29Z</vt:lpwstr>
  </property>
  <property fmtid="{D5CDD505-2E9C-101B-9397-08002B2CF9AE}" pid="4" name="MSIP_Label_c2f3638a-c888-4cd8-8efa-dc5c328bc664_Method">
    <vt:lpwstr>Standard</vt:lpwstr>
  </property>
  <property fmtid="{D5CDD505-2E9C-101B-9397-08002B2CF9AE}" pid="5" name="MSIP_Label_c2f3638a-c888-4cd8-8efa-dc5c328bc664_Name">
    <vt:lpwstr>Sensitive - Level 1</vt:lpwstr>
  </property>
  <property fmtid="{D5CDD505-2E9C-101B-9397-08002B2CF9AE}" pid="6" name="MSIP_Label_c2f3638a-c888-4cd8-8efa-dc5c328bc664_SiteId">
    <vt:lpwstr>2e3290cb-8d40-4058-abe5-02c4f58b87e3</vt:lpwstr>
  </property>
  <property fmtid="{D5CDD505-2E9C-101B-9397-08002B2CF9AE}" pid="7" name="MSIP_Label_c2f3638a-c888-4cd8-8efa-dc5c328bc664_ActionId">
    <vt:lpwstr>3d017778-576f-4fb2-b346-d96949d15696</vt:lpwstr>
  </property>
  <property fmtid="{D5CDD505-2E9C-101B-9397-08002B2CF9AE}" pid="8" name="MSIP_Label_c2f3638a-c888-4cd8-8efa-dc5c328bc664_ContentBits">
    <vt:lpwstr>2</vt:lpwstr>
  </property>
  <property fmtid="{D5CDD505-2E9C-101B-9397-08002B2CF9AE}" pid="9" name="MSIP_Label_c2f3638a-c888-4cd8-8efa-dc5c328bc664_Tag">
    <vt:lpwstr>10, 3, 0, 1</vt:lpwstr>
  </property>
</Properties>
</file>