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tcc-melhorcaminho\docs\"/>
    </mc:Choice>
  </mc:AlternateContent>
  <bookViews>
    <workbookView xWindow="90" yWindow="1680" windowWidth="2217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M15" i="1" l="1"/>
  <c r="M3" i="1"/>
  <c r="M8" i="1"/>
  <c r="M13" i="1"/>
  <c r="M16" i="1"/>
  <c r="M20" i="1"/>
  <c r="M30" i="1"/>
  <c r="M32" i="1"/>
  <c r="M38" i="1"/>
  <c r="M41" i="1"/>
  <c r="M42" i="1"/>
  <c r="M44" i="1"/>
  <c r="M46" i="1"/>
  <c r="M48" i="1"/>
  <c r="M53" i="1"/>
  <c r="M17" i="1"/>
  <c r="M5" i="1"/>
  <c r="M9" i="1"/>
  <c r="M10" i="1"/>
  <c r="M11" i="1"/>
  <c r="M22" i="1"/>
  <c r="M25" i="1"/>
  <c r="M29" i="1"/>
  <c r="M31" i="1"/>
  <c r="M36" i="1"/>
  <c r="M51" i="1"/>
  <c r="M52" i="1"/>
  <c r="M4" i="1"/>
  <c r="M6" i="1"/>
  <c r="M12" i="1"/>
  <c r="M14" i="1"/>
  <c r="M19" i="1"/>
  <c r="M21" i="1"/>
  <c r="M23" i="1"/>
  <c r="M24" i="1"/>
  <c r="M26" i="1"/>
  <c r="M27" i="1"/>
  <c r="M33" i="1"/>
  <c r="M35" i="1"/>
  <c r="M37" i="1"/>
  <c r="M39" i="1"/>
  <c r="M43" i="1"/>
  <c r="M45" i="1"/>
  <c r="M47" i="1"/>
  <c r="M49" i="1"/>
  <c r="M50" i="1"/>
  <c r="M54" i="1"/>
  <c r="M18" i="1"/>
  <c r="M7" i="1"/>
  <c r="M28" i="1"/>
  <c r="M34" i="1"/>
  <c r="M40" i="1"/>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<sst xmlns="http://schemas.openxmlformats.org/spreadsheetml/2006/main" count="290" uniqueCount="243">
  <si>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</si>
  <si>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</si>
  <si>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</si>
  <si>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</si>
  <si>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</si>
  <si>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</si>
  <si>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</si>
  <si>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</si>
  <si>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</si>
  <si>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</si>
  <si>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</si>
  <si>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</si>
  <si>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</si>
  <si>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</si>
  <si>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</si>
  <si>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</si>
  <si>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</si>
  <si>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</si>
  <si>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</si>
  <si>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</si>
  <si>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</si>
  <si>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</si>
  <si>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</si>
  <si>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</si>
  <si>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</si>
  <si>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</si>
  <si>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</si>
  <si>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</si>
  <si>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</si>
  <si>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</si>
  <si>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</si>
  <si>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</si>
  <si>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</si>
  <si>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</si>
  <si>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</si>
  <si>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</si>
  <si>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</si>
  <si>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</si>
  <si>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</si>
  <si>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</si>
  <si>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</si>
  <si>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</si>
  <si>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</si>
  <si>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</si>
  <si>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</si>
  <si>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</si>
  <si>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</si>
  <si>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</si>
  <si>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</si>
  <si>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</si>
  <si>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</si>
  <si>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</si>
  <si>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</si>
  <si>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</si>
  <si>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</si>
  <si>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</si>
  <si>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</si>
  <si>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</si>
  <si>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</si>
  <si>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</si>
  <si>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</si>
  <si>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</si>
  <si>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</si>
  <si>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</si>
  <si>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</si>
  <si>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</si>
  <si>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</si>
  <si>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</si>
  <si>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</si>
  <si>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</si>
  <si>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</si>
  <si>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</si>
  <si>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</si>
  <si>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</si>
  <si>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</si>
  <si>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</si>
  <si>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</si>
  <si>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</si>
  <si>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</si>
  <si>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</si>
  <si>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</si>
  <si>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</si>
  <si>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</si>
  <si>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</si>
  <si>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</si>
  <si>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</si>
  <si>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</si>
  <si>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</si>
  <si>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</si>
  <si>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</si>
  <si>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</si>
  <si>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</si>
  <si>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</si>
  <si>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</si>
  <si>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</si>
  <si>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</si>
  <si>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</si>
  <si>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</si>
  <si>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</si>
  <si>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</si>
  <si>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</si>
  <si>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</si>
  <si>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</si>
  <si>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</si>
  <si>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</si>
  <si>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</si>
  <si>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</si>
  <si>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</si>
  <si>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</si>
  <si>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</si>
  <si>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</si>
  <si>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</si>
  <si>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</si>
  <si>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</si>
  <si>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</si>
  <si>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</si>
  <si>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</si>
  <si>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</si>
  <si>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</si>
  <si>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</si>
  <si>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</si>
  <si>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</si>
  <si>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</si>
  <si>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</si>
  <si>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</si>
  <si>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</si>
  <si>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</si>
  <si>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</si>
  <si>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</si>
  <si>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</si>
  <si>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</si>
  <si>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</si>
  <si>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</si>
  <si>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</si>
  <si>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</si>
  <si>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</si>
  <si>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</si>
  <si>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</si>
  <si>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</si>
  <si>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</si>
  <si>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</si>
  <si>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</si>
  <si>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</si>
  <si>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</si>
  <si>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</si>
  <si>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</si>
  <si>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</si>
  <si>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</si>
  <si>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</si>
  <si>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</si>
  <si>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</si>
  <si>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</si>
  <si>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</si>
  <si>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</si>
  <si>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</si>
  <si>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</si>
  <si>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</si>
  <si>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</si>
  <si>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</si>
  <si>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</si>
  <si>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</si>
  <si>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</si>
  <si>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</si>
  <si>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</si>
  <si>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</si>
  <si>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</si>
  <si>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</si>
  <si>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</si>
  <si>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</si>
  <si>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</si>
  <si>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</si>
  <si>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</si>
  <si>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</si>
  <si>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</si>
  <si>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</si>
  <si>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</si>
  <si>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</si>
  <si>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</si>
  <si>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</si>
  <si>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</si>
  <si>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</si>
  <si>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</si>
  <si>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</si>
  <si>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</si>
  <si>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</si>
  <si>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</si>
  <si>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</si>
  <si>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</si>
  <si>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</si>
  <si>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</si>
  <si>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</si>
  <si>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</si>
  <si>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</si>
  <si>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</si>
  <si>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</si>
  <si>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</si>
  <si>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</si>
  <si>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</si>
  <si>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</si>
  <si>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</si>
  <si>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</si>
  <si>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</si>
  <si>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</si>
  <si>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</si>
  <si>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</si>
  <si>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</si>
  <si>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americana</t>
  </si>
  <si>
    <t>andira</t>
  </si>
  <si>
    <t>aracatuba</t>
  </si>
  <si>
    <t>araraquara</t>
  </si>
  <si>
    <t>assis</t>
  </si>
  <si>
    <t>bandeirantes</t>
  </si>
  <si>
    <t>bauru</t>
  </si>
  <si>
    <t>belo horizonte</t>
  </si>
  <si>
    <t>camburiu</t>
  </si>
  <si>
    <t>campinas</t>
  </si>
  <si>
    <t>cornelio procopio</t>
  </si>
  <si>
    <t>curitiba</t>
  </si>
  <si>
    <t>florianopolis</t>
  </si>
  <si>
    <t>florinea</t>
  </si>
  <si>
    <t>foz do iguacu</t>
  </si>
  <si>
    <t>ipatinga</t>
  </si>
  <si>
    <t>jose bonifacio</t>
  </si>
  <si>
    <t>leopolis</t>
  </si>
  <si>
    <t>londrina</t>
  </si>
  <si>
    <t>marilia</t>
  </si>
  <si>
    <t>osvaldo cruz</t>
  </si>
  <si>
    <t>ourinhos</t>
  </si>
  <si>
    <t>presidente prudente</t>
  </si>
  <si>
    <t>rancharia</t>
  </si>
  <si>
    <t>ribeirao preto</t>
  </si>
  <si>
    <t>rio claro</t>
  </si>
  <si>
    <t>sao carlos</t>
  </si>
  <si>
    <t>sao jose do rio preto</t>
  </si>
  <si>
    <t>sao paulo</t>
  </si>
  <si>
    <t>sertaneja</t>
  </si>
  <si>
    <t>taruma</t>
  </si>
  <si>
    <t>tupa</t>
  </si>
  <si>
    <t>Graph History</t>
  </si>
  <si>
    <t>Vertices[Y]</t>
  </si>
  <si>
    <t>RED</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</si>
  <si>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&lt;DynamicFiltersUserSettings&gt;_x000D_
      &lt;setting name="FilterNonNumericCells" serializeAs="String"&gt;_x000D_
        &lt;value&gt;False&lt;/value&gt;_x000D_
      &lt;/setting&gt;_x000D_
      &lt;setting name="FilteredAlpha" serializeAs="String"&gt;_x000D_
        &lt;value&gt;24&lt;/value&gt;_x000D_
      &lt;/setting&gt;_x000D_
    &lt;/DynamicFiltersUserSettings&gt;_x000D_
    &lt;VertexGridSnapperUserSettings&gt;_x000D_
      &lt;setting name="GridSize" serializeAs="String"&gt;_x000D_
        &lt;value&gt;55&lt;/value&gt;_x000D_
      &lt;/setting&gt;_x000D_
    &lt;/VertexGridSnapperUserSettings&gt;_x000D_
    &lt;LayoutUserSettings&gt;_x000D_
      &lt;setting name="Layout" serializeAs="String"&gt;_x000D_
        &lt;value&gt;FruchtermanReingold&lt;/value&gt;_x000D_
      &lt;/setting&gt;_x000D_
    &lt;/LayoutUserSettings&gt;_x000D_
  &lt;/userSettings&gt;_x000D_
&lt;/configuration&gt;</t>
  </si>
  <si>
    <t>LayoutAlgorithm░The graph was laid out using the Fruchterman-Reingold layout algorithm.▓GraphDirectedness░The graph is undirected.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</si>
</sst>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7">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08974208"/>
        <c:axId val="-1667590432"/>
      </c:barChart>
      <c:catAx>
        <c:axId val="-140897420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667590432"/>
        <c:crosses val="autoZero"/>
        <c:auto val="1"/>
        <c:lblAlgn val="ctr"/>
        <c:lblOffset val="100"/>
        <c:noMultiLvlLbl val="0"/>
      </c:catAx>
      <c:valAx>
        <c:axId val="-16675904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089742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67589344"/>
        <c:axId val="-1667591520"/>
      </c:barChart>
      <c:catAx>
        <c:axId val="-166758934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667591520"/>
        <c:crosses val="autoZero"/>
        <c:auto val="1"/>
        <c:lblAlgn val="ctr"/>
        <c:lblOffset val="100"/>
        <c:noMultiLvlLbl val="0"/>
      </c:catAx>
      <c:valAx>
        <c:axId val="-1667591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67589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67588256"/>
        <c:axId val="-1667587168"/>
      </c:barChart>
      <c:catAx>
        <c:axId val="-1667588256"/>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667587168"/>
        <c:crosses val="autoZero"/>
        <c:auto val="1"/>
        <c:lblAlgn val="ctr"/>
        <c:lblOffset val="100"/>
        <c:noMultiLvlLbl val="0"/>
      </c:catAx>
      <c:valAx>
        <c:axId val="-16675871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675882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67584992"/>
        <c:axId val="-1667586624"/>
      </c:barChart>
      <c:catAx>
        <c:axId val="-166758499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667586624"/>
        <c:crosses val="autoZero"/>
        <c:auto val="1"/>
        <c:lblAlgn val="ctr"/>
        <c:lblOffset val="100"/>
        <c:noMultiLvlLbl val="0"/>
      </c:catAx>
      <c:valAx>
        <c:axId val="-16675866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675849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73355056"/>
        <c:axId val="-1673361584"/>
      </c:barChart>
      <c:catAx>
        <c:axId val="-167335505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673361584"/>
        <c:crosses val="autoZero"/>
        <c:auto val="1"/>
        <c:lblAlgn val="ctr"/>
        <c:lblOffset val="100"/>
        <c:noMultiLvlLbl val="0"/>
      </c:catAx>
      <c:valAx>
        <c:axId val="-167336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733550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73359408"/>
        <c:axId val="-1673357776"/>
      </c:barChart>
      <c:catAx>
        <c:axId val="-167335940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673357776"/>
        <c:crosses val="autoZero"/>
        <c:auto val="1"/>
        <c:lblAlgn val="ctr"/>
        <c:lblOffset val="100"/>
        <c:noMultiLvlLbl val="0"/>
      </c:catAx>
      <c:valAx>
        <c:axId val="-16733577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73359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73357232"/>
        <c:axId val="-1673356688"/>
      </c:barChart>
      <c:catAx>
        <c:axId val="-167335723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673356688"/>
        <c:crosses val="autoZero"/>
        <c:auto val="1"/>
        <c:lblAlgn val="ctr"/>
        <c:lblOffset val="100"/>
        <c:noMultiLvlLbl val="0"/>
      </c:catAx>
      <c:valAx>
        <c:axId val="-16733566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733572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673360496"/>
        <c:axId val="-1673416496"/>
      </c:barChart>
      <c:catAx>
        <c:axId val="-1673360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673416496"/>
        <c:crosses val="autoZero"/>
        <c:auto val="1"/>
        <c:lblAlgn val="ctr"/>
        <c:lblOffset val="100"/>
        <c:noMultiLvlLbl val="0"/>
      </c:catAx>
      <c:valAx>
        <c:axId val="-16734164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673360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3</c:v>
                </c:pt>
              </c:strCache>
            </c:strRef>
          </c:tx>
          <c:spPr>
            <a:solidFill>
              <a:schemeClr val="accent1"/>
            </a:solidFill>
          </c:spPr>
          <c:invertIfNegative val="0"/>
          <c:cat>
            <c:numRef>
              <c:f>'Overall Metrics'!$T$2:$T$45</c:f>
              <c:numCache>
                <c:formatCode>#,##0.00</c:formatCode>
                <c:ptCount val="44"/>
                <c:pt idx="0">
                  <c:v>183.42010498046875</c:v>
                </c:pt>
                <c:pt idx="1">
                  <c:v>407.42382528615553</c:v>
                </c:pt>
                <c:pt idx="2">
                  <c:v>631.42754559184232</c:v>
                </c:pt>
                <c:pt idx="3">
                  <c:v>855.4312658975291</c:v>
                </c:pt>
                <c:pt idx="4">
                  <c:v>1079.4349862032159</c:v>
                </c:pt>
                <c:pt idx="5">
                  <c:v>1303.4387065089027</c:v>
                </c:pt>
                <c:pt idx="6">
                  <c:v>1527.4424268145895</c:v>
                </c:pt>
                <c:pt idx="7">
                  <c:v>1751.4461471202762</c:v>
                </c:pt>
                <c:pt idx="8">
                  <c:v>1975.449867425963</c:v>
                </c:pt>
                <c:pt idx="9">
                  <c:v>2199.4535877316498</c:v>
                </c:pt>
                <c:pt idx="10">
                  <c:v>2423.4573080373366</c:v>
                </c:pt>
                <c:pt idx="11">
                  <c:v>2647.4610283430234</c:v>
                </c:pt>
                <c:pt idx="12">
                  <c:v>2871.4647486487102</c:v>
                </c:pt>
                <c:pt idx="13">
                  <c:v>3095.4684689543969</c:v>
                </c:pt>
                <c:pt idx="14">
                  <c:v>3319.4721892600837</c:v>
                </c:pt>
                <c:pt idx="15">
                  <c:v>3543.4759095657705</c:v>
                </c:pt>
                <c:pt idx="16">
                  <c:v>3767.4796298714573</c:v>
                </c:pt>
                <c:pt idx="17">
                  <c:v>3991.4833501771441</c:v>
                </c:pt>
                <c:pt idx="18">
                  <c:v>4215.4870704828309</c:v>
                </c:pt>
                <c:pt idx="19">
                  <c:v>4439.4907907885172</c:v>
                </c:pt>
                <c:pt idx="20">
                  <c:v>4663.4945110942044</c:v>
                </c:pt>
                <c:pt idx="21">
                  <c:v>4887.4982313998917</c:v>
                </c:pt>
                <c:pt idx="22">
                  <c:v>5111.5019517055789</c:v>
                </c:pt>
                <c:pt idx="23">
                  <c:v>5335.5056720112661</c:v>
                </c:pt>
                <c:pt idx="24">
                  <c:v>5559.5093923169534</c:v>
                </c:pt>
                <c:pt idx="25">
                  <c:v>5783.5131126226406</c:v>
                </c:pt>
                <c:pt idx="26">
                  <c:v>6007.5168329283279</c:v>
                </c:pt>
                <c:pt idx="27">
                  <c:v>6231.5205532340151</c:v>
                </c:pt>
                <c:pt idx="28">
                  <c:v>6455.5242735397023</c:v>
                </c:pt>
                <c:pt idx="29">
                  <c:v>6679.5279938453896</c:v>
                </c:pt>
                <c:pt idx="30">
                  <c:v>6903.5317141510768</c:v>
                </c:pt>
                <c:pt idx="31">
                  <c:v>7127.5354344567641</c:v>
                </c:pt>
                <c:pt idx="32">
                  <c:v>7351.5391547624513</c:v>
                </c:pt>
                <c:pt idx="33">
                  <c:v>7575.5428750681385</c:v>
                </c:pt>
                <c:pt idx="34">
                  <c:v>7799.5465953738258</c:v>
                </c:pt>
                <c:pt idx="35">
                  <c:v>8023.550315679513</c:v>
                </c:pt>
                <c:pt idx="36">
                  <c:v>8247.5540359852002</c:v>
                </c:pt>
                <c:pt idx="37">
                  <c:v>8471.5577562908875</c:v>
                </c:pt>
                <c:pt idx="38">
                  <c:v>8695.5614765965747</c:v>
                </c:pt>
                <c:pt idx="39">
                  <c:v>8919.565196902262</c:v>
                </c:pt>
                <c:pt idx="40">
                  <c:v>9143.5689172079492</c:v>
                </c:pt>
                <c:pt idx="41">
                  <c:v>9367.5726375136364</c:v>
                </c:pt>
                <c:pt idx="42">
                  <c:v>9591.5763578193237</c:v>
                </c:pt>
                <c:pt idx="43">
                  <c:v>9815.580078125</c:v>
                </c:pt>
              </c:numCache>
            </c:numRef>
          </c:cat>
          <c:val>
            <c:numRef>
              <c:f>'Overall Metrics'!$U$2:$U$45</c:f>
              <c:numCache>
                <c:formatCode>General</c:formatCode>
                <c:ptCount val="44"/>
                <c:pt idx="0">
                  <c:v>3</c:v>
                </c:pt>
                <c:pt idx="1">
                  <c:v>1</c:v>
                </c:pt>
                <c:pt idx="2">
                  <c:v>0</c:v>
                </c:pt>
                <c:pt idx="3">
                  <c:v>2</c:v>
                </c:pt>
                <c:pt idx="4">
                  <c:v>0</c:v>
                </c:pt>
                <c:pt idx="5">
                  <c:v>0</c:v>
                </c:pt>
                <c:pt idx="6">
                  <c:v>0</c:v>
                </c:pt>
                <c:pt idx="7">
                  <c:v>2</c:v>
                </c:pt>
                <c:pt idx="8">
                  <c:v>0</c:v>
                </c:pt>
                <c:pt idx="9">
                  <c:v>1</c:v>
                </c:pt>
                <c:pt idx="10">
                  <c:v>1</c:v>
                </c:pt>
                <c:pt idx="11">
                  <c:v>0</c:v>
                </c:pt>
                <c:pt idx="12">
                  <c:v>0</c:v>
                </c:pt>
                <c:pt idx="13">
                  <c:v>0</c:v>
                </c:pt>
                <c:pt idx="14">
                  <c:v>2</c:v>
                </c:pt>
                <c:pt idx="15">
                  <c:v>0</c:v>
                </c:pt>
                <c:pt idx="16">
                  <c:v>0</c:v>
                </c:pt>
                <c:pt idx="17">
                  <c:v>0</c:v>
                </c:pt>
                <c:pt idx="18">
                  <c:v>2</c:v>
                </c:pt>
                <c:pt idx="19">
                  <c:v>1</c:v>
                </c:pt>
                <c:pt idx="20">
                  <c:v>1</c:v>
                </c:pt>
                <c:pt idx="21">
                  <c:v>0</c:v>
                </c:pt>
                <c:pt idx="22">
                  <c:v>1</c:v>
                </c:pt>
                <c:pt idx="23">
                  <c:v>0</c:v>
                </c:pt>
                <c:pt idx="24">
                  <c:v>2</c:v>
                </c:pt>
                <c:pt idx="25">
                  <c:v>0</c:v>
                </c:pt>
                <c:pt idx="26">
                  <c:v>0</c:v>
                </c:pt>
                <c:pt idx="27">
                  <c:v>1</c:v>
                </c:pt>
                <c:pt idx="28">
                  <c:v>0</c:v>
                </c:pt>
                <c:pt idx="29">
                  <c:v>0</c:v>
                </c:pt>
                <c:pt idx="30">
                  <c:v>2</c:v>
                </c:pt>
                <c:pt idx="31">
                  <c:v>1</c:v>
                </c:pt>
                <c:pt idx="32">
                  <c:v>1</c:v>
                </c:pt>
                <c:pt idx="33">
                  <c:v>0</c:v>
                </c:pt>
                <c:pt idx="34">
                  <c:v>1</c:v>
                </c:pt>
                <c:pt idx="35">
                  <c:v>0</c:v>
                </c:pt>
                <c:pt idx="36">
                  <c:v>1</c:v>
                </c:pt>
                <c:pt idx="37">
                  <c:v>1</c:v>
                </c:pt>
                <c:pt idx="38">
                  <c:v>0</c:v>
                </c:pt>
                <c:pt idx="39">
                  <c:v>0</c:v>
                </c:pt>
                <c:pt idx="40">
                  <c:v>2</c:v>
                </c:pt>
                <c:pt idx="41">
                  <c:v>1</c:v>
                </c:pt>
                <c:pt idx="42">
                  <c:v>0</c:v>
                </c:pt>
                <c:pt idx="43">
                  <c:v>2</c:v>
                </c:pt>
              </c:numCache>
            </c:numRef>
          </c:val>
        </c:ser>
        <c:dLbls>
          <c:showLegendKey val="0"/>
          <c:showVal val="0"/>
          <c:showCatName val="0"/>
          <c:showSerName val="0"/>
          <c:showPercent val="0"/>
          <c:showBubbleSize val="0"/>
        </c:dLbls>
        <c:gapWidth val="0"/>
        <c:axId val="-1673418672"/>
        <c:axId val="-1673417040"/>
      </c:barChart>
      <c:catAx>
        <c:axId val="-1673418672"/>
        <c:scaling>
          <c:orientation val="minMax"/>
        </c:scaling>
        <c:delete val="1"/>
        <c:axPos val="b"/>
        <c:numFmt formatCode="#,##0.00" sourceLinked="1"/>
        <c:majorTickMark val="out"/>
        <c:minorTickMark val="none"/>
        <c:tickLblPos val="none"/>
        <c:crossAx val="-1673417040"/>
        <c:crosses val="autoZero"/>
        <c:auto val="1"/>
        <c:lblAlgn val="ctr"/>
        <c:lblOffset val="100"/>
        <c:noMultiLvlLbl val="0"/>
      </c:catAx>
      <c:valAx>
        <c:axId val="-1673417040"/>
        <c:scaling>
          <c:orientation val="minMax"/>
        </c:scaling>
        <c:delete val="1"/>
        <c:axPos val="l"/>
        <c:numFmt formatCode="General" sourceLinked="1"/>
        <c:majorTickMark val="out"/>
        <c:minorTickMark val="none"/>
        <c:tickLblPos val="none"/>
        <c:crossAx val="-167341867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54" totalsRowShown="0" headerRowDxfId="95" dataDxfId="94">
  <autoFilter ref="A2:N54"/>
  <sortState ref="A3:N54">
    <sortCondition ref="B2:B54"/>
  </sortState>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calculatedColumnFormula xml:space="preserve"> IF(AND(TRUE), TRUE, FALSE)</calculatedColumnFormula>
    </tableColumn>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3" totalsRowShown="0" headerRowDxfId="0">
  <autoFilter ref="M1:P3"/>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34" totalsRowShown="0" headerRowDxfId="79" dataDxfId="78">
  <autoFilter ref="A2:AC34"/>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calculatedColumnFormula xml:space="preserve"> IF(AND(OR(NOT(ISNUMBER(Vertices[X])), Vertices[X] &gt;= Misc!$O$2), OR(NOT(ISNUMBER(Vertices[X])), Vertices[X] &lt;= Misc!$P$2),OR(NOT(ISNUMBER(Vertices[Y])), Vertices[Y] &gt;= Misc!$O$3), OR(NOT(ISNUMBER(Vertices[Y])), Vertices[Y] &lt;= Misc!$P$3),TRUE), TRUE, FALSE)</calculatedColumnFormula>
    </tableColumn>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3" totalsRowShown="0" headerRowDxfId="26" dataDxfId="25">
  <autoFilter ref="A1:C3"/>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1">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54"/>
  <sheetViews>
    <sheetView tabSelected="1" workbookViewId="0">
      <pane xSplit="2" ySplit="2" topLeftCell="C3" activePane="bottomRight" state="frozen"/>
      <selection pane="topRight" activeCell="C1" sqref="C1"/>
      <selection pane="bottomLeft" activeCell="A3" sqref="A3"/>
      <selection pane="bottomRight" activeCell="A6" sqref="A6:N7 A15:N15"/>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s>
  <sheetData>
    <row r="1" spans="1:14" x14ac:dyDescent="0.25">
      <c r="C1" s="18" t="s">
        <v>40</v>
      </c>
      <c r="D1" s="19"/>
      <c r="E1" s="19"/>
      <c r="F1" s="19"/>
      <c r="G1" s="18"/>
      <c r="H1" s="16" t="s">
        <v>44</v>
      </c>
      <c r="I1" s="66"/>
      <c r="J1" s="66"/>
      <c r="K1" s="35" t="s">
        <v>43</v>
      </c>
      <c r="L1" s="20" t="s">
        <v>41</v>
      </c>
      <c r="M1" s="20"/>
      <c r="N1" s="17" t="s">
        <v>42</v>
      </c>
    </row>
    <row r="2" spans="1:14" ht="30" customHeight="1" x14ac:dyDescent="0.25">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ht="15" customHeight="1" x14ac:dyDescent="0.25">
      <c r="A3">
        <v>5</v>
      </c>
      <c r="B3">
        <v>1</v>
      </c>
      <c r="C3" s="54"/>
      <c r="D3" s="55"/>
      <c r="E3" s="54"/>
      <c r="F3" s="56"/>
      <c r="G3" s="54"/>
      <c r="H3" s="58">
        <v>84</v>
      </c>
      <c r="I3" s="57"/>
      <c r="J3" s="57"/>
      <c r="K3" s="68"/>
      <c r="L3" s="63">
        <v>4</v>
      </c>
      <c r="M3" s="63" t="b">
        <f xml:space="preserve"> IF(AND(TRUE), TRUE, FALSE)</f>
        <v>1</v>
      </c>
      <c r="N3" s="64"/>
    </row>
    <row r="4" spans="1:14" x14ac:dyDescent="0.25">
      <c r="A4">
        <v>19</v>
      </c>
      <c r="B4">
        <v>1</v>
      </c>
      <c r="C4" s="54"/>
      <c r="D4" s="55"/>
      <c r="E4" s="54"/>
      <c r="F4" s="56"/>
      <c r="G4" s="54"/>
      <c r="H4" s="58">
        <v>113.25</v>
      </c>
      <c r="I4" s="57"/>
      <c r="J4" s="57"/>
      <c r="K4" s="68"/>
      <c r="L4" s="63">
        <v>30</v>
      </c>
      <c r="M4" s="63" t="b">
        <f xml:space="preserve"> IF(AND(TRUE), TRUE, FALSE)</f>
        <v>1</v>
      </c>
      <c r="N4" s="64"/>
    </row>
    <row r="5" spans="1:14" x14ac:dyDescent="0.25">
      <c r="A5">
        <v>11</v>
      </c>
      <c r="B5">
        <v>2</v>
      </c>
      <c r="C5" s="54"/>
      <c r="D5" s="55"/>
      <c r="E5" s="54"/>
      <c r="F5" s="56"/>
      <c r="G5" s="54"/>
      <c r="H5" s="58">
        <v>10.09</v>
      </c>
      <c r="I5" s="57"/>
      <c r="J5" s="57"/>
      <c r="K5" s="68"/>
      <c r="L5" s="63">
        <v>19</v>
      </c>
      <c r="M5" s="63" t="b">
        <f xml:space="preserve"> IF(AND(TRUE), TRUE, FALSE)</f>
        <v>1</v>
      </c>
      <c r="N5" s="64"/>
    </row>
    <row r="6" spans="1:14" x14ac:dyDescent="0.25">
      <c r="A6">
        <v>19</v>
      </c>
      <c r="B6">
        <v>3</v>
      </c>
      <c r="C6" s="54"/>
      <c r="D6" s="55"/>
      <c r="E6" s="54"/>
      <c r="F6" s="56"/>
      <c r="G6" s="54"/>
      <c r="H6" s="58">
        <v>72</v>
      </c>
      <c r="I6" s="57"/>
      <c r="J6" s="57"/>
      <c r="K6" s="68"/>
      <c r="L6" s="63">
        <v>31</v>
      </c>
      <c r="M6" s="63" t="b">
        <f xml:space="preserve"> IF(AND(TRUE), TRUE, FALSE)</f>
        <v>1</v>
      </c>
      <c r="N6" s="64"/>
    </row>
    <row r="7" spans="1:14" x14ac:dyDescent="0.25">
      <c r="A7">
        <v>32</v>
      </c>
      <c r="B7">
        <v>3</v>
      </c>
      <c r="C7" s="54"/>
      <c r="D7" s="55"/>
      <c r="E7" s="54"/>
      <c r="F7" s="56"/>
      <c r="G7" s="54"/>
      <c r="H7" s="58">
        <v>19.75</v>
      </c>
      <c r="I7" s="57"/>
      <c r="J7" s="57"/>
      <c r="K7" s="68"/>
      <c r="L7" s="63">
        <v>51</v>
      </c>
      <c r="M7" s="63" t="b">
        <f xml:space="preserve"> IF(AND(TRUE), TRUE, FALSE)</f>
        <v>1</v>
      </c>
      <c r="N7" s="64"/>
    </row>
    <row r="8" spans="1:14" x14ac:dyDescent="0.25">
      <c r="A8">
        <v>5</v>
      </c>
      <c r="B8">
        <v>4</v>
      </c>
      <c r="C8" s="54"/>
      <c r="D8" s="55"/>
      <c r="E8" s="54"/>
      <c r="F8" s="56"/>
      <c r="G8" s="54"/>
      <c r="H8" s="58">
        <v>67</v>
      </c>
      <c r="I8" s="57"/>
      <c r="J8" s="57"/>
      <c r="K8" s="68"/>
      <c r="L8" s="63">
        <v>5</v>
      </c>
      <c r="M8" s="63" t="b">
        <f xml:space="preserve"> IF(AND(TRUE), TRUE, FALSE)</f>
        <v>1</v>
      </c>
      <c r="N8" s="64"/>
    </row>
    <row r="9" spans="1:14" x14ac:dyDescent="0.25">
      <c r="A9">
        <v>11</v>
      </c>
      <c r="B9">
        <v>4</v>
      </c>
      <c r="C9" s="54"/>
      <c r="D9" s="55"/>
      <c r="E9" s="54"/>
      <c r="F9" s="56"/>
      <c r="G9" s="54"/>
      <c r="H9" s="58">
        <v>61</v>
      </c>
      <c r="I9" s="57"/>
      <c r="J9" s="57"/>
      <c r="K9" s="68"/>
      <c r="L9" s="63">
        <v>20</v>
      </c>
      <c r="M9" s="63" t="b">
        <f xml:space="preserve"> IF(AND(TRUE), TRUE, FALSE)</f>
        <v>1</v>
      </c>
      <c r="N9" s="64"/>
    </row>
    <row r="10" spans="1:14" x14ac:dyDescent="0.25">
      <c r="A10">
        <v>11</v>
      </c>
      <c r="B10">
        <v>5</v>
      </c>
      <c r="C10" s="54"/>
      <c r="D10" s="55"/>
      <c r="E10" s="54"/>
      <c r="F10" s="56"/>
      <c r="G10" s="54"/>
      <c r="H10" s="58">
        <v>17.45</v>
      </c>
      <c r="I10" s="57"/>
      <c r="J10" s="57"/>
      <c r="K10" s="68"/>
      <c r="L10" s="63">
        <v>21</v>
      </c>
      <c r="M10" s="63" t="b">
        <f xml:space="preserve"> IF(AND(TRUE), TRUE, FALSE)</f>
        <v>1</v>
      </c>
      <c r="N10" s="64"/>
    </row>
    <row r="11" spans="1:14" x14ac:dyDescent="0.25">
      <c r="A11">
        <v>11</v>
      </c>
      <c r="B11">
        <v>6</v>
      </c>
      <c r="C11" s="54"/>
      <c r="D11" s="55"/>
      <c r="E11" s="54"/>
      <c r="F11" s="56"/>
      <c r="G11" s="54"/>
      <c r="H11" s="58">
        <v>7.18</v>
      </c>
      <c r="I11" s="57"/>
      <c r="J11" s="57"/>
      <c r="K11" s="68"/>
      <c r="L11" s="63">
        <v>22</v>
      </c>
      <c r="M11" s="63" t="b">
        <f xml:space="preserve"> IF(AND(TRUE), TRUE, FALSE)</f>
        <v>1</v>
      </c>
      <c r="N11" s="64"/>
    </row>
    <row r="12" spans="1:14" x14ac:dyDescent="0.25">
      <c r="A12">
        <v>19</v>
      </c>
      <c r="B12">
        <v>6</v>
      </c>
      <c r="C12" s="54"/>
      <c r="D12" s="55"/>
      <c r="E12" s="54"/>
      <c r="F12" s="56"/>
      <c r="G12" s="54"/>
      <c r="H12" s="58">
        <v>26.78</v>
      </c>
      <c r="I12" s="57"/>
      <c r="J12" s="57"/>
      <c r="K12" s="68"/>
      <c r="L12" s="63">
        <v>32</v>
      </c>
      <c r="M12" s="63" t="b">
        <f xml:space="preserve"> IF(AND(TRUE), TRUE, FALSE)</f>
        <v>1</v>
      </c>
      <c r="N12" s="64"/>
    </row>
    <row r="13" spans="1:14" x14ac:dyDescent="0.25">
      <c r="A13">
        <v>5</v>
      </c>
      <c r="B13">
        <v>7</v>
      </c>
      <c r="C13" s="54"/>
      <c r="D13" s="55"/>
      <c r="E13" s="54"/>
      <c r="F13" s="56"/>
      <c r="G13" s="54"/>
      <c r="H13" s="58">
        <v>30.75</v>
      </c>
      <c r="I13" s="57"/>
      <c r="J13" s="57"/>
      <c r="K13" s="68"/>
      <c r="L13" s="63">
        <v>6</v>
      </c>
      <c r="M13" s="63" t="b">
        <f xml:space="preserve"> IF(AND(TRUE), TRUE, FALSE)</f>
        <v>1</v>
      </c>
      <c r="N13" s="64"/>
    </row>
    <row r="14" spans="1:14" x14ac:dyDescent="0.25">
      <c r="A14">
        <v>19</v>
      </c>
      <c r="B14">
        <v>7</v>
      </c>
      <c r="C14" s="54"/>
      <c r="D14" s="55"/>
      <c r="E14" s="54"/>
      <c r="F14" s="56"/>
      <c r="G14" s="54"/>
      <c r="H14" s="58">
        <v>57.25</v>
      </c>
      <c r="I14" s="57"/>
      <c r="J14" s="57"/>
      <c r="K14" s="68"/>
      <c r="L14" s="63">
        <v>33</v>
      </c>
      <c r="M14" s="63" t="b">
        <f xml:space="preserve"> IF(AND(TRUE), TRUE, FALSE)</f>
        <v>1</v>
      </c>
      <c r="N14" s="64"/>
    </row>
    <row r="15" spans="1:14" x14ac:dyDescent="0.25">
      <c r="A15">
        <v>3</v>
      </c>
      <c r="B15">
        <v>8</v>
      </c>
      <c r="C15" s="54"/>
      <c r="D15" s="55"/>
      <c r="E15" s="54"/>
      <c r="F15" s="56"/>
      <c r="G15" s="54"/>
      <c r="H15" s="58">
        <v>148</v>
      </c>
      <c r="I15" s="57"/>
      <c r="J15" s="57"/>
      <c r="K15" s="68"/>
      <c r="L15" s="63">
        <v>3</v>
      </c>
      <c r="M15" s="63" t="b">
        <f xml:space="preserve"> IF(AND(TRUE), TRUE, FALSE)</f>
        <v>1</v>
      </c>
      <c r="N15" s="64"/>
    </row>
    <row r="16" spans="1:14" x14ac:dyDescent="0.25">
      <c r="A16">
        <v>5</v>
      </c>
      <c r="B16">
        <v>8</v>
      </c>
      <c r="C16" s="54"/>
      <c r="D16" s="55"/>
      <c r="E16" s="54"/>
      <c r="F16" s="56"/>
      <c r="G16" s="54"/>
      <c r="H16" s="58">
        <v>144.29</v>
      </c>
      <c r="I16" s="57"/>
      <c r="J16" s="57"/>
      <c r="K16" s="68"/>
      <c r="L16" s="63">
        <v>7</v>
      </c>
      <c r="M16" s="63" t="b">
        <f xml:space="preserve"> IF(AND(TRUE), TRUE, FALSE)</f>
        <v>1</v>
      </c>
      <c r="N16" s="64"/>
    </row>
    <row r="17" spans="1:14" x14ac:dyDescent="0.25">
      <c r="A17">
        <v>7</v>
      </c>
      <c r="B17">
        <v>8</v>
      </c>
      <c r="C17" s="54"/>
      <c r="D17" s="55"/>
      <c r="E17" s="54"/>
      <c r="F17" s="56"/>
      <c r="G17" s="54"/>
      <c r="H17" s="58">
        <v>129.19999999999999</v>
      </c>
      <c r="I17" s="57"/>
      <c r="J17" s="57"/>
      <c r="K17" s="68"/>
      <c r="L17" s="63">
        <v>18</v>
      </c>
      <c r="M17" s="63" t="b">
        <f xml:space="preserve"> IF(AND(TRUE), TRUE, FALSE)</f>
        <v>1</v>
      </c>
      <c r="N17" s="64"/>
    </row>
    <row r="18" spans="1:14" x14ac:dyDescent="0.25">
      <c r="A18">
        <v>28</v>
      </c>
      <c r="B18">
        <v>8</v>
      </c>
      <c r="C18" s="54"/>
      <c r="D18" s="55"/>
      <c r="E18" s="54"/>
      <c r="F18" s="56"/>
      <c r="G18" s="54"/>
      <c r="H18" s="58">
        <v>124.92</v>
      </c>
      <c r="I18" s="57"/>
      <c r="J18" s="57"/>
      <c r="K18" s="68"/>
      <c r="L18" s="63">
        <v>50</v>
      </c>
      <c r="M18" s="63" t="b">
        <f xml:space="preserve"> IF(AND(TRUE), TRUE, FALSE)</f>
        <v>1</v>
      </c>
      <c r="N18" s="64"/>
    </row>
    <row r="19" spans="1:14" x14ac:dyDescent="0.25">
      <c r="A19">
        <v>19</v>
      </c>
      <c r="B19">
        <v>9</v>
      </c>
      <c r="C19" s="54"/>
      <c r="D19" s="55"/>
      <c r="E19" s="54"/>
      <c r="F19" s="56"/>
      <c r="G19" s="54"/>
      <c r="H19" s="58">
        <v>110</v>
      </c>
      <c r="I19" s="57"/>
      <c r="J19" s="57"/>
      <c r="K19" s="68"/>
      <c r="L19" s="63">
        <v>34</v>
      </c>
      <c r="M19" s="63" t="b">
        <f xml:space="preserve"> IF(AND(TRUE), TRUE, FALSE)</f>
        <v>1</v>
      </c>
      <c r="N19" s="64"/>
    </row>
    <row r="20" spans="1:14" x14ac:dyDescent="0.25">
      <c r="A20">
        <v>5</v>
      </c>
      <c r="B20">
        <v>10</v>
      </c>
      <c r="C20" s="54"/>
      <c r="D20" s="55"/>
      <c r="E20" s="54"/>
      <c r="F20" s="56"/>
      <c r="G20" s="54"/>
      <c r="H20" s="58">
        <v>87</v>
      </c>
      <c r="I20" s="57"/>
      <c r="J20" s="57"/>
      <c r="K20" s="68"/>
      <c r="L20" s="63">
        <v>8</v>
      </c>
      <c r="M20" s="63" t="b">
        <f xml:space="preserve"> IF(AND(TRUE), TRUE, FALSE)</f>
        <v>1</v>
      </c>
      <c r="N20" s="64"/>
    </row>
    <row r="21" spans="1:14" x14ac:dyDescent="0.25">
      <c r="A21">
        <v>19</v>
      </c>
      <c r="B21">
        <v>10</v>
      </c>
      <c r="C21" s="54"/>
      <c r="D21" s="55"/>
      <c r="E21" s="54"/>
      <c r="F21" s="56"/>
      <c r="G21" s="54"/>
      <c r="H21" s="58">
        <v>101.1</v>
      </c>
      <c r="I21" s="57"/>
      <c r="J21" s="57"/>
      <c r="K21" s="68"/>
      <c r="L21" s="63">
        <v>35</v>
      </c>
      <c r="M21" s="63" t="b">
        <f xml:space="preserve"> IF(AND(TRUE), TRUE, FALSE)</f>
        <v>1</v>
      </c>
      <c r="N21" s="64"/>
    </row>
    <row r="22" spans="1:14" x14ac:dyDescent="0.25">
      <c r="A22">
        <v>11</v>
      </c>
      <c r="B22">
        <v>12</v>
      </c>
      <c r="C22" s="54"/>
      <c r="D22" s="55"/>
      <c r="E22" s="54"/>
      <c r="F22" s="56"/>
      <c r="G22" s="54"/>
      <c r="H22" s="58">
        <v>106.31</v>
      </c>
      <c r="I22" s="57"/>
      <c r="J22" s="57"/>
      <c r="K22" s="68"/>
      <c r="L22" s="63">
        <v>23</v>
      </c>
      <c r="M22" s="63" t="b">
        <f xml:space="preserve"> IF(AND(TRUE), TRUE, FALSE)</f>
        <v>1</v>
      </c>
      <c r="N22" s="64"/>
    </row>
    <row r="23" spans="1:14" x14ac:dyDescent="0.25">
      <c r="A23">
        <v>19</v>
      </c>
      <c r="B23">
        <v>12</v>
      </c>
      <c r="C23" s="54"/>
      <c r="D23" s="55"/>
      <c r="E23" s="54"/>
      <c r="F23" s="56"/>
      <c r="G23" s="54"/>
      <c r="H23" s="58">
        <v>105.92</v>
      </c>
      <c r="I23" s="57"/>
      <c r="J23" s="57"/>
      <c r="K23" s="68"/>
      <c r="L23" s="63">
        <v>36</v>
      </c>
      <c r="M23" s="63" t="b">
        <f xml:space="preserve"> IF(AND(TRUE), TRUE, FALSE)</f>
        <v>1</v>
      </c>
      <c r="N23" s="64"/>
    </row>
    <row r="24" spans="1:14" x14ac:dyDescent="0.25">
      <c r="A24">
        <v>19</v>
      </c>
      <c r="B24">
        <v>13</v>
      </c>
      <c r="C24" s="54"/>
      <c r="D24" s="55"/>
      <c r="E24" s="54"/>
      <c r="F24" s="56"/>
      <c r="G24" s="54"/>
      <c r="H24" s="58">
        <v>122.3</v>
      </c>
      <c r="I24" s="57"/>
      <c r="J24" s="57"/>
      <c r="K24" s="68"/>
      <c r="L24" s="63">
        <v>37</v>
      </c>
      <c r="M24" s="63" t="b">
        <f xml:space="preserve"> IF(AND(TRUE), TRUE, FALSE)</f>
        <v>1</v>
      </c>
      <c r="N24" s="64"/>
    </row>
    <row r="25" spans="1:14" x14ac:dyDescent="0.25">
      <c r="A25">
        <v>11</v>
      </c>
      <c r="B25">
        <v>14</v>
      </c>
      <c r="C25" s="54"/>
      <c r="D25" s="55"/>
      <c r="E25" s="54"/>
      <c r="F25" s="56"/>
      <c r="G25" s="54"/>
      <c r="H25" s="58">
        <v>11.3</v>
      </c>
      <c r="I25" s="57"/>
      <c r="J25" s="57"/>
      <c r="K25" s="68"/>
      <c r="L25" s="63">
        <v>24</v>
      </c>
      <c r="M25" s="63" t="b">
        <f xml:space="preserve"> IF(AND(TRUE), TRUE, FALSE)</f>
        <v>1</v>
      </c>
      <c r="N25" s="64"/>
    </row>
    <row r="26" spans="1:14" x14ac:dyDescent="0.25">
      <c r="A26">
        <v>19</v>
      </c>
      <c r="B26">
        <v>15</v>
      </c>
      <c r="C26" s="54"/>
      <c r="D26" s="55"/>
      <c r="E26" s="54"/>
      <c r="F26" s="56"/>
      <c r="G26" s="54"/>
      <c r="H26" s="58">
        <v>113.69</v>
      </c>
      <c r="I26" s="57"/>
      <c r="J26" s="57"/>
      <c r="K26" s="68"/>
      <c r="L26" s="63">
        <v>38</v>
      </c>
      <c r="M26" s="63" t="b">
        <f xml:space="preserve"> IF(AND(TRUE), TRUE, FALSE)</f>
        <v>1</v>
      </c>
      <c r="N26" s="64"/>
    </row>
    <row r="27" spans="1:14" x14ac:dyDescent="0.25">
      <c r="A27">
        <v>19</v>
      </c>
      <c r="B27">
        <v>16</v>
      </c>
      <c r="C27" s="54"/>
      <c r="D27" s="55"/>
      <c r="E27" s="54"/>
      <c r="F27" s="56"/>
      <c r="G27" s="54"/>
      <c r="H27" s="58">
        <v>224.07</v>
      </c>
      <c r="I27" s="57"/>
      <c r="J27" s="57"/>
      <c r="K27" s="68"/>
      <c r="L27" s="63">
        <v>39</v>
      </c>
      <c r="M27" s="63" t="b">
        <f xml:space="preserve"> IF(AND(TRUE), TRUE, FALSE)</f>
        <v>1</v>
      </c>
      <c r="N27" s="64"/>
    </row>
    <row r="28" spans="1:14" x14ac:dyDescent="0.25">
      <c r="A28">
        <v>32</v>
      </c>
      <c r="B28">
        <v>17</v>
      </c>
      <c r="C28" s="54"/>
      <c r="D28" s="55"/>
      <c r="E28" s="54"/>
      <c r="F28" s="56"/>
      <c r="G28" s="54"/>
      <c r="H28" s="58">
        <v>42.1</v>
      </c>
      <c r="I28" s="57"/>
      <c r="J28" s="57"/>
      <c r="K28" s="68"/>
      <c r="L28" s="63">
        <v>52</v>
      </c>
      <c r="M28" s="63" t="b">
        <f xml:space="preserve"> IF(AND(TRUE), TRUE, FALSE)</f>
        <v>1</v>
      </c>
      <c r="N28" s="64"/>
    </row>
    <row r="29" spans="1:14" x14ac:dyDescent="0.25">
      <c r="A29">
        <v>11</v>
      </c>
      <c r="B29">
        <v>18</v>
      </c>
      <c r="C29" s="54"/>
      <c r="D29" s="55"/>
      <c r="E29" s="54"/>
      <c r="F29" s="56"/>
      <c r="G29" s="54"/>
      <c r="H29" s="58">
        <v>3.6</v>
      </c>
      <c r="I29" s="57"/>
      <c r="J29" s="57"/>
      <c r="K29" s="68"/>
      <c r="L29" s="63">
        <v>25</v>
      </c>
      <c r="M29" s="63" t="b">
        <f xml:space="preserve"> IF(AND(TRUE), TRUE, FALSE)</f>
        <v>1</v>
      </c>
      <c r="N29" s="64"/>
    </row>
    <row r="30" spans="1:14" x14ac:dyDescent="0.25">
      <c r="A30">
        <v>5</v>
      </c>
      <c r="B30">
        <v>19</v>
      </c>
      <c r="C30" s="54"/>
      <c r="D30" s="55"/>
      <c r="E30" s="54"/>
      <c r="F30" s="56"/>
      <c r="G30" s="54"/>
      <c r="H30" s="58">
        <v>27</v>
      </c>
      <c r="I30" s="57"/>
      <c r="J30" s="57"/>
      <c r="K30" s="68"/>
      <c r="L30" s="63">
        <v>9</v>
      </c>
      <c r="M30" s="63" t="b">
        <f xml:space="preserve"> IF(AND(TRUE), TRUE, FALSE)</f>
        <v>1</v>
      </c>
      <c r="N30" s="64"/>
    </row>
    <row r="31" spans="1:14" x14ac:dyDescent="0.25">
      <c r="A31">
        <v>11</v>
      </c>
      <c r="B31">
        <v>19</v>
      </c>
      <c r="C31" s="54"/>
      <c r="D31" s="55"/>
      <c r="E31" s="54"/>
      <c r="F31" s="56"/>
      <c r="G31" s="54"/>
      <c r="H31" s="58">
        <v>14.8</v>
      </c>
      <c r="I31" s="57"/>
      <c r="J31" s="57"/>
      <c r="K31" s="68"/>
      <c r="L31" s="63">
        <v>26</v>
      </c>
      <c r="M31" s="63" t="b">
        <f xml:space="preserve"> IF(AND(TRUE), TRUE, FALSE)</f>
        <v>1</v>
      </c>
      <c r="N31" s="64"/>
    </row>
    <row r="32" spans="1:14" x14ac:dyDescent="0.25">
      <c r="A32">
        <v>5</v>
      </c>
      <c r="B32">
        <v>20</v>
      </c>
      <c r="C32" s="54"/>
      <c r="D32" s="55"/>
      <c r="E32" s="54"/>
      <c r="F32" s="56"/>
      <c r="G32" s="54"/>
      <c r="H32" s="58">
        <v>14.4</v>
      </c>
      <c r="I32" s="57"/>
      <c r="J32" s="57"/>
      <c r="K32" s="68"/>
      <c r="L32" s="63">
        <v>10</v>
      </c>
      <c r="M32" s="63" t="b">
        <f xml:space="preserve"> IF(AND(TRUE), TRUE, FALSE)</f>
        <v>1</v>
      </c>
      <c r="N32" s="64"/>
    </row>
    <row r="33" spans="1:14" x14ac:dyDescent="0.25">
      <c r="A33">
        <v>19</v>
      </c>
      <c r="B33">
        <v>20</v>
      </c>
      <c r="C33" s="54"/>
      <c r="D33" s="55"/>
      <c r="E33" s="54"/>
      <c r="F33" s="56"/>
      <c r="G33" s="54"/>
      <c r="H33" s="58">
        <v>40.75</v>
      </c>
      <c r="I33" s="57"/>
      <c r="J33" s="57"/>
      <c r="K33" s="68"/>
      <c r="L33" s="63">
        <v>40</v>
      </c>
      <c r="M33" s="63" t="b">
        <f xml:space="preserve"> IF(AND(TRUE), TRUE, FALSE)</f>
        <v>1</v>
      </c>
      <c r="N33" s="64"/>
    </row>
    <row r="34" spans="1:14" x14ac:dyDescent="0.25">
      <c r="A34">
        <v>32</v>
      </c>
      <c r="B34">
        <v>20</v>
      </c>
      <c r="C34" s="54"/>
      <c r="D34" s="55"/>
      <c r="E34" s="54"/>
      <c r="F34" s="56"/>
      <c r="G34" s="54"/>
      <c r="H34" s="58">
        <v>9.4499999999999993</v>
      </c>
      <c r="I34" s="57"/>
      <c r="J34" s="57"/>
      <c r="K34" s="68"/>
      <c r="L34" s="63">
        <v>53</v>
      </c>
      <c r="M34" s="63" t="b">
        <f xml:space="preserve"> IF(AND(TRUE), TRUE, FALSE)</f>
        <v>1</v>
      </c>
      <c r="N34" s="64"/>
    </row>
    <row r="35" spans="1:14" x14ac:dyDescent="0.25">
      <c r="A35">
        <v>19</v>
      </c>
      <c r="B35">
        <v>21</v>
      </c>
      <c r="C35" s="54"/>
      <c r="D35" s="55"/>
      <c r="E35" s="54"/>
      <c r="F35" s="56"/>
      <c r="G35" s="54"/>
      <c r="H35" s="58">
        <v>54.76</v>
      </c>
      <c r="I35" s="57"/>
      <c r="J35" s="57"/>
      <c r="K35" s="68"/>
      <c r="L35" s="63">
        <v>41</v>
      </c>
      <c r="M35" s="63" t="b">
        <f xml:space="preserve"> IF(AND(TRUE), TRUE, FALSE)</f>
        <v>1</v>
      </c>
      <c r="N35" s="64"/>
    </row>
    <row r="36" spans="1:14" x14ac:dyDescent="0.25">
      <c r="A36">
        <v>11</v>
      </c>
      <c r="B36">
        <v>22</v>
      </c>
      <c r="C36" s="54"/>
      <c r="D36" s="55"/>
      <c r="E36" s="54"/>
      <c r="F36" s="56"/>
      <c r="G36" s="54"/>
      <c r="H36" s="58">
        <v>24</v>
      </c>
      <c r="I36" s="57"/>
      <c r="J36" s="57"/>
      <c r="K36" s="68"/>
      <c r="L36" s="63">
        <v>27</v>
      </c>
      <c r="M36" s="63" t="b">
        <f xml:space="preserve"> IF(AND(TRUE), TRUE, FALSE)</f>
        <v>1</v>
      </c>
      <c r="N36" s="64"/>
    </row>
    <row r="37" spans="1:14" x14ac:dyDescent="0.25">
      <c r="A37">
        <v>19</v>
      </c>
      <c r="B37">
        <v>22</v>
      </c>
      <c r="C37" s="54"/>
      <c r="D37" s="55"/>
      <c r="E37" s="54"/>
      <c r="F37" s="56"/>
      <c r="G37" s="54"/>
      <c r="H37" s="58">
        <v>41.59</v>
      </c>
      <c r="I37" s="57"/>
      <c r="J37" s="57"/>
      <c r="K37" s="68"/>
      <c r="L37" s="63">
        <v>42</v>
      </c>
      <c r="M37" s="63" t="b">
        <f xml:space="preserve"> IF(AND(TRUE), TRUE, FALSE)</f>
        <v>1</v>
      </c>
      <c r="N37" s="64"/>
    </row>
    <row r="38" spans="1:14" x14ac:dyDescent="0.25">
      <c r="A38">
        <v>5</v>
      </c>
      <c r="B38">
        <v>23</v>
      </c>
      <c r="C38" s="54"/>
      <c r="D38" s="55"/>
      <c r="E38" s="54"/>
      <c r="F38" s="56"/>
      <c r="G38" s="54"/>
      <c r="H38" s="58">
        <v>14.4</v>
      </c>
      <c r="I38" s="57"/>
      <c r="J38" s="57"/>
      <c r="K38" s="68"/>
      <c r="L38" s="63">
        <v>11</v>
      </c>
      <c r="M38" s="63" t="b">
        <f xml:space="preserve"> IF(AND(TRUE), TRUE, FALSE)</f>
        <v>1</v>
      </c>
      <c r="N38" s="64"/>
    </row>
    <row r="39" spans="1:14" x14ac:dyDescent="0.25">
      <c r="A39">
        <v>19</v>
      </c>
      <c r="B39">
        <v>23</v>
      </c>
      <c r="C39" s="54"/>
      <c r="D39" s="55"/>
      <c r="E39" s="54"/>
      <c r="F39" s="56"/>
      <c r="G39" s="54"/>
      <c r="H39" s="58">
        <v>42.04</v>
      </c>
      <c r="I39" s="57"/>
      <c r="J39" s="57"/>
      <c r="K39" s="68"/>
      <c r="L39" s="63">
        <v>43</v>
      </c>
      <c r="M39" s="63" t="b">
        <f xml:space="preserve"> IF(AND(TRUE), TRUE, FALSE)</f>
        <v>1</v>
      </c>
      <c r="N39" s="64"/>
    </row>
    <row r="40" spans="1:14" x14ac:dyDescent="0.25">
      <c r="A40">
        <v>32</v>
      </c>
      <c r="B40">
        <v>23</v>
      </c>
      <c r="C40" s="54"/>
      <c r="D40" s="55"/>
      <c r="E40" s="54"/>
      <c r="F40" s="56"/>
      <c r="G40" s="54"/>
      <c r="H40" s="58">
        <v>14.8</v>
      </c>
      <c r="I40" s="57"/>
      <c r="J40" s="57"/>
      <c r="K40" s="68"/>
      <c r="L40" s="63">
        <v>54</v>
      </c>
      <c r="M40" s="63" t="b">
        <f xml:space="preserve"> IF(AND(TRUE), TRUE, FALSE)</f>
        <v>1</v>
      </c>
      <c r="N40" s="64"/>
    </row>
    <row r="41" spans="1:14" x14ac:dyDescent="0.25">
      <c r="A41">
        <v>5</v>
      </c>
      <c r="B41">
        <v>24</v>
      </c>
      <c r="C41" s="54"/>
      <c r="D41" s="55"/>
      <c r="E41" s="54"/>
      <c r="F41" s="56"/>
      <c r="G41" s="54"/>
      <c r="H41" s="58">
        <v>10.1</v>
      </c>
      <c r="I41" s="57"/>
      <c r="J41" s="57"/>
      <c r="K41" s="68"/>
      <c r="L41" s="63">
        <v>12</v>
      </c>
      <c r="M41" s="63" t="b">
        <f xml:space="preserve"> IF(AND(TRUE), TRUE, FALSE)</f>
        <v>1</v>
      </c>
      <c r="N41" s="64"/>
    </row>
    <row r="42" spans="1:14" x14ac:dyDescent="0.25">
      <c r="A42">
        <v>5</v>
      </c>
      <c r="B42">
        <v>25</v>
      </c>
      <c r="C42" s="54"/>
      <c r="D42" s="55"/>
      <c r="E42" s="54"/>
      <c r="F42" s="56"/>
      <c r="G42" s="54"/>
      <c r="H42" s="58">
        <v>60.5</v>
      </c>
      <c r="I42" s="57"/>
      <c r="J42" s="57"/>
      <c r="K42" s="68"/>
      <c r="L42" s="63">
        <v>13</v>
      </c>
      <c r="M42" s="63" t="b">
        <f xml:space="preserve"> IF(AND(TRUE), TRUE, FALSE)</f>
        <v>1</v>
      </c>
      <c r="N42" s="64"/>
    </row>
    <row r="43" spans="1:14" x14ac:dyDescent="0.25">
      <c r="A43">
        <v>19</v>
      </c>
      <c r="B43">
        <v>25</v>
      </c>
      <c r="C43" s="54"/>
      <c r="D43" s="55"/>
      <c r="E43" s="54"/>
      <c r="F43" s="56"/>
      <c r="G43" s="54"/>
      <c r="H43" s="58">
        <v>86.5</v>
      </c>
      <c r="I43" s="57"/>
      <c r="J43" s="57"/>
      <c r="K43" s="68"/>
      <c r="L43" s="63">
        <v>44</v>
      </c>
      <c r="M43" s="63" t="b">
        <f xml:space="preserve"> IF(AND(TRUE), TRUE, FALSE)</f>
        <v>1</v>
      </c>
      <c r="N43" s="64"/>
    </row>
    <row r="44" spans="1:14" x14ac:dyDescent="0.25">
      <c r="A44">
        <v>5</v>
      </c>
      <c r="B44">
        <v>26</v>
      </c>
      <c r="C44" s="54"/>
      <c r="D44" s="55"/>
      <c r="E44" s="54"/>
      <c r="F44" s="56"/>
      <c r="G44" s="54"/>
      <c r="H44" s="58">
        <v>80</v>
      </c>
      <c r="I44" s="57"/>
      <c r="J44" s="57"/>
      <c r="K44" s="68"/>
      <c r="L44" s="63">
        <v>14</v>
      </c>
      <c r="M44" s="63" t="b">
        <f xml:space="preserve"> IF(AND(TRUE), TRUE, FALSE)</f>
        <v>1</v>
      </c>
      <c r="N44" s="64"/>
    </row>
    <row r="45" spans="1:14" x14ac:dyDescent="0.25">
      <c r="A45">
        <v>19</v>
      </c>
      <c r="B45">
        <v>26</v>
      </c>
      <c r="C45" s="54"/>
      <c r="D45" s="55"/>
      <c r="E45" s="54"/>
      <c r="F45" s="56"/>
      <c r="G45" s="54"/>
      <c r="H45" s="58">
        <v>109.25</v>
      </c>
      <c r="I45" s="57"/>
      <c r="J45" s="57"/>
      <c r="K45" s="68"/>
      <c r="L45" s="63">
        <v>45</v>
      </c>
      <c r="M45" s="63" t="b">
        <f xml:space="preserve"> IF(AND(TRUE), TRUE, FALSE)</f>
        <v>1</v>
      </c>
      <c r="N45" s="64"/>
    </row>
    <row r="46" spans="1:14" x14ac:dyDescent="0.25">
      <c r="A46">
        <v>5</v>
      </c>
      <c r="B46">
        <v>27</v>
      </c>
      <c r="C46" s="54"/>
      <c r="D46" s="55"/>
      <c r="E46" s="54"/>
      <c r="F46" s="56"/>
      <c r="G46" s="54"/>
      <c r="H46" s="58">
        <v>75</v>
      </c>
      <c r="I46" s="57"/>
      <c r="J46" s="57"/>
      <c r="K46" s="68"/>
      <c r="L46" s="63">
        <v>15</v>
      </c>
      <c r="M46" s="63" t="b">
        <f xml:space="preserve"> IF(AND(TRUE), TRUE, FALSE)</f>
        <v>1</v>
      </c>
      <c r="N46" s="64"/>
    </row>
    <row r="47" spans="1:14" x14ac:dyDescent="0.25">
      <c r="A47">
        <v>19</v>
      </c>
      <c r="B47">
        <v>27</v>
      </c>
      <c r="C47" s="54"/>
      <c r="D47" s="55"/>
      <c r="E47" s="54"/>
      <c r="F47" s="56"/>
      <c r="G47" s="54"/>
      <c r="H47" s="58">
        <v>104.25</v>
      </c>
      <c r="I47" s="57"/>
      <c r="J47" s="57"/>
      <c r="K47" s="68"/>
      <c r="L47" s="63">
        <v>46</v>
      </c>
      <c r="M47" s="63" t="b">
        <f xml:space="preserve"> IF(AND(TRUE), TRUE, FALSE)</f>
        <v>1</v>
      </c>
      <c r="N47" s="64"/>
    </row>
    <row r="48" spans="1:14" x14ac:dyDescent="0.25">
      <c r="A48">
        <v>5</v>
      </c>
      <c r="B48">
        <v>28</v>
      </c>
      <c r="C48" s="54"/>
      <c r="D48" s="55"/>
      <c r="E48" s="54"/>
      <c r="F48" s="56"/>
      <c r="G48" s="54"/>
      <c r="H48" s="58">
        <v>46</v>
      </c>
      <c r="I48" s="57"/>
      <c r="J48" s="57"/>
      <c r="K48" s="68"/>
      <c r="L48" s="63">
        <v>16</v>
      </c>
      <c r="M48" s="63" t="b">
        <f xml:space="preserve"> IF(AND(TRUE), TRUE, FALSE)</f>
        <v>1</v>
      </c>
      <c r="N48" s="64"/>
    </row>
    <row r="49" spans="1:14" x14ac:dyDescent="0.25">
      <c r="A49">
        <v>19</v>
      </c>
      <c r="B49">
        <v>28</v>
      </c>
      <c r="C49" s="54"/>
      <c r="D49" s="55"/>
      <c r="E49" s="54"/>
      <c r="F49" s="56"/>
      <c r="G49" s="54"/>
      <c r="H49" s="58">
        <v>72.5</v>
      </c>
      <c r="I49" s="57"/>
      <c r="J49" s="57"/>
      <c r="K49" s="68"/>
      <c r="L49" s="63">
        <v>47</v>
      </c>
      <c r="M49" s="63" t="b">
        <f xml:space="preserve"> IF(AND(TRUE), TRUE, FALSE)</f>
        <v>1</v>
      </c>
      <c r="N49" s="64"/>
    </row>
    <row r="50" spans="1:14" x14ac:dyDescent="0.25">
      <c r="A50">
        <v>19</v>
      </c>
      <c r="B50">
        <v>29</v>
      </c>
      <c r="C50" s="54"/>
      <c r="D50" s="55"/>
      <c r="E50" s="54"/>
      <c r="F50" s="56"/>
      <c r="G50" s="54"/>
      <c r="H50" s="58">
        <v>100.1</v>
      </c>
      <c r="I50" s="57"/>
      <c r="J50" s="57"/>
      <c r="K50" s="68"/>
      <c r="L50" s="63">
        <v>48</v>
      </c>
      <c r="M50" s="63" t="b">
        <f xml:space="preserve"> IF(AND(TRUE), TRUE, FALSE)</f>
        <v>1</v>
      </c>
      <c r="N50" s="64"/>
    </row>
    <row r="51" spans="1:14" x14ac:dyDescent="0.25">
      <c r="A51">
        <v>11</v>
      </c>
      <c r="B51">
        <v>30</v>
      </c>
      <c r="C51" s="54"/>
      <c r="D51" s="55"/>
      <c r="E51" s="54"/>
      <c r="F51" s="56"/>
      <c r="G51" s="54"/>
      <c r="H51" s="58">
        <v>4.9400000000000004</v>
      </c>
      <c r="I51" s="57"/>
      <c r="J51" s="57"/>
      <c r="K51" s="68"/>
      <c r="L51" s="63">
        <v>28</v>
      </c>
      <c r="M51" s="63" t="b">
        <f xml:space="preserve"> IF(AND(TRUE), TRUE, FALSE)</f>
        <v>1</v>
      </c>
      <c r="N51" s="64"/>
    </row>
    <row r="52" spans="1:14" x14ac:dyDescent="0.25">
      <c r="A52">
        <v>11</v>
      </c>
      <c r="B52">
        <v>31</v>
      </c>
      <c r="C52" s="54"/>
      <c r="D52" s="55"/>
      <c r="E52" s="54"/>
      <c r="F52" s="56"/>
      <c r="G52" s="54"/>
      <c r="H52" s="58">
        <v>14.6</v>
      </c>
      <c r="I52" s="57"/>
      <c r="J52" s="57"/>
      <c r="K52" s="68"/>
      <c r="L52" s="63">
        <v>29</v>
      </c>
      <c r="M52" s="63" t="b">
        <f xml:space="preserve"> IF(AND(TRUE), TRUE, FALSE)</f>
        <v>1</v>
      </c>
      <c r="N52" s="64"/>
    </row>
    <row r="53" spans="1:14" x14ac:dyDescent="0.25">
      <c r="A53">
        <v>5</v>
      </c>
      <c r="B53">
        <v>32</v>
      </c>
      <c r="C53" s="54"/>
      <c r="D53" s="55"/>
      <c r="E53" s="54"/>
      <c r="F53" s="56"/>
      <c r="G53" s="54"/>
      <c r="H53" s="58">
        <v>22.75</v>
      </c>
      <c r="I53" s="57"/>
      <c r="J53" s="57"/>
      <c r="K53" s="68"/>
      <c r="L53" s="63">
        <v>17</v>
      </c>
      <c r="M53" s="63" t="b">
        <f xml:space="preserve"> IF(AND(TRUE), TRUE, FALSE)</f>
        <v>1</v>
      </c>
      <c r="N53" s="64"/>
    </row>
    <row r="54" spans="1:14" x14ac:dyDescent="0.25">
      <c r="A54">
        <v>19</v>
      </c>
      <c r="B54">
        <v>32</v>
      </c>
      <c r="C54" s="54"/>
      <c r="D54" s="55"/>
      <c r="E54" s="54"/>
      <c r="F54" s="56"/>
      <c r="G54" s="54"/>
      <c r="H54" s="58">
        <v>52</v>
      </c>
      <c r="I54" s="57"/>
      <c r="J54" s="57"/>
      <c r="K54" s="68"/>
      <c r="L54" s="63">
        <v>49</v>
      </c>
      <c r="M54" s="63" t="b">
        <f xml:space="preserve"> IF(AND(TRUE), TRUE, FALSE)</f>
        <v>1</v>
      </c>
      <c r="N54" s="6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4"/>
    <dataValidation allowBlank="1" showErrorMessage="1" sqref="N2:N5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4"/>
    <dataValidation allowBlank="1" showInputMessage="1" promptTitle="Edge Color" prompt="To select an optional edge color, right-click and select Select Color on the right-click menu." sqref="C3:C54"/>
    <dataValidation allowBlank="1" showInputMessage="1" errorTitle="Invalid Edge Width" error="The optional edge width must be a whole number between 1 and 10." promptTitle="Edge Width" prompt="Enter an optional edge width between 1 and 10." sqref="D3:D54"/>
    <dataValidation allowBlank="1" showInputMessage="1" errorTitle="Invalid Edge Opacity" error="The optional edge opacity must be a whole number between 0 and 10." promptTitle="Edge Opacity" prompt="Enter an optional edge opacity between 0 (transparent) and 100 (opaque)." sqref="F3:F5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4">
      <formula1>ValidEdgeVisibilities</formula1>
    </dataValidation>
    <dataValidation allowBlank="1" showInputMessage="1" showErrorMessage="1" promptTitle="Vertex 1 Name" prompt="Enter the name of the edge's first vertex." sqref="A3:A54"/>
    <dataValidation allowBlank="1" showInputMessage="1" showErrorMessage="1" promptTitle="Vertex 2 Name" prompt="Enter the name of the edge's second vertex." sqref="B3:B54"/>
    <dataValidation allowBlank="1" showInputMessage="1" showErrorMessage="1" errorTitle="Invalid Edge Visibility" error="You have entered an unrecognized edge visibility.  Try selecting from the drop-down list instead." promptTitle="Edge Label" prompt="Enter an optional edge label." sqref="H3:H5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4">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4"/>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34"/>
  <sheetViews>
    <sheetView workbookViewId="0">
      <pane xSplit="1" ySplit="2" topLeftCell="B9" activePane="bottomRight" state="frozen"/>
      <selection pane="topRight" activeCell="B1" sqref="B1"/>
      <selection pane="bottomLeft" activeCell="A3" sqref="A3"/>
      <selection pane="bottomRight" activeCell="H10" sqref="H10"/>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2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25">
      <c r="A3" s="50" t="s">
        <v>174</v>
      </c>
      <c r="B3" s="54"/>
      <c r="C3" s="54"/>
      <c r="D3" s="55"/>
      <c r="E3" s="56"/>
      <c r="F3" s="54"/>
      <c r="G3" s="54"/>
      <c r="H3" s="58" t="s">
        <v>206</v>
      </c>
      <c r="I3" s="57"/>
      <c r="J3" s="57"/>
      <c r="K3" s="58"/>
      <c r="L3" s="60"/>
      <c r="M3" s="61">
        <v>2298.199951171875</v>
      </c>
      <c r="N3" s="61">
        <v>8657.6435546875</v>
      </c>
      <c r="O3" s="59"/>
      <c r="P3" s="62"/>
      <c r="Q3" s="62"/>
      <c r="R3" s="51"/>
      <c r="S3" s="51"/>
      <c r="T3" s="51"/>
      <c r="U3" s="51"/>
      <c r="V3" s="52"/>
      <c r="W3" s="52"/>
      <c r="X3" s="53"/>
      <c r="Y3" s="52"/>
      <c r="Z3" s="52"/>
      <c r="AA3" s="63">
        <v>3</v>
      </c>
      <c r="AB3" s="63" t="b">
        <f xml:space="preserve"> IF(AND(OR(NOT(ISNUMBER(Vertices[X])), Vertices[X] &gt;= Misc!$O$2), OR(NOT(ISNUMBER(Vertices[X])), Vertices[X] &lt;= Misc!$P$2),OR(NOT(ISNUMBER(Vertices[Y])), Vertices[Y] &gt;= Misc!$O$3), OR(NOT(ISNUMBER(Vertices[Y])), Vertices[Y] &lt;= Misc!$P$3),TRUE), TRUE, FALSE)</f>
        <v>1</v>
      </c>
      <c r="AC3" s="64"/>
      <c r="AD3" s="3"/>
      <c r="AF3"/>
      <c r="AG3"/>
      <c r="AH3"/>
    </row>
    <row r="4" spans="1:34" x14ac:dyDescent="0.25">
      <c r="A4" s="79" t="s">
        <v>175</v>
      </c>
      <c r="B4" s="80"/>
      <c r="C4" s="80"/>
      <c r="D4" s="81"/>
      <c r="E4" s="82"/>
      <c r="F4" s="80"/>
      <c r="G4" s="80"/>
      <c r="H4" s="83" t="s">
        <v>207</v>
      </c>
      <c r="I4" s="84"/>
      <c r="J4" s="84"/>
      <c r="K4" s="83"/>
      <c r="L4" s="85"/>
      <c r="M4" s="86">
        <v>8163.44384765625</v>
      </c>
      <c r="N4" s="86">
        <v>915.14483642578125</v>
      </c>
      <c r="O4" s="87"/>
      <c r="P4" s="88"/>
      <c r="Q4" s="88"/>
      <c r="R4" s="89"/>
      <c r="S4" s="89"/>
      <c r="T4" s="89"/>
      <c r="U4" s="89"/>
      <c r="V4" s="90"/>
      <c r="W4" s="90"/>
      <c r="X4" s="90"/>
      <c r="Y4" s="90"/>
      <c r="Z4" s="91"/>
      <c r="AA4" s="92">
        <v>4</v>
      </c>
      <c r="AB4" s="92" t="b">
        <f xml:space="preserve"> IF(AND(OR(NOT(ISNUMBER(Vertices[X])), Vertices[X] &gt;= Misc!$O$2), OR(NOT(ISNUMBER(Vertices[X])), Vertices[X] &lt;= Misc!$P$2),OR(NOT(ISNUMBER(Vertices[Y])), Vertices[Y] &gt;= Misc!$O$3), OR(NOT(ISNUMBER(Vertices[Y])), Vertices[Y] &lt;= Misc!$P$3),TRUE), TRUE, FALSE)</f>
        <v>1</v>
      </c>
      <c r="AC4" s="93"/>
    </row>
    <row r="5" spans="1:34" x14ac:dyDescent="0.25">
      <c r="A5" s="79" t="s">
        <v>176</v>
      </c>
      <c r="B5" s="80"/>
      <c r="C5" s="80"/>
      <c r="D5" s="81"/>
      <c r="E5" s="82"/>
      <c r="F5" s="80"/>
      <c r="G5" s="80"/>
      <c r="H5" s="83" t="s">
        <v>208</v>
      </c>
      <c r="I5" s="84"/>
      <c r="J5" s="84"/>
      <c r="K5" s="83"/>
      <c r="L5" s="85"/>
      <c r="M5" s="86">
        <v>826.2059326171875</v>
      </c>
      <c r="N5" s="86">
        <v>7019.4443359375</v>
      </c>
      <c r="O5" s="87"/>
      <c r="P5" s="88"/>
      <c r="Q5" s="88"/>
      <c r="R5" s="89"/>
      <c r="S5" s="89"/>
      <c r="T5" s="89"/>
      <c r="U5" s="89"/>
      <c r="V5" s="90"/>
      <c r="W5" s="90"/>
      <c r="X5" s="90"/>
      <c r="Y5" s="90"/>
      <c r="Z5" s="91"/>
      <c r="AA5" s="92">
        <v>5</v>
      </c>
      <c r="AB5" s="92" t="b">
        <f xml:space="preserve"> IF(AND(OR(NOT(ISNUMBER(Vertices[X])), Vertices[X] &gt;= Misc!$O$2), OR(NOT(ISNUMBER(Vertices[X])), Vertices[X] &lt;= Misc!$P$2),OR(NOT(ISNUMBER(Vertices[Y])), Vertices[Y] &gt;= Misc!$O$3), OR(NOT(ISNUMBER(Vertices[Y])), Vertices[Y] &lt;= Misc!$P$3),TRUE), TRUE, FALSE)</f>
        <v>1</v>
      </c>
      <c r="AC5" s="93"/>
    </row>
    <row r="6" spans="1:34" x14ac:dyDescent="0.25">
      <c r="A6" s="79" t="s">
        <v>177</v>
      </c>
      <c r="B6" s="80"/>
      <c r="C6" s="80"/>
      <c r="D6" s="81"/>
      <c r="E6" s="82"/>
      <c r="F6" s="80"/>
      <c r="G6" s="80"/>
      <c r="H6" s="83" t="s">
        <v>209</v>
      </c>
      <c r="I6" s="84"/>
      <c r="J6" s="84"/>
      <c r="K6" s="83"/>
      <c r="L6" s="85"/>
      <c r="M6" s="86">
        <v>6932.0068359375</v>
      </c>
      <c r="N6" s="86">
        <v>502.45870971679687</v>
      </c>
      <c r="O6" s="87"/>
      <c r="P6" s="88"/>
      <c r="Q6" s="88"/>
      <c r="R6" s="89"/>
      <c r="S6" s="89"/>
      <c r="T6" s="89"/>
      <c r="U6" s="89"/>
      <c r="V6" s="90"/>
      <c r="W6" s="90"/>
      <c r="X6" s="90"/>
      <c r="Y6" s="90"/>
      <c r="Z6" s="91"/>
      <c r="AA6" s="92">
        <v>6</v>
      </c>
      <c r="AB6" s="92" t="b">
        <f xml:space="preserve"> IF(AND(OR(NOT(ISNUMBER(Vertices[X])), Vertices[X] &gt;= Misc!$O$2), OR(NOT(ISNUMBER(Vertices[X])), Vertices[X] &lt;= Misc!$P$2),OR(NOT(ISNUMBER(Vertices[Y])), Vertices[Y] &gt;= Misc!$O$3), OR(NOT(ISNUMBER(Vertices[Y])), Vertices[Y] &lt;= Misc!$P$3),TRUE), TRUE, FALSE)</f>
        <v>1</v>
      </c>
      <c r="AC6" s="93"/>
    </row>
    <row r="7" spans="1:34" x14ac:dyDescent="0.25">
      <c r="A7" s="79" t="s">
        <v>178</v>
      </c>
      <c r="B7" s="80"/>
      <c r="C7" s="80"/>
      <c r="D7" s="81"/>
      <c r="E7" s="82"/>
      <c r="F7" s="80"/>
      <c r="G7" s="80"/>
      <c r="H7" s="83" t="s">
        <v>210</v>
      </c>
      <c r="I7" s="84"/>
      <c r="J7" s="84"/>
      <c r="K7" s="83"/>
      <c r="L7" s="85"/>
      <c r="M7" s="86">
        <v>3582.45751953125</v>
      </c>
      <c r="N7" s="86">
        <v>4272.44482421875</v>
      </c>
      <c r="O7" s="87"/>
      <c r="P7" s="88"/>
      <c r="Q7" s="88"/>
      <c r="R7" s="89"/>
      <c r="S7" s="89"/>
      <c r="T7" s="89"/>
      <c r="U7" s="89"/>
      <c r="V7" s="90"/>
      <c r="W7" s="90"/>
      <c r="X7" s="90"/>
      <c r="Y7" s="90"/>
      <c r="Z7" s="91"/>
      <c r="AA7" s="92">
        <v>7</v>
      </c>
      <c r="AB7" s="92" t="b">
        <f xml:space="preserve"> IF(AND(OR(NOT(ISNUMBER(Vertices[X])), Vertices[X] &gt;= Misc!$O$2), OR(NOT(ISNUMBER(Vertices[X])), Vertices[X] &lt;= Misc!$P$2),OR(NOT(ISNUMBER(Vertices[Y])), Vertices[Y] &gt;= Misc!$O$3), OR(NOT(ISNUMBER(Vertices[Y])), Vertices[Y] &lt;= Misc!$P$3),TRUE), TRUE, FALSE)</f>
        <v>1</v>
      </c>
      <c r="AC7" s="93"/>
    </row>
    <row r="8" spans="1:34" x14ac:dyDescent="0.25">
      <c r="A8" s="79" t="s">
        <v>179</v>
      </c>
      <c r="B8" s="80"/>
      <c r="C8" s="80"/>
      <c r="D8" s="81"/>
      <c r="E8" s="82"/>
      <c r="F8" s="80"/>
      <c r="G8" s="80"/>
      <c r="H8" s="83" t="s">
        <v>211</v>
      </c>
      <c r="I8" s="84"/>
      <c r="J8" s="84"/>
      <c r="K8" s="83"/>
      <c r="L8" s="85"/>
      <c r="M8" s="86">
        <v>8198.759765625</v>
      </c>
      <c r="N8" s="86">
        <v>8330.921875</v>
      </c>
      <c r="O8" s="87"/>
      <c r="P8" s="88"/>
      <c r="Q8" s="88"/>
      <c r="R8" s="89"/>
      <c r="S8" s="89"/>
      <c r="T8" s="89"/>
      <c r="U8" s="89"/>
      <c r="V8" s="90"/>
      <c r="W8" s="90"/>
      <c r="X8" s="90"/>
      <c r="Y8" s="90"/>
      <c r="Z8" s="91"/>
      <c r="AA8" s="92">
        <v>8</v>
      </c>
      <c r="AB8" s="92" t="b">
        <f xml:space="preserve"> IF(AND(OR(NOT(ISNUMBER(Vertices[X])), Vertices[X] &gt;= Misc!$O$2), OR(NOT(ISNUMBER(Vertices[X])), Vertices[X] &lt;= Misc!$P$2),OR(NOT(ISNUMBER(Vertices[Y])), Vertices[Y] &gt;= Misc!$O$3), OR(NOT(ISNUMBER(Vertices[Y])), Vertices[Y] &lt;= Misc!$P$3),TRUE), TRUE, FALSE)</f>
        <v>1</v>
      </c>
      <c r="AC8" s="93"/>
    </row>
    <row r="9" spans="1:34" x14ac:dyDescent="0.25">
      <c r="A9" s="79" t="s">
        <v>180</v>
      </c>
      <c r="B9" s="80"/>
      <c r="C9" s="80"/>
      <c r="D9" s="81"/>
      <c r="E9" s="82"/>
      <c r="F9" s="80"/>
      <c r="G9" s="80"/>
      <c r="H9" s="83" t="s">
        <v>212</v>
      </c>
      <c r="I9" s="84"/>
      <c r="J9" s="84"/>
      <c r="K9" s="83"/>
      <c r="L9" s="85"/>
      <c r="M9" s="86">
        <v>1758.1566162109375</v>
      </c>
      <c r="N9" s="86">
        <v>1771.762939453125</v>
      </c>
      <c r="O9" s="87"/>
      <c r="P9" s="88"/>
      <c r="Q9" s="88"/>
      <c r="R9" s="89"/>
      <c r="S9" s="89"/>
      <c r="T9" s="89"/>
      <c r="U9" s="89"/>
      <c r="V9" s="90"/>
      <c r="W9" s="90"/>
      <c r="X9" s="90"/>
      <c r="Y9" s="90"/>
      <c r="Z9" s="91"/>
      <c r="AA9" s="92">
        <v>9</v>
      </c>
      <c r="AB9" s="92" t="b">
        <f xml:space="preserve"> IF(AND(OR(NOT(ISNUMBER(Vertices[X])), Vertices[X] &gt;= Misc!$O$2), OR(NOT(ISNUMBER(Vertices[X])), Vertices[X] &lt;= Misc!$P$2),OR(NOT(ISNUMBER(Vertices[Y])), Vertices[Y] &gt;= Misc!$O$3), OR(NOT(ISNUMBER(Vertices[Y])), Vertices[Y] &lt;= Misc!$P$3),TRUE), TRUE, FALSE)</f>
        <v>1</v>
      </c>
      <c r="AC9" s="93"/>
    </row>
    <row r="10" spans="1:34" x14ac:dyDescent="0.25">
      <c r="A10" s="79" t="s">
        <v>181</v>
      </c>
      <c r="B10" s="80" t="s">
        <v>240</v>
      </c>
      <c r="C10" s="80"/>
      <c r="D10" s="81">
        <v>11</v>
      </c>
      <c r="E10" s="82"/>
      <c r="F10" s="80"/>
      <c r="G10" s="80"/>
      <c r="H10" s="83" t="s">
        <v>213</v>
      </c>
      <c r="I10" s="84"/>
      <c r="J10" s="84"/>
      <c r="K10" s="83"/>
      <c r="L10" s="85"/>
      <c r="M10" s="86">
        <v>832.4215087890625</v>
      </c>
      <c r="N10" s="86">
        <v>2510.604248046875</v>
      </c>
      <c r="O10" s="87"/>
      <c r="P10" s="88"/>
      <c r="Q10" s="88"/>
      <c r="R10" s="89"/>
      <c r="S10" s="89"/>
      <c r="T10" s="89"/>
      <c r="U10" s="89"/>
      <c r="V10" s="90"/>
      <c r="W10" s="90"/>
      <c r="X10" s="90"/>
      <c r="Y10" s="90"/>
      <c r="Z10" s="91"/>
      <c r="AA10" s="92">
        <v>10</v>
      </c>
      <c r="AB10" s="92" t="b">
        <f xml:space="preserve"> IF(AND(OR(NOT(ISNUMBER(Vertices[X])), Vertices[X] &gt;= Misc!$O$2), OR(NOT(ISNUMBER(Vertices[X])), Vertices[X] &lt;= Misc!$P$2),OR(NOT(ISNUMBER(Vertices[Y])), Vertices[Y] &gt;= Misc!$O$3), OR(NOT(ISNUMBER(Vertices[Y])), Vertices[Y] &lt;= Misc!$P$3),TRUE), TRUE, FALSE)</f>
        <v>1</v>
      </c>
      <c r="AC10" s="93"/>
    </row>
    <row r="11" spans="1:34" x14ac:dyDescent="0.25">
      <c r="A11" s="79" t="s">
        <v>182</v>
      </c>
      <c r="B11" s="80"/>
      <c r="C11" s="80"/>
      <c r="D11" s="81"/>
      <c r="E11" s="82"/>
      <c r="F11" s="80"/>
      <c r="G11" s="80"/>
      <c r="H11" s="83" t="s">
        <v>214</v>
      </c>
      <c r="I11" s="84"/>
      <c r="J11" s="84"/>
      <c r="K11" s="83"/>
      <c r="L11" s="85"/>
      <c r="M11" s="86">
        <v>5515.26171875</v>
      </c>
      <c r="N11" s="86">
        <v>205.82850646972656</v>
      </c>
      <c r="O11" s="87"/>
      <c r="P11" s="88"/>
      <c r="Q11" s="88"/>
      <c r="R11" s="89"/>
      <c r="S11" s="89"/>
      <c r="T11" s="89"/>
      <c r="U11" s="89"/>
      <c r="V11" s="90"/>
      <c r="W11" s="90"/>
      <c r="X11" s="90"/>
      <c r="Y11" s="90"/>
      <c r="Z11" s="91"/>
      <c r="AA11" s="92">
        <v>11</v>
      </c>
      <c r="AB11" s="92" t="b">
        <f xml:space="preserve"> IF(AND(OR(NOT(ISNUMBER(Vertices[X])), Vertices[X] &gt;= Misc!$O$2), OR(NOT(ISNUMBER(Vertices[X])), Vertices[X] &lt;= Misc!$P$2),OR(NOT(ISNUMBER(Vertices[Y])), Vertices[Y] &gt;= Misc!$O$3), OR(NOT(ISNUMBER(Vertices[Y])), Vertices[Y] &lt;= Misc!$P$3),TRUE), TRUE, FALSE)</f>
        <v>1</v>
      </c>
      <c r="AC11" s="93"/>
    </row>
    <row r="12" spans="1:34" x14ac:dyDescent="0.25">
      <c r="A12" s="79" t="s">
        <v>183</v>
      </c>
      <c r="B12" s="80"/>
      <c r="C12" s="80"/>
      <c r="D12" s="81"/>
      <c r="E12" s="82"/>
      <c r="F12" s="80"/>
      <c r="G12" s="80"/>
      <c r="H12" s="83" t="s">
        <v>215</v>
      </c>
      <c r="I12" s="84"/>
      <c r="J12" s="84"/>
      <c r="K12" s="83"/>
      <c r="L12" s="85"/>
      <c r="M12" s="86">
        <v>4802.07666015625</v>
      </c>
      <c r="N12" s="86">
        <v>9174.7744140625</v>
      </c>
      <c r="O12" s="87"/>
      <c r="P12" s="88"/>
      <c r="Q12" s="88"/>
      <c r="R12" s="89"/>
      <c r="S12" s="89"/>
      <c r="T12" s="89"/>
      <c r="U12" s="89"/>
      <c r="V12" s="90"/>
      <c r="W12" s="90"/>
      <c r="X12" s="90"/>
      <c r="Y12" s="90"/>
      <c r="Z12" s="91"/>
      <c r="AA12" s="92">
        <v>12</v>
      </c>
      <c r="AB12" s="92" t="b">
        <f xml:space="preserve"> IF(AND(OR(NOT(ISNUMBER(Vertices[X])), Vertices[X] &gt;= Misc!$O$2), OR(NOT(ISNUMBER(Vertices[X])), Vertices[X] &lt;= Misc!$P$2),OR(NOT(ISNUMBER(Vertices[Y])), Vertices[Y] &gt;= Misc!$O$3), OR(NOT(ISNUMBER(Vertices[Y])), Vertices[Y] &lt;= Misc!$P$3),TRUE), TRUE, FALSE)</f>
        <v>1</v>
      </c>
      <c r="AC12" s="93"/>
    </row>
    <row r="13" spans="1:34" x14ac:dyDescent="0.25">
      <c r="A13" s="79" t="s">
        <v>184</v>
      </c>
      <c r="B13" s="80" t="s">
        <v>240</v>
      </c>
      <c r="C13" s="80"/>
      <c r="D13" s="81">
        <v>11</v>
      </c>
      <c r="E13" s="82"/>
      <c r="F13" s="80"/>
      <c r="G13" s="80"/>
      <c r="H13" s="83" t="s">
        <v>216</v>
      </c>
      <c r="I13" s="84"/>
      <c r="J13" s="84"/>
      <c r="K13" s="83"/>
      <c r="L13" s="85"/>
      <c r="M13" s="86">
        <v>7821.068359375</v>
      </c>
      <c r="N13" s="86">
        <v>4305.49267578125</v>
      </c>
      <c r="O13" s="87"/>
      <c r="P13" s="88"/>
      <c r="Q13" s="88"/>
      <c r="R13" s="89"/>
      <c r="S13" s="89"/>
      <c r="T13" s="89"/>
      <c r="U13" s="89"/>
      <c r="V13" s="90"/>
      <c r="W13" s="90"/>
      <c r="X13" s="90"/>
      <c r="Y13" s="90"/>
      <c r="Z13" s="91"/>
      <c r="AA13" s="92">
        <v>13</v>
      </c>
      <c r="AB13" s="92" t="b">
        <f xml:space="preserve"> IF(AND(OR(NOT(ISNUMBER(Vertices[X])), Vertices[X] &gt;= Misc!$O$2), OR(NOT(ISNUMBER(Vertices[X])), Vertices[X] &lt;= Misc!$P$2),OR(NOT(ISNUMBER(Vertices[Y])), Vertices[Y] &gt;= Misc!$O$3), OR(NOT(ISNUMBER(Vertices[Y])), Vertices[Y] &lt;= Misc!$P$3),TRUE), TRUE, FALSE)</f>
        <v>1</v>
      </c>
      <c r="AC13" s="93"/>
    </row>
    <row r="14" spans="1:34" x14ac:dyDescent="0.25">
      <c r="A14" s="79" t="s">
        <v>185</v>
      </c>
      <c r="B14" s="80"/>
      <c r="C14" s="80"/>
      <c r="D14" s="81"/>
      <c r="E14" s="82"/>
      <c r="F14" s="80"/>
      <c r="G14" s="80"/>
      <c r="H14" s="83" t="s">
        <v>217</v>
      </c>
      <c r="I14" s="84"/>
      <c r="J14" s="84"/>
      <c r="K14" s="83"/>
      <c r="L14" s="85"/>
      <c r="M14" s="86">
        <v>8760.3212890625</v>
      </c>
      <c r="N14" s="86">
        <v>7382.80419921875</v>
      </c>
      <c r="O14" s="87"/>
      <c r="P14" s="88"/>
      <c r="Q14" s="88"/>
      <c r="R14" s="89"/>
      <c r="S14" s="89"/>
      <c r="T14" s="89"/>
      <c r="U14" s="89"/>
      <c r="V14" s="90"/>
      <c r="W14" s="90"/>
      <c r="X14" s="90"/>
      <c r="Y14" s="90"/>
      <c r="Z14" s="91"/>
      <c r="AA14" s="92">
        <v>14</v>
      </c>
      <c r="AB14" s="92" t="b">
        <f xml:space="preserve"> IF(AND(OR(NOT(ISNUMBER(Vertices[X])), Vertices[X] &gt;= Misc!$O$2), OR(NOT(ISNUMBER(Vertices[X])), Vertices[X] &lt;= Misc!$P$2),OR(NOT(ISNUMBER(Vertices[Y])), Vertices[Y] &gt;= Misc!$O$3), OR(NOT(ISNUMBER(Vertices[Y])), Vertices[Y] &lt;= Misc!$P$3),TRUE), TRUE, FALSE)</f>
        <v>1</v>
      </c>
      <c r="AC14" s="93"/>
    </row>
    <row r="15" spans="1:34" x14ac:dyDescent="0.25">
      <c r="A15" s="79" t="s">
        <v>186</v>
      </c>
      <c r="B15" s="80"/>
      <c r="C15" s="80"/>
      <c r="D15" s="81"/>
      <c r="E15" s="82"/>
      <c r="F15" s="80"/>
      <c r="G15" s="80"/>
      <c r="H15" s="83" t="s">
        <v>218</v>
      </c>
      <c r="I15" s="84"/>
      <c r="J15" s="84"/>
      <c r="K15" s="83"/>
      <c r="L15" s="85"/>
      <c r="M15" s="86">
        <v>2518.787353515625</v>
      </c>
      <c r="N15" s="86">
        <v>862.41650390625</v>
      </c>
      <c r="O15" s="87"/>
      <c r="P15" s="88"/>
      <c r="Q15" s="88"/>
      <c r="R15" s="89"/>
      <c r="S15" s="89"/>
      <c r="T15" s="89"/>
      <c r="U15" s="89"/>
      <c r="V15" s="90"/>
      <c r="W15" s="90"/>
      <c r="X15" s="90"/>
      <c r="Y15" s="90"/>
      <c r="Z15" s="91"/>
      <c r="AA15" s="92">
        <v>15</v>
      </c>
      <c r="AB15" s="92" t="b">
        <f xml:space="preserve"> IF(AND(OR(NOT(ISNUMBER(Vertices[X])), Vertices[X] &gt;= Misc!$O$2), OR(NOT(ISNUMBER(Vertices[X])), Vertices[X] &lt;= Misc!$P$2),OR(NOT(ISNUMBER(Vertices[Y])), Vertices[Y] &gt;= Misc!$O$3), OR(NOT(ISNUMBER(Vertices[Y])), Vertices[Y] &lt;= Misc!$P$3),TRUE), TRUE, FALSE)</f>
        <v>1</v>
      </c>
      <c r="AC15" s="93"/>
    </row>
    <row r="16" spans="1:34" x14ac:dyDescent="0.25">
      <c r="A16" s="79" t="s">
        <v>187</v>
      </c>
      <c r="B16" s="80"/>
      <c r="C16" s="80"/>
      <c r="D16" s="81"/>
      <c r="E16" s="82"/>
      <c r="F16" s="80"/>
      <c r="G16" s="80"/>
      <c r="H16" s="83" t="s">
        <v>219</v>
      </c>
      <c r="I16" s="84"/>
      <c r="J16" s="84"/>
      <c r="K16" s="83"/>
      <c r="L16" s="85"/>
      <c r="M16" s="86">
        <v>9709.7822265625</v>
      </c>
      <c r="N16" s="86">
        <v>3347.17529296875</v>
      </c>
      <c r="O16" s="87"/>
      <c r="P16" s="88"/>
      <c r="Q16" s="88"/>
      <c r="R16" s="89"/>
      <c r="S16" s="89"/>
      <c r="T16" s="89"/>
      <c r="U16" s="89"/>
      <c r="V16" s="90"/>
      <c r="W16" s="90"/>
      <c r="X16" s="90"/>
      <c r="Y16" s="90"/>
      <c r="Z16" s="91"/>
      <c r="AA16" s="92">
        <v>16</v>
      </c>
      <c r="AB16" s="92" t="b">
        <f xml:space="preserve"> IF(AND(OR(NOT(ISNUMBER(Vertices[X])), Vertices[X] &gt;= Misc!$O$2), OR(NOT(ISNUMBER(Vertices[X])), Vertices[X] &lt;= Misc!$P$2),OR(NOT(ISNUMBER(Vertices[Y])), Vertices[Y] &gt;= Misc!$O$3), OR(NOT(ISNUMBER(Vertices[Y])), Vertices[Y] &lt;= Misc!$P$3),TRUE), TRUE, FALSE)</f>
        <v>1</v>
      </c>
      <c r="AC16" s="93"/>
    </row>
    <row r="17" spans="1:29" x14ac:dyDescent="0.25">
      <c r="A17" s="79" t="s">
        <v>188</v>
      </c>
      <c r="B17" s="80"/>
      <c r="C17" s="80"/>
      <c r="D17" s="81"/>
      <c r="E17" s="82"/>
      <c r="F17" s="80"/>
      <c r="G17" s="80"/>
      <c r="H17" s="83" t="s">
        <v>220</v>
      </c>
      <c r="I17" s="84"/>
      <c r="J17" s="84"/>
      <c r="K17" s="83"/>
      <c r="L17" s="85"/>
      <c r="M17" s="86">
        <v>5942.9912109375</v>
      </c>
      <c r="N17" s="86">
        <v>9815.580078125</v>
      </c>
      <c r="O17" s="87"/>
      <c r="P17" s="88"/>
      <c r="Q17" s="88"/>
      <c r="R17" s="89"/>
      <c r="S17" s="89"/>
      <c r="T17" s="89"/>
      <c r="U17" s="89"/>
      <c r="V17" s="90"/>
      <c r="W17" s="90"/>
      <c r="X17" s="90"/>
      <c r="Y17" s="90"/>
      <c r="Z17" s="91"/>
      <c r="AA17" s="92">
        <v>17</v>
      </c>
      <c r="AB17" s="92" t="b">
        <f xml:space="preserve"> IF(AND(OR(NOT(ISNUMBER(Vertices[X])), Vertices[X] &gt;= Misc!$O$2), OR(NOT(ISNUMBER(Vertices[X])), Vertices[X] &lt;= Misc!$P$2),OR(NOT(ISNUMBER(Vertices[Y])), Vertices[Y] &gt;= Misc!$O$3), OR(NOT(ISNUMBER(Vertices[Y])), Vertices[Y] &lt;= Misc!$P$3),TRUE), TRUE, FALSE)</f>
        <v>1</v>
      </c>
      <c r="AC17" s="93"/>
    </row>
    <row r="18" spans="1:29" x14ac:dyDescent="0.25">
      <c r="A18" s="79" t="s">
        <v>189</v>
      </c>
      <c r="B18" s="80"/>
      <c r="C18" s="80"/>
      <c r="D18" s="81"/>
      <c r="E18" s="82"/>
      <c r="F18" s="80"/>
      <c r="G18" s="80"/>
      <c r="H18" s="83" t="s">
        <v>221</v>
      </c>
      <c r="I18" s="84"/>
      <c r="J18" s="84"/>
      <c r="K18" s="83"/>
      <c r="L18" s="85"/>
      <c r="M18" s="86">
        <v>4152.3212890625</v>
      </c>
      <c r="N18" s="86">
        <v>9815.580078125</v>
      </c>
      <c r="O18" s="87"/>
      <c r="P18" s="88"/>
      <c r="Q18" s="88"/>
      <c r="R18" s="89"/>
      <c r="S18" s="89"/>
      <c r="T18" s="89"/>
      <c r="U18" s="89"/>
      <c r="V18" s="90"/>
      <c r="W18" s="90"/>
      <c r="X18" s="90"/>
      <c r="Y18" s="90"/>
      <c r="Z18" s="91"/>
      <c r="AA18" s="92">
        <v>18</v>
      </c>
      <c r="AB18" s="92" t="b">
        <f xml:space="preserve"> IF(AND(OR(NOT(ISNUMBER(Vertices[X])), Vertices[X] &gt;= Misc!$O$2), OR(NOT(ISNUMBER(Vertices[X])), Vertices[X] &lt;= Misc!$P$2),OR(NOT(ISNUMBER(Vertices[Y])), Vertices[Y] &gt;= Misc!$O$3), OR(NOT(ISNUMBER(Vertices[Y])), Vertices[Y] &lt;= Misc!$P$3),TRUE), TRUE, FALSE)</f>
        <v>1</v>
      </c>
      <c r="AC18" s="93"/>
    </row>
    <row r="19" spans="1:29" x14ac:dyDescent="0.25">
      <c r="A19" s="79" t="s">
        <v>190</v>
      </c>
      <c r="B19" s="80"/>
      <c r="C19" s="80"/>
      <c r="D19" s="81"/>
      <c r="E19" s="82"/>
      <c r="F19" s="80"/>
      <c r="G19" s="80"/>
      <c r="H19" s="83" t="s">
        <v>222</v>
      </c>
      <c r="I19" s="84"/>
      <c r="J19" s="84"/>
      <c r="K19" s="83"/>
      <c r="L19" s="85"/>
      <c r="M19" s="86">
        <v>136.25497436523437</v>
      </c>
      <c r="N19" s="86">
        <v>6449.87060546875</v>
      </c>
      <c r="O19" s="87"/>
      <c r="P19" s="88"/>
      <c r="Q19" s="88"/>
      <c r="R19" s="89"/>
      <c r="S19" s="89"/>
      <c r="T19" s="89"/>
      <c r="U19" s="89"/>
      <c r="V19" s="90"/>
      <c r="W19" s="90"/>
      <c r="X19" s="90"/>
      <c r="Y19" s="90"/>
      <c r="Z19" s="91"/>
      <c r="AA19" s="92">
        <v>19</v>
      </c>
      <c r="AB19" s="92" t="b">
        <f xml:space="preserve"> IF(AND(OR(NOT(ISNUMBER(Vertices[X])), Vertices[X] &gt;= Misc!$O$2), OR(NOT(ISNUMBER(Vertices[X])), Vertices[X] &lt;= Misc!$P$2),OR(NOT(ISNUMBER(Vertices[Y])), Vertices[Y] &gt;= Misc!$O$3), OR(NOT(ISNUMBER(Vertices[Y])), Vertices[Y] &lt;= Misc!$P$3),TRUE), TRUE, FALSE)</f>
        <v>1</v>
      </c>
      <c r="AC19" s="93"/>
    </row>
    <row r="20" spans="1:29" x14ac:dyDescent="0.25">
      <c r="A20" s="79" t="s">
        <v>191</v>
      </c>
      <c r="B20" s="80"/>
      <c r="C20" s="80"/>
      <c r="D20" s="81"/>
      <c r="E20" s="82"/>
      <c r="F20" s="80"/>
      <c r="G20" s="80"/>
      <c r="H20" s="83" t="s">
        <v>223</v>
      </c>
      <c r="I20" s="84"/>
      <c r="J20" s="84"/>
      <c r="K20" s="83"/>
      <c r="L20" s="85"/>
      <c r="M20" s="86">
        <v>9862.744140625</v>
      </c>
      <c r="N20" s="86">
        <v>5236.45458984375</v>
      </c>
      <c r="O20" s="87"/>
      <c r="P20" s="88"/>
      <c r="Q20" s="88"/>
      <c r="R20" s="89"/>
      <c r="S20" s="89"/>
      <c r="T20" s="89"/>
      <c r="U20" s="89"/>
      <c r="V20" s="90"/>
      <c r="W20" s="90"/>
      <c r="X20" s="90"/>
      <c r="Y20" s="90"/>
      <c r="Z20" s="91"/>
      <c r="AA20" s="92">
        <v>20</v>
      </c>
      <c r="AB20" s="92" t="b">
        <f xml:space="preserve"> IF(AND(OR(NOT(ISNUMBER(Vertices[X])), Vertices[X] &gt;= Misc!$O$2), OR(NOT(ISNUMBER(Vertices[X])), Vertices[X] &lt;= Misc!$P$2),OR(NOT(ISNUMBER(Vertices[Y])), Vertices[Y] &gt;= Misc!$O$3), OR(NOT(ISNUMBER(Vertices[Y])), Vertices[Y] &lt;= Misc!$P$3),TRUE), TRUE, FALSE)</f>
        <v>1</v>
      </c>
      <c r="AC20" s="93"/>
    </row>
    <row r="21" spans="1:29" x14ac:dyDescent="0.25">
      <c r="A21" s="79" t="s">
        <v>192</v>
      </c>
      <c r="B21" s="80"/>
      <c r="C21" s="80"/>
      <c r="D21" s="81"/>
      <c r="E21" s="82"/>
      <c r="F21" s="80"/>
      <c r="G21" s="80"/>
      <c r="H21" s="83" t="s">
        <v>224</v>
      </c>
      <c r="I21" s="84"/>
      <c r="J21" s="84"/>
      <c r="K21" s="83"/>
      <c r="L21" s="85"/>
      <c r="M21" s="86">
        <v>4405.14111328125</v>
      </c>
      <c r="N21" s="86">
        <v>5634.44287109375</v>
      </c>
      <c r="O21" s="87"/>
      <c r="P21" s="88"/>
      <c r="Q21" s="88"/>
      <c r="R21" s="89"/>
      <c r="S21" s="89"/>
      <c r="T21" s="89"/>
      <c r="U21" s="89"/>
      <c r="V21" s="90"/>
      <c r="W21" s="90"/>
      <c r="X21" s="90"/>
      <c r="Y21" s="90"/>
      <c r="Z21" s="91"/>
      <c r="AA21" s="92">
        <v>21</v>
      </c>
      <c r="AB21" s="92" t="b">
        <f xml:space="preserve"> IF(AND(OR(NOT(ISNUMBER(Vertices[X])), Vertices[X] &gt;= Misc!$O$2), OR(NOT(ISNUMBER(Vertices[X])), Vertices[X] &lt;= Misc!$P$2),OR(NOT(ISNUMBER(Vertices[Y])), Vertices[Y] &gt;= Misc!$O$3), OR(NOT(ISNUMBER(Vertices[Y])), Vertices[Y] &lt;= Misc!$P$3),TRUE), TRUE, FALSE)</f>
        <v>1</v>
      </c>
      <c r="AC21" s="93"/>
    </row>
    <row r="22" spans="1:29" x14ac:dyDescent="0.25">
      <c r="A22" s="79" t="s">
        <v>193</v>
      </c>
      <c r="B22" s="80"/>
      <c r="C22" s="80"/>
      <c r="D22" s="81"/>
      <c r="E22" s="82"/>
      <c r="F22" s="80"/>
      <c r="G22" s="80"/>
      <c r="H22" s="83" t="s">
        <v>225</v>
      </c>
      <c r="I22" s="84"/>
      <c r="J22" s="84"/>
      <c r="K22" s="83"/>
      <c r="L22" s="85"/>
      <c r="M22" s="86">
        <v>636.219970703125</v>
      </c>
      <c r="N22" s="86">
        <v>4526.392578125</v>
      </c>
      <c r="O22" s="87"/>
      <c r="P22" s="88"/>
      <c r="Q22" s="88"/>
      <c r="R22" s="89"/>
      <c r="S22" s="89"/>
      <c r="T22" s="89"/>
      <c r="U22" s="89"/>
      <c r="V22" s="90"/>
      <c r="W22" s="90"/>
      <c r="X22" s="90"/>
      <c r="Y22" s="90"/>
      <c r="Z22" s="91"/>
      <c r="AA22" s="92">
        <v>22</v>
      </c>
      <c r="AB22" s="92" t="b">
        <f xml:space="preserve"> IF(AND(OR(NOT(ISNUMBER(Vertices[X])), Vertices[X] &gt;= Misc!$O$2), OR(NOT(ISNUMBER(Vertices[X])), Vertices[X] &lt;= Misc!$P$2),OR(NOT(ISNUMBER(Vertices[Y])), Vertices[Y] &gt;= Misc!$O$3), OR(NOT(ISNUMBER(Vertices[Y])), Vertices[Y] &lt;= Misc!$P$3),TRUE), TRUE, FALSE)</f>
        <v>1</v>
      </c>
      <c r="AC22" s="93"/>
    </row>
    <row r="23" spans="1:29" x14ac:dyDescent="0.25">
      <c r="A23" s="79" t="s">
        <v>194</v>
      </c>
      <c r="B23" s="80"/>
      <c r="C23" s="80"/>
      <c r="D23" s="81"/>
      <c r="E23" s="82"/>
      <c r="F23" s="80"/>
      <c r="G23" s="80"/>
      <c r="H23" s="83" t="s">
        <v>226</v>
      </c>
      <c r="I23" s="84"/>
      <c r="J23" s="84"/>
      <c r="K23" s="83"/>
      <c r="L23" s="85"/>
      <c r="M23" s="86">
        <v>7185.9091796875</v>
      </c>
      <c r="N23" s="86">
        <v>9357.44140625</v>
      </c>
      <c r="O23" s="87"/>
      <c r="P23" s="88"/>
      <c r="Q23" s="88"/>
      <c r="R23" s="89"/>
      <c r="S23" s="89"/>
      <c r="T23" s="89"/>
      <c r="U23" s="89"/>
      <c r="V23" s="90"/>
      <c r="W23" s="90"/>
      <c r="X23" s="90"/>
      <c r="Y23" s="90"/>
      <c r="Z23" s="91"/>
      <c r="AA23" s="92">
        <v>23</v>
      </c>
      <c r="AB23" s="92" t="b">
        <f xml:space="preserve"> IF(AND(OR(NOT(ISNUMBER(Vertices[X])), Vertices[X] &gt;= Misc!$O$2), OR(NOT(ISNUMBER(Vertices[X])), Vertices[X] &lt;= Misc!$P$2),OR(NOT(ISNUMBER(Vertices[Y])), Vertices[Y] &gt;= Misc!$O$3), OR(NOT(ISNUMBER(Vertices[Y])), Vertices[Y] &lt;= Misc!$P$3),TRUE), TRUE, FALSE)</f>
        <v>1</v>
      </c>
      <c r="AC23" s="93"/>
    </row>
    <row r="24" spans="1:29" x14ac:dyDescent="0.25">
      <c r="A24" s="79" t="s">
        <v>195</v>
      </c>
      <c r="B24" s="80"/>
      <c r="C24" s="80"/>
      <c r="D24" s="81"/>
      <c r="E24" s="82"/>
      <c r="F24" s="80"/>
      <c r="G24" s="80"/>
      <c r="H24" s="83" t="s">
        <v>227</v>
      </c>
      <c r="I24" s="84"/>
      <c r="J24" s="84"/>
      <c r="K24" s="83"/>
      <c r="L24" s="85"/>
      <c r="M24" s="86">
        <v>9166.71875</v>
      </c>
      <c r="N24" s="86">
        <v>4725.259765625</v>
      </c>
      <c r="O24" s="87"/>
      <c r="P24" s="88"/>
      <c r="Q24" s="88"/>
      <c r="R24" s="89"/>
      <c r="S24" s="89"/>
      <c r="T24" s="89"/>
      <c r="U24" s="89"/>
      <c r="V24" s="90"/>
      <c r="W24" s="90"/>
      <c r="X24" s="90"/>
      <c r="Y24" s="90"/>
      <c r="Z24" s="91"/>
      <c r="AA24" s="92">
        <v>24</v>
      </c>
      <c r="AB24" s="92" t="b">
        <f xml:space="preserve"> IF(AND(OR(NOT(ISNUMBER(Vertices[X])), Vertices[X] &gt;= Misc!$O$2), OR(NOT(ISNUMBER(Vertices[X])), Vertices[X] &lt;= Misc!$P$2),OR(NOT(ISNUMBER(Vertices[Y])), Vertices[Y] &gt;= Misc!$O$3), OR(NOT(ISNUMBER(Vertices[Y])), Vertices[Y] &lt;= Misc!$P$3),TRUE), TRUE, FALSE)</f>
        <v>1</v>
      </c>
      <c r="AC24" s="93"/>
    </row>
    <row r="25" spans="1:29" x14ac:dyDescent="0.25">
      <c r="A25" s="79" t="s">
        <v>196</v>
      </c>
      <c r="B25" s="80"/>
      <c r="C25" s="80"/>
      <c r="D25" s="81"/>
      <c r="E25" s="82"/>
      <c r="F25" s="80"/>
      <c r="G25" s="80"/>
      <c r="H25" s="83" t="s">
        <v>228</v>
      </c>
      <c r="I25" s="84"/>
      <c r="J25" s="84"/>
      <c r="K25" s="83"/>
      <c r="L25" s="85"/>
      <c r="M25" s="86">
        <v>1544.3487548828125</v>
      </c>
      <c r="N25" s="86">
        <v>7838.4638671875</v>
      </c>
      <c r="O25" s="87"/>
      <c r="P25" s="88"/>
      <c r="Q25" s="88"/>
      <c r="R25" s="89"/>
      <c r="S25" s="89"/>
      <c r="T25" s="89"/>
      <c r="U25" s="89"/>
      <c r="V25" s="90"/>
      <c r="W25" s="90"/>
      <c r="X25" s="90"/>
      <c r="Y25" s="90"/>
      <c r="Z25" s="91"/>
      <c r="AA25" s="92">
        <v>25</v>
      </c>
      <c r="AB25" s="92" t="b">
        <f xml:space="preserve"> IF(AND(OR(NOT(ISNUMBER(Vertices[X])), Vertices[X] &gt;= Misc!$O$2), OR(NOT(ISNUMBER(Vertices[X])), Vertices[X] &lt;= Misc!$P$2),OR(NOT(ISNUMBER(Vertices[Y])), Vertices[Y] &gt;= Misc!$O$3), OR(NOT(ISNUMBER(Vertices[Y])), Vertices[Y] &lt;= Misc!$P$3),TRUE), TRUE, FALSE)</f>
        <v>1</v>
      </c>
      <c r="AC25" s="93"/>
    </row>
    <row r="26" spans="1:29" x14ac:dyDescent="0.25">
      <c r="A26" s="79" t="s">
        <v>197</v>
      </c>
      <c r="B26" s="80"/>
      <c r="C26" s="80"/>
      <c r="D26" s="81"/>
      <c r="E26" s="82"/>
      <c r="F26" s="80"/>
      <c r="G26" s="80"/>
      <c r="H26" s="83" t="s">
        <v>229</v>
      </c>
      <c r="I26" s="84"/>
      <c r="J26" s="84"/>
      <c r="K26" s="83"/>
      <c r="L26" s="85"/>
      <c r="M26" s="86">
        <v>3416.548583984375</v>
      </c>
      <c r="N26" s="86">
        <v>183.42010498046875</v>
      </c>
      <c r="O26" s="87"/>
      <c r="P26" s="88"/>
      <c r="Q26" s="88"/>
      <c r="R26" s="89"/>
      <c r="S26" s="89"/>
      <c r="T26" s="89"/>
      <c r="U26" s="89"/>
      <c r="V26" s="90"/>
      <c r="W26" s="90"/>
      <c r="X26" s="90"/>
      <c r="Y26" s="90"/>
      <c r="Z26" s="91"/>
      <c r="AA26" s="92">
        <v>26</v>
      </c>
      <c r="AB26" s="92" t="b">
        <f xml:space="preserve"> IF(AND(OR(NOT(ISNUMBER(Vertices[X])), Vertices[X] &gt;= Misc!$O$2), OR(NOT(ISNUMBER(Vertices[X])), Vertices[X] &lt;= Misc!$P$2),OR(NOT(ISNUMBER(Vertices[Y])), Vertices[Y] &gt;= Misc!$O$3), OR(NOT(ISNUMBER(Vertices[Y])), Vertices[Y] &lt;= Misc!$P$3),TRUE), TRUE, FALSE)</f>
        <v>1</v>
      </c>
      <c r="AC26" s="93"/>
    </row>
    <row r="27" spans="1:29" x14ac:dyDescent="0.25">
      <c r="A27" s="79" t="s">
        <v>198</v>
      </c>
      <c r="B27" s="80"/>
      <c r="C27" s="80"/>
      <c r="D27" s="81"/>
      <c r="E27" s="82"/>
      <c r="F27" s="80"/>
      <c r="G27" s="80"/>
      <c r="H27" s="83" t="s">
        <v>230</v>
      </c>
      <c r="I27" s="84"/>
      <c r="J27" s="84"/>
      <c r="K27" s="83"/>
      <c r="L27" s="85"/>
      <c r="M27" s="86">
        <v>5680.93017578125</v>
      </c>
      <c r="N27" s="86">
        <v>7272.24755859375</v>
      </c>
      <c r="O27" s="87"/>
      <c r="P27" s="88"/>
      <c r="Q27" s="88"/>
      <c r="R27" s="89"/>
      <c r="S27" s="89"/>
      <c r="T27" s="89"/>
      <c r="U27" s="89"/>
      <c r="V27" s="90"/>
      <c r="W27" s="90"/>
      <c r="X27" s="90"/>
      <c r="Y27" s="90"/>
      <c r="Z27" s="91"/>
      <c r="AA27" s="92">
        <v>27</v>
      </c>
      <c r="AB27" s="92" t="b">
        <f xml:space="preserve"> IF(AND(OR(NOT(ISNUMBER(Vertices[X])), Vertices[X] &gt;= Misc!$O$2), OR(NOT(ISNUMBER(Vertices[X])), Vertices[X] &lt;= Misc!$P$2),OR(NOT(ISNUMBER(Vertices[Y])), Vertices[Y] &gt;= Misc!$O$3), OR(NOT(ISNUMBER(Vertices[Y])), Vertices[Y] &lt;= Misc!$P$3),TRUE), TRUE, FALSE)</f>
        <v>1</v>
      </c>
      <c r="AC27" s="93"/>
    </row>
    <row r="28" spans="1:29" x14ac:dyDescent="0.25">
      <c r="A28" s="79" t="s">
        <v>199</v>
      </c>
      <c r="B28" s="80"/>
      <c r="C28" s="80"/>
      <c r="D28" s="81"/>
      <c r="E28" s="82"/>
      <c r="F28" s="80"/>
      <c r="G28" s="80"/>
      <c r="H28" s="83" t="s">
        <v>231</v>
      </c>
      <c r="I28" s="84"/>
      <c r="J28" s="84"/>
      <c r="K28" s="83"/>
      <c r="L28" s="85"/>
      <c r="M28" s="86">
        <v>5376.01611328125</v>
      </c>
      <c r="N28" s="86">
        <v>2314.808349609375</v>
      </c>
      <c r="O28" s="87"/>
      <c r="P28" s="88"/>
      <c r="Q28" s="88"/>
      <c r="R28" s="89"/>
      <c r="S28" s="89"/>
      <c r="T28" s="89"/>
      <c r="U28" s="89"/>
      <c r="V28" s="90"/>
      <c r="W28" s="90"/>
      <c r="X28" s="90"/>
      <c r="Y28" s="90"/>
      <c r="Z28" s="91"/>
      <c r="AA28" s="92">
        <v>28</v>
      </c>
      <c r="AB28" s="92" t="b">
        <f xml:space="preserve"> IF(AND(OR(NOT(ISNUMBER(Vertices[X])), Vertices[X] &gt;= Misc!$O$2), OR(NOT(ISNUMBER(Vertices[X])), Vertices[X] &lt;= Misc!$P$2),OR(NOT(ISNUMBER(Vertices[Y])), Vertices[Y] &gt;= Misc!$O$3), OR(NOT(ISNUMBER(Vertices[Y])), Vertices[Y] &lt;= Misc!$P$3),TRUE), TRUE, FALSE)</f>
        <v>1</v>
      </c>
      <c r="AC28" s="93"/>
    </row>
    <row r="29" spans="1:29" x14ac:dyDescent="0.25">
      <c r="A29" s="79" t="s">
        <v>200</v>
      </c>
      <c r="B29" s="80"/>
      <c r="C29" s="80"/>
      <c r="D29" s="81"/>
      <c r="E29" s="82"/>
      <c r="F29" s="80"/>
      <c r="G29" s="80"/>
      <c r="H29" s="83" t="s">
        <v>232</v>
      </c>
      <c r="I29" s="84"/>
      <c r="J29" s="84"/>
      <c r="K29" s="83"/>
      <c r="L29" s="85"/>
      <c r="M29" s="86">
        <v>4306.28857421875</v>
      </c>
      <c r="N29" s="86">
        <v>305.8834228515625</v>
      </c>
      <c r="O29" s="87"/>
      <c r="P29" s="88"/>
      <c r="Q29" s="88"/>
      <c r="R29" s="89"/>
      <c r="S29" s="89"/>
      <c r="T29" s="89"/>
      <c r="U29" s="89"/>
      <c r="V29" s="90"/>
      <c r="W29" s="90"/>
      <c r="X29" s="90"/>
      <c r="Y29" s="90"/>
      <c r="Z29" s="91"/>
      <c r="AA29" s="92">
        <v>29</v>
      </c>
      <c r="AB29" s="92" t="b">
        <f xml:space="preserve"> IF(AND(OR(NOT(ISNUMBER(Vertices[X])), Vertices[X] &gt;= Misc!$O$2), OR(NOT(ISNUMBER(Vertices[X])), Vertices[X] &lt;= Misc!$P$2),OR(NOT(ISNUMBER(Vertices[Y])), Vertices[Y] &gt;= Misc!$O$3), OR(NOT(ISNUMBER(Vertices[Y])), Vertices[Y] &lt;= Misc!$P$3),TRUE), TRUE, FALSE)</f>
        <v>1</v>
      </c>
      <c r="AC29" s="93"/>
    </row>
    <row r="30" spans="1:29" x14ac:dyDescent="0.25">
      <c r="A30" s="79" t="s">
        <v>201</v>
      </c>
      <c r="B30" s="80"/>
      <c r="C30" s="80"/>
      <c r="D30" s="81"/>
      <c r="E30" s="82"/>
      <c r="F30" s="80"/>
      <c r="G30" s="80"/>
      <c r="H30" s="83" t="s">
        <v>233</v>
      </c>
      <c r="I30" s="84"/>
      <c r="J30" s="84"/>
      <c r="K30" s="83"/>
      <c r="L30" s="85"/>
      <c r="M30" s="86">
        <v>733.63623046875</v>
      </c>
      <c r="N30" s="86">
        <v>3447.250244140625</v>
      </c>
      <c r="O30" s="87"/>
      <c r="P30" s="88"/>
      <c r="Q30" s="88"/>
      <c r="R30" s="89"/>
      <c r="S30" s="89"/>
      <c r="T30" s="89"/>
      <c r="U30" s="89"/>
      <c r="V30" s="90"/>
      <c r="W30" s="90"/>
      <c r="X30" s="90"/>
      <c r="Y30" s="90"/>
      <c r="Z30" s="91"/>
      <c r="AA30" s="92">
        <v>30</v>
      </c>
      <c r="AB30" s="92" t="b">
        <f xml:space="preserve"> IF(AND(OR(NOT(ISNUMBER(Vertices[X])), Vertices[X] &gt;= Misc!$O$2), OR(NOT(ISNUMBER(Vertices[X])), Vertices[X] &lt;= Misc!$P$2),OR(NOT(ISNUMBER(Vertices[Y])), Vertices[Y] &gt;= Misc!$O$3), OR(NOT(ISNUMBER(Vertices[Y])), Vertices[Y] &lt;= Misc!$P$3),TRUE), TRUE, FALSE)</f>
        <v>1</v>
      </c>
      <c r="AC30" s="93"/>
    </row>
    <row r="31" spans="1:29" x14ac:dyDescent="0.25">
      <c r="A31" s="79" t="s">
        <v>202</v>
      </c>
      <c r="B31" s="80"/>
      <c r="C31" s="80"/>
      <c r="D31" s="81"/>
      <c r="E31" s="82"/>
      <c r="F31" s="80"/>
      <c r="G31" s="80"/>
      <c r="H31" s="83" t="s">
        <v>234</v>
      </c>
      <c r="I31" s="84"/>
      <c r="J31" s="84"/>
      <c r="K31" s="83"/>
      <c r="L31" s="85"/>
      <c r="M31" s="86">
        <v>3067.828125</v>
      </c>
      <c r="N31" s="86">
        <v>9568.6357421875</v>
      </c>
      <c r="O31" s="87"/>
      <c r="P31" s="88"/>
      <c r="Q31" s="88"/>
      <c r="R31" s="89"/>
      <c r="S31" s="89"/>
      <c r="T31" s="89"/>
      <c r="U31" s="89"/>
      <c r="V31" s="90"/>
      <c r="W31" s="90"/>
      <c r="X31" s="90"/>
      <c r="Y31" s="90"/>
      <c r="Z31" s="91"/>
      <c r="AA31" s="92">
        <v>31</v>
      </c>
      <c r="AB31" s="92" t="b">
        <f xml:space="preserve"> IF(AND(OR(NOT(ISNUMBER(Vertices[X])), Vertices[X] &gt;= Misc!$O$2), OR(NOT(ISNUMBER(Vertices[X])), Vertices[X] &lt;= Misc!$P$2),OR(NOT(ISNUMBER(Vertices[Y])), Vertices[Y] &gt;= Misc!$O$3), OR(NOT(ISNUMBER(Vertices[Y])), Vertices[Y] &lt;= Misc!$P$3),TRUE), TRUE, FALSE)</f>
        <v>1</v>
      </c>
      <c r="AC31" s="93"/>
    </row>
    <row r="32" spans="1:29" x14ac:dyDescent="0.25">
      <c r="A32" s="79" t="s">
        <v>203</v>
      </c>
      <c r="B32" s="80"/>
      <c r="C32" s="80"/>
      <c r="D32" s="81"/>
      <c r="E32" s="82"/>
      <c r="F32" s="80"/>
      <c r="G32" s="80"/>
      <c r="H32" s="83" t="s">
        <v>235</v>
      </c>
      <c r="I32" s="84"/>
      <c r="J32" s="84"/>
      <c r="K32" s="83"/>
      <c r="L32" s="85"/>
      <c r="M32" s="86">
        <v>9064.1259765625</v>
      </c>
      <c r="N32" s="86">
        <v>1953.4522705078125</v>
      </c>
      <c r="O32" s="87"/>
      <c r="P32" s="88"/>
      <c r="Q32" s="88"/>
      <c r="R32" s="89"/>
      <c r="S32" s="89"/>
      <c r="T32" s="89"/>
      <c r="U32" s="89"/>
      <c r="V32" s="90"/>
      <c r="W32" s="90"/>
      <c r="X32" s="90"/>
      <c r="Y32" s="90"/>
      <c r="Z32" s="91"/>
      <c r="AA32" s="92">
        <v>32</v>
      </c>
      <c r="AB32" s="92" t="b">
        <f xml:space="preserve"> IF(AND(OR(NOT(ISNUMBER(Vertices[X])), Vertices[X] &gt;= Misc!$O$2), OR(NOT(ISNUMBER(Vertices[X])), Vertices[X] &lt;= Misc!$P$2),OR(NOT(ISNUMBER(Vertices[Y])), Vertices[Y] &gt;= Misc!$O$3), OR(NOT(ISNUMBER(Vertices[Y])), Vertices[Y] &lt;= Misc!$P$3),TRUE), TRUE, FALSE)</f>
        <v>1</v>
      </c>
      <c r="AC32" s="93"/>
    </row>
    <row r="33" spans="1:29" x14ac:dyDescent="0.25">
      <c r="A33" s="79" t="s">
        <v>204</v>
      </c>
      <c r="B33" s="80"/>
      <c r="C33" s="80"/>
      <c r="D33" s="81"/>
      <c r="E33" s="82"/>
      <c r="F33" s="80"/>
      <c r="G33" s="80"/>
      <c r="H33" s="83" t="s">
        <v>236</v>
      </c>
      <c r="I33" s="84"/>
      <c r="J33" s="84"/>
      <c r="K33" s="83"/>
      <c r="L33" s="85"/>
      <c r="M33" s="86">
        <v>9587.5966796875</v>
      </c>
      <c r="N33" s="86">
        <v>6910.4169921875</v>
      </c>
      <c r="O33" s="87"/>
      <c r="P33" s="88"/>
      <c r="Q33" s="88"/>
      <c r="R33" s="89"/>
      <c r="S33" s="89"/>
      <c r="T33" s="89"/>
      <c r="U33" s="89"/>
      <c r="V33" s="90"/>
      <c r="W33" s="90"/>
      <c r="X33" s="90"/>
      <c r="Y33" s="90"/>
      <c r="Z33" s="91"/>
      <c r="AA33" s="92">
        <v>33</v>
      </c>
      <c r="AB33" s="92" t="b">
        <f xml:space="preserve"> IF(AND(OR(NOT(ISNUMBER(Vertices[X])), Vertices[X] &gt;= Misc!$O$2), OR(NOT(ISNUMBER(Vertices[X])), Vertices[X] &lt;= Misc!$P$2),OR(NOT(ISNUMBER(Vertices[Y])), Vertices[Y] &gt;= Misc!$O$3), OR(NOT(ISNUMBER(Vertices[Y])), Vertices[Y] &lt;= Misc!$P$3),TRUE), TRUE, FALSE)</f>
        <v>1</v>
      </c>
      <c r="AC33" s="93"/>
    </row>
    <row r="34" spans="1:29" x14ac:dyDescent="0.25">
      <c r="A34" s="79" t="s">
        <v>205</v>
      </c>
      <c r="B34" s="80"/>
      <c r="C34" s="80"/>
      <c r="D34" s="81"/>
      <c r="E34" s="82"/>
      <c r="F34" s="80"/>
      <c r="G34" s="80"/>
      <c r="H34" s="83" t="s">
        <v>237</v>
      </c>
      <c r="I34" s="84"/>
      <c r="J34" s="84"/>
      <c r="K34" s="83"/>
      <c r="L34" s="85"/>
      <c r="M34" s="86">
        <v>507.574951171875</v>
      </c>
      <c r="N34" s="86">
        <v>5660.830078125</v>
      </c>
      <c r="O34" s="87"/>
      <c r="P34" s="88"/>
      <c r="Q34" s="88"/>
      <c r="R34" s="89"/>
      <c r="S34" s="89"/>
      <c r="T34" s="89"/>
      <c r="U34" s="89"/>
      <c r="V34" s="90"/>
      <c r="W34" s="90"/>
      <c r="X34" s="90"/>
      <c r="Y34" s="90"/>
      <c r="Z34" s="91"/>
      <c r="AA34" s="92">
        <v>34</v>
      </c>
      <c r="AB34" s="92" t="b">
        <f xml:space="preserve"> IF(AND(OR(NOT(ISNUMBER(Vertices[X])), Vertices[X] &gt;= Misc!$O$2), OR(NOT(ISNUMBER(Vertices[X])), Vertices[X] &lt;= Misc!$P$2),OR(NOT(ISNUMBER(Vertices[Y])), Vertices[Y] &gt;= Misc!$O$3), OR(NOT(ISNUMBER(Vertices[Y])), Vertices[Y] &lt;= Misc!$P$3),TRUE), TRUE, FALSE)</f>
        <v>1</v>
      </c>
      <c r="AC34" s="9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4"/>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4"/>
    <dataValidation allowBlank="1" showInputMessage="1" errorTitle="Invalid Vertex Image Key" promptTitle="Vertex Tooltip" prompt="Enter optional text that will pop up when the mouse is hovered over the vertex." sqref="K3:K3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4"/>
    <dataValidation allowBlank="1" showInputMessage="1" promptTitle="Vertex Label Fill Color" prompt="To select an optional fill color for the Label shape, right-click and select Select Color on the right-click menu." sqref="I3:I34"/>
    <dataValidation allowBlank="1" showInputMessage="1" errorTitle="Invalid Vertex Image Key" promptTitle="Vertex Image File" prompt="Enter the path to an image file.  Hover over the column header for examples." sqref="F3:F34"/>
    <dataValidation allowBlank="1" showInputMessage="1" promptTitle="Vertex Color" prompt="To select an optional vertex color, right-click and select Select Color on the right-click menu." sqref="B3:B34"/>
    <dataValidation allowBlank="1" showInputMessage="1" errorTitle="Invalid Vertex Opacity" error="The optional vertex opacity must be a whole number between 0 and 10." promptTitle="Vertex Opacity" prompt="Enter an optional vertex opacity between 0 (transparent) and 100 (opaque)." sqref="E3:E34"/>
    <dataValidation type="list" allowBlank="1" showInputMessage="1" showErrorMessage="1" errorTitle="Invalid Vertex Shape" error="You have entered an invalid vertex shape.  Try selecting from the drop-down list instead." promptTitle="Vertex Shape" prompt="Select an optional vertex shape." sqref="C3:C3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4">
      <formula1>ValidVertexLabelPositions</formula1>
    </dataValidation>
    <dataValidation allowBlank="1" showInputMessage="1" showErrorMessage="1" promptTitle="Vertex Name" prompt="Enter the name of the vertex." sqref="A3:A34"/>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50</v>
      </c>
    </row>
    <row r="2" spans="1:1" ht="15" customHeight="1" x14ac:dyDescent="0.25"/>
    <row r="3" spans="1:1" ht="15" customHeight="1" x14ac:dyDescent="0.25">
      <c r="A3" s="32" t="s">
        <v>51</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C12" sqref="C1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69" t="s">
        <v>40</v>
      </c>
      <c r="C1" s="70"/>
      <c r="D1" s="70"/>
      <c r="E1" s="71"/>
      <c r="F1" s="67" t="s">
        <v>44</v>
      </c>
      <c r="G1" s="72" t="s">
        <v>45</v>
      </c>
      <c r="H1" s="73"/>
      <c r="I1" s="74" t="s">
        <v>41</v>
      </c>
      <c r="J1" s="75"/>
      <c r="K1" s="76" t="s">
        <v>43</v>
      </c>
      <c r="L1" s="77"/>
      <c r="M1" s="77"/>
      <c r="N1" s="77"/>
      <c r="O1" s="77"/>
      <c r="P1" s="77"/>
      <c r="Q1" s="77"/>
      <c r="R1" s="77"/>
      <c r="S1" s="77"/>
      <c r="T1" s="77"/>
      <c r="U1" s="77"/>
      <c r="V1" s="77"/>
      <c r="W1" s="77"/>
      <c r="X1" s="77"/>
    </row>
    <row r="2" spans="1:24" s="13" customFormat="1" ht="30" customHeight="1" x14ac:dyDescent="0.25">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78"/>
      <c r="H3" s="78"/>
      <c r="I3" s="65"/>
      <c r="J3" s="65"/>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3"/>
  <sheetViews>
    <sheetView workbookViewId="0">
      <selection activeCell="H12" sqref="H1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row r="3" spans="1:3" x14ac:dyDescent="0.25">
      <c r="C3" s="3"/>
    </row>
  </sheetData>
  <dataConsolidate/>
  <dataValidations xWindow="58" yWindow="226" count="3">
    <dataValidation allowBlank="1" showInputMessage="1" showErrorMessage="1" promptTitle="Group Name" prompt="Enter the name of the group.  The group name must also be entered on the Groups worksheet." sqref="A2:A3"/>
    <dataValidation allowBlank="1" showInputMessage="1" showErrorMessage="1" promptTitle="Vertex Name" prompt="Enter the name of a vertex to include in the group." sqref="B2:B3"/>
    <dataValidation allowBlank="1" showInputMessage="1" promptTitle="Vertex ID" prompt="This is the value of the hidden ID cell in the Vertices worksheet.  It gets filled in by the items on the NodeXL, Analysis, Groups menu." sqref="C2:C3"/>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B1" sqref="B1"/>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183.42010498046875</v>
      </c>
      <c r="U2" s="40">
        <f t="shared" ref="U2:U45" ca="1" si="0">COUNTIF(INDIRECT(DynamicFilterSourceColumnRange), "&gt;= " &amp; T2) - COUNTIF(INDIRECT(DynamicFilterSourceColumnRange), "&gt;=" &amp; T3)</f>
        <v>3</v>
      </c>
      <c r="W2" t="s">
        <v>125</v>
      </c>
      <c r="X2">
        <f>ROWS(HistogramBins[Degree Bin]) - 1</f>
        <v>43</v>
      </c>
    </row>
    <row r="3" spans="1:24" x14ac:dyDescent="0.2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407.42382528615553</v>
      </c>
      <c r="U3" s="42">
        <f t="shared" ca="1" si="0"/>
        <v>1</v>
      </c>
      <c r="W3" t="s">
        <v>126</v>
      </c>
      <c r="X3" t="s">
        <v>86</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631.42754559184232</v>
      </c>
      <c r="U4" s="40">
        <f t="shared" ca="1" si="0"/>
        <v>0</v>
      </c>
      <c r="W4" s="12" t="s">
        <v>127</v>
      </c>
      <c r="X4" s="12" t="s">
        <v>239</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855.4312658975291</v>
      </c>
      <c r="U5" s="42">
        <f t="shared" ca="1" si="0"/>
        <v>2</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1079.4349862032159</v>
      </c>
      <c r="U6" s="40">
        <f t="shared" ca="1" si="0"/>
        <v>0</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1303.4387065089027</v>
      </c>
      <c r="U7" s="42">
        <f t="shared" ca="1" si="0"/>
        <v>0</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1527.4424268145895</v>
      </c>
      <c r="U8" s="40">
        <f t="shared" ca="1" si="0"/>
        <v>0</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1751.4461471202762</v>
      </c>
      <c r="U9" s="42">
        <f t="shared" ca="1" si="0"/>
        <v>2</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1975.449867425963</v>
      </c>
      <c r="U10" s="40">
        <f t="shared" ca="1" si="0"/>
        <v>0</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2199.4535877316498</v>
      </c>
      <c r="U11" s="42">
        <f t="shared" ca="1" si="0"/>
        <v>1</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2423.4573080373366</v>
      </c>
      <c r="U12" s="40">
        <f t="shared" ca="1" si="0"/>
        <v>1</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2647.4610283430234</v>
      </c>
      <c r="U13" s="42">
        <f t="shared" ca="1" si="0"/>
        <v>0</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2871.4647486487102</v>
      </c>
      <c r="U14" s="40">
        <f t="shared" ca="1" si="0"/>
        <v>0</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3095.4684689543969</v>
      </c>
      <c r="U15" s="42">
        <f t="shared" ca="1" si="0"/>
        <v>0</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3319.4721892600837</v>
      </c>
      <c r="U16" s="40">
        <f t="shared" ca="1" si="0"/>
        <v>2</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3543.4759095657705</v>
      </c>
      <c r="U17" s="42">
        <f t="shared" ca="1" si="0"/>
        <v>0</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3767.4796298714573</v>
      </c>
      <c r="U18" s="40">
        <f t="shared" ca="1" si="0"/>
        <v>0</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3991.4833501771441</v>
      </c>
      <c r="U19" s="42">
        <f t="shared" ca="1" si="0"/>
        <v>0</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4215.4870704828309</v>
      </c>
      <c r="U20" s="40">
        <f t="shared" ca="1" si="0"/>
        <v>2</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4439.4907907885172</v>
      </c>
      <c r="U21" s="42">
        <f t="shared" ca="1" si="0"/>
        <v>1</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4663.4945110942044</v>
      </c>
      <c r="U22" s="40">
        <f t="shared" ca="1" si="0"/>
        <v>1</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4887.4982313998917</v>
      </c>
      <c r="U23" s="42">
        <f t="shared" ca="1" si="0"/>
        <v>0</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5111.5019517055789</v>
      </c>
      <c r="U24" s="40">
        <f t="shared" ca="1" si="0"/>
        <v>1</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5335.5056720112661</v>
      </c>
      <c r="U25" s="42">
        <f t="shared" ca="1" si="0"/>
        <v>0</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5559.5093923169534</v>
      </c>
      <c r="U26" s="40">
        <f t="shared" ca="1" si="0"/>
        <v>2</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5783.5131126226406</v>
      </c>
      <c r="U27" s="42">
        <f t="shared" ca="1" si="0"/>
        <v>0</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6007.5168329283279</v>
      </c>
      <c r="U28" s="40">
        <f t="shared" ca="1" si="0"/>
        <v>0</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6231.5205532340151</v>
      </c>
      <c r="U29" s="42">
        <f t="shared" ca="1" si="0"/>
        <v>1</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6455.5242735397023</v>
      </c>
      <c r="U30" s="40">
        <f t="shared" ca="1" si="0"/>
        <v>0</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6679.5279938453896</v>
      </c>
      <c r="U31" s="42">
        <f t="shared" ca="1" si="0"/>
        <v>0</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6903.5317141510768</v>
      </c>
      <c r="U32" s="40">
        <f t="shared" ca="1" si="0"/>
        <v>2</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7127.5354344567641</v>
      </c>
      <c r="U33" s="42">
        <f t="shared" ca="1" si="0"/>
        <v>1</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7351.5391547624513</v>
      </c>
      <c r="U34" s="40">
        <f t="shared" ca="1" si="0"/>
        <v>1</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7575.5428750681385</v>
      </c>
      <c r="U35" s="42">
        <f t="shared" ca="1" si="0"/>
        <v>0</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7799.5465953738258</v>
      </c>
      <c r="U36" s="40">
        <f t="shared" ca="1" si="0"/>
        <v>1</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8023.550315679513</v>
      </c>
      <c r="U37" s="42">
        <f t="shared" ca="1" si="0"/>
        <v>0</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8247.5540359852002</v>
      </c>
      <c r="U38" s="40">
        <f t="shared" ca="1" si="0"/>
        <v>1</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8471.5577562908875</v>
      </c>
      <c r="U39" s="42">
        <f t="shared" ca="1" si="0"/>
        <v>1</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8695.5614765965747</v>
      </c>
      <c r="U40" s="40">
        <f t="shared" ca="1" si="0"/>
        <v>0</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8919.565196902262</v>
      </c>
      <c r="U41" s="42">
        <f t="shared" ca="1" si="0"/>
        <v>0</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9143.5689172079492</v>
      </c>
      <c r="U42" s="40">
        <f t="shared" ca="1" si="0"/>
        <v>2</v>
      </c>
    </row>
    <row r="43" spans="1:21" x14ac:dyDescent="0.25">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9367.5726375136364</v>
      </c>
      <c r="U43" s="42">
        <f t="shared" ca="1" si="0"/>
        <v>1</v>
      </c>
    </row>
    <row r="44" spans="1:21" x14ac:dyDescent="0.25">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9591.5763578193237</v>
      </c>
      <c r="U44" s="40">
        <f t="shared" ca="1" si="0"/>
        <v>0</v>
      </c>
    </row>
    <row r="45" spans="1:21" x14ac:dyDescent="0.25">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9815.580078125</v>
      </c>
      <c r="U45" s="44">
        <f t="shared" ca="1" si="0"/>
        <v>2</v>
      </c>
    </row>
    <row r="46" spans="1:21" x14ac:dyDescent="0.25">
      <c r="A46" s="35" t="s">
        <v>85</v>
      </c>
      <c r="B46" s="49" t="str">
        <f>IFERROR(MEDIAN(Vertices[Degree]),NoMetricMessage)</f>
        <v>Not Available</v>
      </c>
    </row>
    <row r="57" spans="1:2" x14ac:dyDescent="0.25">
      <c r="A57" s="35" t="s">
        <v>89</v>
      </c>
      <c r="B57" s="48" t="str">
        <f>IF(COUNT(Vertices[In-Degree])&gt;0, F2, NoMetricMessage)</f>
        <v>Not Available</v>
      </c>
    </row>
    <row r="58" spans="1:2" x14ac:dyDescent="0.25">
      <c r="A58" s="35" t="s">
        <v>90</v>
      </c>
      <c r="B58" s="48" t="str">
        <f>IF(COUNT(Vertices[In-Degree])&gt;0, F45, NoMetricMessage)</f>
        <v>Not Available</v>
      </c>
    </row>
    <row r="59" spans="1:2" x14ac:dyDescent="0.25">
      <c r="A59" s="35" t="s">
        <v>91</v>
      </c>
      <c r="B59" s="49" t="str">
        <f>IFERROR(AVERAGE(Vertices[In-Degree]),NoMetricMessage)</f>
        <v>Not Available</v>
      </c>
    </row>
    <row r="60" spans="1:2" x14ac:dyDescent="0.25">
      <c r="A60" s="35" t="s">
        <v>92</v>
      </c>
      <c r="B60" s="49" t="str">
        <f>IFERROR(MEDIAN(Vertices[In-Degree]),NoMetricMessage)</f>
        <v>Not Available</v>
      </c>
    </row>
    <row r="71" spans="1:2" x14ac:dyDescent="0.25">
      <c r="A71" s="35" t="s">
        <v>95</v>
      </c>
      <c r="B71" s="48" t="str">
        <f>IF(COUNT(Vertices[Out-Degree])&gt;0, H2, NoMetricMessage)</f>
        <v>Not Available</v>
      </c>
    </row>
    <row r="72" spans="1:2" x14ac:dyDescent="0.25">
      <c r="A72" s="35" t="s">
        <v>96</v>
      </c>
      <c r="B72" s="48" t="str">
        <f>IF(COUNT(Vertices[Out-Degree])&gt;0, H45, NoMetricMessage)</f>
        <v>Not Available</v>
      </c>
    </row>
    <row r="73" spans="1:2" x14ac:dyDescent="0.25">
      <c r="A73" s="35" t="s">
        <v>97</v>
      </c>
      <c r="B73" s="49" t="str">
        <f>IFERROR(AVERAGE(Vertices[Out-Degree]),NoMetricMessage)</f>
        <v>Not Available</v>
      </c>
    </row>
    <row r="74" spans="1:2" x14ac:dyDescent="0.25">
      <c r="A74" s="35" t="s">
        <v>98</v>
      </c>
      <c r="B74" s="49" t="str">
        <f>IFERROR(MEDIAN(Vertices[Out-Degree]),NoMetricMessage)</f>
        <v>Not Available</v>
      </c>
    </row>
    <row r="85" spans="1:2" x14ac:dyDescent="0.25">
      <c r="A85" s="35" t="s">
        <v>101</v>
      </c>
      <c r="B85" s="49" t="str">
        <f>IF(COUNT(Vertices[Betweenness Centrality])&gt;0, J2, NoMetricMessage)</f>
        <v>Not Available</v>
      </c>
    </row>
    <row r="86" spans="1:2" x14ac:dyDescent="0.25">
      <c r="A86" s="35" t="s">
        <v>102</v>
      </c>
      <c r="B86" s="49" t="str">
        <f>IF(COUNT(Vertices[Betweenness Centrality])&gt;0, J45, NoMetricMessage)</f>
        <v>Not Available</v>
      </c>
    </row>
    <row r="87" spans="1:2" x14ac:dyDescent="0.25">
      <c r="A87" s="35" t="s">
        <v>103</v>
      </c>
      <c r="B87" s="49" t="str">
        <f>IFERROR(AVERAGE(Vertices[Betweenness Centrality]),NoMetricMessage)</f>
        <v>Not Available</v>
      </c>
    </row>
    <row r="88" spans="1:2" x14ac:dyDescent="0.25">
      <c r="A88" s="35" t="s">
        <v>104</v>
      </c>
      <c r="B88" s="49" t="str">
        <f>IFERROR(MEDIAN(Vertices[Betweenness Centrality]),NoMetricMessage)</f>
        <v>Not Available</v>
      </c>
    </row>
    <row r="99" spans="1:2" x14ac:dyDescent="0.25">
      <c r="A99" s="35" t="s">
        <v>107</v>
      </c>
      <c r="B99" s="49" t="str">
        <f>IF(COUNT(Vertices[Closeness Centrality])&gt;0, L2, NoMetricMessage)</f>
        <v>Not Available</v>
      </c>
    </row>
    <row r="100" spans="1:2" x14ac:dyDescent="0.25">
      <c r="A100" s="35" t="s">
        <v>108</v>
      </c>
      <c r="B100" s="49" t="str">
        <f>IF(COUNT(Vertices[Closeness Centrality])&gt;0, L45, NoMetricMessage)</f>
        <v>Not Available</v>
      </c>
    </row>
    <row r="101" spans="1:2" x14ac:dyDescent="0.25">
      <c r="A101" s="35" t="s">
        <v>109</v>
      </c>
      <c r="B101" s="49" t="str">
        <f>IFERROR(AVERAGE(Vertices[Closeness Centrality]),NoMetricMessage)</f>
        <v>Not Available</v>
      </c>
    </row>
    <row r="102" spans="1:2" x14ac:dyDescent="0.25">
      <c r="A102" s="35" t="s">
        <v>110</v>
      </c>
      <c r="B102" s="49" t="str">
        <f>IFERROR(MEDIAN(Vertices[Closeness Centrality]),NoMetricMessage)</f>
        <v>Not Available</v>
      </c>
    </row>
    <row r="113" spans="1:2" x14ac:dyDescent="0.25">
      <c r="A113" s="35" t="s">
        <v>113</v>
      </c>
      <c r="B113" s="49" t="str">
        <f>IF(COUNT(Vertices[Eigenvector Centrality])&gt;0, N2, NoMetricMessage)</f>
        <v>Not Available</v>
      </c>
    </row>
    <row r="114" spans="1:2" x14ac:dyDescent="0.25">
      <c r="A114" s="35" t="s">
        <v>114</v>
      </c>
      <c r="B114" s="49" t="str">
        <f>IF(COUNT(Vertices[Eigenvector Centrality])&gt;0, N45, NoMetricMessage)</f>
        <v>Not Available</v>
      </c>
    </row>
    <row r="115" spans="1:2" x14ac:dyDescent="0.25">
      <c r="A115" s="35" t="s">
        <v>115</v>
      </c>
      <c r="B115" s="49" t="str">
        <f>IFERROR(AVERAGE(Vertices[Eigenvector Centrality]),NoMetricMessage)</f>
        <v>Not Available</v>
      </c>
    </row>
    <row r="116" spans="1:2" x14ac:dyDescent="0.25">
      <c r="A116" s="35" t="s">
        <v>116</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119</v>
      </c>
      <c r="B141" s="49" t="str">
        <f>IF(COUNT(Vertices[Clustering Coefficient])&gt;0, R2, NoMetricMessage)</f>
        <v>Not Available</v>
      </c>
    </row>
    <row r="142" spans="1:2" x14ac:dyDescent="0.25">
      <c r="A142" s="35" t="s">
        <v>120</v>
      </c>
      <c r="B142" s="49" t="str">
        <f>IF(COUNT(Vertices[Clustering Coefficient])&gt;0, R45, NoMetricMessage)</f>
        <v>Not Available</v>
      </c>
    </row>
    <row r="143" spans="1:2" x14ac:dyDescent="0.25">
      <c r="A143" s="35" t="s">
        <v>121</v>
      </c>
      <c r="B143" s="49" t="str">
        <f>IFERROR(AVERAGE(Vertices[Clustering Coefficient]),NoMetricMessage)</f>
        <v>Not Available</v>
      </c>
    </row>
    <row r="144" spans="1:2" x14ac:dyDescent="0.25">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25">
      <c r="A2" s="1" t="s">
        <v>52</v>
      </c>
      <c r="B2" s="1" t="s">
        <v>132</v>
      </c>
      <c r="C2" t="s">
        <v>55</v>
      </c>
      <c r="D2" t="s">
        <v>56</v>
      </c>
      <c r="E2" t="s">
        <v>56</v>
      </c>
      <c r="F2" s="1" t="s">
        <v>52</v>
      </c>
      <c r="G2" t="s">
        <v>66</v>
      </c>
      <c r="H2" t="s">
        <v>159</v>
      </c>
      <c r="J2" t="s">
        <v>19</v>
      </c>
      <c r="K2">
        <v>108</v>
      </c>
      <c r="M2" t="s">
        <v>146</v>
      </c>
      <c r="N2" t="s">
        <v>15</v>
      </c>
      <c r="O2">
        <v>136.25497436523401</v>
      </c>
      <c r="P2">
        <v>9862.744140625</v>
      </c>
    </row>
    <row r="3" spans="1:18" x14ac:dyDescent="0.25">
      <c r="A3" s="1" t="s">
        <v>53</v>
      </c>
      <c r="B3" s="1" t="s">
        <v>133</v>
      </c>
      <c r="C3" t="s">
        <v>53</v>
      </c>
      <c r="D3" t="s">
        <v>57</v>
      </c>
      <c r="E3" t="s">
        <v>57</v>
      </c>
      <c r="F3" s="1" t="s">
        <v>53</v>
      </c>
      <c r="G3" t="s">
        <v>67</v>
      </c>
      <c r="H3" t="s">
        <v>69</v>
      </c>
      <c r="J3" t="s">
        <v>30</v>
      </c>
      <c r="K3" t="s">
        <v>31</v>
      </c>
      <c r="M3" t="s">
        <v>146</v>
      </c>
      <c r="N3" t="s">
        <v>16</v>
      </c>
      <c r="O3">
        <v>183</v>
      </c>
      <c r="P3">
        <v>9815.580078125</v>
      </c>
    </row>
    <row r="4" spans="1:18" x14ac:dyDescent="0.25">
      <c r="A4" s="1" t="s">
        <v>54</v>
      </c>
      <c r="B4" s="1" t="s">
        <v>134</v>
      </c>
      <c r="C4" t="s">
        <v>54</v>
      </c>
      <c r="D4" t="s">
        <v>58</v>
      </c>
      <c r="E4" t="s">
        <v>58</v>
      </c>
      <c r="F4" s="1" t="s">
        <v>54</v>
      </c>
      <c r="G4">
        <v>0</v>
      </c>
      <c r="H4" t="s">
        <v>70</v>
      </c>
      <c r="J4" s="12" t="s">
        <v>79</v>
      </c>
      <c r="K4" s="12"/>
    </row>
    <row r="5" spans="1:18" ht="409.5" x14ac:dyDescent="0.25">
      <c r="A5">
        <v>1</v>
      </c>
      <c r="B5" s="1" t="s">
        <v>135</v>
      </c>
      <c r="C5" t="s">
        <v>52</v>
      </c>
      <c r="D5" t="s">
        <v>59</v>
      </c>
      <c r="E5" t="s">
        <v>59</v>
      </c>
      <c r="F5">
        <v>1</v>
      </c>
      <c r="G5">
        <v>1</v>
      </c>
      <c r="H5" t="s">
        <v>71</v>
      </c>
      <c r="J5" t="s">
        <v>172</v>
      </c>
      <c r="K5" s="13" t="s">
        <v>241</v>
      </c>
    </row>
    <row r="6" spans="1:18" x14ac:dyDescent="0.25">
      <c r="A6">
        <v>0</v>
      </c>
      <c r="B6" s="1" t="s">
        <v>136</v>
      </c>
      <c r="C6">
        <v>1</v>
      </c>
      <c r="D6" t="s">
        <v>60</v>
      </c>
      <c r="E6" t="s">
        <v>60</v>
      </c>
      <c r="F6">
        <v>0</v>
      </c>
      <c r="H6" t="s">
        <v>72</v>
      </c>
      <c r="J6" t="s">
        <v>173</v>
      </c>
      <c r="K6">
        <v>1</v>
      </c>
      <c r="R6" t="s">
        <v>129</v>
      </c>
    </row>
    <row r="7" spans="1:18" x14ac:dyDescent="0.25">
      <c r="A7">
        <v>2</v>
      </c>
      <c r="B7">
        <v>1</v>
      </c>
      <c r="C7">
        <v>0</v>
      </c>
      <c r="D7" t="s">
        <v>61</v>
      </c>
      <c r="E7" t="s">
        <v>61</v>
      </c>
      <c r="F7">
        <v>2</v>
      </c>
      <c r="H7" t="s">
        <v>73</v>
      </c>
      <c r="J7" t="s">
        <v>238</v>
      </c>
      <c r="K7" t="s">
        <v>242</v>
      </c>
    </row>
    <row r="8" spans="1:18" x14ac:dyDescent="0.25">
      <c r="A8"/>
      <c r="B8">
        <v>2</v>
      </c>
      <c r="C8">
        <v>2</v>
      </c>
      <c r="D8" t="s">
        <v>62</v>
      </c>
      <c r="E8" t="s">
        <v>62</v>
      </c>
      <c r="H8" t="s">
        <v>74</v>
      </c>
    </row>
    <row r="9" spans="1:18" x14ac:dyDescent="0.25">
      <c r="A9"/>
      <c r="B9">
        <v>3</v>
      </c>
      <c r="C9">
        <v>4</v>
      </c>
      <c r="D9" t="s">
        <v>63</v>
      </c>
      <c r="E9" t="s">
        <v>63</v>
      </c>
      <c r="H9" t="s">
        <v>75</v>
      </c>
    </row>
    <row r="10" spans="1:18" x14ac:dyDescent="0.25">
      <c r="A10"/>
      <c r="B10">
        <v>4</v>
      </c>
      <c r="D10" t="s">
        <v>64</v>
      </c>
      <c r="E10" t="s">
        <v>64</v>
      </c>
      <c r="H10" t="s">
        <v>76</v>
      </c>
    </row>
    <row r="11" spans="1:18" x14ac:dyDescent="0.25">
      <c r="A11"/>
      <c r="B11">
        <v>5</v>
      </c>
      <c r="D11" t="s">
        <v>47</v>
      </c>
      <c r="E11">
        <v>1</v>
      </c>
      <c r="H11" t="s">
        <v>77</v>
      </c>
    </row>
    <row r="12" spans="1:18" x14ac:dyDescent="0.25">
      <c r="A12"/>
      <c r="B12"/>
      <c r="D12" t="s">
        <v>65</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3A6A9FA-12BE-4153-AFE9-5F53017AE3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Teixeira Virgilio</dc:creator>
  <cp:lastModifiedBy>Leonardo Teixeira Virgilio</cp:lastModifiedBy>
  <dcterms:created xsi:type="dcterms:W3CDTF">2008-01-30T00:41:58Z</dcterms:created>
  <dcterms:modified xsi:type="dcterms:W3CDTF">2014-11-13T05:21:50Z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http://www.nodexlgraphgallery.org/NodeXLSetup/Smrf.NodeXL.ExcelTemplate.vsto|aa51c0f3-62b4-4782-83a8-a15dcdd17698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