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  <extLst>
    <ext uri="GoogleSheetsCustomDataVersion1">
      <go:sheetsCustomData xmlns:go="http://customooxmlschemas.google.com/" r:id="rId5" roundtripDataSignature="AMtx7mj5cmbsMpAh07yDJSKn6v5sBEoJiw=="/>
    </ext>
  </extLst>
</workbook>
</file>

<file path=xl/sharedStrings.xml><?xml version="1.0" encoding="utf-8"?>
<sst xmlns="http://schemas.openxmlformats.org/spreadsheetml/2006/main" count="985" uniqueCount="889">
  <si>
    <t>ZH-TW</t>
  </si>
  <si>
    <t>EN</t>
  </si>
  <si>
    <t>Google Translate</t>
  </si>
  <si>
    <t>忍</t>
  </si>
  <si>
    <t>Acceptance</t>
  </si>
  <si>
    <t>阿闍梨香帝巴</t>
  </si>
  <si>
    <t>Acharya Shantipa</t>
  </si>
  <si>
    <t>金剛上師香帝巴</t>
  </si>
  <si>
    <t>蘊</t>
  </si>
  <si>
    <t>Aggregate</t>
  </si>
  <si>
    <t>色究竟天</t>
  </si>
  <si>
    <t>Akanishtha</t>
  </si>
  <si>
    <t>奧明天</t>
  </si>
  <si>
    <t>阿賴耶</t>
  </si>
  <si>
    <t>Alaya</t>
  </si>
  <si>
    <t>涵攝一切的清淨</t>
  </si>
  <si>
    <t>All-encompassing purity</t>
  </si>
  <si>
    <t>遍基</t>
  </si>
  <si>
    <t>All-ground</t>
  </si>
  <si>
    <t>遍基識</t>
  </si>
  <si>
    <t>All-ground consciousness</t>
  </si>
  <si>
    <t>阿賴耶識</t>
  </si>
  <si>
    <t>各種習氣的遍基</t>
  </si>
  <si>
    <t>All-ground of various tendencies</t>
  </si>
  <si>
    <t>顯相與存有</t>
  </si>
  <si>
    <t>Appearance and existence</t>
  </si>
  <si>
    <t>表徵</t>
  </si>
  <si>
    <t>Attribute</t>
  </si>
  <si>
    <t>具權威的典籍</t>
  </si>
  <si>
    <t>Authoritative scriptures</t>
  </si>
  <si>
    <t>大方廣佛華嚴經</t>
  </si>
  <si>
    <t>Avatamsaka Sutra</t>
  </si>
  <si>
    <t>阿鼻地獄</t>
  </si>
  <si>
    <t>Avichi hell</t>
  </si>
  <si>
    <t>明禁行</t>
  </si>
  <si>
    <t>Awareness discipline</t>
  </si>
  <si>
    <t>明覺戒律</t>
  </si>
  <si>
    <t>根本偏離空性的體性</t>
  </si>
  <si>
    <t>Basic straying from the essence of emptiness</t>
  </si>
  <si>
    <t>根本偏離修道</t>
  </si>
  <si>
    <t>Basic straying from the path</t>
  </si>
  <si>
    <t>根本偏離對治</t>
  </si>
  <si>
    <t>Basic straying from the remedy</t>
  </si>
  <si>
    <t>根本偏離而誤入概論化的空性</t>
  </si>
  <si>
    <t>Basic straying into generalized emptiness</t>
  </si>
  <si>
    <t>地</t>
  </si>
  <si>
    <t>Bhumi</t>
  </si>
  <si>
    <t>菩提心</t>
  </si>
  <si>
    <t>Bodhichitta</t>
  </si>
  <si>
    <t>婆羅門</t>
  </si>
  <si>
    <t>Brahmin</t>
  </si>
  <si>
    <t>自性佛</t>
  </si>
  <si>
    <t>Buddha of your own mind</t>
  </si>
  <si>
    <t>佛果</t>
  </si>
  <si>
    <t>Buddhahood</t>
  </si>
  <si>
    <t>因乘</t>
  </si>
  <si>
    <t>Causal vehicles</t>
  </si>
  <si>
    <t>脈、氣、明點</t>
  </si>
  <si>
    <t>Channel, wind, and essence</t>
  </si>
  <si>
    <t>斷法</t>
  </si>
  <si>
    <t>Chö</t>
  </si>
  <si>
    <t>斷境法</t>
  </si>
  <si>
    <t>確吉．尼瑪仁波切</t>
  </si>
  <si>
    <t>Chökyi Nyima Rinpoche</t>
  </si>
  <si>
    <t>唯識</t>
  </si>
  <si>
    <t>Chittamatra</t>
  </si>
  <si>
    <t>法雲地</t>
  </si>
  <si>
    <t>Cloud of Dharma</t>
  </si>
  <si>
    <t>俱生</t>
  </si>
  <si>
    <t>Coemergent</t>
  </si>
  <si>
    <t>俱生無明</t>
  </si>
  <si>
    <t>Coemergent ignorance</t>
  </si>
  <si>
    <t>俱生智</t>
  </si>
  <si>
    <t>Coemergent wisdom</t>
  </si>
  <si>
    <t>能知力</t>
  </si>
  <si>
    <t>Cognizant quality</t>
  </si>
  <si>
    <t>認知特性</t>
  </si>
  <si>
    <t>共乘</t>
  </si>
  <si>
    <t>Common vehicles</t>
  </si>
  <si>
    <t>正等正覺</t>
  </si>
  <si>
    <t>Complete enlightenment</t>
  </si>
  <si>
    <t>完全證悟</t>
  </si>
  <si>
    <t>圓滿次第</t>
  </si>
  <si>
    <t>Completion stage</t>
  </si>
  <si>
    <t>概念與辨別</t>
  </si>
  <si>
    <t>Concept and discernment</t>
  </si>
  <si>
    <t>分別無明</t>
  </si>
  <si>
    <t>Conceptual ignorance</t>
  </si>
  <si>
    <t>概念無明</t>
  </si>
  <si>
    <t>五根識</t>
  </si>
  <si>
    <t>Consciousness of the five senses</t>
  </si>
  <si>
    <t>斷除</t>
  </si>
  <si>
    <t xml:space="preserve">Cutting through </t>
  </si>
  <si>
    <t>達波噶舉傳承</t>
  </si>
  <si>
    <t>Dakpo Kagyu</t>
  </si>
  <si>
    <t>迷妄心</t>
  </si>
  <si>
    <t xml:space="preserve">Defiled mind </t>
  </si>
  <si>
    <t>染污心</t>
  </si>
  <si>
    <t>末那識</t>
  </si>
  <si>
    <t>了義</t>
  </si>
  <si>
    <t>Definitive meaning</t>
  </si>
  <si>
    <t>究竟義</t>
  </si>
  <si>
    <t>相依</t>
  </si>
  <si>
    <t xml:space="preserve">Dependent </t>
  </si>
  <si>
    <t>依他起</t>
  </si>
  <si>
    <t>相依緣起</t>
  </si>
  <si>
    <t>Dependent origination</t>
  </si>
  <si>
    <t>欲界</t>
  </si>
  <si>
    <t>Desire Realm</t>
  </si>
  <si>
    <t>生起與圓滿</t>
  </si>
  <si>
    <t xml:space="preserve">Development and completion </t>
  </si>
  <si>
    <t>法</t>
  </si>
  <si>
    <t>Dharma</t>
  </si>
  <si>
    <t>法類</t>
  </si>
  <si>
    <t>Dharma sections</t>
  </si>
  <si>
    <t>法門</t>
  </si>
  <si>
    <t>Dharma-door</t>
  </si>
  <si>
    <t>法界</t>
  </si>
  <si>
    <t>Dharmadhatu</t>
  </si>
  <si>
    <t>色究竟天法界宮</t>
  </si>
  <si>
    <t xml:space="preserve">Dharmadhatu palace of Akanishtha </t>
  </si>
  <si>
    <t>奧明法界宮</t>
  </si>
  <si>
    <t>自明了法身</t>
  </si>
  <si>
    <t xml:space="preserve">Dharmakaya of self-knowing </t>
  </si>
  <si>
    <t>「無修」的法身寶座</t>
  </si>
  <si>
    <t xml:space="preserve">Dharmakaya Throne of Nonmeditation </t>
  </si>
  <si>
    <t>法性</t>
  </si>
  <si>
    <t xml:space="preserve">Dharmata </t>
  </si>
  <si>
    <t>禪那</t>
  </si>
  <si>
    <t>Dhyana</t>
  </si>
  <si>
    <t>靜慮</t>
  </si>
  <si>
    <t>煩惱</t>
  </si>
  <si>
    <t>Disturbing emotions</t>
  </si>
  <si>
    <t>道歌文集</t>
  </si>
  <si>
    <t>Dohakosha</t>
  </si>
  <si>
    <t>多訶具舍</t>
  </si>
  <si>
    <t>竹巴噶舉教派</t>
  </si>
  <si>
    <t xml:space="preserve">Drukpa Kagyu school </t>
  </si>
  <si>
    <t>二元現象</t>
  </si>
  <si>
    <t>Dualistic phenomena</t>
  </si>
  <si>
    <t>分別法</t>
  </si>
  <si>
    <t>大圓滿</t>
  </si>
  <si>
    <t>Dzogchen</t>
  </si>
  <si>
    <t>本然狀態大圓滿</t>
  </si>
  <si>
    <t>Dzogchen of Natural State</t>
  </si>
  <si>
    <t>實相大圓滿</t>
  </si>
  <si>
    <t>八識</t>
  </si>
  <si>
    <t>Eight collections of consciousnesses</t>
  </si>
  <si>
    <t>八種偏離</t>
  </si>
  <si>
    <t>Eight deviations</t>
  </si>
  <si>
    <t>八大實修傳承</t>
  </si>
  <si>
    <t>Eight Practice Lineages</t>
  </si>
  <si>
    <t>八自在功德</t>
  </si>
  <si>
    <t>Eight qualities of mastery</t>
  </si>
  <si>
    <t>世間八法</t>
  </si>
  <si>
    <t>Eight worldly concerns</t>
  </si>
  <si>
    <t>世間八風</t>
  </si>
  <si>
    <t>八正道</t>
  </si>
  <si>
    <t>Eightfold noble path</t>
  </si>
  <si>
    <t>八十性妄</t>
  </si>
  <si>
    <t>Eighty inherent thought states</t>
  </si>
  <si>
    <t>八十自性尋思</t>
  </si>
  <si>
    <t>有戲論行持</t>
  </si>
  <si>
    <t xml:space="preserve">Elaborate conduct </t>
  </si>
  <si>
    <t>空性解脫門</t>
  </si>
  <si>
    <t>Emancipation-gate of emptiness</t>
  </si>
  <si>
    <t>無相解脫門</t>
  </si>
  <si>
    <t>Emancipation-gate of marklessness</t>
  </si>
  <si>
    <t>灌頂</t>
  </si>
  <si>
    <t>Empowerment</t>
  </si>
  <si>
    <t>隨後感知</t>
  </si>
  <si>
    <t>Ensuing perception</t>
  </si>
  <si>
    <t>隨後了知</t>
  </si>
  <si>
    <t>Ensuing understanding</t>
  </si>
  <si>
    <t>精藏大手印</t>
  </si>
  <si>
    <t>Essence Mahamudra</t>
  </si>
  <si>
    <t>覺性的體性</t>
  </si>
  <si>
    <t>Essence of awareness</t>
  </si>
  <si>
    <t>體性、自性與力用</t>
  </si>
  <si>
    <t xml:space="preserve">Essence, nature and capacity </t>
  </si>
  <si>
    <t>體性、自性與展現</t>
  </si>
  <si>
    <t>Essence, nature and expression</t>
  </si>
  <si>
    <t>事物的根本性質</t>
  </si>
  <si>
    <t>Essential nature of things</t>
  </si>
  <si>
    <t>常見、恆存主義的見地</t>
  </si>
  <si>
    <t>Eternalism</t>
  </si>
  <si>
    <t>普賢行</t>
  </si>
  <si>
    <t>Ever-Excellent conduct</t>
  </si>
  <si>
    <t>增、損</t>
  </si>
  <si>
    <t>Exaggeration and denigration</t>
  </si>
  <si>
    <t>誇大與詆毀</t>
  </si>
  <si>
    <t>法遍不可思議相</t>
  </si>
  <si>
    <t xml:space="preserve">Exhaustion of phenomena beyond concepts </t>
  </si>
  <si>
    <t>不了義</t>
  </si>
  <si>
    <t>Expedient meaning</t>
  </si>
  <si>
    <t>方便義</t>
  </si>
  <si>
    <t>覺受</t>
  </si>
  <si>
    <t>Experiences</t>
  </si>
  <si>
    <t>經驗</t>
  </si>
  <si>
    <t>感受</t>
  </si>
  <si>
    <t>多重化現</t>
  </si>
  <si>
    <t>Expression manifest in manifold ways</t>
  </si>
  <si>
    <t>斷邊</t>
  </si>
  <si>
    <t>Extreme of nihilism</t>
  </si>
  <si>
    <t>造作而來的表徵</t>
  </si>
  <si>
    <t>Fabricated attributes</t>
  </si>
  <si>
    <t>初禪</t>
  </si>
  <si>
    <t>First Dhyana</t>
  </si>
  <si>
    <t>五菩薩道</t>
  </si>
  <si>
    <t xml:space="preserve">Five bodhisattva paths </t>
  </si>
  <si>
    <t>五大</t>
  </si>
  <si>
    <t>Five elements</t>
  </si>
  <si>
    <t>五眼</t>
  </si>
  <si>
    <t>Five eyes</t>
  </si>
  <si>
    <t>五根</t>
  </si>
  <si>
    <t>Five faculties</t>
  </si>
  <si>
    <t>五種根本風息</t>
  </si>
  <si>
    <t>Five major root winds</t>
  </si>
  <si>
    <t>五種支分風息</t>
  </si>
  <si>
    <t>Five minor branch winds</t>
  </si>
  <si>
    <t>五道</t>
  </si>
  <si>
    <t>Five paths</t>
  </si>
  <si>
    <t>五力</t>
  </si>
  <si>
    <t xml:space="preserve">Five powers </t>
  </si>
  <si>
    <t>五蘊</t>
  </si>
  <si>
    <t>Five skandhas</t>
  </si>
  <si>
    <t>五神通</t>
  </si>
  <si>
    <t>Five superknowledges</t>
  </si>
  <si>
    <t>無色界</t>
  </si>
  <si>
    <t>Formless Realm</t>
  </si>
  <si>
    <t>四念處</t>
  </si>
  <si>
    <t>Four applications of mindfulness</t>
  </si>
  <si>
    <t>四善根</t>
  </si>
  <si>
    <t>Four aspects of ascertainment</t>
  </si>
  <si>
    <t>色界四禪天</t>
  </si>
  <si>
    <t>Four domains of the Realm of Form</t>
  </si>
  <si>
    <t>四無色界</t>
  </si>
  <si>
    <t>Four Formless Realm</t>
  </si>
  <si>
    <t xml:space="preserve">Four formless spheres of finality </t>
  </si>
  <si>
    <t>四喜</t>
  </si>
  <si>
    <t xml:space="preserve">Four joys </t>
  </si>
  <si>
    <t>四身</t>
  </si>
  <si>
    <t>Four kayas</t>
  </si>
  <si>
    <t>四神足</t>
  </si>
  <si>
    <t>Four legs of miraculous action</t>
  </si>
  <si>
    <t>四如意足</t>
  </si>
  <si>
    <t xml:space="preserve">Four legs of miraculous action </t>
  </si>
  <si>
    <t>四空</t>
  </si>
  <si>
    <t>Four levels of emptiness</t>
  </si>
  <si>
    <t>四正勤</t>
  </si>
  <si>
    <t>Four right exertions</t>
  </si>
  <si>
    <t>四部密續</t>
  </si>
  <si>
    <t>Four section of tantra</t>
  </si>
  <si>
    <t>大圓滿四相</t>
  </si>
  <si>
    <t>Four visions of Dzogchen</t>
  </si>
  <si>
    <t>四瑜伽</t>
  </si>
  <si>
    <t xml:space="preserve">Four yogas </t>
  </si>
  <si>
    <t>大手印四瑜伽</t>
  </si>
  <si>
    <t>Four yogas of Mahamudra</t>
  </si>
  <si>
    <t>密咒第四灌頂</t>
  </si>
  <si>
    <t>Fourth empowerment of Mantra</t>
  </si>
  <si>
    <t>貪所生四十性妄</t>
  </si>
  <si>
    <t>Forty thought states resulting from desire</t>
  </si>
  <si>
    <t>果大手印</t>
  </si>
  <si>
    <t>Fruition Mahamudra</t>
  </si>
  <si>
    <t>岡波山</t>
  </si>
  <si>
    <t>Gampo Mountain</t>
  </si>
  <si>
    <t>大鵬金翅鳥</t>
  </si>
  <si>
    <t>Garuda</t>
  </si>
  <si>
    <t>積聚資糧</t>
  </si>
  <si>
    <t>Gathering the accumulations</t>
  </si>
  <si>
    <t>輪迴與涅槃的共同基礎</t>
  </si>
  <si>
    <t xml:space="preserve">General ground of samsara and nirvana </t>
  </si>
  <si>
    <t>共的前行</t>
  </si>
  <si>
    <t>General Preliminaries</t>
  </si>
  <si>
    <t>共的密咒乘</t>
  </si>
  <si>
    <t xml:space="preserve">General Secret Mantra </t>
  </si>
  <si>
    <t>General vehicles</t>
  </si>
  <si>
    <t>天界</t>
  </si>
  <si>
    <t>God realms</t>
  </si>
  <si>
    <t>善慧地</t>
  </si>
  <si>
    <t xml:space="preserve">Good Intelligence </t>
  </si>
  <si>
    <t>大婆羅門</t>
  </si>
  <si>
    <t>Great Brahmin</t>
  </si>
  <si>
    <t>無始大闇</t>
  </si>
  <si>
    <t xml:space="preserve">Great darkness of beginningless time </t>
  </si>
  <si>
    <t>大息河續</t>
  </si>
  <si>
    <t>Great Pacifying River Tantra</t>
  </si>
  <si>
    <t>基大手印</t>
  </si>
  <si>
    <t>Ground Mahamudra</t>
  </si>
  <si>
    <t>聚行</t>
  </si>
  <si>
    <t>Group conduct</t>
  </si>
  <si>
    <t>團體行持</t>
  </si>
  <si>
    <t>秘密藏續</t>
  </si>
  <si>
    <t>Guhyagarbha Tantra</t>
  </si>
  <si>
    <t>秘密咒</t>
  </si>
  <si>
    <t>Guhyamantra</t>
  </si>
  <si>
    <t>蓮花生大士</t>
  </si>
  <si>
    <t>Guru Rinpoche</t>
  </si>
  <si>
    <t>蓮師</t>
  </si>
  <si>
    <t>上師瑜伽</t>
  </si>
  <si>
    <t xml:space="preserve">Guru yoga </t>
  </si>
  <si>
    <t>上師相應法</t>
  </si>
  <si>
    <t>嘉華羅日</t>
  </si>
  <si>
    <t xml:space="preserve">Gyalwa Lorey </t>
  </si>
  <si>
    <t>尊勝的羅日巴</t>
  </si>
  <si>
    <t>習氣</t>
  </si>
  <si>
    <t>Habitual tendencies</t>
  </si>
  <si>
    <t>串習</t>
  </si>
  <si>
    <t>極難勝地</t>
  </si>
  <si>
    <t>Hard to Conquer</t>
  </si>
  <si>
    <t>煖</t>
  </si>
  <si>
    <t>Heat</t>
  </si>
  <si>
    <t>暖</t>
  </si>
  <si>
    <t>小乘</t>
  </si>
  <si>
    <t>Hinayana</t>
  </si>
  <si>
    <t>遍基的無明面向</t>
  </si>
  <si>
    <t>Ignorant aspect of the all-ground</t>
  </si>
  <si>
    <t>身、語、意的無盡莊嚴輪</t>
  </si>
  <si>
    <t>Inexhaustible adornment wheel of Body, Speech and Mind</t>
  </si>
  <si>
    <t>空無邊處天</t>
  </si>
  <si>
    <t>Infinite Space</t>
  </si>
  <si>
    <t>三身無別</t>
  </si>
  <si>
    <t>Inseparability of the three kayas</t>
  </si>
  <si>
    <t>頓悟者</t>
  </si>
  <si>
    <t xml:space="preserve">Instantaneous type </t>
  </si>
  <si>
    <t>智識理解</t>
  </si>
  <si>
    <t>Intellectual understanding</t>
  </si>
  <si>
    <t>歡喜地</t>
  </si>
  <si>
    <t>Joyous</t>
  </si>
  <si>
    <t>噶寧謝竹林寺</t>
  </si>
  <si>
    <t>Ka-Nying Shedrub Ling Monastery</t>
  </si>
  <si>
    <t>噶寧講修寺</t>
  </si>
  <si>
    <t>身</t>
  </si>
  <si>
    <t>Kaya</t>
  </si>
  <si>
    <t>佛身與佛智</t>
  </si>
  <si>
    <t>Kayas and wisdoms</t>
  </si>
  <si>
    <t>三摩地王經</t>
  </si>
  <si>
    <t>King of Samadhi Sutra</t>
  </si>
  <si>
    <t>道果</t>
  </si>
  <si>
    <t xml:space="preserve">Lamdrey </t>
  </si>
  <si>
    <t>大乘入楞伽經</t>
  </si>
  <si>
    <t>Lankavatara Sutra</t>
  </si>
  <si>
    <t>解脫教言</t>
  </si>
  <si>
    <t>Liberation instructions</t>
  </si>
  <si>
    <t>解脫</t>
  </si>
  <si>
    <t>Liberation</t>
  </si>
  <si>
    <t>怙主達哦雄努</t>
  </si>
  <si>
    <t>Lord Dawö Zhonnu</t>
  </si>
  <si>
    <t>Lord Taohsungnu</t>
  </si>
  <si>
    <t>岡波巴大師</t>
  </si>
  <si>
    <t>Lord Gampopa</t>
  </si>
  <si>
    <t>羅日巴</t>
  </si>
  <si>
    <t>Lorepa</t>
  </si>
  <si>
    <t>下部密續</t>
  </si>
  <si>
    <t>Lower tantras of Mantra</t>
  </si>
  <si>
    <t>外三密</t>
  </si>
  <si>
    <t>下乘</t>
  </si>
  <si>
    <t>Lower vehicles</t>
  </si>
  <si>
    <t>母子光明</t>
  </si>
  <si>
    <t>Luminosities of mother and child</t>
  </si>
  <si>
    <t>明性</t>
  </si>
  <si>
    <t>Luminosity</t>
  </si>
  <si>
    <t>法性光明覺智</t>
  </si>
  <si>
    <t xml:space="preserve">Luminous wakefulness of dharmata </t>
  </si>
  <si>
    <t>瑪姬．拉準</t>
  </si>
  <si>
    <t>Machik Labdron</t>
  </si>
  <si>
    <t>Mahasandhi</t>
  </si>
  <si>
    <t>大乘</t>
  </si>
  <si>
    <t>Mahayana</t>
  </si>
  <si>
    <t>正行</t>
  </si>
  <si>
    <t>Main part of practice</t>
  </si>
  <si>
    <t>彌勒菩薩</t>
  </si>
  <si>
    <t>Maitreya</t>
  </si>
  <si>
    <t>寶賢菩薩</t>
  </si>
  <si>
    <t>Manibhadra</t>
  </si>
  <si>
    <t>續部大手印</t>
  </si>
  <si>
    <t>Mantra Mahamudra</t>
  </si>
  <si>
    <t>咒大手印</t>
  </si>
  <si>
    <t>佛的相好莊嚴</t>
  </si>
  <si>
    <t>Marks and signs</t>
  </si>
  <si>
    <t>方便與智慧</t>
  </si>
  <si>
    <t>Means and knowledge</t>
  </si>
  <si>
    <t>禪修</t>
  </si>
  <si>
    <t xml:space="preserve">Meditation </t>
  </si>
  <si>
    <t>修持</t>
  </si>
  <si>
    <t>禪定與後得</t>
  </si>
  <si>
    <t>Meditation and postmeditation</t>
  </si>
  <si>
    <t>座上與座下禪修</t>
  </si>
  <si>
    <t>心意造作</t>
  </si>
  <si>
    <t>Mental constructs</t>
  </si>
  <si>
    <t>意識</t>
  </si>
  <si>
    <t>Mind consciousness</t>
  </si>
  <si>
    <t>心續</t>
  </si>
  <si>
    <t>Mind-stream</t>
  </si>
  <si>
    <t>神變力</t>
  </si>
  <si>
    <t>Miraculous powers</t>
  </si>
  <si>
    <t>神幻力</t>
  </si>
  <si>
    <t>世間禪定</t>
  </si>
  <si>
    <t>Mundane dhyana</t>
  </si>
  <si>
    <t>世間三摩地</t>
  </si>
  <si>
    <t>Mundane samadhis</t>
  </si>
  <si>
    <t>龍樹菩薩</t>
  </si>
  <si>
    <t>Nagarjuna</t>
  </si>
  <si>
    <t>納吉貢巴</t>
  </si>
  <si>
    <t>Nagi Gompa</t>
  </si>
  <si>
    <t>赤露平常心</t>
  </si>
  <si>
    <t>Naked ordinary mind</t>
  </si>
  <si>
    <t>南無摩訶慕札耶</t>
  </si>
  <si>
    <t>Namo Mahamudraye</t>
  </si>
  <si>
    <t>禮敬大手印</t>
  </si>
  <si>
    <t xml:space="preserve">Namo Mahamudraye </t>
  </si>
  <si>
    <t>那洛巴</t>
  </si>
  <si>
    <t xml:space="preserve">Naropa </t>
  </si>
  <si>
    <t>法身本然面貌</t>
  </si>
  <si>
    <t>Natural face of dharmakaya</t>
  </si>
  <si>
    <t>基大手印的本然面貌</t>
  </si>
  <si>
    <t>Natural face of ground Mahamudra</t>
  </si>
  <si>
    <t>心的本貌</t>
  </si>
  <si>
    <t>Natual face of mind</t>
  </si>
  <si>
    <t>非想非非想處天</t>
  </si>
  <si>
    <t>Neither Presence nor Absence</t>
  </si>
  <si>
    <t>新譯派</t>
  </si>
  <si>
    <t>New School</t>
  </si>
  <si>
    <t>尼古瑪</t>
  </si>
  <si>
    <t>Niguma</t>
  </si>
  <si>
    <t>斷見</t>
  </si>
  <si>
    <t>Nihilism</t>
  </si>
  <si>
    <t>虛無主義</t>
  </si>
  <si>
    <t>九次第定</t>
  </si>
  <si>
    <t>Nine dhyanas of absorption</t>
  </si>
  <si>
    <t>化身</t>
  </si>
  <si>
    <t>Nirmanakaya</t>
  </si>
  <si>
    <t>化現的身體</t>
  </si>
  <si>
    <t>涅槃</t>
  </si>
  <si>
    <t>Nirvana</t>
  </si>
  <si>
    <t>無生體性</t>
  </si>
  <si>
    <t>Nonarising essence</t>
  </si>
  <si>
    <t>外道邊見者</t>
  </si>
  <si>
    <t>Non-Buddhist extremists</t>
  </si>
  <si>
    <t>無分別覺智</t>
  </si>
  <si>
    <t>Nonconceptual wakefulness</t>
  </si>
  <si>
    <t>無散亂</t>
  </si>
  <si>
    <t>Nondistraction</t>
  </si>
  <si>
    <t>無造作</t>
  </si>
  <si>
    <t xml:space="preserve">Nonfabrication </t>
  </si>
  <si>
    <t>無執念</t>
  </si>
  <si>
    <t>Nonfixation</t>
  </si>
  <si>
    <t>無修</t>
  </si>
  <si>
    <t xml:space="preserve">Nonmeditation </t>
  </si>
  <si>
    <t>要點筆記</t>
  </si>
  <si>
    <t>Notes on Vital Points</t>
  </si>
  <si>
    <t>無所有處天</t>
  </si>
  <si>
    <t>Nothing Whatsoever</t>
  </si>
  <si>
    <t>寧瑪傳承</t>
  </si>
  <si>
    <t>Nyingma tradition</t>
  </si>
  <si>
    <t>所知障</t>
  </si>
  <si>
    <t>Obscuration of dualistic knowledge</t>
  </si>
  <si>
    <t>二元知見的遮障</t>
  </si>
  <si>
    <t>新、舊譯派</t>
  </si>
  <si>
    <t>Old and New Schools</t>
  </si>
  <si>
    <t>遍智</t>
  </si>
  <si>
    <t>Omniscience</t>
  </si>
  <si>
    <t>一切智智</t>
  </si>
  <si>
    <t>一味</t>
  </si>
  <si>
    <t>One Taste</t>
  </si>
  <si>
    <t>專一</t>
  </si>
  <si>
    <t>One-pointedness</t>
  </si>
  <si>
    <t>波羅蜜多乘</t>
  </si>
  <si>
    <t>Paramita vehicle</t>
  </si>
  <si>
    <t>暫時的染污</t>
  </si>
  <si>
    <t>Passing stains</t>
  </si>
  <si>
    <t>道大手印</t>
  </si>
  <si>
    <t>Path Mahamudra</t>
  </si>
  <si>
    <t>資糧道</t>
  </si>
  <si>
    <t>Path of Accumulation</t>
  </si>
  <si>
    <t>修道</t>
  </si>
  <si>
    <t>Path of Cultivation</t>
  </si>
  <si>
    <t>圓滿道</t>
  </si>
  <si>
    <t>Path of Fulfillment</t>
  </si>
  <si>
    <t>加行道</t>
  </si>
  <si>
    <t>Path of Joining</t>
  </si>
  <si>
    <t>有學道</t>
  </si>
  <si>
    <t>Paths of Learning</t>
  </si>
  <si>
    <t>解脫道</t>
  </si>
  <si>
    <t>Path of Liberation</t>
  </si>
  <si>
    <t>無學道</t>
  </si>
  <si>
    <t>Path of No-learning</t>
  </si>
  <si>
    <t>見道</t>
  </si>
  <si>
    <t xml:space="preserve">Path of Seeing </t>
  </si>
  <si>
    <t>地與道</t>
  </si>
  <si>
    <t>Paths and bhumis</t>
  </si>
  <si>
    <t>圓滿佛果</t>
  </si>
  <si>
    <t>Perfect buddhahood</t>
  </si>
  <si>
    <t>永恆或斷滅</t>
  </si>
  <si>
    <t>Permanent or annihilated</t>
  </si>
  <si>
    <t>自顯</t>
  </si>
  <si>
    <t>Personal experience</t>
  </si>
  <si>
    <t>個人經驗</t>
  </si>
  <si>
    <t xml:space="preserve">Personal manifestation </t>
  </si>
  <si>
    <t>個人顯現</t>
  </si>
  <si>
    <t>現象</t>
  </si>
  <si>
    <t xml:space="preserve">Phenomena </t>
  </si>
  <si>
    <t>學派</t>
  </si>
  <si>
    <t>Philosophical Schools</t>
  </si>
  <si>
    <t>後得</t>
  </si>
  <si>
    <t xml:space="preserve">Postmeditation </t>
  </si>
  <si>
    <t>座下</t>
  </si>
  <si>
    <t>實修傳承</t>
  </si>
  <si>
    <t>Practice Lineage</t>
  </si>
  <si>
    <t>般若波羅蜜多</t>
  </si>
  <si>
    <t>Prajnaparamita</t>
  </si>
  <si>
    <t>辟支佛</t>
  </si>
  <si>
    <t>Pratyekabuddha</t>
  </si>
  <si>
    <t>緣覺</t>
  </si>
  <si>
    <t>獨覺</t>
  </si>
  <si>
    <t>句義灌</t>
  </si>
  <si>
    <t xml:space="preserve">Precious Word Empowerment </t>
  </si>
  <si>
    <t>珍貴的詞句灌頂</t>
  </si>
  <si>
    <t>前行</t>
  </si>
  <si>
    <t>Preliminaries</t>
  </si>
  <si>
    <t>加行</t>
  </si>
  <si>
    <t>清淨遮障</t>
  </si>
  <si>
    <t xml:space="preserve">Purifying the obscurations </t>
  </si>
  <si>
    <t>具格上師</t>
  </si>
  <si>
    <t>Qualified master</t>
  </si>
  <si>
    <t>具德上師</t>
  </si>
  <si>
    <t>發光地</t>
  </si>
  <si>
    <t xml:space="preserve">Radiant </t>
  </si>
  <si>
    <t>虹身</t>
  </si>
  <si>
    <t>Rainbow body</t>
  </si>
  <si>
    <t>虹光身</t>
  </si>
  <si>
    <t>了證</t>
  </si>
  <si>
    <t>Realization</t>
  </si>
  <si>
    <t>了悟</t>
  </si>
  <si>
    <t>現前地</t>
  </si>
  <si>
    <t>Realized</t>
  </si>
  <si>
    <t>了悟見地</t>
  </si>
  <si>
    <t>Realizing the view</t>
  </si>
  <si>
    <t>色界</t>
  </si>
  <si>
    <t>Realm of Form</t>
  </si>
  <si>
    <t>密咒果乘</t>
  </si>
  <si>
    <t>Resultant Secret Mantra</t>
  </si>
  <si>
    <t>成熟灌頂</t>
  </si>
  <si>
    <t>Ripening empowerments</t>
  </si>
  <si>
    <t>法身王位</t>
  </si>
  <si>
    <t xml:space="preserve">Royal seat of dharmakaya </t>
  </si>
  <si>
    <t>三身寶座</t>
  </si>
  <si>
    <t>Royal throne of the three kayas</t>
  </si>
  <si>
    <t>色身</t>
  </si>
  <si>
    <t xml:space="preserve">Rupakaya </t>
  </si>
  <si>
    <t>具有色相之身</t>
  </si>
  <si>
    <t>常啼菩薩</t>
  </si>
  <si>
    <t>Sadaprarudita</t>
  </si>
  <si>
    <t>三摩地</t>
  </si>
  <si>
    <t>Samadhi</t>
  </si>
  <si>
    <t>三昧</t>
  </si>
  <si>
    <t>定</t>
  </si>
  <si>
    <t>楞嚴經</t>
  </si>
  <si>
    <t>Samadhi of Courageous Movement</t>
  </si>
  <si>
    <t>如幻三摩地</t>
  </si>
  <si>
    <t>Samadhi of Magical Illusion</t>
  </si>
  <si>
    <t>第一禪那三摩地</t>
  </si>
  <si>
    <t>Samadhi of First Dhyana</t>
  </si>
  <si>
    <t>獅子威三摩地</t>
  </si>
  <si>
    <t>Samadhi of the Majestic Lion</t>
  </si>
  <si>
    <t>三昧耶</t>
  </si>
  <si>
    <t>Samaya</t>
  </si>
  <si>
    <t>誓言</t>
  </si>
  <si>
    <t>報身</t>
  </si>
  <si>
    <t>Sambhogakaya</t>
  </si>
  <si>
    <t>空性與覺智不二</t>
  </si>
  <si>
    <t>Sameness of space and wakefulness</t>
  </si>
  <si>
    <t>輪迴</t>
  </si>
  <si>
    <t>Samsara</t>
  </si>
  <si>
    <t>輪迴與涅槃</t>
  </si>
  <si>
    <t>Samsara and nirvana</t>
  </si>
  <si>
    <t>薩拉哈</t>
  </si>
  <si>
    <t xml:space="preserve">Saraha </t>
  </si>
  <si>
    <t>密行</t>
  </si>
  <si>
    <t>Secret conduct</t>
  </si>
  <si>
    <t>密咒乘</t>
  </si>
  <si>
    <t>Secret Mantra</t>
  </si>
  <si>
    <t>明心見性</t>
  </si>
  <si>
    <t>Seeing the mind-essence</t>
  </si>
  <si>
    <t>自覺的自明了</t>
  </si>
  <si>
    <t>Self-aware self-knowing</t>
  </si>
  <si>
    <t>自明了的正念</t>
  </si>
  <si>
    <t>Self-knowing mindfulness</t>
  </si>
  <si>
    <t>本體</t>
  </si>
  <si>
    <t xml:space="preserve">Self-entity </t>
  </si>
  <si>
    <t>我</t>
  </si>
  <si>
    <t>自有本然流續</t>
  </si>
  <si>
    <t>Self-existing natural flow</t>
  </si>
  <si>
    <t>自有的自明了</t>
  </si>
  <si>
    <t>Self-existing self-knowing</t>
  </si>
  <si>
    <t>自有的覺智</t>
  </si>
  <si>
    <t>Self-existing wakefulness</t>
  </si>
  <si>
    <t>自生智</t>
  </si>
  <si>
    <t>七支和合</t>
  </si>
  <si>
    <t>Seven aspects of union</t>
  </si>
  <si>
    <t>七覺支</t>
  </si>
  <si>
    <t>Seven bodhi-factors</t>
  </si>
  <si>
    <t>癡所生七性妄</t>
  </si>
  <si>
    <t>Seven thought states resulting from delusion</t>
  </si>
  <si>
    <t>地藏七輪經</t>
  </si>
  <si>
    <r>
      <rPr>
        <rFont val="Times New Roman"/>
        <i/>
        <color theme="1"/>
        <sz val="12.0"/>
      </rPr>
      <t>Seven Wheels of Kshitigarbha Sutra</t>
    </r>
    <r>
      <rPr>
        <rFont val="Times New Roman"/>
        <i val="0"/>
        <color theme="1"/>
        <sz val="12.0"/>
      </rPr>
      <t xml:space="preserve"> </t>
    </r>
  </si>
  <si>
    <t>奢摩他</t>
  </si>
  <si>
    <t xml:space="preserve">Shamatha </t>
  </si>
  <si>
    <t>止</t>
  </si>
  <si>
    <t>奢摩他寂滅</t>
  </si>
  <si>
    <t xml:space="preserve">Shamatha cessation </t>
  </si>
  <si>
    <t>令諸如來歡喜的奢摩他</t>
  </si>
  <si>
    <t>Shamatha that delights the tathagatas</t>
  </si>
  <si>
    <t>有相奢摩他</t>
  </si>
  <si>
    <t>Shamatha with attributes</t>
  </si>
  <si>
    <t>有所緣奢摩他</t>
  </si>
  <si>
    <t>Shamatha with support</t>
  </si>
  <si>
    <t>無相奢摩他</t>
  </si>
  <si>
    <t>Shamatha without attributes</t>
  </si>
  <si>
    <t>無所緣奢摩他</t>
  </si>
  <si>
    <t>Shamatha without support</t>
  </si>
  <si>
    <t>聲聞</t>
  </si>
  <si>
    <t>Shravaka</t>
  </si>
  <si>
    <t>聲聞的寂靜三摩地</t>
  </si>
  <si>
    <t>Shravaka's samadhi of peace</t>
  </si>
  <si>
    <t>成就者</t>
  </si>
  <si>
    <t>Siddha</t>
  </si>
  <si>
    <t>悉地</t>
  </si>
  <si>
    <t>Siddhi</t>
  </si>
  <si>
    <t>成就</t>
  </si>
  <si>
    <t>離戲</t>
  </si>
  <si>
    <t>Simplicity</t>
  </si>
  <si>
    <t>法身單一明點</t>
  </si>
  <si>
    <t xml:space="preserve">Single circle of dharmakaya </t>
  </si>
  <si>
    <t>僅一即足之寶</t>
  </si>
  <si>
    <t xml:space="preserve">Single sufficient jewel </t>
  </si>
  <si>
    <t>六道眾生</t>
  </si>
  <si>
    <t xml:space="preserve">Six classes of beings </t>
  </si>
  <si>
    <t>六識</t>
  </si>
  <si>
    <t>Six collections</t>
  </si>
  <si>
    <t>Six collections of consciousness</t>
  </si>
  <si>
    <t>那洛六法</t>
  </si>
  <si>
    <t>Six Doctrines of Naropa</t>
  </si>
  <si>
    <t>二勝與六莊嚴</t>
  </si>
  <si>
    <t>Six Ornaments and the Two Supreme Ones</t>
  </si>
  <si>
    <t>蘊集</t>
  </si>
  <si>
    <t>Skandhas</t>
  </si>
  <si>
    <t>越級者</t>
  </si>
  <si>
    <t>Skipping the grades type</t>
  </si>
  <si>
    <t>不共前行</t>
  </si>
  <si>
    <t>Special preliminaries</t>
  </si>
  <si>
    <t>離垢地</t>
  </si>
  <si>
    <t xml:space="preserve">Stainless </t>
  </si>
  <si>
    <t>寂止</t>
  </si>
  <si>
    <t>Stillness</t>
  </si>
  <si>
    <t>真如</t>
  </si>
  <si>
    <t>Suchness</t>
  </si>
  <si>
    <t>如是</t>
  </si>
  <si>
    <t>如來藏</t>
  </si>
  <si>
    <t>Sugata-essence</t>
  </si>
  <si>
    <t>佛性</t>
  </si>
  <si>
    <t>善逝藏</t>
  </si>
  <si>
    <t>須彌山</t>
  </si>
  <si>
    <t>Sumeru</t>
  </si>
  <si>
    <t>神通力</t>
  </si>
  <si>
    <t>Superknowledges</t>
  </si>
  <si>
    <t>世第一法</t>
  </si>
  <si>
    <t>Supreme Attribute</t>
  </si>
  <si>
    <t>殊勝世間功德</t>
  </si>
  <si>
    <t>Supreme mundane quality</t>
  </si>
  <si>
    <t>經</t>
  </si>
  <si>
    <t>Sutra</t>
  </si>
  <si>
    <t>經和續</t>
  </si>
  <si>
    <t>Sutra and Tantra</t>
  </si>
  <si>
    <t>經部大手印</t>
  </si>
  <si>
    <t xml:space="preserve">Sutra Mahamudra </t>
  </si>
  <si>
    <t>經部體系</t>
  </si>
  <si>
    <t xml:space="preserve">Sutra system </t>
  </si>
  <si>
    <t>體性身</t>
  </si>
  <si>
    <t>Svabhavikakaya</t>
  </si>
  <si>
    <t>自性身</t>
  </si>
  <si>
    <t>譬喻智</t>
  </si>
  <si>
    <t>Symbolic wisdom</t>
  </si>
  <si>
    <t>二品續</t>
  </si>
  <si>
    <r>
      <rPr>
        <rFont val="Times New Roman"/>
        <i/>
        <color theme="1"/>
        <sz val="12.0"/>
      </rPr>
      <t>Tantra of the Two Segments</t>
    </r>
    <r>
      <rPr>
        <rFont val="Times New Roman"/>
        <i val="0"/>
        <color theme="1"/>
        <sz val="12.0"/>
      </rPr>
      <t xml:space="preserve"> </t>
    </r>
  </si>
  <si>
    <t>續部</t>
  </si>
  <si>
    <t>Tantra</t>
  </si>
  <si>
    <t>直趨密意續</t>
  </si>
  <si>
    <t>Tantra of Directly Realizing</t>
  </si>
  <si>
    <t>不可思議秘密續</t>
  </si>
  <si>
    <t>Tantra of the Inconceivable Secret</t>
  </si>
  <si>
    <t>暫時偏離體性</t>
  </si>
  <si>
    <t>Temporary straying from the essence</t>
  </si>
  <si>
    <t>暫時偏離修道</t>
  </si>
  <si>
    <t>Temporary straying from the path</t>
  </si>
  <si>
    <t>暫時偏離對治</t>
  </si>
  <si>
    <t>Temporary straying from the remedy</t>
  </si>
  <si>
    <t>暫時偏離而誤入概論化</t>
  </si>
  <si>
    <t xml:space="preserve">Temporary straying into generalizing </t>
  </si>
  <si>
    <t>十地</t>
  </si>
  <si>
    <t>Ten bhumis</t>
  </si>
  <si>
    <t>動與靜</t>
  </si>
  <si>
    <t>Thinking and stillness</t>
  </si>
  <si>
    <t>第三灌頂</t>
  </si>
  <si>
    <t>Third empowerment</t>
  </si>
  <si>
    <t>瞋所生三十二性妄</t>
  </si>
  <si>
    <t>Thirty-two thought states resulting from anger</t>
  </si>
  <si>
    <t>念頭生起為禪修</t>
  </si>
  <si>
    <t>Thought arising as meditation</t>
  </si>
  <si>
    <t>三解脫門</t>
  </si>
  <si>
    <t>Three gates of emancipation</t>
  </si>
  <si>
    <t>三身</t>
  </si>
  <si>
    <t>Three kayas</t>
  </si>
  <si>
    <t>佛果三身</t>
  </si>
  <si>
    <t>Three kayas of buddhahood</t>
  </si>
  <si>
    <t>三性</t>
  </si>
  <si>
    <t>Three natures</t>
  </si>
  <si>
    <t>三界</t>
  </si>
  <si>
    <t xml:space="preserve">Three realms </t>
  </si>
  <si>
    <t>三輪體空</t>
  </si>
  <si>
    <t xml:space="preserve">Threefold Purity </t>
  </si>
  <si>
    <t>三清淨</t>
  </si>
  <si>
    <t>帝洛巴</t>
  </si>
  <si>
    <t xml:space="preserve">Tilopa </t>
  </si>
  <si>
    <t>出世智</t>
  </si>
  <si>
    <t>Transcnedent Knowledge</t>
  </si>
  <si>
    <t>般若慧</t>
  </si>
  <si>
    <t>智慧圓滿</t>
  </si>
  <si>
    <t>立斷</t>
  </si>
  <si>
    <t>Trekcho</t>
  </si>
  <si>
    <t>諸行的究竟遍基</t>
  </si>
  <si>
    <t>True all-ground of application</t>
  </si>
  <si>
    <t>諸行的勝義遍基</t>
  </si>
  <si>
    <t>真實智</t>
  </si>
  <si>
    <t>True wakefulness</t>
  </si>
  <si>
    <t>祖古．烏金仁波切</t>
  </si>
  <si>
    <t>Tulku Urgyen Rinpoche</t>
  </si>
  <si>
    <t>十二種乘以一百倍的功德</t>
  </si>
  <si>
    <t xml:space="preserve">Twelve times on hundred qualities </t>
  </si>
  <si>
    <t>二種資糧</t>
  </si>
  <si>
    <t>Two accumulations</t>
  </si>
  <si>
    <t>二種色身</t>
  </si>
  <si>
    <t>Two rupakayas</t>
  </si>
  <si>
    <t>二智</t>
  </si>
  <si>
    <t>Twofold knowledge</t>
  </si>
  <si>
    <t>二種清淨</t>
  </si>
  <si>
    <t>Twofold purity</t>
  </si>
  <si>
    <t>優曇婆羅花</t>
  </si>
  <si>
    <t>Udumvara flower</t>
  </si>
  <si>
    <t>圓成實性</t>
  </si>
  <si>
    <t>Unchanging absolute</t>
  </si>
  <si>
    <t>不變異的究竟</t>
  </si>
  <si>
    <t>無緣法界</t>
  </si>
  <si>
    <t xml:space="preserve">Unconditioned dharmadhatu </t>
  </si>
  <si>
    <t>解、覺、證</t>
  </si>
  <si>
    <t>Understanding, experience and realization</t>
  </si>
  <si>
    <t>無戲論的行持</t>
  </si>
  <si>
    <t>Unelaborate conduct</t>
  </si>
  <si>
    <t>無造作的本然</t>
  </si>
  <si>
    <t xml:space="preserve">Unfabricated naturalness </t>
  </si>
  <si>
    <t>二身合一</t>
  </si>
  <si>
    <t>Unity of the two kayas</t>
  </si>
  <si>
    <t>普光地</t>
  </si>
  <si>
    <t>Universal Light</t>
  </si>
  <si>
    <t>無礙自性</t>
  </si>
  <si>
    <t>Unobstructed nature</t>
  </si>
  <si>
    <t>不動地</t>
  </si>
  <si>
    <t xml:space="preserve">Unshakable </t>
  </si>
  <si>
    <t>究竟一乘寶性論</t>
  </si>
  <si>
    <r>
      <rPr>
        <rFont val="Times New Roman"/>
        <i/>
        <color theme="1"/>
        <sz val="12.0"/>
      </rPr>
      <t>Uttaratantra</t>
    </r>
    <r>
      <rPr>
        <rFont val="Times New Roman"/>
        <i val="0"/>
        <color theme="1"/>
        <sz val="12.0"/>
      </rPr>
      <t xml:space="preserve"> </t>
    </r>
  </si>
  <si>
    <t>金剛持</t>
  </si>
  <si>
    <t>Vajra Holder</t>
  </si>
  <si>
    <t>金剛乘</t>
  </si>
  <si>
    <t xml:space="preserve">Vajra vehicles </t>
  </si>
  <si>
    <t>密咒果乘的金剛乘</t>
  </si>
  <si>
    <t xml:space="preserve">Vajra vehicles of the resultant Secret Mantra </t>
  </si>
  <si>
    <t xml:space="preserve">Vajradhara </t>
  </si>
  <si>
    <t>持有金剛者</t>
  </si>
  <si>
    <t>金剛喻三摩地</t>
  </si>
  <si>
    <t>Vajralike samadhi</t>
  </si>
  <si>
    <t>金剛喻定</t>
  </si>
  <si>
    <t>金剛座</t>
  </si>
  <si>
    <t>Vajrasana</t>
  </si>
  <si>
    <t>Vajrayana</t>
  </si>
  <si>
    <t>乘</t>
  </si>
  <si>
    <t xml:space="preserve">Vehicle </t>
  </si>
  <si>
    <t>極無戲論的行持</t>
  </si>
  <si>
    <t>Very unelaborate conduct</t>
  </si>
  <si>
    <t>勝御方行</t>
  </si>
  <si>
    <t xml:space="preserve">Victorious conduct </t>
  </si>
  <si>
    <t>勝者</t>
  </si>
  <si>
    <t xml:space="preserve">Victorious ones </t>
  </si>
  <si>
    <t>持明者</t>
  </si>
  <si>
    <t>Vidyadhara</t>
  </si>
  <si>
    <t>毗婆舍那</t>
  </si>
  <si>
    <t xml:space="preserve">Vipashyana </t>
  </si>
  <si>
    <t>觀</t>
  </si>
  <si>
    <t>了知一切存有對境的覺智</t>
  </si>
  <si>
    <t>Wakefulness of all existent objects of knowledge</t>
  </si>
  <si>
    <t>如實了知自性的覺智</t>
  </si>
  <si>
    <t>Wakefulness of knowing the nature as it is</t>
  </si>
  <si>
    <t>如來智的體性</t>
  </si>
  <si>
    <t xml:space="preserve">Wisdom essence of the tathagatas </t>
  </si>
  <si>
    <t>無修瑜伽</t>
  </si>
  <si>
    <t>Yoga of Nonmeditation</t>
  </si>
  <si>
    <t>瑜伽行派</t>
  </si>
  <si>
    <t>Yogachara</t>
  </si>
  <si>
    <t>瑜伽修持</t>
  </si>
  <si>
    <t>Yogic practices</t>
  </si>
  <si>
    <t>息法</t>
  </si>
  <si>
    <t>Zhijey</t>
  </si>
  <si>
    <t>息苦法</t>
  </si>
  <si>
    <t>無著菩薩</t>
  </si>
  <si>
    <t xml:space="preserve">Asanga </t>
  </si>
  <si>
    <t>Buddha Avatamsaka Sutra</t>
  </si>
  <si>
    <t>Cutting</t>
  </si>
  <si>
    <t>大圓滿阿若口耳傳承</t>
  </si>
  <si>
    <t>Dzogchen Hearing Lineage of Aro</t>
  </si>
  <si>
    <t>岡波巴</t>
  </si>
  <si>
    <t>Gampopa</t>
  </si>
  <si>
    <t>真實義黃金鬘</t>
  </si>
  <si>
    <t>Golden Garland of Rulu</t>
  </si>
  <si>
    <t>勝者果倉巴</t>
  </si>
  <si>
    <r>
      <rPr>
        <rFont val="Times New Roman"/>
        <color theme="1"/>
        <sz val="12.0"/>
      </rPr>
      <t>G</t>
    </r>
    <r>
      <rPr>
        <rFont val="標楷體"/>
        <color theme="1"/>
        <sz val="12.0"/>
      </rPr>
      <t>ö</t>
    </r>
    <r>
      <rPr>
        <rFont val="Times New Roman"/>
        <color theme="1"/>
        <sz val="12.0"/>
      </rPr>
      <t>tsangpa, the conqueror</t>
    </r>
  </si>
  <si>
    <t>賈瑟．托美仁波切</t>
  </si>
  <si>
    <t>Gyalsey Togmey Rinpoche</t>
  </si>
  <si>
    <t>嘉華直貢巴</t>
  </si>
  <si>
    <t>Gyalwa Drigungpa</t>
  </si>
  <si>
    <t>龍鬘空行</t>
  </si>
  <si>
    <r>
      <rPr>
        <rFont val="Times New Roman"/>
        <color theme="1"/>
        <sz val="12.0"/>
      </rPr>
      <t>Khach</t>
    </r>
    <r>
      <rPr>
        <rFont val="標楷體"/>
        <color theme="1"/>
        <sz val="12.0"/>
      </rPr>
      <t>ö</t>
    </r>
    <r>
      <rPr>
        <rFont val="Times New Roman"/>
        <color theme="1"/>
        <sz val="12.0"/>
      </rPr>
      <t xml:space="preserve"> Lutreng</t>
    </r>
  </si>
  <si>
    <t>覺巴仁波切</t>
  </si>
  <si>
    <t>Kyoba Rinpoche</t>
  </si>
  <si>
    <t>方廣大莊嚴經</t>
  </si>
  <si>
    <t>Lalita Vistara</t>
  </si>
  <si>
    <t>神通遊戲經</t>
  </si>
  <si>
    <t>普曜經</t>
  </si>
  <si>
    <t>林傑．惹巴</t>
  </si>
  <si>
    <t xml:space="preserve">Lingje Repa </t>
  </si>
  <si>
    <t>成就者魯悉巴</t>
  </si>
  <si>
    <t>Luhipa, the siddha</t>
  </si>
  <si>
    <t xml:space="preserve">Maitreya </t>
  </si>
  <si>
    <t>梅紀巴</t>
  </si>
  <si>
    <t xml:space="preserve">Maitripa </t>
  </si>
  <si>
    <t>文殊菩薩</t>
  </si>
  <si>
    <t>Manjushri</t>
  </si>
  <si>
    <t>怙主瑪爾巴</t>
  </si>
  <si>
    <t>Marpa, lord</t>
  </si>
  <si>
    <t>密勒日巴</t>
  </si>
  <si>
    <t>Milarepa</t>
  </si>
  <si>
    <t>吉祥那洛巴</t>
  </si>
  <si>
    <t xml:space="preserve">Naropa, the glorious </t>
  </si>
  <si>
    <t>般若八千頌</t>
  </si>
  <si>
    <t>Noble Eight Thousand Verses</t>
  </si>
  <si>
    <t>釀．班．汀金．桑波</t>
  </si>
  <si>
    <t>Nyang Ben Tingdzin Zangpo</t>
  </si>
  <si>
    <t>成就者哦堅巴</t>
  </si>
  <si>
    <t>Orgyenpa, the siddha</t>
  </si>
  <si>
    <t>Pacifying</t>
  </si>
  <si>
    <t>善逝帕摩．竹巴</t>
  </si>
  <si>
    <t xml:space="preserve">Phagmo Drubpa, the sugata </t>
  </si>
  <si>
    <t>鄔迪亞那的珍寶上師</t>
  </si>
  <si>
    <t>Precious Master of Uddiyana</t>
  </si>
  <si>
    <t>怙主薩迦巴</t>
  </si>
  <si>
    <t>Sakyapa, Lord</t>
  </si>
  <si>
    <t>Patriarch Sakya</t>
  </si>
  <si>
    <t>普賢王如來</t>
  </si>
  <si>
    <t>Samantabhadra</t>
  </si>
  <si>
    <t>Saraha</t>
  </si>
  <si>
    <t>香仁波切</t>
  </si>
  <si>
    <t>Shang Rinpoche</t>
  </si>
  <si>
    <t>夏瓦日巴</t>
  </si>
  <si>
    <t xml:space="preserve">Shavaripa </t>
  </si>
  <si>
    <t>須菩提</t>
  </si>
  <si>
    <t>Subhuti</t>
  </si>
  <si>
    <t>諸法無生經</t>
  </si>
  <si>
    <t>Sutra of Nonorigination of Dharmas</t>
  </si>
  <si>
    <t>賢劫經</t>
  </si>
  <si>
    <t>Sutra of the Good Aeon</t>
  </si>
  <si>
    <t>Sutra of the King of Samadhi</t>
  </si>
  <si>
    <t>淨意經</t>
  </si>
  <si>
    <t>Sutra on Pure Intention</t>
  </si>
  <si>
    <t>法句經</t>
  </si>
  <si>
    <t>Udana Varga</t>
  </si>
  <si>
    <t>無垢友</t>
  </si>
  <si>
    <t xml:space="preserve">Vimalamitra </t>
  </si>
  <si>
    <t>貝瑪拉密札</t>
  </si>
  <si>
    <t>勝者揚袞巴</t>
  </si>
  <si>
    <t>Yang-gönpa, the conqueror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</si>
</sst>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2.0"/>
      <color theme="1"/>
      <name val="DFKai-SB"/>
    </font>
    <font>
      <sz val="12.0"/>
      <color theme="1"/>
      <name val="Times New Roman"/>
    </font>
    <font>
      <i/>
      <sz val="12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29"/>
    <col customWidth="1" min="2" max="2" width="34.14"/>
    <col customWidth="1" min="3" max="3" width="33.0"/>
    <col customWidth="1" min="4" max="26" width="8.71"/>
  </cols>
  <sheetData>
    <row r="1" ht="14.25" customHeight="1">
      <c r="A1" s="1" t="s">
        <v>0</v>
      </c>
      <c r="B1" s="1" t="s">
        <v>1</v>
      </c>
      <c r="C1" s="2" t="s">
        <v>2</v>
      </c>
    </row>
    <row r="2" ht="14.25" customHeight="1">
      <c r="A2" s="3" t="s">
        <v>3</v>
      </c>
      <c r="B2" s="4" t="s">
        <v>4</v>
      </c>
      <c r="C2" s="1" t="str">
        <f>IFERROR(__xludf.DUMMYFUNCTION("GOOGLETRANSLATE(A2,""zh"",""en"")"),"Tolerate")</f>
        <v>Tolerate</v>
      </c>
    </row>
    <row r="3" ht="14.25" customHeight="1">
      <c r="A3" s="3" t="s">
        <v>5</v>
      </c>
      <c r="B3" s="4" t="s">
        <v>6</v>
      </c>
      <c r="C3" s="1" t="str">
        <f>IFERROR(__xludf.DUMMYFUNCTION("GOOGLETRANSLATE(A3,""zh"",""en"")"),"Aya Pear Kaiba")</f>
        <v>Aya Pear Kaiba</v>
      </c>
    </row>
    <row r="4" ht="14.25" customHeight="1">
      <c r="A4" s="3" t="s">
        <v>7</v>
      </c>
      <c r="B4" s="4" t="s">
        <v>6</v>
      </c>
      <c r="C4" s="1" t="str">
        <f>IFERROR(__xludf.DUMMYFUNCTION("GOOGLETRANSLATE(A4,""zh"",""en"")"),"Diamond Master Xiangdaba")</f>
        <v>Diamond Master Xiangdaba</v>
      </c>
    </row>
    <row r="5" ht="14.25" customHeight="1">
      <c r="A5" s="3" t="s">
        <v>8</v>
      </c>
      <c r="B5" s="4" t="s">
        <v>9</v>
      </c>
      <c r="C5" s="1" t="str">
        <f>IFERROR(__xludf.DUMMYFUNCTION("GOOGLETRANSLATE(A5,""zh"",""en"")"),"Contain")</f>
        <v>Contain</v>
      </c>
    </row>
    <row r="6" ht="14.25" customHeight="1">
      <c r="A6" s="3" t="s">
        <v>10</v>
      </c>
      <c r="B6" s="4" t="s">
        <v>11</v>
      </c>
      <c r="C6" s="1" t="str">
        <f>IFERROR(__xludf.DUMMYFUNCTION("GOOGLETRANSLATE(A6,""zh"",""en"")"),"Sky")</f>
        <v>Sky</v>
      </c>
    </row>
    <row r="7" ht="14.25" customHeight="1">
      <c r="A7" s="3" t="s">
        <v>12</v>
      </c>
      <c r="B7" s="4" t="s">
        <v>11</v>
      </c>
      <c r="C7" s="1" t="str">
        <f>IFERROR(__xludf.DUMMYFUNCTION("GOOGLETRANSLATE(A7,""zh"",""en"")"),"Olympic")</f>
        <v>Olympic</v>
      </c>
    </row>
    <row r="8" ht="14.25" customHeight="1">
      <c r="A8" s="3" t="s">
        <v>13</v>
      </c>
      <c r="B8" s="4" t="s">
        <v>14</v>
      </c>
      <c r="C8" s="1" t="str">
        <f>IFERROR(__xludf.DUMMYFUNCTION("GOOGLETRANSLATE(A8,""zh"",""en"")"),"Alaya")</f>
        <v>Alaya</v>
      </c>
    </row>
    <row r="9" ht="14.25" customHeight="1">
      <c r="A9" s="3" t="s">
        <v>15</v>
      </c>
      <c r="B9" s="4" t="s">
        <v>16</v>
      </c>
      <c r="C9" s="1" t="str">
        <f>IFERROR(__xludf.DUMMYFUNCTION("GOOGLETRANSLATE(A9,""zh"",""en"")"),"Chan Jing's cleanliness")</f>
        <v>Chan Jing's cleanliness</v>
      </c>
    </row>
    <row r="10" ht="14.25" customHeight="1">
      <c r="A10" s="3" t="s">
        <v>17</v>
      </c>
      <c r="B10" s="4" t="s">
        <v>18</v>
      </c>
      <c r="C10" s="1" t="str">
        <f>IFERROR(__xludf.DUMMYFUNCTION("GOOGLETRANSLATE(A10,""zh"",""en"")"),"All -in -law")</f>
        <v>All -in -law</v>
      </c>
    </row>
    <row r="11" ht="14.25" customHeight="1">
      <c r="A11" s="3" t="s">
        <v>19</v>
      </c>
      <c r="B11" s="4" t="s">
        <v>20</v>
      </c>
      <c r="C11" s="1" t="str">
        <f>IFERROR(__xludf.DUMMYFUNCTION("GOOGLETRANSLATE(A11,""zh"",""en"")"),"Consciousness")</f>
        <v>Consciousness</v>
      </c>
    </row>
    <row r="12" ht="14.25" customHeight="1">
      <c r="A12" s="3" t="s">
        <v>21</v>
      </c>
      <c r="B12" s="4" t="s">
        <v>20</v>
      </c>
      <c r="C12" s="1" t="str">
        <f>IFERROR(__xludf.DUMMYFUNCTION("GOOGLETRANSLATE(A12,""zh"",""en"")"),"Alaya")</f>
        <v>Alaya</v>
      </c>
    </row>
    <row r="13" ht="14.25" customHeight="1">
      <c r="A13" s="3" t="s">
        <v>22</v>
      </c>
      <c r="B13" s="4" t="s">
        <v>23</v>
      </c>
      <c r="C13" s="1" t="str">
        <f>IFERROR(__xludf.DUMMYFUNCTION("GOOGLETRANSLATE(A13,""zh"",""en"")"),"All kinds of habits perix")</f>
        <v>All kinds of habits perix</v>
      </c>
    </row>
    <row r="14" ht="14.25" customHeight="1">
      <c r="A14" s="3" t="s">
        <v>24</v>
      </c>
      <c r="B14" s="4" t="s">
        <v>25</v>
      </c>
      <c r="C14" s="1" t="str">
        <f>IFERROR(__xludf.DUMMYFUNCTION("GOOGLETRANSLATE(A14,""zh"",""en"")"),"Appearance and existence")</f>
        <v>Appearance and existence</v>
      </c>
    </row>
    <row r="15" ht="14.25" customHeight="1">
      <c r="A15" s="3" t="s">
        <v>26</v>
      </c>
      <c r="B15" s="4" t="s">
        <v>27</v>
      </c>
      <c r="C15" s="1" t="str">
        <f>IFERROR(__xludf.DUMMYFUNCTION("GOOGLETRANSLATE(A15,""zh"",""en"")"),"Signs")</f>
        <v>Signs</v>
      </c>
    </row>
    <row r="16" ht="14.25" customHeight="1">
      <c r="A16" s="3" t="s">
        <v>28</v>
      </c>
      <c r="B16" s="4" t="s">
        <v>29</v>
      </c>
      <c r="C16" s="1" t="str">
        <f>IFERROR(__xludf.DUMMYFUNCTION("GOOGLETRANSLATE(A16,""zh"",""en"")"),"Authoritative classics")</f>
        <v>Authoritative classics</v>
      </c>
    </row>
    <row r="17" ht="14.25" customHeight="1">
      <c r="A17" s="3" t="s">
        <v>30</v>
      </c>
      <c r="B17" s="5" t="s">
        <v>31</v>
      </c>
      <c r="C17" s="1" t="str">
        <f>IFERROR(__xludf.DUMMYFUNCTION("GOOGLETRANSLATE(A17,""zh"",""en"")"),"Dafang Guangfo Hua Yan Jing")</f>
        <v>Dafang Guangfo Hua Yan Jing</v>
      </c>
    </row>
    <row r="18" ht="14.25" customHeight="1">
      <c r="A18" s="3" t="s">
        <v>32</v>
      </c>
      <c r="B18" s="4" t="s">
        <v>33</v>
      </c>
      <c r="C18" s="1" t="str">
        <f>IFERROR(__xludf.DUMMYFUNCTION("GOOGLETRANSLATE(A18,""zh"",""en"")"),"Aki Hell")</f>
        <v>Aki Hell</v>
      </c>
    </row>
    <row r="19" ht="14.25" customHeight="1">
      <c r="A19" s="3" t="s">
        <v>34</v>
      </c>
      <c r="B19" s="4" t="s">
        <v>35</v>
      </c>
      <c r="C19" s="1" t="str">
        <f>IFERROR(__xludf.DUMMYFUNCTION("GOOGLETRANSLATE(A19,""zh"",""en"")"),"Banned banks")</f>
        <v>Banned banks</v>
      </c>
    </row>
    <row r="20" ht="14.25" customHeight="1">
      <c r="A20" s="3" t="s">
        <v>36</v>
      </c>
      <c r="B20" s="4" t="s">
        <v>35</v>
      </c>
      <c r="C20" s="1" t="str">
        <f>IFERROR(__xludf.DUMMYFUNCTION("GOOGLETRANSLATE(A20,""zh"",""en"")"),"Democratic precepts")</f>
        <v>Democratic precepts</v>
      </c>
    </row>
    <row r="21" ht="14.25" customHeight="1">
      <c r="A21" s="3" t="s">
        <v>37</v>
      </c>
      <c r="B21" s="4" t="s">
        <v>38</v>
      </c>
      <c r="C21" s="1" t="str">
        <f>IFERROR(__xludf.DUMMYFUNCTION("GOOGLETRANSLATE(A21,""zh"",""en"")"),"Fundamental deviation of emptiness")</f>
        <v>Fundamental deviation of emptiness</v>
      </c>
    </row>
    <row r="22" ht="14.25" customHeight="1">
      <c r="A22" s="3" t="s">
        <v>39</v>
      </c>
      <c r="B22" s="4" t="s">
        <v>40</v>
      </c>
      <c r="C22" s="1" t="str">
        <f>IFERROR(__xludf.DUMMYFUNCTION("GOOGLETRANSLATE(A22,""zh"",""en"")"),"Fundamental deviation")</f>
        <v>Fundamental deviation</v>
      </c>
    </row>
    <row r="23" ht="14.25" customHeight="1">
      <c r="A23" s="3" t="s">
        <v>41</v>
      </c>
      <c r="B23" s="4" t="s">
        <v>42</v>
      </c>
      <c r="C23" s="1" t="str">
        <f>IFERROR(__xludf.DUMMYFUNCTION("GOOGLETRANSLATE(A23,""zh"",""en"")"),"Fundamental deviation")</f>
        <v>Fundamental deviation</v>
      </c>
    </row>
    <row r="24" ht="14.25" customHeight="1">
      <c r="A24" s="3" t="s">
        <v>43</v>
      </c>
      <c r="B24" s="4" t="s">
        <v>44</v>
      </c>
      <c r="C24" s="1" t="str">
        <f>IFERROR(__xludf.DUMMYFUNCTION("GOOGLETRANSLATE(A24,""zh"",""en"")"),"Fundamental deviation and misunderstanding the emptiness of the summary")</f>
        <v>Fundamental deviation and misunderstanding the emptiness of the summary</v>
      </c>
    </row>
    <row r="25" ht="14.25" customHeight="1">
      <c r="A25" s="3" t="s">
        <v>45</v>
      </c>
      <c r="B25" s="4" t="s">
        <v>46</v>
      </c>
      <c r="C25" s="1" t="str">
        <f>IFERROR(__xludf.DUMMYFUNCTION("GOOGLETRANSLATE(A25,""zh"",""en"")"),"land")</f>
        <v>land</v>
      </c>
    </row>
    <row r="26" ht="14.25" customHeight="1">
      <c r="A26" s="3" t="s">
        <v>47</v>
      </c>
      <c r="B26" s="4" t="s">
        <v>48</v>
      </c>
      <c r="C26" s="1" t="str">
        <f>IFERROR(__xludf.DUMMYFUNCTION("GOOGLETRANSLATE(A26,""zh"",""en"")"),"Bodhicitta")</f>
        <v>Bodhicitta</v>
      </c>
    </row>
    <row r="27" ht="14.25" customHeight="1">
      <c r="A27" s="3" t="s">
        <v>49</v>
      </c>
      <c r="B27" s="4" t="s">
        <v>50</v>
      </c>
      <c r="C27" s="1" t="str">
        <f>IFERROR(__xludf.DUMMYFUNCTION("GOOGLETRANSLATE(A27,""zh"",""en"")"),"Brahman")</f>
        <v>Brahman</v>
      </c>
    </row>
    <row r="28" ht="14.25" customHeight="1">
      <c r="A28" s="3" t="s">
        <v>51</v>
      </c>
      <c r="B28" s="4" t="s">
        <v>52</v>
      </c>
      <c r="C28" s="1" t="str">
        <f>IFERROR(__xludf.DUMMYFUNCTION("GOOGLETRANSLATE(A28,""zh"",""en"")"),"Self -Buddha")</f>
        <v>Self -Buddha</v>
      </c>
    </row>
    <row r="29" ht="14.25" customHeight="1">
      <c r="A29" s="3" t="s">
        <v>53</v>
      </c>
      <c r="B29" s="4" t="s">
        <v>54</v>
      </c>
      <c r="C29" s="1" t="str">
        <f>IFERROR(__xludf.DUMMYFUNCTION("GOOGLETRANSLATE(A29,""zh"",""en"")"),"Buddhist fruit")</f>
        <v>Buddhist fruit</v>
      </c>
    </row>
    <row r="30" ht="14.25" customHeight="1">
      <c r="A30" s="3" t="s">
        <v>55</v>
      </c>
      <c r="B30" s="4" t="s">
        <v>56</v>
      </c>
      <c r="C30" s="1" t="str">
        <f>IFERROR(__xludf.DUMMYFUNCTION("GOOGLETRANSLATE(A30,""zh"",""en"")"),"Cause")</f>
        <v>Cause</v>
      </c>
    </row>
    <row r="31" ht="14.25" customHeight="1">
      <c r="A31" s="3" t="s">
        <v>57</v>
      </c>
      <c r="B31" s="4" t="s">
        <v>58</v>
      </c>
      <c r="C31" s="1" t="str">
        <f>IFERROR(__xludf.DUMMYFUNCTION("GOOGLETRANSLATE(A31,""zh"",""en"")"),"Pulse, qi, bright point")</f>
        <v>Pulse, qi, bright point</v>
      </c>
    </row>
    <row r="32" ht="14.25" customHeight="1">
      <c r="A32" s="3" t="s">
        <v>59</v>
      </c>
      <c r="B32" s="4" t="s">
        <v>60</v>
      </c>
      <c r="C32" s="1" t="str">
        <f>IFERROR(__xludf.DUMMYFUNCTION("GOOGLETRANSLATE(A32,""zh"",""en"")"),"Break the law")</f>
        <v>Break the law</v>
      </c>
    </row>
    <row r="33" ht="14.25" customHeight="1">
      <c r="A33" s="3" t="s">
        <v>61</v>
      </c>
      <c r="B33" s="4" t="s">
        <v>60</v>
      </c>
      <c r="C33" s="1" t="str">
        <f>IFERROR(__xludf.DUMMYFUNCTION("GOOGLETRANSLATE(A33,""zh"",""en"")"),"Disconnection method")</f>
        <v>Disconnection method</v>
      </c>
    </row>
    <row r="34" ht="14.25" customHeight="1">
      <c r="A34" s="3" t="s">
        <v>62</v>
      </c>
      <c r="B34" s="4" t="s">
        <v>63</v>
      </c>
      <c r="C34" s="1" t="str">
        <f>IFERROR(__xludf.DUMMYFUNCTION("GOOGLETRANSLATE(A34,""zh"",""en"")"),"Confine. Nima Rinpoche")</f>
        <v>Confine. Nima Rinpoche</v>
      </c>
    </row>
    <row r="35" ht="14.25" customHeight="1">
      <c r="A35" s="3" t="s">
        <v>64</v>
      </c>
      <c r="B35" s="4" t="s">
        <v>65</v>
      </c>
      <c r="C35" s="1" t="str">
        <f>IFERROR(__xludf.DUMMYFUNCTION("GOOGLETRANSLATE(A35,""zh"",""en"")"),"Consciousness")</f>
        <v>Consciousness</v>
      </c>
    </row>
    <row r="36" ht="14.25" customHeight="1">
      <c r="A36" s="3" t="s">
        <v>66</v>
      </c>
      <c r="B36" s="4" t="s">
        <v>67</v>
      </c>
      <c r="C36" s="1" t="str">
        <f>IFERROR(__xludf.DUMMYFUNCTION("GOOGLETRANSLATE(A36,""zh"",""en"")"),"In the law")</f>
        <v>In the law</v>
      </c>
    </row>
    <row r="37" ht="14.25" customHeight="1">
      <c r="A37" s="3" t="s">
        <v>68</v>
      </c>
      <c r="B37" s="4" t="s">
        <v>69</v>
      </c>
      <c r="C37" s="1" t="str">
        <f>IFERROR(__xludf.DUMMYFUNCTION("GOOGLETRANSLATE(A37,""zh"",""en"")"),"Alive")</f>
        <v>Alive</v>
      </c>
    </row>
    <row r="38" ht="14.25" customHeight="1">
      <c r="A38" s="3" t="s">
        <v>70</v>
      </c>
      <c r="B38" s="4" t="s">
        <v>71</v>
      </c>
      <c r="C38" s="1" t="str">
        <f>IFERROR(__xludf.DUMMYFUNCTION("GOOGLETRANSLATE(A38,""zh"",""en"")"),"Unknown")</f>
        <v>Unknown</v>
      </c>
    </row>
    <row r="39" ht="14.25" customHeight="1">
      <c r="A39" s="3" t="s">
        <v>72</v>
      </c>
      <c r="B39" s="4" t="s">
        <v>73</v>
      </c>
      <c r="C39" s="1" t="str">
        <f>IFERROR(__xludf.DUMMYFUNCTION("GOOGLETRANSLATE(A39,""zh"",""en"")"),"Biological wisdom")</f>
        <v>Biological wisdom</v>
      </c>
    </row>
    <row r="40" ht="14.25" customHeight="1">
      <c r="A40" s="3" t="s">
        <v>74</v>
      </c>
      <c r="B40" s="4" t="s">
        <v>75</v>
      </c>
      <c r="C40" s="1" t="str">
        <f>IFERROR(__xludf.DUMMYFUNCTION("GOOGLETRANSLATE(A40,""zh"",""en"")"),"Be able to know")</f>
        <v>Be able to know</v>
      </c>
    </row>
    <row r="41" ht="14.25" customHeight="1">
      <c r="A41" s="3" t="s">
        <v>76</v>
      </c>
      <c r="B41" s="4" t="s">
        <v>75</v>
      </c>
      <c r="C41" s="1" t="str">
        <f>IFERROR(__xludf.DUMMYFUNCTION("GOOGLETRANSLATE(A41,""zh"",""en"")"),"Cognitive character")</f>
        <v>Cognitive character</v>
      </c>
    </row>
    <row r="42" ht="14.25" customHeight="1">
      <c r="A42" s="3" t="s">
        <v>77</v>
      </c>
      <c r="B42" s="4" t="s">
        <v>78</v>
      </c>
      <c r="C42" s="1" t="str">
        <f>IFERROR(__xludf.DUMMYFUNCTION("GOOGLETRANSLATE(A42,""zh"",""en"")"),"Coexist")</f>
        <v>Coexist</v>
      </c>
    </row>
    <row r="43" ht="14.25" customHeight="1">
      <c r="A43" s="3" t="s">
        <v>79</v>
      </c>
      <c r="B43" s="4" t="s">
        <v>80</v>
      </c>
      <c r="C43" s="1" t="str">
        <f>IFERROR(__xludf.DUMMYFUNCTION("GOOGLETRANSLATE(A43,""zh"",""en"")"),"Zhengjie Zhengjue")</f>
        <v>Zhengjie Zhengjue</v>
      </c>
    </row>
    <row r="44" ht="14.25" customHeight="1">
      <c r="A44" s="3" t="s">
        <v>81</v>
      </c>
      <c r="B44" s="4" t="s">
        <v>80</v>
      </c>
      <c r="C44" s="1" t="str">
        <f>IFERROR(__xludf.DUMMYFUNCTION("GOOGLETRANSLATE(A44,""zh"",""en"")"),"Fully enlightenment")</f>
        <v>Fully enlightenment</v>
      </c>
    </row>
    <row r="45" ht="14.25" customHeight="1">
      <c r="A45" s="3" t="s">
        <v>82</v>
      </c>
      <c r="B45" s="4" t="s">
        <v>83</v>
      </c>
      <c r="C45" s="1" t="str">
        <f>IFERROR(__xludf.DUMMYFUNCTION("GOOGLETRANSLATE(A45,""zh"",""en"")"),"Perfection")</f>
        <v>Perfection</v>
      </c>
    </row>
    <row r="46" ht="14.25" customHeight="1">
      <c r="A46" s="3" t="s">
        <v>84</v>
      </c>
      <c r="B46" s="4" t="s">
        <v>85</v>
      </c>
      <c r="C46" s="1" t="str">
        <f>IFERROR(__xludf.DUMMYFUNCTION("GOOGLETRANSLATE(A46,""zh"",""en"")"),"Concept and identification")</f>
        <v>Concept and identification</v>
      </c>
    </row>
    <row r="47" ht="14.25" customHeight="1">
      <c r="A47" s="3" t="s">
        <v>86</v>
      </c>
      <c r="B47" s="4" t="s">
        <v>87</v>
      </c>
      <c r="C47" s="1" t="str">
        <f>IFERROR(__xludf.DUMMYFUNCTION("GOOGLETRANSLATE(A47,""zh"",""en"")"),"Unknown")</f>
        <v>Unknown</v>
      </c>
    </row>
    <row r="48" ht="14.25" customHeight="1">
      <c r="A48" s="3" t="s">
        <v>88</v>
      </c>
      <c r="B48" s="4" t="s">
        <v>87</v>
      </c>
      <c r="C48" s="1" t="str">
        <f>IFERROR(__xludf.DUMMYFUNCTION("GOOGLETRANSLATE(A48,""zh"",""en"")"),"Conceptual ignorance")</f>
        <v>Conceptual ignorance</v>
      </c>
    </row>
    <row r="49" ht="14.25" customHeight="1">
      <c r="A49" s="3" t="s">
        <v>89</v>
      </c>
      <c r="B49" s="4" t="s">
        <v>90</v>
      </c>
      <c r="C49" s="1" t="str">
        <f>IFERROR(__xludf.DUMMYFUNCTION("GOOGLETRANSLATE(A49,""zh"",""en"")"),"Five knowledge")</f>
        <v>Five knowledge</v>
      </c>
    </row>
    <row r="50" ht="14.25" customHeight="1">
      <c r="A50" s="3" t="s">
        <v>91</v>
      </c>
      <c r="B50" s="4" t="s">
        <v>92</v>
      </c>
      <c r="C50" s="1" t="str">
        <f>IFERROR(__xludf.DUMMYFUNCTION("GOOGLETRANSLATE(A50,""zh"",""en"")"),"Break off")</f>
        <v>Break off</v>
      </c>
    </row>
    <row r="51" ht="14.25" customHeight="1">
      <c r="A51" s="3" t="s">
        <v>93</v>
      </c>
      <c r="B51" s="4" t="s">
        <v>94</v>
      </c>
      <c r="C51" s="1" t="str">
        <f>IFERROR(__xludf.DUMMYFUNCTION("GOOGLETRANSLATE(A51,""zh"",""en"")"),"Daba Kaga inheritance")</f>
        <v>Daba Kaga inheritance</v>
      </c>
    </row>
    <row r="52" ht="14.25" customHeight="1">
      <c r="A52" s="3" t="s">
        <v>95</v>
      </c>
      <c r="B52" s="4" t="s">
        <v>96</v>
      </c>
      <c r="C52" s="1" t="str">
        <f>IFERROR(__xludf.DUMMYFUNCTION("GOOGLETRANSLATE(A52,""zh"",""en"")"),"Delusion")</f>
        <v>Delusion</v>
      </c>
    </row>
    <row r="53" ht="14.25" customHeight="1">
      <c r="A53" s="3" t="s">
        <v>97</v>
      </c>
      <c r="B53" s="4" t="s">
        <v>96</v>
      </c>
      <c r="C53" s="1" t="str">
        <f>IFERROR(__xludf.DUMMYFUNCTION("GOOGLETRANSLATE(A53,""zh"",""en"")"),"Stain")</f>
        <v>Stain</v>
      </c>
    </row>
    <row r="54" ht="14.25" customHeight="1">
      <c r="A54" s="3" t="s">
        <v>98</v>
      </c>
      <c r="B54" s="4" t="s">
        <v>96</v>
      </c>
      <c r="C54" s="1" t="str">
        <f>IFERROR(__xludf.DUMMYFUNCTION("GOOGLETRANSLATE(A54,""zh"",""en"")"),"The last consciousness")</f>
        <v>The last consciousness</v>
      </c>
    </row>
    <row r="55" ht="14.25" customHeight="1">
      <c r="A55" s="3" t="s">
        <v>99</v>
      </c>
      <c r="B55" s="4" t="s">
        <v>100</v>
      </c>
      <c r="C55" s="1" t="str">
        <f>IFERROR(__xludf.DUMMYFUNCTION("GOOGLETRANSLATE(A55,""zh"",""en"")"),"Righteous")</f>
        <v>Righteous</v>
      </c>
    </row>
    <row r="56" ht="14.25" customHeight="1">
      <c r="A56" s="3" t="s">
        <v>101</v>
      </c>
      <c r="B56" s="4" t="s">
        <v>100</v>
      </c>
      <c r="C56" s="1" t="str">
        <f>IFERROR(__xludf.DUMMYFUNCTION("GOOGLETRANSLATE(A56,""zh"",""en"")"),"Righteousness")</f>
        <v>Righteousness</v>
      </c>
    </row>
    <row r="57" ht="14.25" customHeight="1">
      <c r="A57" s="3" t="s">
        <v>102</v>
      </c>
      <c r="B57" s="4" t="s">
        <v>103</v>
      </c>
      <c r="C57" s="1" t="str">
        <f>IFERROR(__xludf.DUMMYFUNCTION("GOOGLETRANSLATE(A57,""zh"",""en"")"),"Dependence")</f>
        <v>Dependence</v>
      </c>
    </row>
    <row r="58" ht="14.25" customHeight="1">
      <c r="A58" s="3" t="s">
        <v>104</v>
      </c>
      <c r="B58" s="4" t="s">
        <v>103</v>
      </c>
      <c r="C58" s="1" t="str">
        <f>IFERROR(__xludf.DUMMYFUNCTION("GOOGLETRANSLATE(A58,""zh"",""en"")"),"Start by")</f>
        <v>Start by</v>
      </c>
    </row>
    <row r="59" ht="14.25" customHeight="1">
      <c r="A59" s="3" t="s">
        <v>105</v>
      </c>
      <c r="B59" s="4" t="s">
        <v>106</v>
      </c>
      <c r="C59" s="1" t="str">
        <f>IFERROR(__xludf.DUMMYFUNCTION("GOOGLETRANSLATE(A59,""zh"",""en"")"),"Dependence")</f>
        <v>Dependence</v>
      </c>
    </row>
    <row r="60" ht="14.25" customHeight="1">
      <c r="A60" s="3" t="s">
        <v>107</v>
      </c>
      <c r="B60" s="4" t="s">
        <v>108</v>
      </c>
      <c r="C60" s="1" t="str">
        <f>IFERROR(__xludf.DUMMYFUNCTION("GOOGLETRANSLATE(A60,""zh"",""en"")"),"World of desire")</f>
        <v>World of desire</v>
      </c>
    </row>
    <row r="61" ht="14.25" customHeight="1">
      <c r="A61" s="3" t="s">
        <v>109</v>
      </c>
      <c r="B61" s="4" t="s">
        <v>110</v>
      </c>
      <c r="C61" s="1" t="str">
        <f>IFERROR(__xludf.DUMMYFUNCTION("GOOGLETRANSLATE(A61,""zh"",""en"")"),"Born and complete")</f>
        <v>Born and complete</v>
      </c>
    </row>
    <row r="62" ht="14.25" customHeight="1">
      <c r="A62" s="3" t="s">
        <v>111</v>
      </c>
      <c r="B62" s="4" t="s">
        <v>112</v>
      </c>
      <c r="C62" s="1" t="str">
        <f>IFERROR(__xludf.DUMMYFUNCTION("GOOGLETRANSLATE(A62,""zh"",""en"")"),"Law")</f>
        <v>Law</v>
      </c>
    </row>
    <row r="63" ht="14.25" customHeight="1">
      <c r="A63" s="3" t="s">
        <v>113</v>
      </c>
      <c r="B63" s="4" t="s">
        <v>114</v>
      </c>
      <c r="C63" s="1" t="str">
        <f>IFERROR(__xludf.DUMMYFUNCTION("GOOGLETRANSLATE(A63,""zh"",""en"")"),"Legal category")</f>
        <v>Legal category</v>
      </c>
    </row>
    <row r="64" ht="14.25" customHeight="1">
      <c r="A64" s="3" t="s">
        <v>115</v>
      </c>
      <c r="B64" s="4" t="s">
        <v>116</v>
      </c>
      <c r="C64" s="1" t="str">
        <f>IFERROR(__xludf.DUMMYFUNCTION("GOOGLETRANSLATE(A64,""zh"",""en"")"),"Law")</f>
        <v>Law</v>
      </c>
    </row>
    <row r="65" ht="14.25" customHeight="1">
      <c r="A65" s="3" t="s">
        <v>117</v>
      </c>
      <c r="B65" s="4" t="s">
        <v>118</v>
      </c>
      <c r="C65" s="1" t="str">
        <f>IFERROR(__xludf.DUMMYFUNCTION("GOOGLETRANSLATE(A65,""zh"",""en"")"),"Legal realm")</f>
        <v>Legal realm</v>
      </c>
    </row>
    <row r="66" ht="14.25" customHeight="1">
      <c r="A66" s="3" t="s">
        <v>119</v>
      </c>
      <c r="B66" s="4" t="s">
        <v>120</v>
      </c>
      <c r="C66" s="1" t="str">
        <f>IFERROR(__xludf.DUMMYFUNCTION("GOOGLETRANSLATE(A66,""zh"",""en"")"),"Is the Palace of Heaven and Dharma")</f>
        <v>Is the Palace of Heaven and Dharma</v>
      </c>
    </row>
    <row r="67" ht="14.25" customHeight="1">
      <c r="A67" s="3" t="s">
        <v>121</v>
      </c>
      <c r="B67" s="4" t="s">
        <v>120</v>
      </c>
      <c r="C67" s="1" t="str">
        <f>IFERROR(__xludf.DUMMYFUNCTION("GOOGLETRANSLATE(A67,""zh"",""en"")"),"Owang Fajie Palace")</f>
        <v>Owang Fajie Palace</v>
      </c>
    </row>
    <row r="68" ht="14.25" customHeight="1">
      <c r="A68" s="3" t="s">
        <v>122</v>
      </c>
      <c r="B68" s="4" t="s">
        <v>123</v>
      </c>
      <c r="C68" s="1" t="str">
        <f>IFERROR(__xludf.DUMMYFUNCTION("GOOGLETRANSLATE(A68,""zh"",""en"")"),"Self -clear")</f>
        <v>Self -clear</v>
      </c>
    </row>
    <row r="69" ht="14.25" customHeight="1">
      <c r="A69" s="3" t="s">
        <v>124</v>
      </c>
      <c r="B69" s="4" t="s">
        <v>125</v>
      </c>
      <c r="C69" s="1" t="str">
        <f>IFERROR(__xludf.DUMMYFUNCTION("GOOGLETRANSLATE(A69,""zh"",""en"")"),"""No repair"" throne")</f>
        <v>"No repair" throne</v>
      </c>
    </row>
    <row r="70" ht="14.25" customHeight="1">
      <c r="A70" s="3" t="s">
        <v>126</v>
      </c>
      <c r="B70" s="4" t="s">
        <v>127</v>
      </c>
      <c r="C70" s="1" t="str">
        <f>IFERROR(__xludf.DUMMYFUNCTION("GOOGLETRANSLATE(A70,""zh"",""en"")"),"Law")</f>
        <v>Law</v>
      </c>
    </row>
    <row r="71" ht="14.25" customHeight="1">
      <c r="A71" s="3" t="s">
        <v>128</v>
      </c>
      <c r="B71" s="4" t="s">
        <v>129</v>
      </c>
      <c r="C71" s="1" t="str">
        <f>IFERROR(__xludf.DUMMYFUNCTION("GOOGLETRANSLATE(A71,""zh"",""en"")"),"Zen")</f>
        <v>Zen</v>
      </c>
    </row>
    <row r="72" ht="14.25" customHeight="1">
      <c r="A72" s="3" t="s">
        <v>130</v>
      </c>
      <c r="B72" s="4" t="s">
        <v>129</v>
      </c>
      <c r="C72" s="1" t="str">
        <f>IFERROR(__xludf.DUMMYFUNCTION("GOOGLETRANSLATE(A72,""zh"",""en"")"),"Meditation")</f>
        <v>Meditation</v>
      </c>
    </row>
    <row r="73" ht="14.25" customHeight="1">
      <c r="A73" s="3" t="s">
        <v>131</v>
      </c>
      <c r="B73" s="4" t="s">
        <v>132</v>
      </c>
      <c r="C73" s="1" t="str">
        <f>IFERROR(__xludf.DUMMYFUNCTION("GOOGLETRANSLATE(A73,""zh"",""en"")"),"trouble")</f>
        <v>trouble</v>
      </c>
    </row>
    <row r="74" ht="14.25" customHeight="1">
      <c r="A74" s="3" t="s">
        <v>133</v>
      </c>
      <c r="B74" s="4" t="s">
        <v>134</v>
      </c>
      <c r="C74" s="1" t="str">
        <f>IFERROR(__xludf.DUMMYFUNCTION("GOOGLETRANSLATE(A74,""zh"",""en"")"),"Taoist Collection")</f>
        <v>Taoist Collection</v>
      </c>
    </row>
    <row r="75" ht="14.25" customHeight="1">
      <c r="A75" s="3" t="s">
        <v>135</v>
      </c>
      <c r="B75" s="4" t="s">
        <v>134</v>
      </c>
      <c r="C75" s="1" t="str">
        <f>IFERROR(__xludf.DUMMYFUNCTION("GOOGLETRANSLATE(A75,""zh"",""en"")"),"Duoyi")</f>
        <v>Duoyi</v>
      </c>
    </row>
    <row r="76" ht="14.25" customHeight="1">
      <c r="A76" s="3" t="s">
        <v>136</v>
      </c>
      <c r="B76" s="4" t="s">
        <v>137</v>
      </c>
      <c r="C76" s="1" t="str">
        <f>IFERROR(__xludf.DUMMYFUNCTION("GOOGLETRANSLATE(A76,""zh"",""en"")"),"Zhuba Kagawa Taxi")</f>
        <v>Zhuba Kagawa Taxi</v>
      </c>
    </row>
    <row r="77" ht="14.25" customHeight="1">
      <c r="A77" s="3" t="s">
        <v>138</v>
      </c>
      <c r="B77" s="4" t="s">
        <v>139</v>
      </c>
      <c r="C77" s="1" t="str">
        <f>IFERROR(__xludf.DUMMYFUNCTION("GOOGLETRANSLATE(A77,""zh"",""en"")"),"Binary phenomenon")</f>
        <v>Binary phenomenon</v>
      </c>
    </row>
    <row r="78" ht="14.25" customHeight="1">
      <c r="A78" s="3" t="s">
        <v>140</v>
      </c>
      <c r="B78" s="4" t="s">
        <v>139</v>
      </c>
      <c r="C78" s="1" t="str">
        <f>IFERROR(__xludf.DUMMYFUNCTION("GOOGLETRANSLATE(A78,""zh"",""en"")"),"Separate law")</f>
        <v>Separate law</v>
      </c>
    </row>
    <row r="79" ht="14.25" customHeight="1">
      <c r="A79" s="3" t="s">
        <v>141</v>
      </c>
      <c r="B79" s="4" t="s">
        <v>142</v>
      </c>
      <c r="C79" s="1" t="str">
        <f>IFERROR(__xludf.DUMMYFUNCTION("GOOGLETRANSLATE(A79,""zh"",""en"")"),"Perfection")</f>
        <v>Perfection</v>
      </c>
    </row>
    <row r="80" ht="14.25" customHeight="1">
      <c r="A80" s="3" t="s">
        <v>143</v>
      </c>
      <c r="B80" s="4" t="s">
        <v>144</v>
      </c>
      <c r="C80" s="1" t="str">
        <f>IFERROR(__xludf.DUMMYFUNCTION("GOOGLETRANSLATE(A80,""zh"",""en"")"),"Of course the state is complete")</f>
        <v>Of course the state is complete</v>
      </c>
    </row>
    <row r="81" ht="14.25" customHeight="1">
      <c r="A81" s="3" t="s">
        <v>145</v>
      </c>
      <c r="B81" s="4" t="s">
        <v>144</v>
      </c>
      <c r="C81" s="1" t="str">
        <f>IFERROR(__xludf.DUMMYFUNCTION("GOOGLETRANSLATE(A81,""zh"",""en"")"),"Reality and completeness")</f>
        <v>Reality and completeness</v>
      </c>
    </row>
    <row r="82" ht="14.25" customHeight="1">
      <c r="A82" s="3" t="s">
        <v>146</v>
      </c>
      <c r="B82" s="4" t="s">
        <v>147</v>
      </c>
      <c r="C82" s="1" t="str">
        <f>IFERROR(__xludf.DUMMYFUNCTION("GOOGLETRANSLATE(A82,""zh"",""en"")"),"Eight consciousness")</f>
        <v>Eight consciousness</v>
      </c>
    </row>
    <row r="83" ht="14.25" customHeight="1">
      <c r="A83" s="3" t="s">
        <v>148</v>
      </c>
      <c r="B83" s="4" t="s">
        <v>149</v>
      </c>
      <c r="C83" s="1" t="str">
        <f>IFERROR(__xludf.DUMMYFUNCTION("GOOGLETRANSLATE(A83,""zh"",""en"")"),"Eight deviations")</f>
        <v>Eight deviations</v>
      </c>
    </row>
    <row r="84" ht="14.25" customHeight="1">
      <c r="A84" s="3" t="s">
        <v>150</v>
      </c>
      <c r="B84" s="4" t="s">
        <v>151</v>
      </c>
      <c r="C84" s="1" t="str">
        <f>IFERROR(__xludf.DUMMYFUNCTION("GOOGLETRANSLATE(A84,""zh"",""en"")"),"Eight major practice inheritance")</f>
        <v>Eight major practice inheritance</v>
      </c>
    </row>
    <row r="85" ht="14.25" customHeight="1">
      <c r="A85" s="3" t="s">
        <v>152</v>
      </c>
      <c r="B85" s="4" t="s">
        <v>153</v>
      </c>
      <c r="C85" s="1" t="str">
        <f>IFERROR(__xludf.DUMMYFUNCTION("GOOGLETRANSLATE(A85,""zh"",""en"")"),"Eight free merit")</f>
        <v>Eight free merit</v>
      </c>
    </row>
    <row r="86" ht="14.25" customHeight="1">
      <c r="A86" s="3" t="s">
        <v>154</v>
      </c>
      <c r="B86" s="4" t="s">
        <v>155</v>
      </c>
      <c r="C86" s="1" t="str">
        <f>IFERROR(__xludf.DUMMYFUNCTION("GOOGLETRANSLATE(A86,""zh"",""en"")"),"Eight laws in the world")</f>
        <v>Eight laws in the world</v>
      </c>
    </row>
    <row r="87" ht="14.25" customHeight="1">
      <c r="A87" s="3" t="s">
        <v>156</v>
      </c>
      <c r="B87" s="4" t="s">
        <v>155</v>
      </c>
      <c r="C87" s="1" t="str">
        <f>IFERROR(__xludf.DUMMYFUNCTION("GOOGLETRANSLATE(A87,""zh"",""en"")"),"Eight winds in the world")</f>
        <v>Eight winds in the world</v>
      </c>
    </row>
    <row r="88" ht="14.25" customHeight="1">
      <c r="A88" s="3" t="s">
        <v>157</v>
      </c>
      <c r="B88" s="4" t="s">
        <v>158</v>
      </c>
      <c r="C88" s="1" t="str">
        <f>IFERROR(__xludf.DUMMYFUNCTION("GOOGLETRANSLATE(A88,""zh"",""en"")"),"Eight Zhengdao")</f>
        <v>Eight Zhengdao</v>
      </c>
    </row>
    <row r="89" ht="14.25" customHeight="1">
      <c r="A89" s="3" t="s">
        <v>159</v>
      </c>
      <c r="B89" s="4" t="s">
        <v>160</v>
      </c>
      <c r="C89" s="1" t="str">
        <f>IFERROR(__xludf.DUMMYFUNCTION("GOOGLETRANSLATE(A89,""zh"",""en"")"),"Eighty sex")</f>
        <v>Eighty sex</v>
      </c>
    </row>
    <row r="90" ht="14.25" customHeight="1">
      <c r="A90" s="3" t="s">
        <v>161</v>
      </c>
      <c r="B90" s="4" t="s">
        <v>160</v>
      </c>
      <c r="C90" s="1" t="str">
        <f>IFERROR(__xludf.DUMMYFUNCTION("GOOGLETRANSLATE(A90,""zh"",""en"")"),"Eighty self -thought")</f>
        <v>Eighty self -thought</v>
      </c>
    </row>
    <row r="91" ht="14.25" customHeight="1">
      <c r="A91" s="3" t="s">
        <v>162</v>
      </c>
      <c r="B91" s="4" t="s">
        <v>163</v>
      </c>
      <c r="C91" s="1" t="str">
        <f>IFERROR(__xludf.DUMMYFUNCTION("GOOGLETRANSLATE(A91,""zh"",""en"")"),"There is a drama")</f>
        <v>There is a drama</v>
      </c>
    </row>
    <row r="92" ht="14.25" customHeight="1">
      <c r="A92" s="3" t="s">
        <v>164</v>
      </c>
      <c r="B92" s="4" t="s">
        <v>165</v>
      </c>
      <c r="C92" s="1" t="str">
        <f>IFERROR(__xludf.DUMMYFUNCTION("GOOGLETRANSLATE(A92,""zh"",""en"")"),"Empty liberation")</f>
        <v>Empty liberation</v>
      </c>
    </row>
    <row r="93" ht="14.25" customHeight="1">
      <c r="A93" s="3" t="s">
        <v>166</v>
      </c>
      <c r="B93" s="4" t="s">
        <v>167</v>
      </c>
      <c r="C93" s="1" t="str">
        <f>IFERROR(__xludf.DUMMYFUNCTION("GOOGLETRANSLATE(A93,""zh"",""en"")"),"No phase solution to the door")</f>
        <v>No phase solution to the door</v>
      </c>
    </row>
    <row r="94" ht="14.25" customHeight="1">
      <c r="A94" s="3" t="s">
        <v>168</v>
      </c>
      <c r="B94" s="4" t="s">
        <v>169</v>
      </c>
      <c r="C94" s="1" t="str">
        <f>IFERROR(__xludf.DUMMYFUNCTION("GOOGLETRANSLATE(A94,""zh"",""en"")"),"Pour")</f>
        <v>Pour</v>
      </c>
    </row>
    <row r="95" ht="14.25" customHeight="1">
      <c r="A95" s="3" t="s">
        <v>170</v>
      </c>
      <c r="B95" s="4" t="s">
        <v>171</v>
      </c>
      <c r="C95" s="1" t="str">
        <f>IFERROR(__xludf.DUMMYFUNCTION("GOOGLETRANSLATE(A95,""zh"",""en"")"),"Subsequently perceive")</f>
        <v>Subsequently perceive</v>
      </c>
    </row>
    <row r="96" ht="14.25" customHeight="1">
      <c r="A96" s="3" t="s">
        <v>172</v>
      </c>
      <c r="B96" s="4" t="s">
        <v>173</v>
      </c>
      <c r="C96" s="1" t="str">
        <f>IFERROR(__xludf.DUMMYFUNCTION("GOOGLETRANSLATE(A96,""zh"",""en"")"),"Later")</f>
        <v>Later</v>
      </c>
    </row>
    <row r="97" ht="14.25" customHeight="1">
      <c r="A97" s="3" t="s">
        <v>174</v>
      </c>
      <c r="B97" s="4" t="s">
        <v>175</v>
      </c>
      <c r="C97" s="1" t="str">
        <f>IFERROR(__xludf.DUMMYFUNCTION("GOOGLETRANSLATE(A97,""zh"",""en"")"),"Big Hand Printing")</f>
        <v>Big Hand Printing</v>
      </c>
    </row>
    <row r="98" ht="14.25" customHeight="1">
      <c r="A98" s="3" t="s">
        <v>176</v>
      </c>
      <c r="B98" s="4" t="s">
        <v>177</v>
      </c>
      <c r="C98" s="1" t="str">
        <f>IFERROR(__xludf.DUMMYFUNCTION("GOOGLETRANSLATE(A98,""zh"",""en"")"),"Conscious body")</f>
        <v>Conscious body</v>
      </c>
    </row>
    <row r="99" ht="14.25" customHeight="1">
      <c r="A99" s="3" t="s">
        <v>178</v>
      </c>
      <c r="B99" s="4" t="s">
        <v>179</v>
      </c>
      <c r="C99" s="1" t="str">
        <f>IFERROR(__xludf.DUMMYFUNCTION("GOOGLETRANSLATE(A99,""zh"",""en"")"),"Body, self and force")</f>
        <v>Body, self and force</v>
      </c>
    </row>
    <row r="100" ht="14.25" customHeight="1">
      <c r="A100" s="3" t="s">
        <v>180</v>
      </c>
      <c r="B100" s="4" t="s">
        <v>181</v>
      </c>
      <c r="C100" s="1" t="str">
        <f>IFERROR(__xludf.DUMMYFUNCTION("GOOGLETRANSLATE(A100,""zh"",""en"")"),"Body nature, nature and display")</f>
        <v>Body nature, nature and display</v>
      </c>
    </row>
    <row r="101" ht="14.25" customHeight="1">
      <c r="A101" s="3" t="s">
        <v>182</v>
      </c>
      <c r="B101" s="4" t="s">
        <v>183</v>
      </c>
      <c r="C101" s="1" t="str">
        <f>IFERROR(__xludf.DUMMYFUNCTION("GOOGLETRANSLATE(A101,""zh"",""en"")"),"The fundamental nature of things")</f>
        <v>The fundamental nature of things</v>
      </c>
    </row>
    <row r="102" ht="14.25" customHeight="1">
      <c r="A102" s="3" t="s">
        <v>184</v>
      </c>
      <c r="B102" s="4" t="s">
        <v>185</v>
      </c>
      <c r="C102" s="1" t="str">
        <f>IFERROR(__xludf.DUMMYFUNCTION("GOOGLETRANSLATE(A102,""zh"",""en"")"),"Common and constant insights")</f>
        <v>Common and constant insights</v>
      </c>
    </row>
    <row r="103" ht="14.25" customHeight="1">
      <c r="A103" s="3" t="s">
        <v>186</v>
      </c>
      <c r="B103" s="4" t="s">
        <v>187</v>
      </c>
      <c r="C103" s="1" t="str">
        <f>IFERROR(__xludf.DUMMYFUNCTION("GOOGLETRANSLATE(A103,""zh"",""en"")"),"Puxianxing")</f>
        <v>Puxianxing</v>
      </c>
    </row>
    <row r="104" ht="14.25" customHeight="1">
      <c r="A104" s="3" t="s">
        <v>188</v>
      </c>
      <c r="B104" s="4" t="s">
        <v>189</v>
      </c>
      <c r="C104" s="1" t="str">
        <f>IFERROR(__xludf.DUMMYFUNCTION("GOOGLETRANSLATE(A104,""zh"",""en"")"),"Increase and damage")</f>
        <v>Increase and damage</v>
      </c>
    </row>
    <row r="105" ht="14.25" customHeight="1">
      <c r="A105" s="3" t="s">
        <v>190</v>
      </c>
      <c r="B105" s="4" t="s">
        <v>189</v>
      </c>
      <c r="C105" s="1" t="str">
        <f>IFERROR(__xludf.DUMMYFUNCTION("GOOGLETRANSLATE(A105,""zh"",""en"")"),"Exaggerate and slander")</f>
        <v>Exaggerate and slander</v>
      </c>
    </row>
    <row r="106" ht="14.25" customHeight="1">
      <c r="A106" s="3" t="s">
        <v>191</v>
      </c>
      <c r="B106" s="4" t="s">
        <v>192</v>
      </c>
      <c r="C106" s="1" t="str">
        <f>IFERROR(__xludf.DUMMYFUNCTION("GOOGLETRANSLATE(A106,""zh"",""en"")"),"Dharma is incredible")</f>
        <v>Dharma is incredible</v>
      </c>
    </row>
    <row r="107" ht="14.25" customHeight="1">
      <c r="A107" s="3" t="s">
        <v>193</v>
      </c>
      <c r="B107" s="4" t="s">
        <v>194</v>
      </c>
      <c r="C107" s="1" t="str">
        <f>IFERROR(__xludf.DUMMYFUNCTION("GOOGLETRANSLATE(A107,""zh"",""en"")"),"Unsatisfactory")</f>
        <v>Unsatisfactory</v>
      </c>
    </row>
    <row r="108" ht="14.25" customHeight="1">
      <c r="A108" s="3" t="s">
        <v>195</v>
      </c>
      <c r="B108" s="4" t="s">
        <v>194</v>
      </c>
      <c r="C108" s="1" t="str">
        <f>IFERROR(__xludf.DUMMYFUNCTION("GOOGLETRANSLATE(A108,""zh"",""en"")"),"Convenient")</f>
        <v>Convenient</v>
      </c>
    </row>
    <row r="109" ht="14.25" customHeight="1">
      <c r="A109" s="3" t="s">
        <v>196</v>
      </c>
      <c r="B109" s="4" t="s">
        <v>197</v>
      </c>
      <c r="C109" s="1" t="str">
        <f>IFERROR(__xludf.DUMMYFUNCTION("GOOGLETRANSLATE(A109,""zh"",""en"")"),"Suffer")</f>
        <v>Suffer</v>
      </c>
    </row>
    <row r="110" ht="14.25" customHeight="1">
      <c r="A110" s="3" t="s">
        <v>198</v>
      </c>
      <c r="B110" s="4" t="s">
        <v>197</v>
      </c>
      <c r="C110" s="1" t="str">
        <f>IFERROR(__xludf.DUMMYFUNCTION("GOOGLETRANSLATE(A110,""zh"",""en"")"),"experience")</f>
        <v>experience</v>
      </c>
    </row>
    <row r="111" ht="14.25" customHeight="1">
      <c r="A111" s="3" t="s">
        <v>199</v>
      </c>
      <c r="B111" s="4" t="s">
        <v>197</v>
      </c>
      <c r="C111" s="1" t="str">
        <f>IFERROR(__xludf.DUMMYFUNCTION("GOOGLETRANSLATE(A111,""zh"",""en"")"),"Feel")</f>
        <v>Feel</v>
      </c>
    </row>
    <row r="112" ht="14.25" customHeight="1">
      <c r="A112" s="3" t="s">
        <v>200</v>
      </c>
      <c r="B112" s="4" t="s">
        <v>201</v>
      </c>
      <c r="C112" s="1" t="str">
        <f>IFERROR(__xludf.DUMMYFUNCTION("GOOGLETRANSLATE(A112,""zh"",""en"")"),"Multiplex")</f>
        <v>Multiplex</v>
      </c>
    </row>
    <row r="113" ht="14.25" customHeight="1">
      <c r="A113" s="3" t="s">
        <v>202</v>
      </c>
      <c r="B113" s="4" t="s">
        <v>203</v>
      </c>
      <c r="C113" s="1" t="str">
        <f>IFERROR(__xludf.DUMMYFUNCTION("GOOGLETRANSLATE(A113,""zh"",""en"")"),"Break")</f>
        <v>Break</v>
      </c>
    </row>
    <row r="114" ht="14.25" customHeight="1">
      <c r="A114" s="3" t="s">
        <v>204</v>
      </c>
      <c r="B114" s="4" t="s">
        <v>205</v>
      </c>
      <c r="C114" s="1" t="str">
        <f>IFERROR(__xludf.DUMMYFUNCTION("GOOGLETRANSLATE(A114,""zh"",""en"")"),"A characteristic of the creation")</f>
        <v>A characteristic of the creation</v>
      </c>
    </row>
    <row r="115" ht="14.25" customHeight="1">
      <c r="A115" s="3" t="s">
        <v>206</v>
      </c>
      <c r="B115" s="4" t="s">
        <v>207</v>
      </c>
      <c r="C115" s="1" t="str">
        <f>IFERROR(__xludf.DUMMYFUNCTION("GOOGLETRANSLATE(A115,""zh"",""en"")"),"First meditation")</f>
        <v>First meditation</v>
      </c>
    </row>
    <row r="116" ht="14.25" customHeight="1">
      <c r="A116" s="3" t="s">
        <v>208</v>
      </c>
      <c r="B116" s="4" t="s">
        <v>209</v>
      </c>
      <c r="C116" s="1" t="str">
        <f>IFERROR(__xludf.DUMMYFUNCTION("GOOGLETRANSLATE(A116,""zh"",""en"")"),"Five Bodhisattvas")</f>
        <v>Five Bodhisattvas</v>
      </c>
    </row>
    <row r="117" ht="14.25" customHeight="1">
      <c r="A117" s="3" t="s">
        <v>210</v>
      </c>
      <c r="B117" s="4" t="s">
        <v>211</v>
      </c>
      <c r="C117" s="1" t="str">
        <f>IFERROR(__xludf.DUMMYFUNCTION("GOOGLETRANSLATE(A117,""zh"",""en"")"),"Five major")</f>
        <v>Five major</v>
      </c>
    </row>
    <row r="118" ht="14.25" customHeight="1">
      <c r="A118" s="3" t="s">
        <v>212</v>
      </c>
      <c r="B118" s="4" t="s">
        <v>213</v>
      </c>
      <c r="C118" s="1" t="str">
        <f>IFERROR(__xludf.DUMMYFUNCTION("GOOGLETRANSLATE(A118,""zh"",""en"")"),"Five eyes")</f>
        <v>Five eyes</v>
      </c>
    </row>
    <row r="119" ht="14.25" customHeight="1">
      <c r="A119" s="3" t="s">
        <v>214</v>
      </c>
      <c r="B119" s="4" t="s">
        <v>215</v>
      </c>
      <c r="C119" s="1" t="str">
        <f>IFERROR(__xludf.DUMMYFUNCTION("GOOGLETRANSLATE(A119,""zh"",""en"")"),"Five roots")</f>
        <v>Five roots</v>
      </c>
    </row>
    <row r="120" ht="14.25" customHeight="1">
      <c r="A120" s="3" t="s">
        <v>216</v>
      </c>
      <c r="B120" s="4" t="s">
        <v>217</v>
      </c>
      <c r="C120" s="1" t="str">
        <f>IFERROR(__xludf.DUMMYFUNCTION("GOOGLETRANSLATE(A120,""zh"",""en"")"),"Five fundamental winds")</f>
        <v>Five fundamental winds</v>
      </c>
    </row>
    <row r="121" ht="14.25" customHeight="1">
      <c r="A121" s="3" t="s">
        <v>218</v>
      </c>
      <c r="B121" s="4" t="s">
        <v>219</v>
      </c>
      <c r="C121" s="1" t="str">
        <f>IFERROR(__xludf.DUMMYFUNCTION("GOOGLETRANSLATE(A121,""zh"",""en"")"),"Five kinds of support")</f>
        <v>Five kinds of support</v>
      </c>
    </row>
    <row r="122" ht="14.25" customHeight="1">
      <c r="A122" s="3" t="s">
        <v>220</v>
      </c>
      <c r="B122" s="4" t="s">
        <v>221</v>
      </c>
      <c r="C122" s="1" t="str">
        <f>IFERROR(__xludf.DUMMYFUNCTION("GOOGLETRANSLATE(A122,""zh"",""en"")"),"Five roads")</f>
        <v>Five roads</v>
      </c>
    </row>
    <row r="123" ht="14.25" customHeight="1">
      <c r="A123" s="3" t="s">
        <v>222</v>
      </c>
      <c r="B123" s="4" t="s">
        <v>223</v>
      </c>
      <c r="C123" s="1" t="str">
        <f>IFERROR(__xludf.DUMMYFUNCTION("GOOGLETRANSLATE(A123,""zh"",""en"")"),"Five forces")</f>
        <v>Five forces</v>
      </c>
    </row>
    <row r="124" ht="14.25" customHeight="1">
      <c r="A124" s="3" t="s">
        <v>224</v>
      </c>
      <c r="B124" s="4" t="s">
        <v>225</v>
      </c>
      <c r="C124" s="1" t="str">
        <f>IFERROR(__xludf.DUMMYFUNCTION("GOOGLETRANSLATE(A124,""zh"",""en"")"),"Five aggregates")</f>
        <v>Five aggregates</v>
      </c>
    </row>
    <row r="125" ht="14.25" customHeight="1">
      <c r="A125" s="3" t="s">
        <v>226</v>
      </c>
      <c r="B125" s="4" t="s">
        <v>227</v>
      </c>
      <c r="C125" s="1" t="str">
        <f>IFERROR(__xludf.DUMMYFUNCTION("GOOGLETRANSLATE(A125,""zh"",""en"")"),"Five gods")</f>
        <v>Five gods</v>
      </c>
    </row>
    <row r="126" ht="14.25" customHeight="1">
      <c r="A126" s="3" t="s">
        <v>228</v>
      </c>
      <c r="B126" s="4" t="s">
        <v>229</v>
      </c>
      <c r="C126" s="1" t="str">
        <f>IFERROR(__xludf.DUMMYFUNCTION("GOOGLETRANSLATE(A126,""zh"",""en"")"),"Colorless world")</f>
        <v>Colorless world</v>
      </c>
    </row>
    <row r="127" ht="14.25" customHeight="1">
      <c r="A127" s="3" t="s">
        <v>230</v>
      </c>
      <c r="B127" s="4" t="s">
        <v>231</v>
      </c>
      <c r="C127" s="1" t="str">
        <f>IFERROR(__xludf.DUMMYFUNCTION("GOOGLETRANSLATE(A127,""zh"",""en"")"),"Four thoughts")</f>
        <v>Four thoughts</v>
      </c>
    </row>
    <row r="128" ht="14.25" customHeight="1">
      <c r="A128" s="3" t="s">
        <v>232</v>
      </c>
      <c r="B128" s="4" t="s">
        <v>233</v>
      </c>
      <c r="C128" s="1" t="str">
        <f>IFERROR(__xludf.DUMMYFUNCTION("GOOGLETRANSLATE(A128,""zh"",""en"")"),"Four good roots")</f>
        <v>Four good roots</v>
      </c>
    </row>
    <row r="129" ht="14.25" customHeight="1">
      <c r="A129" s="3" t="s">
        <v>234</v>
      </c>
      <c r="B129" s="4" t="s">
        <v>235</v>
      </c>
      <c r="C129" s="1" t="str">
        <f>IFERROR(__xludf.DUMMYFUNCTION("GOOGLETRANSLATE(A129,""zh"",""en"")"),"Four Zen days of color world")</f>
        <v>Four Zen days of color world</v>
      </c>
    </row>
    <row r="130" ht="14.25" customHeight="1">
      <c r="A130" s="3" t="s">
        <v>236</v>
      </c>
      <c r="B130" s="4" t="s">
        <v>237</v>
      </c>
      <c r="C130" s="1" t="str">
        <f>IFERROR(__xludf.DUMMYFUNCTION("GOOGLETRANSLATE(A130,""zh"",""en"")"),"Four -no -color world")</f>
        <v>Four -no -color world</v>
      </c>
    </row>
    <row r="131" ht="14.25" customHeight="1">
      <c r="A131" s="3" t="s">
        <v>236</v>
      </c>
      <c r="B131" s="4" t="s">
        <v>238</v>
      </c>
      <c r="C131" s="1" t="str">
        <f>IFERROR(__xludf.DUMMYFUNCTION("GOOGLETRANSLATE(A131,""zh"",""en"")"),"Four -no -color world")</f>
        <v>Four -no -color world</v>
      </c>
    </row>
    <row r="132" ht="14.25" customHeight="1">
      <c r="A132" s="3" t="s">
        <v>239</v>
      </c>
      <c r="B132" s="4" t="s">
        <v>240</v>
      </c>
      <c r="C132" s="1" t="str">
        <f>IFERROR(__xludf.DUMMYFUNCTION("GOOGLETRANSLATE(A132,""zh"",""en"")"),"Four happy")</f>
        <v>Four happy</v>
      </c>
    </row>
    <row r="133" ht="14.25" customHeight="1">
      <c r="A133" s="3" t="s">
        <v>241</v>
      </c>
      <c r="B133" s="4" t="s">
        <v>242</v>
      </c>
      <c r="C133" s="1" t="str">
        <f>IFERROR(__xludf.DUMMYFUNCTION("GOOGLETRANSLATE(A133,""zh"",""en"")"),"Four")</f>
        <v>Four</v>
      </c>
    </row>
    <row r="134" ht="14.25" customHeight="1">
      <c r="A134" s="3" t="s">
        <v>243</v>
      </c>
      <c r="B134" s="4" t="s">
        <v>244</v>
      </c>
      <c r="C134" s="1" t="str">
        <f>IFERROR(__xludf.DUMMYFUNCTION("GOOGLETRANSLATE(A134,""zh"",""en"")"),"Four gods")</f>
        <v>Four gods</v>
      </c>
    </row>
    <row r="135" ht="14.25" customHeight="1">
      <c r="A135" s="3" t="s">
        <v>245</v>
      </c>
      <c r="B135" s="4" t="s">
        <v>246</v>
      </c>
      <c r="C135" s="1" t="str">
        <f>IFERROR(__xludf.DUMMYFUNCTION("GOOGLETRANSLATE(A135,""zh"",""en"")"),"Rude")</f>
        <v>Rude</v>
      </c>
    </row>
    <row r="136" ht="14.25" customHeight="1">
      <c r="A136" s="3" t="s">
        <v>247</v>
      </c>
      <c r="B136" s="4" t="s">
        <v>248</v>
      </c>
      <c r="C136" s="1" t="str">
        <f>IFERROR(__xludf.DUMMYFUNCTION("GOOGLETRANSLATE(A136,""zh"",""en"")"),"Four empty")</f>
        <v>Four empty</v>
      </c>
    </row>
    <row r="137" ht="14.25" customHeight="1">
      <c r="A137" s="3" t="s">
        <v>249</v>
      </c>
      <c r="B137" s="4" t="s">
        <v>250</v>
      </c>
      <c r="C137" s="1" t="str">
        <f>IFERROR(__xludf.DUMMYFUNCTION("GOOGLETRANSLATE(A137,""zh"",""en"")"),"Four Zhengqin")</f>
        <v>Four Zhengqin</v>
      </c>
    </row>
    <row r="138" ht="14.25" customHeight="1">
      <c r="A138" s="3" t="s">
        <v>251</v>
      </c>
      <c r="B138" s="4" t="s">
        <v>252</v>
      </c>
      <c r="C138" s="1" t="str">
        <f>IFERROR(__xludf.DUMMYFUNCTION("GOOGLETRANSLATE(A138,""zh"",""en"")"),"Four secrets")</f>
        <v>Four secrets</v>
      </c>
    </row>
    <row r="139" ht="14.25" customHeight="1">
      <c r="A139" s="3" t="s">
        <v>253</v>
      </c>
      <c r="B139" s="4" t="s">
        <v>254</v>
      </c>
      <c r="C139" s="1" t="str">
        <f>IFERROR(__xludf.DUMMYFUNCTION("GOOGLETRANSLATE(A139,""zh"",""en"")"),"Great Phase Four Phase")</f>
        <v>Great Phase Four Phase</v>
      </c>
    </row>
    <row r="140" ht="14.25" customHeight="1">
      <c r="A140" s="3" t="s">
        <v>255</v>
      </c>
      <c r="B140" s="4" t="s">
        <v>256</v>
      </c>
      <c r="C140" s="1" t="str">
        <f>IFERROR(__xludf.DUMMYFUNCTION("GOOGLETRANSLATE(A140,""zh"",""en"")"),"Four yoga")</f>
        <v>Four yoga</v>
      </c>
    </row>
    <row r="141" ht="14.25" customHeight="1">
      <c r="A141" s="3" t="s">
        <v>257</v>
      </c>
      <c r="B141" s="4" t="s">
        <v>258</v>
      </c>
      <c r="C141" s="1" t="str">
        <f>IFERROR(__xludf.DUMMYFUNCTION("GOOGLETRANSLATE(A141,""zh"",""en"")"),"Big handprint four yoga")</f>
        <v>Big handprint four yoga</v>
      </c>
    </row>
    <row r="142" ht="14.25" customHeight="1">
      <c r="A142" s="3" t="s">
        <v>259</v>
      </c>
      <c r="B142" s="4" t="s">
        <v>260</v>
      </c>
      <c r="C142" s="1" t="str">
        <f>IFERROR(__xludf.DUMMYFUNCTION("GOOGLETRANSLATE(A142,""zh"",""en"")"),"Second Mantra Fourth Following Top")</f>
        <v>Second Mantra Fourth Following Top</v>
      </c>
    </row>
    <row r="143" ht="14.25" customHeight="1">
      <c r="A143" s="3" t="s">
        <v>261</v>
      </c>
      <c r="B143" s="4" t="s">
        <v>262</v>
      </c>
      <c r="C143" s="1" t="str">
        <f>IFERROR(__xludf.DUMMYFUNCTION("GOOGLETRANSLATE(A143,""zh"",""en"")"),"The forty sexuality born in greedy")</f>
        <v>The forty sexuality born in greedy</v>
      </c>
    </row>
    <row r="144" ht="14.25" customHeight="1">
      <c r="A144" s="3" t="s">
        <v>263</v>
      </c>
      <c r="B144" s="4" t="s">
        <v>264</v>
      </c>
      <c r="C144" s="1" t="str">
        <f>IFERROR(__xludf.DUMMYFUNCTION("GOOGLETRANSLATE(A144,""zh"",""en"")"),"Big fingerprint")</f>
        <v>Big fingerprint</v>
      </c>
    </row>
    <row r="145" ht="14.25" customHeight="1">
      <c r="A145" s="3" t="s">
        <v>265</v>
      </c>
      <c r="B145" s="4" t="s">
        <v>266</v>
      </c>
      <c r="C145" s="1" t="str">
        <f>IFERROR(__xludf.DUMMYFUNCTION("GOOGLETRANSLATE(A145,""zh"",""en"")"),"Odapo Mountain")</f>
        <v>Odapo Mountain</v>
      </c>
    </row>
    <row r="146" ht="14.25" customHeight="1">
      <c r="A146" s="3" t="s">
        <v>267</v>
      </c>
      <c r="B146" s="4" t="s">
        <v>268</v>
      </c>
      <c r="C146" s="1" t="str">
        <f>IFERROR(__xludf.DUMMYFUNCTION("GOOGLETRANSLATE(A146,""zh"",""en"")"),"Dapeng Golden Wing Bird")</f>
        <v>Dapeng Golden Wing Bird</v>
      </c>
    </row>
    <row r="147" ht="14.25" customHeight="1">
      <c r="A147" s="3" t="s">
        <v>269</v>
      </c>
      <c r="B147" s="4" t="s">
        <v>270</v>
      </c>
      <c r="C147" s="1" t="str">
        <f>IFERROR(__xludf.DUMMYFUNCTION("GOOGLETRANSLATE(A147,""zh"",""en"")"),"Accumulate food")</f>
        <v>Accumulate food</v>
      </c>
    </row>
    <row r="148" ht="14.25" customHeight="1">
      <c r="A148" s="3" t="s">
        <v>271</v>
      </c>
      <c r="B148" s="4" t="s">
        <v>272</v>
      </c>
      <c r="C148" s="1" t="str">
        <f>IFERROR(__xludf.DUMMYFUNCTION("GOOGLETRANSLATE(A148,""zh"",""en"")"),"The common foundation of reincarnation and Nirvana")</f>
        <v>The common foundation of reincarnation and Nirvana</v>
      </c>
    </row>
    <row r="149" ht="14.25" customHeight="1">
      <c r="A149" s="3" t="s">
        <v>273</v>
      </c>
      <c r="B149" s="4" t="s">
        <v>274</v>
      </c>
      <c r="C149" s="1" t="str">
        <f>IFERROR(__xludf.DUMMYFUNCTION("GOOGLETRANSLATE(A149,""zh"",""en"")"),"Move forward")</f>
        <v>Move forward</v>
      </c>
    </row>
    <row r="150" ht="14.25" customHeight="1">
      <c r="A150" s="3" t="s">
        <v>275</v>
      </c>
      <c r="B150" s="4" t="s">
        <v>276</v>
      </c>
      <c r="C150" s="1" t="str">
        <f>IFERROR(__xludf.DUMMYFUNCTION("GOOGLETRANSLATE(A150,""zh"",""en"")"),"Coruste")</f>
        <v>Coruste</v>
      </c>
    </row>
    <row r="151" ht="14.25" customHeight="1">
      <c r="A151" s="3" t="s">
        <v>77</v>
      </c>
      <c r="B151" s="4" t="s">
        <v>277</v>
      </c>
      <c r="C151" s="1" t="str">
        <f>IFERROR(__xludf.DUMMYFUNCTION("GOOGLETRANSLATE(A151,""zh"",""en"")"),"Coexist")</f>
        <v>Coexist</v>
      </c>
    </row>
    <row r="152" ht="14.25" customHeight="1">
      <c r="A152" s="3" t="s">
        <v>278</v>
      </c>
      <c r="B152" s="4" t="s">
        <v>279</v>
      </c>
      <c r="C152" s="1" t="str">
        <f>IFERROR(__xludf.DUMMYFUNCTION("GOOGLETRANSLATE(A152,""zh"",""en"")"),"skyline")</f>
        <v>skyline</v>
      </c>
    </row>
    <row r="153" ht="14.25" customHeight="1">
      <c r="A153" s="3" t="s">
        <v>280</v>
      </c>
      <c r="B153" s="4" t="s">
        <v>281</v>
      </c>
      <c r="C153" s="1" t="str">
        <f>IFERROR(__xludf.DUMMYFUNCTION("GOOGLETRANSLATE(A153,""zh"",""en"")"),"In a good way")</f>
        <v>In a good way</v>
      </c>
    </row>
    <row r="154" ht="14.25" customHeight="1">
      <c r="A154" s="3" t="s">
        <v>282</v>
      </c>
      <c r="B154" s="4" t="s">
        <v>283</v>
      </c>
      <c r="C154" s="1" t="str">
        <f>IFERROR(__xludf.DUMMYFUNCTION("GOOGLETRANSLATE(A154,""zh"",""en"")"),"Borneum")</f>
        <v>Borneum</v>
      </c>
    </row>
    <row r="155" ht="14.25" customHeight="1">
      <c r="A155" s="3" t="s">
        <v>284</v>
      </c>
      <c r="B155" s="4" t="s">
        <v>285</v>
      </c>
      <c r="C155" s="1" t="str">
        <f>IFERROR(__xludf.DUMMYFUNCTION("GOOGLETRANSLATE(A155,""zh"",""en"")"),"No beginning")</f>
        <v>No beginning</v>
      </c>
    </row>
    <row r="156" ht="14.25" customHeight="1">
      <c r="A156" s="3" t="s">
        <v>286</v>
      </c>
      <c r="B156" s="5" t="s">
        <v>287</v>
      </c>
      <c r="C156" s="1" t="str">
        <f>IFERROR(__xludf.DUMMYFUNCTION("GOOGLETRANSLATE(A156,""zh"",""en"")"),"River")</f>
        <v>River</v>
      </c>
    </row>
    <row r="157" ht="14.25" customHeight="1">
      <c r="A157" s="3" t="s">
        <v>288</v>
      </c>
      <c r="B157" s="4" t="s">
        <v>289</v>
      </c>
      <c r="C157" s="1" t="str">
        <f>IFERROR(__xludf.DUMMYFUNCTION("GOOGLETRANSLATE(A157,""zh"",""en"")"),"Global fingerprint")</f>
        <v>Global fingerprint</v>
      </c>
    </row>
    <row r="158" ht="14.25" customHeight="1">
      <c r="A158" s="3" t="s">
        <v>290</v>
      </c>
      <c r="B158" s="4" t="s">
        <v>291</v>
      </c>
      <c r="C158" s="1" t="str">
        <f>IFERROR(__xludf.DUMMYFUNCTION("GOOGLETRANSLATE(A158,""zh"",""en"")"),"Gather")</f>
        <v>Gather</v>
      </c>
    </row>
    <row r="159" ht="14.25" customHeight="1">
      <c r="A159" s="3" t="s">
        <v>292</v>
      </c>
      <c r="B159" s="4" t="s">
        <v>291</v>
      </c>
      <c r="C159" s="1" t="str">
        <f>IFERROR(__xludf.DUMMYFUNCTION("GOOGLETRANSLATE(A159,""zh"",""en"")"),"Group holding")</f>
        <v>Group holding</v>
      </c>
    </row>
    <row r="160" ht="14.25" customHeight="1">
      <c r="A160" s="3" t="s">
        <v>293</v>
      </c>
      <c r="B160" s="5" t="s">
        <v>294</v>
      </c>
      <c r="C160" s="1" t="str">
        <f>IFERROR(__xludf.DUMMYFUNCTION("GOOGLETRANSLATE(A160,""zh"",""en"")"),"Secret")</f>
        <v>Secret</v>
      </c>
    </row>
    <row r="161" ht="14.25" customHeight="1">
      <c r="A161" s="3" t="s">
        <v>295</v>
      </c>
      <c r="B161" s="4" t="s">
        <v>296</v>
      </c>
      <c r="C161" s="1" t="str">
        <f>IFERROR(__xludf.DUMMYFUNCTION("GOOGLETRANSLATE(A161,""zh"",""en"")"),"Secret mantra")</f>
        <v>Secret mantra</v>
      </c>
    </row>
    <row r="162" ht="14.25" customHeight="1">
      <c r="A162" s="3" t="s">
        <v>297</v>
      </c>
      <c r="B162" s="4" t="s">
        <v>298</v>
      </c>
      <c r="C162" s="1" t="str">
        <f>IFERROR(__xludf.DUMMYFUNCTION("GOOGLETRANSLATE(A162,""zh"",""en"")"),"Lotus Lotus")</f>
        <v>Lotus Lotus</v>
      </c>
    </row>
    <row r="163" ht="14.25" customHeight="1">
      <c r="A163" s="3" t="s">
        <v>299</v>
      </c>
      <c r="B163" s="4" t="s">
        <v>298</v>
      </c>
      <c r="C163" s="1" t="str">
        <f>IFERROR(__xludf.DUMMYFUNCTION("GOOGLETRANSLATE(A163,""zh"",""en"")"),"Lotusman")</f>
        <v>Lotusman</v>
      </c>
    </row>
    <row r="164" ht="14.25" customHeight="1">
      <c r="A164" s="3" t="s">
        <v>300</v>
      </c>
      <c r="B164" s="4" t="s">
        <v>301</v>
      </c>
      <c r="C164" s="1" t="str">
        <f>IFERROR(__xludf.DUMMYFUNCTION("GOOGLETRANSLATE(A164,""zh"",""en"")"),"Guru yoga")</f>
        <v>Guru yoga</v>
      </c>
    </row>
    <row r="165" ht="14.25" customHeight="1">
      <c r="A165" s="3" t="s">
        <v>302</v>
      </c>
      <c r="B165" s="4" t="s">
        <v>301</v>
      </c>
      <c r="C165" s="1" t="str">
        <f>IFERROR(__xludf.DUMMYFUNCTION("GOOGLETRANSLATE(A165,""zh"",""en"")"),"Master corresponding method")</f>
        <v>Master corresponding method</v>
      </c>
    </row>
    <row r="166" ht="14.25" customHeight="1">
      <c r="A166" s="3" t="s">
        <v>303</v>
      </c>
      <c r="B166" s="4" t="s">
        <v>304</v>
      </c>
      <c r="C166" s="1" t="str">
        <f>IFERROR(__xludf.DUMMYFUNCTION("GOOGLETRANSLATE(A166,""zh"",""en"")"),"Karvaro")</f>
        <v>Karvaro</v>
      </c>
    </row>
    <row r="167" ht="14.25" customHeight="1">
      <c r="A167" s="3" t="s">
        <v>305</v>
      </c>
      <c r="B167" s="4" t="s">
        <v>304</v>
      </c>
      <c r="C167" s="1" t="str">
        <f>IFERROR(__xludf.DUMMYFUNCTION("GOOGLETRANSLATE(A167,""zh"",""en"")"),"Robinba")</f>
        <v>Robinba</v>
      </c>
    </row>
    <row r="168" ht="14.25" customHeight="1">
      <c r="A168" s="3" t="s">
        <v>306</v>
      </c>
      <c r="B168" s="4" t="s">
        <v>307</v>
      </c>
      <c r="C168" s="1" t="str">
        <f>IFERROR(__xludf.DUMMYFUNCTION("GOOGLETRANSLATE(A168,""zh"",""en"")"),"Habit")</f>
        <v>Habit</v>
      </c>
    </row>
    <row r="169" ht="14.25" customHeight="1">
      <c r="A169" s="3" t="s">
        <v>308</v>
      </c>
      <c r="B169" s="4" t="s">
        <v>307</v>
      </c>
      <c r="C169" s="1" t="str">
        <f>IFERROR(__xludf.DUMMYFUNCTION("GOOGLETRANSLATE(A169,""zh"",""en"")"),"Study")</f>
        <v>Study</v>
      </c>
    </row>
    <row r="170" ht="14.25" customHeight="1">
      <c r="A170" s="3" t="s">
        <v>309</v>
      </c>
      <c r="B170" s="4" t="s">
        <v>310</v>
      </c>
      <c r="C170" s="1" t="str">
        <f>IFERROR(__xludf.DUMMYFUNCTION("GOOGLETRANSLATE(A170,""zh"",""en"")"),"Extremely unpleasant place")</f>
        <v>Extremely unpleasant place</v>
      </c>
    </row>
    <row r="171" ht="14.25" customHeight="1">
      <c r="A171" s="3" t="s">
        <v>311</v>
      </c>
      <c r="B171" s="4" t="s">
        <v>312</v>
      </c>
      <c r="C171" s="1" t="str">
        <f>IFERROR(__xludf.DUMMYFUNCTION("GOOGLETRANSLATE(A171,""zh"",""en"")"),"warm")</f>
        <v>warm</v>
      </c>
    </row>
    <row r="172" ht="14.25" customHeight="1">
      <c r="A172" s="3" t="s">
        <v>313</v>
      </c>
      <c r="B172" s="4" t="s">
        <v>312</v>
      </c>
      <c r="C172" s="1" t="str">
        <f>IFERROR(__xludf.DUMMYFUNCTION("GOOGLETRANSLATE(A172,""zh"",""en"")"),"warm")</f>
        <v>warm</v>
      </c>
    </row>
    <row r="173" ht="14.25" customHeight="1">
      <c r="A173" s="3" t="s">
        <v>314</v>
      </c>
      <c r="B173" s="4" t="s">
        <v>315</v>
      </c>
      <c r="C173" s="1" t="str">
        <f>IFERROR(__xludf.DUMMYFUNCTION("GOOGLETRANSLATE(A173,""zh"",""en"")"),"Minority")</f>
        <v>Minority</v>
      </c>
    </row>
    <row r="174" ht="14.25" customHeight="1">
      <c r="A174" s="3" t="s">
        <v>316</v>
      </c>
      <c r="B174" s="4" t="s">
        <v>317</v>
      </c>
      <c r="C174" s="1" t="str">
        <f>IFERROR(__xludf.DUMMYFUNCTION("GOOGLETRANSLATE(A174,""zh"",""en"")"),"The ignorance of the peripherals")</f>
        <v>The ignorance of the peripherals</v>
      </c>
    </row>
    <row r="175" ht="14.25" customHeight="1">
      <c r="A175" s="3" t="s">
        <v>318</v>
      </c>
      <c r="B175" s="4" t="s">
        <v>319</v>
      </c>
      <c r="C175" s="1" t="str">
        <f>IFERROR(__xludf.DUMMYFUNCTION("GOOGLETRANSLATE(A175,""zh"",""en"")"),"Endless and solemn wheels of body, language, and meaning")</f>
        <v>Endless and solemn wheels of body, language, and meaning</v>
      </c>
    </row>
    <row r="176" ht="14.25" customHeight="1">
      <c r="A176" s="3" t="s">
        <v>320</v>
      </c>
      <c r="B176" s="4" t="s">
        <v>321</v>
      </c>
      <c r="C176" s="1" t="str">
        <f>IFERROR(__xludf.DUMMYFUNCTION("GOOGLETRANSLATE(A176,""zh"",""en"")"),"Empty")</f>
        <v>Empty</v>
      </c>
    </row>
    <row r="177" ht="14.25" customHeight="1">
      <c r="A177" s="3" t="s">
        <v>322</v>
      </c>
      <c r="B177" s="4" t="s">
        <v>323</v>
      </c>
      <c r="C177" s="1" t="str">
        <f>IFERROR(__xludf.DUMMYFUNCTION("GOOGLETRANSLATE(A177,""zh"",""en"")"),"There is no difference between the three bodies")</f>
        <v>There is no difference between the three bodies</v>
      </c>
    </row>
    <row r="178" ht="14.25" customHeight="1">
      <c r="A178" s="3" t="s">
        <v>324</v>
      </c>
      <c r="B178" s="4" t="s">
        <v>325</v>
      </c>
      <c r="C178" s="1" t="str">
        <f>IFERROR(__xludf.DUMMYFUNCTION("GOOGLETRANSLATE(A178,""zh"",""en"")"),"Enlighten")</f>
        <v>Enlighten</v>
      </c>
    </row>
    <row r="179" ht="14.25" customHeight="1">
      <c r="A179" s="3" t="s">
        <v>326</v>
      </c>
      <c r="B179" s="4" t="s">
        <v>327</v>
      </c>
      <c r="C179" s="1" t="str">
        <f>IFERROR(__xludf.DUMMYFUNCTION("GOOGLETRANSLATE(A179,""zh"",""en"")"),"Understanding")</f>
        <v>Understanding</v>
      </c>
    </row>
    <row r="180" ht="14.25" customHeight="1">
      <c r="A180" s="3" t="s">
        <v>328</v>
      </c>
      <c r="B180" s="4" t="s">
        <v>329</v>
      </c>
      <c r="C180" s="1" t="str">
        <f>IFERROR(__xludf.DUMMYFUNCTION("GOOGLETRANSLATE(A180,""zh"",""en"")"),"Rejoicedly")</f>
        <v>Rejoicedly</v>
      </c>
    </row>
    <row r="181" ht="14.25" customHeight="1">
      <c r="A181" s="3" t="s">
        <v>330</v>
      </c>
      <c r="B181" s="4" t="s">
        <v>331</v>
      </c>
      <c r="C181" s="1" t="str">
        <f>IFERROR(__xludf.DUMMYFUNCTION("GOOGLETRANSLATE(A181,""zh"",""en"")"),"Karin Xiezhu Forest Temple")</f>
        <v>Karin Xiezhu Forest Temple</v>
      </c>
    </row>
    <row r="182" ht="14.25" customHeight="1">
      <c r="A182" s="3" t="s">
        <v>332</v>
      </c>
      <c r="B182" s="4" t="s">
        <v>331</v>
      </c>
      <c r="C182" s="1" t="str">
        <f>IFERROR(__xludf.DUMMYFUNCTION("GOOGLETRANSLATE(A182,""zh"",""en"")"),"Karin Temple Temple")</f>
        <v>Karin Temple Temple</v>
      </c>
    </row>
    <row r="183" ht="14.25" customHeight="1">
      <c r="A183" s="3" t="s">
        <v>333</v>
      </c>
      <c r="B183" s="4" t="s">
        <v>334</v>
      </c>
      <c r="C183" s="1" t="str">
        <f>IFERROR(__xludf.DUMMYFUNCTION("GOOGLETRANSLATE(A183,""zh"",""en"")"),"body")</f>
        <v>body</v>
      </c>
    </row>
    <row r="184" ht="14.25" customHeight="1">
      <c r="A184" s="3" t="s">
        <v>335</v>
      </c>
      <c r="B184" s="4" t="s">
        <v>336</v>
      </c>
      <c r="C184" s="1" t="str">
        <f>IFERROR(__xludf.DUMMYFUNCTION("GOOGLETRANSLATE(A184,""zh"",""en"")"),"Buddha body and Buddhism")</f>
        <v>Buddha body and Buddhism</v>
      </c>
    </row>
    <row r="185" ht="14.25" customHeight="1">
      <c r="A185" s="3" t="s">
        <v>337</v>
      </c>
      <c r="B185" s="5" t="s">
        <v>338</v>
      </c>
      <c r="C185" s="1" t="str">
        <f>IFERROR(__xludf.DUMMYFUNCTION("GOOGLETRANSLATE(A185,""zh"",""en"")"),"Samadhi King Sutra")</f>
        <v>Samadhi King Sutra</v>
      </c>
    </row>
    <row r="186" ht="14.25" customHeight="1">
      <c r="A186" s="3" t="s">
        <v>339</v>
      </c>
      <c r="B186" s="4" t="s">
        <v>340</v>
      </c>
      <c r="C186" s="1" t="str">
        <f>IFERROR(__xludf.DUMMYFUNCTION("GOOGLETRANSLATE(A186,""zh"",""en"")"),"Dao")</f>
        <v>Dao</v>
      </c>
    </row>
    <row r="187" ht="14.25" customHeight="1">
      <c r="A187" s="3" t="s">
        <v>341</v>
      </c>
      <c r="B187" s="5" t="s">
        <v>342</v>
      </c>
      <c r="C187" s="1" t="str">
        <f>IFERROR(__xludf.DUMMYFUNCTION("GOOGLETRANSLATE(A187,""zh"",""en"")"),"Mahayana into the Lenga Sutra")</f>
        <v>Mahayana into the Lenga Sutra</v>
      </c>
    </row>
    <row r="188" ht="14.25" customHeight="1">
      <c r="A188" s="3" t="s">
        <v>343</v>
      </c>
      <c r="B188" s="4" t="s">
        <v>344</v>
      </c>
      <c r="C188" s="1" t="str">
        <f>IFERROR(__xludf.DUMMYFUNCTION("GOOGLETRANSLATE(A188,""zh"",""en"")"),"Liberation")</f>
        <v>Liberation</v>
      </c>
    </row>
    <row r="189" ht="14.25" customHeight="1">
      <c r="A189" s="3" t="s">
        <v>345</v>
      </c>
      <c r="B189" s="4" t="s">
        <v>346</v>
      </c>
      <c r="C189" s="1" t="str">
        <f>IFERROR(__xludf.DUMMYFUNCTION("GOOGLETRANSLATE(A189,""zh"",""en"")"),"relief")</f>
        <v>relief</v>
      </c>
    </row>
    <row r="190" ht="14.25" customHeight="1">
      <c r="A190" s="3" t="s">
        <v>347</v>
      </c>
      <c r="B190" s="4" t="s">
        <v>348</v>
      </c>
      <c r="C190" s="2" t="s">
        <v>349</v>
      </c>
    </row>
    <row r="191" ht="14.25" customHeight="1">
      <c r="A191" s="3" t="s">
        <v>350</v>
      </c>
      <c r="B191" s="4" t="s">
        <v>351</v>
      </c>
      <c r="C191" s="1" t="str">
        <f>IFERROR(__xludf.DUMMYFUNCTION("GOOGLETRANSLATE(A191,""zh"",""en"")"),"Master Oguba")</f>
        <v>Master Oguba</v>
      </c>
    </row>
    <row r="192" ht="14.25" customHeight="1">
      <c r="A192" s="3" t="s">
        <v>352</v>
      </c>
      <c r="B192" s="4" t="s">
        <v>353</v>
      </c>
      <c r="C192" s="1" t="str">
        <f>IFERROR(__xludf.DUMMYFUNCTION("GOOGLETRANSLATE(A192,""zh"",""en"")"),"Robinaba")</f>
        <v>Robinaba</v>
      </c>
    </row>
    <row r="193" ht="14.25" customHeight="1">
      <c r="A193" s="3" t="s">
        <v>354</v>
      </c>
      <c r="B193" s="4" t="s">
        <v>355</v>
      </c>
      <c r="C193" s="1" t="str">
        <f>IFERROR(__xludf.DUMMYFUNCTION("GOOGLETRANSLATE(A193,""zh"",""en"")"),"Lower part")</f>
        <v>Lower part</v>
      </c>
    </row>
    <row r="194" ht="14.25" customHeight="1">
      <c r="A194" s="3" t="s">
        <v>356</v>
      </c>
      <c r="B194" s="4" t="s">
        <v>355</v>
      </c>
      <c r="C194" s="1" t="str">
        <f>IFERROR(__xludf.DUMMYFUNCTION("GOOGLETRANSLATE(A194,""zh"",""en"")"),"Outer three secrets")</f>
        <v>Outer three secrets</v>
      </c>
    </row>
    <row r="195" ht="14.25" customHeight="1">
      <c r="A195" s="3" t="s">
        <v>357</v>
      </c>
      <c r="B195" s="4" t="s">
        <v>358</v>
      </c>
      <c r="C195" s="1" t="str">
        <f>IFERROR(__xludf.DUMMYFUNCTION("GOOGLETRANSLATE(A195,""zh"",""en"")"),"Subordinate")</f>
        <v>Subordinate</v>
      </c>
    </row>
    <row r="196" ht="14.25" customHeight="1">
      <c r="A196" s="3" t="s">
        <v>359</v>
      </c>
      <c r="B196" s="4" t="s">
        <v>360</v>
      </c>
      <c r="C196" s="1" t="str">
        <f>IFERROR(__xludf.DUMMYFUNCTION("GOOGLETRANSLATE(A196,""zh"",""en"")"),"Mother and child light")</f>
        <v>Mother and child light</v>
      </c>
    </row>
    <row r="197" ht="14.25" customHeight="1">
      <c r="A197" s="3" t="s">
        <v>361</v>
      </c>
      <c r="B197" s="4" t="s">
        <v>362</v>
      </c>
      <c r="C197" s="1" t="str">
        <f>IFERROR(__xludf.DUMMYFUNCTION("GOOGLETRANSLATE(A197,""zh"",""en"")"),"Brightness")</f>
        <v>Brightness</v>
      </c>
    </row>
    <row r="198" ht="14.25" customHeight="1">
      <c r="A198" s="3" t="s">
        <v>363</v>
      </c>
      <c r="B198" s="4" t="s">
        <v>364</v>
      </c>
      <c r="C198" s="1" t="str">
        <f>IFERROR(__xludf.DUMMYFUNCTION("GOOGLETRANSLATE(A198,""zh"",""en"")"),"Legomant Guangming Zhizhi")</f>
        <v>Legomant Guangming Zhizhi</v>
      </c>
    </row>
    <row r="199" ht="14.25" customHeight="1">
      <c r="A199" s="3" t="s">
        <v>365</v>
      </c>
      <c r="B199" s="4" t="s">
        <v>366</v>
      </c>
      <c r="C199" s="1" t="str">
        <f>IFERROR(__xludf.DUMMYFUNCTION("GOOGLETRANSLATE(A199,""zh"",""en"")"),"Maggie. Lajun")</f>
        <v>Maggie. Lajun</v>
      </c>
    </row>
    <row r="200" ht="14.25" customHeight="1">
      <c r="A200" s="3" t="s">
        <v>141</v>
      </c>
      <c r="B200" s="4" t="s">
        <v>367</v>
      </c>
      <c r="C200" s="1" t="str">
        <f>IFERROR(__xludf.DUMMYFUNCTION("GOOGLETRANSLATE(A200,""zh"",""en"")"),"Perfection")</f>
        <v>Perfection</v>
      </c>
    </row>
    <row r="201" ht="14.25" customHeight="1">
      <c r="A201" s="3" t="s">
        <v>368</v>
      </c>
      <c r="B201" s="4" t="s">
        <v>369</v>
      </c>
      <c r="C201" s="1" t="str">
        <f>IFERROR(__xludf.DUMMYFUNCTION("GOOGLETRANSLATE(A201,""zh"",""en"")"),"Mahayana")</f>
        <v>Mahayana</v>
      </c>
    </row>
    <row r="202" ht="14.25" customHeight="1">
      <c r="A202" s="3" t="s">
        <v>370</v>
      </c>
      <c r="B202" s="4" t="s">
        <v>371</v>
      </c>
      <c r="C202" s="1" t="str">
        <f>IFERROR(__xludf.DUMMYFUNCTION("GOOGLETRANSLATE(A202,""zh"",""en"")"),"Righteousness")</f>
        <v>Righteousness</v>
      </c>
    </row>
    <row r="203" ht="14.25" customHeight="1">
      <c r="A203" s="3" t="s">
        <v>372</v>
      </c>
      <c r="B203" s="4" t="s">
        <v>373</v>
      </c>
      <c r="C203" s="1" t="str">
        <f>IFERROR(__xludf.DUMMYFUNCTION("GOOGLETRANSLATE(A203,""zh"",""en"")"),"Maitreya Bodhisattva")</f>
        <v>Maitreya Bodhisattva</v>
      </c>
    </row>
    <row r="204" ht="14.25" customHeight="1">
      <c r="A204" s="3" t="s">
        <v>374</v>
      </c>
      <c r="B204" s="4" t="s">
        <v>375</v>
      </c>
      <c r="C204" s="1" t="str">
        <f>IFERROR(__xludf.DUMMYFUNCTION("GOOGLETRANSLATE(A204,""zh"",""en"")"),"Baoxian Bodhisattva")</f>
        <v>Baoxian Bodhisattva</v>
      </c>
    </row>
    <row r="205" ht="14.25" customHeight="1">
      <c r="A205" s="3" t="s">
        <v>376</v>
      </c>
      <c r="B205" s="4" t="s">
        <v>377</v>
      </c>
      <c r="C205" s="1" t="str">
        <f>IFERROR(__xludf.DUMMYFUNCTION("GOOGLETRANSLATE(A205,""zh"",""en"")"),"Continue big handprint")</f>
        <v>Continue big handprint</v>
      </c>
    </row>
    <row r="206" ht="14.25" customHeight="1">
      <c r="A206" s="3" t="s">
        <v>378</v>
      </c>
      <c r="B206" s="4" t="s">
        <v>377</v>
      </c>
      <c r="C206" s="1" t="str">
        <f>IFERROR(__xludf.DUMMYFUNCTION("GOOGLETRANSLATE(A206,""zh"",""en"")"),"Mantra")</f>
        <v>Mantra</v>
      </c>
    </row>
    <row r="207" ht="14.25" customHeight="1">
      <c r="A207" s="3" t="s">
        <v>379</v>
      </c>
      <c r="B207" s="4" t="s">
        <v>380</v>
      </c>
      <c r="C207" s="1" t="str">
        <f>IFERROR(__xludf.DUMMYFUNCTION("GOOGLETRANSLATE(A207,""zh"",""en"")"),"The Buddha's phase is so solemn")</f>
        <v>The Buddha's phase is so solemn</v>
      </c>
    </row>
    <row r="208" ht="14.25" customHeight="1">
      <c r="A208" s="3" t="s">
        <v>381</v>
      </c>
      <c r="B208" s="4" t="s">
        <v>382</v>
      </c>
      <c r="C208" s="1" t="str">
        <f>IFERROR(__xludf.DUMMYFUNCTION("GOOGLETRANSLATE(A208,""zh"",""en"")"),"Convenient and wisdom")</f>
        <v>Convenient and wisdom</v>
      </c>
    </row>
    <row r="209" ht="14.25" customHeight="1">
      <c r="A209" s="3" t="s">
        <v>383</v>
      </c>
      <c r="B209" s="4" t="s">
        <v>384</v>
      </c>
      <c r="C209" s="1" t="str">
        <f>IFERROR(__xludf.DUMMYFUNCTION("GOOGLETRANSLATE(A209,""zh"",""en"")"),"Meditation")</f>
        <v>Meditation</v>
      </c>
    </row>
    <row r="210" ht="14.25" customHeight="1">
      <c r="A210" s="3" t="s">
        <v>385</v>
      </c>
      <c r="B210" s="4" t="s">
        <v>384</v>
      </c>
      <c r="C210" s="1" t="str">
        <f>IFERROR(__xludf.DUMMYFUNCTION("GOOGLETRANSLATE(A210,""zh"",""en"")"),"Practice")</f>
        <v>Practice</v>
      </c>
    </row>
    <row r="211" ht="14.25" customHeight="1">
      <c r="A211" s="3" t="s">
        <v>386</v>
      </c>
      <c r="B211" s="4" t="s">
        <v>387</v>
      </c>
      <c r="C211" s="1" t="str">
        <f>IFERROR(__xludf.DUMMYFUNCTION("GOOGLETRANSLATE(A211,""zh"",""en"")"),"Zen and later")</f>
        <v>Zen and later</v>
      </c>
    </row>
    <row r="212" ht="14.25" customHeight="1">
      <c r="A212" s="3" t="s">
        <v>388</v>
      </c>
      <c r="B212" s="4" t="s">
        <v>387</v>
      </c>
      <c r="C212" s="1" t="str">
        <f>IFERROR(__xludf.DUMMYFUNCTION("GOOGLETRANSLATE(A212,""zh"",""en"")"),"Seating and meditation in the seat")</f>
        <v>Seating and meditation in the seat</v>
      </c>
    </row>
    <row r="213" ht="14.25" customHeight="1">
      <c r="A213" s="3" t="s">
        <v>389</v>
      </c>
      <c r="B213" s="4" t="s">
        <v>390</v>
      </c>
      <c r="C213" s="1" t="str">
        <f>IFERROR(__xludf.DUMMYFUNCTION("GOOGLETRANSLATE(A213,""zh"",""en"")"),"Make up")</f>
        <v>Make up</v>
      </c>
    </row>
    <row r="214" ht="14.25" customHeight="1">
      <c r="A214" s="3" t="s">
        <v>391</v>
      </c>
      <c r="B214" s="4" t="s">
        <v>392</v>
      </c>
      <c r="C214" s="1" t="str">
        <f>IFERROR(__xludf.DUMMYFUNCTION("GOOGLETRANSLATE(A214,""zh"",""en"")"),"consciousness")</f>
        <v>consciousness</v>
      </c>
    </row>
    <row r="215" ht="14.25" customHeight="1">
      <c r="A215" s="3" t="s">
        <v>393</v>
      </c>
      <c r="B215" s="4" t="s">
        <v>394</v>
      </c>
      <c r="C215" s="1" t="str">
        <f>IFERROR(__xludf.DUMMYFUNCTION("GOOGLETRANSLATE(A215,""zh"",""en"")"),"Consecate")</f>
        <v>Consecate</v>
      </c>
    </row>
    <row r="216" ht="14.25" customHeight="1">
      <c r="A216" s="3" t="s">
        <v>395</v>
      </c>
      <c r="B216" s="4" t="s">
        <v>396</v>
      </c>
      <c r="C216" s="1" t="str">
        <f>IFERROR(__xludf.DUMMYFUNCTION("GOOGLETRANSLATE(A216,""zh"",""en"")"),"Power")</f>
        <v>Power</v>
      </c>
    </row>
    <row r="217" ht="14.25" customHeight="1">
      <c r="A217" s="3" t="s">
        <v>397</v>
      </c>
      <c r="B217" s="4" t="s">
        <v>396</v>
      </c>
      <c r="C217" s="1" t="str">
        <f>IFERROR(__xludf.DUMMYFUNCTION("GOOGLETRANSLATE(A217,""zh"",""en"")"),"Fantasy")</f>
        <v>Fantasy</v>
      </c>
    </row>
    <row r="218" ht="14.25" customHeight="1">
      <c r="A218" s="3" t="s">
        <v>398</v>
      </c>
      <c r="B218" s="4" t="s">
        <v>399</v>
      </c>
      <c r="C218" s="1" t="str">
        <f>IFERROR(__xludf.DUMMYFUNCTION("GOOGLETRANSLATE(A218,""zh"",""en"")"),"World meditation")</f>
        <v>World meditation</v>
      </c>
    </row>
    <row r="219" ht="14.25" customHeight="1">
      <c r="A219" s="3" t="s">
        <v>400</v>
      </c>
      <c r="B219" s="4" t="s">
        <v>401</v>
      </c>
      <c r="C219" s="1" t="str">
        <f>IFERROR(__xludf.DUMMYFUNCTION("GOOGLETRANSLATE(A219,""zh"",""en"")"),"Sanmore in the world")</f>
        <v>Sanmore in the world</v>
      </c>
    </row>
    <row r="220" ht="14.25" customHeight="1">
      <c r="A220" s="3" t="s">
        <v>402</v>
      </c>
      <c r="B220" s="4" t="s">
        <v>403</v>
      </c>
      <c r="C220" s="1" t="str">
        <f>IFERROR(__xludf.DUMMYFUNCTION("GOOGLETRANSLATE(A220,""zh"",""en"")"),"Dragon Tree Bodhisattva")</f>
        <v>Dragon Tree Bodhisattva</v>
      </c>
    </row>
    <row r="221" ht="14.25" customHeight="1">
      <c r="A221" s="3" t="s">
        <v>404</v>
      </c>
      <c r="B221" s="4" t="s">
        <v>405</v>
      </c>
      <c r="C221" s="1" t="str">
        <f>IFERROR(__xludf.DUMMYFUNCTION("GOOGLETRANSLATE(A221,""zh"",""en"")"),"Najibanba")</f>
        <v>Najibanba</v>
      </c>
    </row>
    <row r="222" ht="14.25" customHeight="1">
      <c r="A222" s="3" t="s">
        <v>406</v>
      </c>
      <c r="B222" s="4" t="s">
        <v>407</v>
      </c>
      <c r="C222" s="1" t="str">
        <f>IFERROR(__xludf.DUMMYFUNCTION("GOOGLETRANSLATE(A222,""zh"",""en"")"),"Chicelus")</f>
        <v>Chicelus</v>
      </c>
    </row>
    <row r="223" ht="14.25" customHeight="1">
      <c r="A223" s="3" t="s">
        <v>408</v>
      </c>
      <c r="B223" s="4" t="s">
        <v>409</v>
      </c>
      <c r="C223" s="1" t="str">
        <f>IFERROR(__xludf.DUMMYFUNCTION("GOOGLETRANSLATE(A223,""zh"",""en"")"),"Nanwu Mahamuzaya")</f>
        <v>Nanwu Mahamuzaya</v>
      </c>
    </row>
    <row r="224" ht="14.25" customHeight="1">
      <c r="A224" s="3" t="s">
        <v>410</v>
      </c>
      <c r="B224" s="4" t="s">
        <v>411</v>
      </c>
      <c r="C224" s="1" t="str">
        <f>IFERROR(__xludf.DUMMYFUNCTION("GOOGLETRANSLATE(A224,""zh"",""en"")"),"Professor")</f>
        <v>Professor</v>
      </c>
    </row>
    <row r="225" ht="14.25" customHeight="1">
      <c r="A225" s="3" t="s">
        <v>412</v>
      </c>
      <c r="B225" s="4" t="s">
        <v>413</v>
      </c>
      <c r="C225" s="1" t="str">
        <f>IFERROR(__xludf.DUMMYFUNCTION("GOOGLETRANSLATE(A225,""zh"",""en"")"),"Naulba")</f>
        <v>Naulba</v>
      </c>
    </row>
    <row r="226" ht="14.25" customHeight="1">
      <c r="A226" s="3" t="s">
        <v>414</v>
      </c>
      <c r="B226" s="4" t="s">
        <v>415</v>
      </c>
      <c r="C226" s="1" t="str">
        <f>IFERROR(__xludf.DUMMYFUNCTION("GOOGLETRANSLATE(A226,""zh"",""en"")"),"French body is true")</f>
        <v>French body is true</v>
      </c>
    </row>
    <row r="227" ht="14.25" customHeight="1">
      <c r="A227" s="3" t="s">
        <v>416</v>
      </c>
      <c r="B227" s="4" t="s">
        <v>417</v>
      </c>
      <c r="C227" s="1" t="str">
        <f>IFERROR(__xludf.DUMMYFUNCTION("GOOGLETRANSLATE(A227,""zh"",""en"")"),"The face printing is true")</f>
        <v>The face printing is true</v>
      </c>
    </row>
    <row r="228" ht="14.25" customHeight="1">
      <c r="A228" s="3" t="s">
        <v>418</v>
      </c>
      <c r="B228" s="4" t="s">
        <v>419</v>
      </c>
      <c r="C228" s="1" t="str">
        <f>IFERROR(__xludf.DUMMYFUNCTION("GOOGLETRANSLATE(A228,""zh"",""en"")"),"Ingenuity")</f>
        <v>Ingenuity</v>
      </c>
    </row>
    <row r="229" ht="14.25" customHeight="1">
      <c r="A229" s="3" t="s">
        <v>420</v>
      </c>
      <c r="B229" s="4" t="s">
        <v>421</v>
      </c>
      <c r="C229" s="1" t="str">
        <f>IFERROR(__xludf.DUMMYFUNCTION("GOOGLETRANSLATE(A229,""zh"",""en"")"),"Do not want to be on the sky")</f>
        <v>Do not want to be on the sky</v>
      </c>
    </row>
    <row r="230" ht="14.25" customHeight="1">
      <c r="A230" s="3" t="s">
        <v>422</v>
      </c>
      <c r="B230" s="4" t="s">
        <v>423</v>
      </c>
      <c r="C230" s="1" t="str">
        <f>IFERROR(__xludf.DUMMYFUNCTION("GOOGLETRANSLATE(A230,""zh"",""en"")"),"New translation")</f>
        <v>New translation</v>
      </c>
    </row>
    <row r="231" ht="14.25" customHeight="1">
      <c r="A231" s="3" t="s">
        <v>424</v>
      </c>
      <c r="B231" s="4" t="s">
        <v>425</v>
      </c>
      <c r="C231" s="1" t="str">
        <f>IFERROR(__xludf.DUMMYFUNCTION("GOOGLETRANSLATE(A231,""zh"",""en"")"),"Nicomma")</f>
        <v>Nicomma</v>
      </c>
    </row>
    <row r="232" ht="14.25" customHeight="1">
      <c r="A232" s="3" t="s">
        <v>426</v>
      </c>
      <c r="B232" s="4" t="s">
        <v>427</v>
      </c>
      <c r="C232" s="1" t="str">
        <f>IFERROR(__xludf.DUMMYFUNCTION("GOOGLETRANSLATE(A232,""zh"",""en"")"),"Disconnect")</f>
        <v>Disconnect</v>
      </c>
    </row>
    <row r="233" ht="14.25" customHeight="1">
      <c r="A233" s="3" t="s">
        <v>428</v>
      </c>
      <c r="B233" s="4" t="s">
        <v>427</v>
      </c>
      <c r="C233" s="1" t="str">
        <f>IFERROR(__xludf.DUMMYFUNCTION("GOOGLETRANSLATE(A233,""zh"",""en"")"),"Nihilism")</f>
        <v>Nihilism</v>
      </c>
    </row>
    <row r="234" ht="14.25" customHeight="1">
      <c r="A234" s="3" t="s">
        <v>429</v>
      </c>
      <c r="B234" s="4" t="s">
        <v>430</v>
      </c>
      <c r="C234" s="1" t="str">
        <f>IFERROR(__xludf.DUMMYFUNCTION("GOOGLETRANSLATE(A234,""zh"",""en"")"),"Nine times")</f>
        <v>Nine times</v>
      </c>
    </row>
    <row r="235" ht="14.25" customHeight="1">
      <c r="A235" s="3" t="s">
        <v>431</v>
      </c>
      <c r="B235" s="4" t="s">
        <v>432</v>
      </c>
      <c r="C235" s="1" t="str">
        <f>IFERROR(__xludf.DUMMYFUNCTION("GOOGLETRANSLATE(A235,""zh"",""en"")"),"Incarnation")</f>
        <v>Incarnation</v>
      </c>
    </row>
    <row r="236" ht="14.25" customHeight="1">
      <c r="A236" s="3" t="s">
        <v>433</v>
      </c>
      <c r="B236" s="4" t="s">
        <v>432</v>
      </c>
      <c r="C236" s="1" t="str">
        <f>IFERROR(__xludf.DUMMYFUNCTION("GOOGLETRANSLATE(A236,""zh"",""en"")"),"Cashful body")</f>
        <v>Cashful body</v>
      </c>
    </row>
    <row r="237" ht="14.25" customHeight="1">
      <c r="A237" s="3" t="s">
        <v>434</v>
      </c>
      <c r="B237" s="4" t="s">
        <v>435</v>
      </c>
      <c r="C237" s="1" t="str">
        <f>IFERROR(__xludf.DUMMYFUNCTION("GOOGLETRANSLATE(A237,""zh"",""en"")"),"Nirvana")</f>
        <v>Nirvana</v>
      </c>
    </row>
    <row r="238" ht="14.25" customHeight="1">
      <c r="A238" s="3" t="s">
        <v>436</v>
      </c>
      <c r="B238" s="4" t="s">
        <v>437</v>
      </c>
      <c r="C238" s="1" t="str">
        <f>IFERROR(__xludf.DUMMYFUNCTION("GOOGLETRANSLATE(A238,""zh"",""en"")"),"Unborn")</f>
        <v>Unborn</v>
      </c>
    </row>
    <row r="239" ht="14.25" customHeight="1">
      <c r="A239" s="3" t="s">
        <v>438</v>
      </c>
      <c r="B239" s="4" t="s">
        <v>439</v>
      </c>
      <c r="C239" s="1" t="str">
        <f>IFERROR(__xludf.DUMMYFUNCTION("GOOGLETRANSLATE(A239,""zh"",""en"")"),"Outdoor")</f>
        <v>Outdoor</v>
      </c>
    </row>
    <row r="240" ht="14.25" customHeight="1">
      <c r="A240" s="3" t="s">
        <v>440</v>
      </c>
      <c r="B240" s="4" t="s">
        <v>441</v>
      </c>
      <c r="C240" s="1" t="str">
        <f>IFERROR(__xludf.DUMMYFUNCTION("GOOGLETRANSLATE(A240,""zh"",""en"")"),"No distinction")</f>
        <v>No distinction</v>
      </c>
    </row>
    <row r="241" ht="14.25" customHeight="1">
      <c r="A241" s="3" t="s">
        <v>442</v>
      </c>
      <c r="B241" s="4" t="s">
        <v>443</v>
      </c>
      <c r="C241" s="1" t="str">
        <f>IFERROR(__xludf.DUMMYFUNCTION("GOOGLETRANSLATE(A241,""zh"",""en"")"),"Disorderly")</f>
        <v>Disorderly</v>
      </c>
    </row>
    <row r="242" ht="14.25" customHeight="1">
      <c r="A242" s="3" t="s">
        <v>444</v>
      </c>
      <c r="B242" s="4" t="s">
        <v>445</v>
      </c>
      <c r="C242" s="1" t="str">
        <f>IFERROR(__xludf.DUMMYFUNCTION("GOOGLETRANSLATE(A242,""zh"",""en"")"),"Unprepared")</f>
        <v>Unprepared</v>
      </c>
    </row>
    <row r="243" ht="14.25" customHeight="1">
      <c r="A243" s="3" t="s">
        <v>446</v>
      </c>
      <c r="B243" s="4" t="s">
        <v>447</v>
      </c>
      <c r="C243" s="1" t="str">
        <f>IFERROR(__xludf.DUMMYFUNCTION("GOOGLETRANSLATE(A243,""zh"",""en"")"),"No obsession")</f>
        <v>No obsession</v>
      </c>
    </row>
    <row r="244" ht="14.25" customHeight="1">
      <c r="A244" s="3" t="s">
        <v>448</v>
      </c>
      <c r="B244" s="4" t="s">
        <v>449</v>
      </c>
      <c r="C244" s="1" t="str">
        <f>IFERROR(__xludf.DUMMYFUNCTION("GOOGLETRANSLATE(A244,""zh"",""en"")"),"No repair")</f>
        <v>No repair</v>
      </c>
    </row>
    <row r="245" ht="14.25" customHeight="1">
      <c r="A245" s="3" t="s">
        <v>450</v>
      </c>
      <c r="B245" s="5" t="s">
        <v>451</v>
      </c>
      <c r="C245" s="1" t="str">
        <f>IFERROR(__xludf.DUMMYFUNCTION("GOOGLETRANSLATE(A245,""zh"",""en"")"),"Take notes")</f>
        <v>Take notes</v>
      </c>
    </row>
    <row r="246" ht="14.25" customHeight="1">
      <c r="A246" s="3" t="s">
        <v>452</v>
      </c>
      <c r="B246" s="4" t="s">
        <v>453</v>
      </c>
      <c r="C246" s="1" t="str">
        <f>IFERROR(__xludf.DUMMYFUNCTION("GOOGLETRANSLATE(A246,""zh"",""en"")"),"Nothing")</f>
        <v>Nothing</v>
      </c>
    </row>
    <row r="247" ht="14.25" customHeight="1">
      <c r="A247" s="3" t="s">
        <v>454</v>
      </c>
      <c r="B247" s="4" t="s">
        <v>455</v>
      </c>
      <c r="C247" s="1" t="str">
        <f>IFERROR(__xludf.DUMMYFUNCTION("GOOGLETRANSLATE(A247,""zh"",""en"")"),"Ningma inheritance")</f>
        <v>Ningma inheritance</v>
      </c>
    </row>
    <row r="248" ht="14.25" customHeight="1">
      <c r="A248" s="3" t="s">
        <v>456</v>
      </c>
      <c r="B248" s="4" t="s">
        <v>457</v>
      </c>
      <c r="C248" s="1" t="str">
        <f>IFERROR(__xludf.DUMMYFUNCTION("GOOGLETRANSLATE(A248,""zh"",""en"")"),"Know the obstacle")</f>
        <v>Know the obstacle</v>
      </c>
    </row>
    <row r="249" ht="14.25" customHeight="1">
      <c r="A249" s="3" t="s">
        <v>458</v>
      </c>
      <c r="B249" s="4" t="s">
        <v>457</v>
      </c>
      <c r="C249" s="1" t="str">
        <f>IFERROR(__xludf.DUMMYFUNCTION("GOOGLETRANSLATE(A249,""zh"",""en"")"),"The obstacle of the dual knowledge")</f>
        <v>The obstacle of the dual knowledge</v>
      </c>
    </row>
    <row r="250" ht="14.25" customHeight="1">
      <c r="A250" s="3" t="s">
        <v>459</v>
      </c>
      <c r="B250" s="4" t="s">
        <v>460</v>
      </c>
      <c r="C250" s="1" t="str">
        <f>IFERROR(__xludf.DUMMYFUNCTION("GOOGLETRANSLATE(A250,""zh"",""en"")"),"New and old translations")</f>
        <v>New and old translations</v>
      </c>
    </row>
    <row r="251" ht="14.25" customHeight="1">
      <c r="A251" s="3" t="s">
        <v>461</v>
      </c>
      <c r="B251" s="4" t="s">
        <v>462</v>
      </c>
      <c r="C251" s="1" t="str">
        <f>IFERROR(__xludf.DUMMYFUNCTION("GOOGLETRANSLATE(A251,""zh"",""en"")"),"Wisdom")</f>
        <v>Wisdom</v>
      </c>
    </row>
    <row r="252" ht="14.25" customHeight="1">
      <c r="A252" s="3" t="s">
        <v>463</v>
      </c>
      <c r="B252" s="4" t="s">
        <v>462</v>
      </c>
      <c r="C252" s="1" t="str">
        <f>IFERROR(__xludf.DUMMYFUNCTION("GOOGLETRANSLATE(A252,""zh"",""en"")"),"All wisdom")</f>
        <v>All wisdom</v>
      </c>
    </row>
    <row r="253" ht="14.25" customHeight="1">
      <c r="A253" s="3" t="s">
        <v>464</v>
      </c>
      <c r="B253" s="4" t="s">
        <v>465</v>
      </c>
      <c r="C253" s="1" t="str">
        <f>IFERROR(__xludf.DUMMYFUNCTION("GOOGLETRANSLATE(A253,""zh"",""en"")"),"Blindly")</f>
        <v>Blindly</v>
      </c>
    </row>
    <row r="254" ht="14.25" customHeight="1">
      <c r="A254" s="3" t="s">
        <v>466</v>
      </c>
      <c r="B254" s="4" t="s">
        <v>467</v>
      </c>
      <c r="C254" s="1" t="str">
        <f>IFERROR(__xludf.DUMMYFUNCTION("GOOGLETRANSLATE(A254,""zh"",""en"")"),"Dedicated")</f>
        <v>Dedicated</v>
      </c>
    </row>
    <row r="255" ht="14.25" customHeight="1">
      <c r="A255" s="3" t="s">
        <v>468</v>
      </c>
      <c r="B255" s="4" t="s">
        <v>469</v>
      </c>
      <c r="C255" s="1" t="str">
        <f>IFERROR(__xludf.DUMMYFUNCTION("GOOGLETRANSLATE(A255,""zh"",""en"")"),"Polmita")</f>
        <v>Polmita</v>
      </c>
    </row>
    <row r="256" ht="14.25" customHeight="1">
      <c r="A256" s="3" t="s">
        <v>470</v>
      </c>
      <c r="B256" s="4" t="s">
        <v>471</v>
      </c>
      <c r="C256" s="1" t="str">
        <f>IFERROR(__xludf.DUMMYFUNCTION("GOOGLETRANSLATE(A256,""zh"",""en"")"),"Temporary stain")</f>
        <v>Temporary stain</v>
      </c>
    </row>
    <row r="257" ht="14.25" customHeight="1">
      <c r="A257" s="3" t="s">
        <v>472</v>
      </c>
      <c r="B257" s="4" t="s">
        <v>473</v>
      </c>
      <c r="C257" s="1" t="str">
        <f>IFERROR(__xludf.DUMMYFUNCTION("GOOGLETRANSLATE(A257,""zh"",""en"")"),"Dajin handprint")</f>
        <v>Dajin handprint</v>
      </c>
    </row>
    <row r="258" ht="14.25" customHeight="1">
      <c r="A258" s="3" t="s">
        <v>474</v>
      </c>
      <c r="B258" s="4" t="s">
        <v>475</v>
      </c>
      <c r="C258" s="1" t="str">
        <f>IFERROR(__xludf.DUMMYFUNCTION("GOOGLETRANSLATE(A258,""zh"",""en"")"),"Grain road")</f>
        <v>Grain road</v>
      </c>
    </row>
    <row r="259" ht="14.25" customHeight="1">
      <c r="A259" s="3" t="s">
        <v>476</v>
      </c>
      <c r="B259" s="4" t="s">
        <v>477</v>
      </c>
      <c r="C259" s="1" t="str">
        <f>IFERROR(__xludf.DUMMYFUNCTION("GOOGLETRANSLATE(A259,""zh"",""en"")"),"Practice")</f>
        <v>Practice</v>
      </c>
    </row>
    <row r="260" ht="14.25" customHeight="1">
      <c r="A260" s="3" t="s">
        <v>478</v>
      </c>
      <c r="B260" s="4" t="s">
        <v>479</v>
      </c>
      <c r="C260" s="1" t="str">
        <f>IFERROR(__xludf.DUMMYFUNCTION("GOOGLETRANSLATE(A260,""zh"",""en"")"),"Fulfill")</f>
        <v>Fulfill</v>
      </c>
    </row>
    <row r="261" ht="14.25" customHeight="1">
      <c r="A261" s="3" t="s">
        <v>480</v>
      </c>
      <c r="B261" s="4" t="s">
        <v>481</v>
      </c>
      <c r="C261" s="1" t="str">
        <f>IFERROR(__xludf.DUMMYFUNCTION("GOOGLETRANSLATE(A261,""zh"",""en"")"),"Extension")</f>
        <v>Extension</v>
      </c>
    </row>
    <row r="262" ht="14.25" customHeight="1">
      <c r="A262" s="3" t="s">
        <v>482</v>
      </c>
      <c r="B262" s="4" t="s">
        <v>483</v>
      </c>
      <c r="C262" s="1" t="str">
        <f>IFERROR(__xludf.DUMMYFUNCTION("GOOGLETRANSLATE(A262,""zh"",""en"")"),"Learn")</f>
        <v>Learn</v>
      </c>
    </row>
    <row r="263" ht="14.25" customHeight="1">
      <c r="A263" s="3" t="s">
        <v>484</v>
      </c>
      <c r="B263" s="4" t="s">
        <v>485</v>
      </c>
      <c r="C263" s="1" t="str">
        <f>IFERROR(__xludf.DUMMYFUNCTION("GOOGLETRANSLATE(A263,""zh"",""en"")"),"Liberation")</f>
        <v>Liberation</v>
      </c>
    </row>
    <row r="264" ht="14.25" customHeight="1">
      <c r="A264" s="3" t="s">
        <v>486</v>
      </c>
      <c r="B264" s="4" t="s">
        <v>487</v>
      </c>
      <c r="C264" s="1" t="str">
        <f>IFERROR(__xludf.DUMMYFUNCTION("GOOGLETRANSLATE(A264,""zh"",""en"")"),"Do nothing")</f>
        <v>Do nothing</v>
      </c>
    </row>
    <row r="265" ht="14.25" customHeight="1">
      <c r="A265" s="3" t="s">
        <v>488</v>
      </c>
      <c r="B265" s="4" t="s">
        <v>489</v>
      </c>
      <c r="C265" s="1" t="str">
        <f>IFERROR(__xludf.DUMMYFUNCTION("GOOGLETRANSLATE(A265,""zh"",""en"")"),"See the way")</f>
        <v>See the way</v>
      </c>
    </row>
    <row r="266" ht="14.25" customHeight="1">
      <c r="A266" s="3" t="s">
        <v>490</v>
      </c>
      <c r="B266" s="4" t="s">
        <v>491</v>
      </c>
      <c r="C266" s="1" t="str">
        <f>IFERROR(__xludf.DUMMYFUNCTION("GOOGLETRANSLATE(A266,""zh"",""en"")"),"Ground")</f>
        <v>Ground</v>
      </c>
    </row>
    <row r="267" ht="14.25" customHeight="1">
      <c r="A267" s="3" t="s">
        <v>492</v>
      </c>
      <c r="B267" s="4" t="s">
        <v>493</v>
      </c>
      <c r="C267" s="1" t="str">
        <f>IFERROR(__xludf.DUMMYFUNCTION("GOOGLETRANSLATE(A267,""zh"",""en"")"),"Ferry Fruit")</f>
        <v>Ferry Fruit</v>
      </c>
    </row>
    <row r="268" ht="14.25" customHeight="1">
      <c r="A268" s="3" t="s">
        <v>79</v>
      </c>
      <c r="B268" s="4" t="s">
        <v>493</v>
      </c>
      <c r="C268" s="1" t="str">
        <f>IFERROR(__xludf.DUMMYFUNCTION("GOOGLETRANSLATE(A268,""zh"",""en"")"),"Zhengjie Zhengjue")</f>
        <v>Zhengjie Zhengjue</v>
      </c>
    </row>
    <row r="269" ht="14.25" customHeight="1">
      <c r="A269" s="3" t="s">
        <v>494</v>
      </c>
      <c r="B269" s="4" t="s">
        <v>495</v>
      </c>
      <c r="C269" s="1" t="str">
        <f>IFERROR(__xludf.DUMMYFUNCTION("GOOGLETRANSLATE(A269,""zh"",""en"")"),"Eternal or broken")</f>
        <v>Eternal or broken</v>
      </c>
    </row>
    <row r="270" ht="14.25" customHeight="1">
      <c r="A270" s="3" t="s">
        <v>496</v>
      </c>
      <c r="B270" s="4" t="s">
        <v>497</v>
      </c>
      <c r="C270" s="1" t="str">
        <f>IFERROR(__xludf.DUMMYFUNCTION("GOOGLETRANSLATE(A270,""zh"",""en"")"),"Self -explanation")</f>
        <v>Self -explanation</v>
      </c>
    </row>
    <row r="271" ht="14.25" customHeight="1">
      <c r="A271" s="3" t="s">
        <v>498</v>
      </c>
      <c r="B271" s="4" t="s">
        <v>497</v>
      </c>
      <c r="C271" s="1" t="str">
        <f>IFERROR(__xludf.DUMMYFUNCTION("GOOGLETRANSLATE(A271,""zh"",""en"")"),"personal experience")</f>
        <v>personal experience</v>
      </c>
    </row>
    <row r="272" ht="14.25" customHeight="1">
      <c r="A272" s="3" t="s">
        <v>496</v>
      </c>
      <c r="B272" s="4" t="s">
        <v>499</v>
      </c>
      <c r="C272" s="1" t="str">
        <f>IFERROR(__xludf.DUMMYFUNCTION("GOOGLETRANSLATE(A272,""zh"",""en"")"),"Self -explanation")</f>
        <v>Self -explanation</v>
      </c>
    </row>
    <row r="273" ht="14.25" customHeight="1">
      <c r="A273" s="3" t="s">
        <v>500</v>
      </c>
      <c r="B273" s="4" t="s">
        <v>499</v>
      </c>
      <c r="C273" s="1" t="str">
        <f>IFERROR(__xludf.DUMMYFUNCTION("GOOGLETRANSLATE(A273,""zh"",""en"")"),"Personal manifestation")</f>
        <v>Personal manifestation</v>
      </c>
    </row>
    <row r="274" ht="14.25" customHeight="1">
      <c r="A274" s="3" t="s">
        <v>501</v>
      </c>
      <c r="B274" s="4" t="s">
        <v>502</v>
      </c>
      <c r="C274" s="1" t="str">
        <f>IFERROR(__xludf.DUMMYFUNCTION("GOOGLETRANSLATE(A274,""zh"",""en"")"),"Phenomenon")</f>
        <v>Phenomenon</v>
      </c>
    </row>
    <row r="275" ht="14.25" customHeight="1">
      <c r="A275" s="3" t="s">
        <v>111</v>
      </c>
      <c r="B275" s="4" t="s">
        <v>502</v>
      </c>
      <c r="C275" s="1" t="str">
        <f>IFERROR(__xludf.DUMMYFUNCTION("GOOGLETRANSLATE(A275,""zh"",""en"")"),"Law")</f>
        <v>Law</v>
      </c>
    </row>
    <row r="276" ht="14.25" customHeight="1">
      <c r="A276" s="3" t="s">
        <v>503</v>
      </c>
      <c r="B276" s="4" t="s">
        <v>504</v>
      </c>
      <c r="C276" s="1" t="str">
        <f>IFERROR(__xludf.DUMMYFUNCTION("GOOGLETRANSLATE(A276,""zh"",""en"")"),"school")</f>
        <v>school</v>
      </c>
    </row>
    <row r="277" ht="14.25" customHeight="1">
      <c r="A277" s="3" t="s">
        <v>505</v>
      </c>
      <c r="B277" s="4" t="s">
        <v>506</v>
      </c>
      <c r="C277" s="1" t="str">
        <f>IFERROR(__xludf.DUMMYFUNCTION("GOOGLETRANSLATE(A277,""zh"",""en"")"),"Later")</f>
        <v>Later</v>
      </c>
    </row>
    <row r="278" ht="14.25" customHeight="1">
      <c r="A278" s="3" t="s">
        <v>507</v>
      </c>
      <c r="B278" s="4" t="s">
        <v>506</v>
      </c>
      <c r="C278" s="1" t="str">
        <f>IFERROR(__xludf.DUMMYFUNCTION("GOOGLETRANSLATE(A278,""zh"",""en"")"),"Under the seat")</f>
        <v>Under the seat</v>
      </c>
    </row>
    <row r="279" ht="14.25" customHeight="1">
      <c r="A279" s="3" t="s">
        <v>508</v>
      </c>
      <c r="B279" s="4" t="s">
        <v>509</v>
      </c>
      <c r="C279" s="1" t="str">
        <f>IFERROR(__xludf.DUMMYFUNCTION("GOOGLETRANSLATE(A279,""zh"",""en"")"),"Practice inheritance")</f>
        <v>Practice inheritance</v>
      </c>
    </row>
    <row r="280" ht="14.25" customHeight="1">
      <c r="A280" s="3" t="s">
        <v>510</v>
      </c>
      <c r="B280" s="4" t="s">
        <v>511</v>
      </c>
      <c r="C280" s="1" t="str">
        <f>IFERROR(__xludf.DUMMYFUNCTION("GOOGLETRANSLATE(A280,""zh"",""en"")"),"Prajna Paramita")</f>
        <v>Prajna Paramita</v>
      </c>
    </row>
    <row r="281" ht="14.25" customHeight="1">
      <c r="A281" s="3" t="s">
        <v>512</v>
      </c>
      <c r="B281" s="4" t="s">
        <v>513</v>
      </c>
      <c r="C281" s="1" t="str">
        <f>IFERROR(__xludf.DUMMYFUNCTION("GOOGLETRANSLATE(A281,""zh"",""en"")"),"Buddha")</f>
        <v>Buddha</v>
      </c>
    </row>
    <row r="282" ht="14.25" customHeight="1">
      <c r="A282" s="3" t="s">
        <v>514</v>
      </c>
      <c r="B282" s="4" t="s">
        <v>513</v>
      </c>
      <c r="C282" s="1" t="str">
        <f>IFERROR(__xludf.DUMMYFUNCTION("GOOGLETRANSLATE(A282,""zh"",""en"")"),"Fate")</f>
        <v>Fate</v>
      </c>
    </row>
    <row r="283" ht="14.25" customHeight="1">
      <c r="A283" s="3" t="s">
        <v>515</v>
      </c>
      <c r="B283" s="4" t="s">
        <v>513</v>
      </c>
      <c r="C283" s="1" t="str">
        <f>IFERROR(__xludf.DUMMYFUNCTION("GOOGLETRANSLATE(A283,""zh"",""en"")"),"Uniqueness")</f>
        <v>Uniqueness</v>
      </c>
    </row>
    <row r="284" ht="14.25" customHeight="1">
      <c r="A284" s="3" t="s">
        <v>516</v>
      </c>
      <c r="B284" s="4" t="s">
        <v>517</v>
      </c>
      <c r="C284" s="1" t="str">
        <f>IFERROR(__xludf.DUMMYFUNCTION("GOOGLETRANSLATE(A284,""zh"",""en"")"),"Syntax")</f>
        <v>Syntax</v>
      </c>
    </row>
    <row r="285" ht="14.25" customHeight="1">
      <c r="A285" s="3" t="s">
        <v>518</v>
      </c>
      <c r="B285" s="4" t="s">
        <v>517</v>
      </c>
      <c r="C285" s="1" t="str">
        <f>IFERROR(__xludf.DUMMYFUNCTION("GOOGLETRANSLATE(A285,""zh"",""en"")"),"Precious words and sentences")</f>
        <v>Precious words and sentences</v>
      </c>
    </row>
    <row r="286" ht="14.25" customHeight="1">
      <c r="A286" s="3" t="s">
        <v>519</v>
      </c>
      <c r="B286" s="4" t="s">
        <v>520</v>
      </c>
      <c r="C286" s="1" t="str">
        <f>IFERROR(__xludf.DUMMYFUNCTION("GOOGLETRANSLATE(A286,""zh"",""en"")"),"Forward")</f>
        <v>Forward</v>
      </c>
    </row>
    <row r="287" ht="14.25" customHeight="1">
      <c r="A287" s="3" t="s">
        <v>521</v>
      </c>
      <c r="B287" s="4" t="s">
        <v>520</v>
      </c>
      <c r="C287" s="1" t="str">
        <f>IFERROR(__xludf.DUMMYFUNCTION("GOOGLETRANSLATE(A287,""zh"",""en"")"),"Add")</f>
        <v>Add</v>
      </c>
    </row>
    <row r="288" ht="14.25" customHeight="1">
      <c r="A288" s="3" t="s">
        <v>522</v>
      </c>
      <c r="B288" s="4" t="s">
        <v>523</v>
      </c>
      <c r="C288" s="1" t="str">
        <f>IFERROR(__xludf.DUMMYFUNCTION("GOOGLETRANSLATE(A288,""zh"",""en"")"),"Purifying obstacle")</f>
        <v>Purifying obstacle</v>
      </c>
    </row>
    <row r="289" ht="14.25" customHeight="1">
      <c r="A289" s="3" t="s">
        <v>524</v>
      </c>
      <c r="B289" s="4" t="s">
        <v>525</v>
      </c>
      <c r="C289" s="1" t="str">
        <f>IFERROR(__xludf.DUMMYFUNCTION("GOOGLETRANSLATE(A289,""zh"",""en"")"),"Guru")</f>
        <v>Guru</v>
      </c>
    </row>
    <row r="290" ht="14.25" customHeight="1">
      <c r="A290" s="3" t="s">
        <v>526</v>
      </c>
      <c r="B290" s="4" t="s">
        <v>525</v>
      </c>
      <c r="C290" s="1" t="str">
        <f>IFERROR(__xludf.DUMMYFUNCTION("GOOGLETRANSLATE(A290,""zh"",""en"")"),"Guru")</f>
        <v>Guru</v>
      </c>
    </row>
    <row r="291" ht="14.25" customHeight="1">
      <c r="A291" s="3" t="s">
        <v>527</v>
      </c>
      <c r="B291" s="4" t="s">
        <v>528</v>
      </c>
      <c r="C291" s="1" t="str">
        <f>IFERROR(__xludf.DUMMYFUNCTION("GOOGLETRANSLATE(A291,""zh"",""en"")"),"Glowingly")</f>
        <v>Glowingly</v>
      </c>
    </row>
    <row r="292" ht="14.25" customHeight="1">
      <c r="A292" s="3" t="s">
        <v>529</v>
      </c>
      <c r="B292" s="4" t="s">
        <v>530</v>
      </c>
      <c r="C292" s="1" t="str">
        <f>IFERROR(__xludf.DUMMYFUNCTION("GOOGLETRANSLATE(A292,""zh"",""en"")"),"Sore")</f>
        <v>Sore</v>
      </c>
    </row>
    <row r="293" ht="14.25" customHeight="1">
      <c r="A293" s="3" t="s">
        <v>531</v>
      </c>
      <c r="B293" s="4" t="s">
        <v>530</v>
      </c>
      <c r="C293" s="1" t="str">
        <f>IFERROR(__xludf.DUMMYFUNCTION("GOOGLETRANSLATE(A293,""zh"",""en"")"),"Hongguang")</f>
        <v>Hongguang</v>
      </c>
    </row>
    <row r="294" ht="14.25" customHeight="1">
      <c r="A294" s="3" t="s">
        <v>532</v>
      </c>
      <c r="B294" s="4" t="s">
        <v>533</v>
      </c>
      <c r="C294" s="1" t="str">
        <f>IFERROR(__xludf.DUMMYFUNCTION("GOOGLETRANSLATE(A294,""zh"",""en"")"),"Evidence")</f>
        <v>Evidence</v>
      </c>
    </row>
    <row r="295" ht="14.25" customHeight="1">
      <c r="A295" s="3" t="s">
        <v>534</v>
      </c>
      <c r="B295" s="4" t="s">
        <v>533</v>
      </c>
      <c r="C295" s="1" t="str">
        <f>IFERROR(__xludf.DUMMYFUNCTION("GOOGLETRANSLATE(A295,""zh"",""en"")"),"Enlightenment")</f>
        <v>Enlightenment</v>
      </c>
    </row>
    <row r="296" ht="14.25" customHeight="1">
      <c r="A296" s="3" t="s">
        <v>535</v>
      </c>
      <c r="B296" s="4" t="s">
        <v>536</v>
      </c>
      <c r="C296" s="1" t="str">
        <f>IFERROR(__xludf.DUMMYFUNCTION("GOOGLETRANSLATE(A296,""zh"",""en"")"),"Currently")</f>
        <v>Currently</v>
      </c>
    </row>
    <row r="297" ht="14.25" customHeight="1">
      <c r="A297" s="3" t="s">
        <v>537</v>
      </c>
      <c r="B297" s="4" t="s">
        <v>538</v>
      </c>
      <c r="C297" s="1" t="str">
        <f>IFERROR(__xludf.DUMMYFUNCTION("GOOGLETRANSLATE(A297,""zh"",""en"")"),"In awareness")</f>
        <v>In awareness</v>
      </c>
    </row>
    <row r="298" ht="14.25" customHeight="1">
      <c r="A298" s="3" t="s">
        <v>539</v>
      </c>
      <c r="B298" s="4" t="s">
        <v>540</v>
      </c>
      <c r="C298" s="1" t="str">
        <f>IFERROR(__xludf.DUMMYFUNCTION("GOOGLETRANSLATE(A298,""zh"",""en"")"),"Color world")</f>
        <v>Color world</v>
      </c>
    </row>
    <row r="299" ht="14.25" customHeight="1">
      <c r="A299" s="3" t="s">
        <v>541</v>
      </c>
      <c r="B299" s="4" t="s">
        <v>542</v>
      </c>
      <c r="C299" s="1" t="str">
        <f>IFERROR(__xludf.DUMMYFUNCTION("GOOGLETRANSLATE(A299,""zh"",""en"")"),"Dense mantra")</f>
        <v>Dense mantra</v>
      </c>
    </row>
    <row r="300" ht="14.25" customHeight="1">
      <c r="A300" s="3" t="s">
        <v>543</v>
      </c>
      <c r="B300" s="4" t="s">
        <v>544</v>
      </c>
      <c r="C300" s="1" t="str">
        <f>IFERROR(__xludf.DUMMYFUNCTION("GOOGLETRANSLATE(A300,""zh"",""en"")"),"Mature")</f>
        <v>Mature</v>
      </c>
    </row>
    <row r="301" ht="14.25" customHeight="1">
      <c r="A301" s="3" t="s">
        <v>545</v>
      </c>
      <c r="B301" s="4" t="s">
        <v>546</v>
      </c>
      <c r="C301" s="1" t="str">
        <f>IFERROR(__xludf.DUMMYFUNCTION("GOOGLETRANSLATE(A301,""zh"",""en"")"),"Queen body")</f>
        <v>Queen body</v>
      </c>
    </row>
    <row r="302" ht="14.25" customHeight="1">
      <c r="A302" s="3" t="s">
        <v>547</v>
      </c>
      <c r="B302" s="4" t="s">
        <v>548</v>
      </c>
      <c r="C302" s="1" t="str">
        <f>IFERROR(__xludf.DUMMYFUNCTION("GOOGLETRANSLATE(A302,""zh"",""en"")"),"Three -body throne")</f>
        <v>Three -body throne</v>
      </c>
    </row>
    <row r="303" ht="14.25" customHeight="1">
      <c r="A303" s="3" t="s">
        <v>549</v>
      </c>
      <c r="B303" s="4" t="s">
        <v>550</v>
      </c>
      <c r="C303" s="1" t="str">
        <f>IFERROR(__xludf.DUMMYFUNCTION("GOOGLETRANSLATE(A303,""zh"",""en"")"),"Color body")</f>
        <v>Color body</v>
      </c>
    </row>
    <row r="304" ht="14.25" customHeight="1">
      <c r="A304" s="3" t="s">
        <v>551</v>
      </c>
      <c r="B304" s="4" t="s">
        <v>550</v>
      </c>
      <c r="C304" s="1" t="str">
        <f>IFERROR(__xludf.DUMMYFUNCTION("GOOGLETRANSLATE(A304,""zh"",""en"")"),"Having colorful body")</f>
        <v>Having colorful body</v>
      </c>
    </row>
    <row r="305" ht="14.25" customHeight="1">
      <c r="A305" s="3" t="s">
        <v>552</v>
      </c>
      <c r="B305" s="4" t="s">
        <v>553</v>
      </c>
      <c r="C305" s="1" t="str">
        <f>IFERROR(__xludf.DUMMYFUNCTION("GOOGLETRANSLATE(A305,""zh"",""en"")"),"Chang Cry Bodhisattva")</f>
        <v>Chang Cry Bodhisattva</v>
      </c>
    </row>
    <row r="306" ht="14.25" customHeight="1">
      <c r="A306" s="3" t="s">
        <v>554</v>
      </c>
      <c r="B306" s="4" t="s">
        <v>555</v>
      </c>
      <c r="C306" s="1" t="str">
        <f>IFERROR(__xludf.DUMMYFUNCTION("GOOGLETRANSLATE(A306,""zh"",""en"")"),"Samadhi")</f>
        <v>Samadhi</v>
      </c>
    </row>
    <row r="307" ht="14.25" customHeight="1">
      <c r="A307" s="3" t="s">
        <v>556</v>
      </c>
      <c r="B307" s="4" t="s">
        <v>555</v>
      </c>
      <c r="C307" s="1" t="str">
        <f>IFERROR(__xludf.DUMMYFUNCTION("GOOGLETRANSLATE(A307,""zh"",""en"")"),"Samadhi")</f>
        <v>Samadhi</v>
      </c>
    </row>
    <row r="308" ht="14.25" customHeight="1">
      <c r="A308" s="3" t="s">
        <v>557</v>
      </c>
      <c r="B308" s="4" t="s">
        <v>555</v>
      </c>
      <c r="C308" s="1" t="str">
        <f>IFERROR(__xludf.DUMMYFUNCTION("GOOGLETRANSLATE(A308,""zh"",""en"")"),"Certainly")</f>
        <v>Certainly</v>
      </c>
    </row>
    <row r="309" ht="14.25" customHeight="1">
      <c r="A309" s="3" t="s">
        <v>558</v>
      </c>
      <c r="B309" s="4" t="s">
        <v>559</v>
      </c>
      <c r="C309" s="1" t="str">
        <f>IFERROR(__xludf.DUMMYFUNCTION("GOOGLETRANSLATE(A309,""zh"",""en"")"),"Len Yan Jing")</f>
        <v>Len Yan Jing</v>
      </c>
    </row>
    <row r="310" ht="14.25" customHeight="1">
      <c r="A310" s="3" t="s">
        <v>560</v>
      </c>
      <c r="B310" s="4" t="s">
        <v>561</v>
      </c>
      <c r="C310" s="1" t="str">
        <f>IFERROR(__xludf.DUMMYFUNCTION("GOOGLETRANSLATE(A310,""zh"",""en"")"),"Such as the Magic Samadhi")</f>
        <v>Such as the Magic Samadhi</v>
      </c>
    </row>
    <row r="311" ht="14.25" customHeight="1">
      <c r="A311" s="3" t="s">
        <v>562</v>
      </c>
      <c r="B311" s="4" t="s">
        <v>563</v>
      </c>
      <c r="C311" s="1" t="str">
        <f>IFERROR(__xludf.DUMMYFUNCTION("GOOGLETRANSLATE(A311,""zh"",""en"")"),"The first Zen Samadhi")</f>
        <v>The first Zen Samadhi</v>
      </c>
    </row>
    <row r="312" ht="14.25" customHeight="1">
      <c r="A312" s="3" t="s">
        <v>564</v>
      </c>
      <c r="B312" s="4" t="s">
        <v>565</v>
      </c>
      <c r="C312" s="1" t="str">
        <f>IFERROR(__xludf.DUMMYFUNCTION("GOOGLETRANSLATE(A312,""zh"",""en"")"),"Lionwell Samadhi")</f>
        <v>Lionwell Samadhi</v>
      </c>
    </row>
    <row r="313" ht="14.25" customHeight="1">
      <c r="A313" s="3" t="s">
        <v>566</v>
      </c>
      <c r="B313" s="4" t="s">
        <v>567</v>
      </c>
      <c r="C313" s="1" t="str">
        <f>IFERROR(__xludf.DUMMYFUNCTION("GOOGLETRANSLATE(A313,""zh"",""en"")"),"Samadhi")</f>
        <v>Samadhi</v>
      </c>
    </row>
    <row r="314" ht="14.25" customHeight="1">
      <c r="A314" s="3" t="s">
        <v>568</v>
      </c>
      <c r="B314" s="4" t="s">
        <v>567</v>
      </c>
      <c r="C314" s="1" t="str">
        <f>IFERROR(__xludf.DUMMYFUNCTION("GOOGLETRANSLATE(A314,""zh"",""en"")"),"oath")</f>
        <v>oath</v>
      </c>
    </row>
    <row r="315" ht="14.25" customHeight="1">
      <c r="A315" s="3" t="s">
        <v>569</v>
      </c>
      <c r="B315" s="4" t="s">
        <v>570</v>
      </c>
      <c r="C315" s="1" t="str">
        <f>IFERROR(__xludf.DUMMYFUNCTION("GOOGLETRANSLATE(A315,""zh"",""en"")"),"Report")</f>
        <v>Report</v>
      </c>
    </row>
    <row r="316" ht="14.25" customHeight="1">
      <c r="A316" s="3" t="s">
        <v>571</v>
      </c>
      <c r="B316" s="4" t="s">
        <v>572</v>
      </c>
      <c r="C316" s="1" t="str">
        <f>IFERROR(__xludf.DUMMYFUNCTION("GOOGLETRANSLATE(A316,""zh"",""en"")"),"Empty and consciousness")</f>
        <v>Empty and consciousness</v>
      </c>
    </row>
    <row r="317" ht="14.25" customHeight="1">
      <c r="A317" s="3" t="s">
        <v>573</v>
      </c>
      <c r="B317" s="4" t="s">
        <v>574</v>
      </c>
      <c r="C317" s="1" t="str">
        <f>IFERROR(__xludf.DUMMYFUNCTION("GOOGLETRANSLATE(A317,""zh"",""en"")"),"Reincarnation")</f>
        <v>Reincarnation</v>
      </c>
    </row>
    <row r="318" ht="14.25" customHeight="1">
      <c r="A318" s="3" t="s">
        <v>575</v>
      </c>
      <c r="B318" s="4" t="s">
        <v>576</v>
      </c>
      <c r="C318" s="1" t="str">
        <f>IFERROR(__xludf.DUMMYFUNCTION("GOOGLETRANSLATE(A318,""zh"",""en"")"),"Reincarnation and Nirvana")</f>
        <v>Reincarnation and Nirvana</v>
      </c>
    </row>
    <row r="319" ht="14.25" customHeight="1">
      <c r="A319" s="3" t="s">
        <v>577</v>
      </c>
      <c r="B319" s="4" t="s">
        <v>578</v>
      </c>
      <c r="C319" s="1" t="str">
        <f>IFERROR(__xludf.DUMMYFUNCTION("GOOGLETRANSLATE(A319,""zh"",""en"")"),"Saraha")</f>
        <v>Saraha</v>
      </c>
    </row>
    <row r="320" ht="14.25" customHeight="1">
      <c r="A320" s="3" t="s">
        <v>579</v>
      </c>
      <c r="B320" s="4" t="s">
        <v>580</v>
      </c>
      <c r="C320" s="1" t="str">
        <f>IFERROR(__xludf.DUMMYFUNCTION("GOOGLETRANSLATE(A320,""zh"",""en"")"),"Dense")</f>
        <v>Dense</v>
      </c>
    </row>
    <row r="321" ht="14.25" customHeight="1">
      <c r="A321" s="3" t="s">
        <v>581</v>
      </c>
      <c r="B321" s="4" t="s">
        <v>582</v>
      </c>
      <c r="C321" s="1" t="str">
        <f>IFERROR(__xludf.DUMMYFUNCTION("GOOGLETRANSLATE(A321,""zh"",""en"")"),"Mantra")</f>
        <v>Mantra</v>
      </c>
    </row>
    <row r="322" ht="14.25" customHeight="1">
      <c r="A322" s="3" t="s">
        <v>583</v>
      </c>
      <c r="B322" s="4" t="s">
        <v>584</v>
      </c>
      <c r="C322" s="1" t="str">
        <f>IFERROR(__xludf.DUMMYFUNCTION("GOOGLETRANSLATE(A322,""zh"",""en"")"),"Insightfulness")</f>
        <v>Insightfulness</v>
      </c>
    </row>
    <row r="323" ht="14.25" customHeight="1">
      <c r="A323" s="3" t="s">
        <v>585</v>
      </c>
      <c r="B323" s="4" t="s">
        <v>586</v>
      </c>
      <c r="C323" s="1" t="str">
        <f>IFERROR(__xludf.DUMMYFUNCTION("GOOGLETRANSLATE(A323,""zh"",""en"")"),"Consciously self -clear")</f>
        <v>Consciously self -clear</v>
      </c>
    </row>
    <row r="324" ht="14.25" customHeight="1">
      <c r="A324" s="3" t="s">
        <v>587</v>
      </c>
      <c r="B324" s="4" t="s">
        <v>588</v>
      </c>
      <c r="C324" s="1" t="str">
        <f>IFERROR(__xludf.DUMMYFUNCTION("GOOGLETRANSLATE(A324,""zh"",""en"")"),"The mindfulness of the mindfulness")</f>
        <v>The mindfulness of the mindfulness</v>
      </c>
    </row>
    <row r="325" ht="14.25" customHeight="1">
      <c r="A325" s="3" t="s">
        <v>589</v>
      </c>
      <c r="B325" s="4" t="s">
        <v>590</v>
      </c>
      <c r="C325" s="1" t="str">
        <f>IFERROR(__xludf.DUMMYFUNCTION("GOOGLETRANSLATE(A325,""zh"",""en"")"),"Body")</f>
        <v>Body</v>
      </c>
    </row>
    <row r="326" ht="14.25" customHeight="1">
      <c r="A326" s="3" t="s">
        <v>591</v>
      </c>
      <c r="B326" s="4" t="s">
        <v>590</v>
      </c>
      <c r="C326" s="1" t="str">
        <f>IFERROR(__xludf.DUMMYFUNCTION("GOOGLETRANSLATE(A326,""zh"",""en"")"),"I")</f>
        <v>I</v>
      </c>
    </row>
    <row r="327" ht="14.25" customHeight="1">
      <c r="A327" s="3" t="s">
        <v>592</v>
      </c>
      <c r="B327" s="4" t="s">
        <v>593</v>
      </c>
      <c r="C327" s="1" t="str">
        <f>IFERROR(__xludf.DUMMYFUNCTION("GOOGLETRANSLATE(A327,""zh"",""en"")"),"It is true")</f>
        <v>It is true</v>
      </c>
    </row>
    <row r="328" ht="14.25" customHeight="1">
      <c r="A328" s="3" t="s">
        <v>594</v>
      </c>
      <c r="B328" s="4" t="s">
        <v>595</v>
      </c>
      <c r="C328" s="1" t="str">
        <f>IFERROR(__xludf.DUMMYFUNCTION("GOOGLETRANSLATE(A328,""zh"",""en"")"),"My own self -confidence")</f>
        <v>My own self -confidence</v>
      </c>
    </row>
    <row r="329" ht="14.25" customHeight="1">
      <c r="A329" s="3" t="s">
        <v>596</v>
      </c>
      <c r="B329" s="4" t="s">
        <v>597</v>
      </c>
      <c r="C329" s="1" t="str">
        <f>IFERROR(__xludf.DUMMYFUNCTION("GOOGLETRANSLATE(A329,""zh"",""en"")"),"Vibrant Juezhi")</f>
        <v>Vibrant Juezhi</v>
      </c>
    </row>
    <row r="330" ht="14.25" customHeight="1">
      <c r="A330" s="3" t="s">
        <v>598</v>
      </c>
      <c r="B330" s="4" t="s">
        <v>597</v>
      </c>
      <c r="C330" s="1" t="str">
        <f>IFERROR(__xludf.DUMMYFUNCTION("GOOGLETRANSLATE(A330,""zh"",""en"")"),"Self -intellectual")</f>
        <v>Self -intellectual</v>
      </c>
    </row>
    <row r="331" ht="14.25" customHeight="1">
      <c r="A331" s="3" t="s">
        <v>599</v>
      </c>
      <c r="B331" s="4" t="s">
        <v>600</v>
      </c>
      <c r="C331" s="1" t="str">
        <f>IFERROR(__xludf.DUMMYFUNCTION("GOOGLETRANSLATE(A331,""zh"",""en"")"),"Seven branches")</f>
        <v>Seven branches</v>
      </c>
    </row>
    <row r="332" ht="14.25" customHeight="1">
      <c r="A332" s="3" t="s">
        <v>601</v>
      </c>
      <c r="B332" s="4" t="s">
        <v>602</v>
      </c>
      <c r="C332" s="1" t="str">
        <f>IFERROR(__xludf.DUMMYFUNCTION("GOOGLETRANSLATE(A332,""zh"",""en"")"),"Seven Astrology")</f>
        <v>Seven Astrology</v>
      </c>
    </row>
    <row r="333" ht="14.25" customHeight="1">
      <c r="A333" s="3" t="s">
        <v>603</v>
      </c>
      <c r="B333" s="4" t="s">
        <v>604</v>
      </c>
      <c r="C333" s="1" t="str">
        <f>IFERROR(__xludf.DUMMYFUNCTION("GOOGLETRANSLATE(A333,""zh"",""en"")"),"The seven -sex arrogance of the idiots")</f>
        <v>The seven -sex arrogance of the idiots</v>
      </c>
    </row>
    <row r="334" ht="14.25" customHeight="1">
      <c r="A334" s="3" t="s">
        <v>605</v>
      </c>
      <c r="B334" s="5" t="s">
        <v>606</v>
      </c>
      <c r="C334" s="1" t="str">
        <f>IFERROR(__xludf.DUMMYFUNCTION("GOOGLETRANSLATE(A334,""zh"",""en"")"),"Tibetan Seven Wheels")</f>
        <v>Tibetan Seven Wheels</v>
      </c>
    </row>
    <row r="335" ht="14.25" customHeight="1">
      <c r="A335" s="3" t="s">
        <v>607</v>
      </c>
      <c r="B335" s="4" t="s">
        <v>608</v>
      </c>
      <c r="C335" s="1" t="str">
        <f>IFERROR(__xludf.DUMMYFUNCTION("GOOGLETRANSLATE(A335,""zh"",""en"")"),"Luxury")</f>
        <v>Luxury</v>
      </c>
    </row>
    <row r="336" ht="14.25" customHeight="1">
      <c r="A336" s="3" t="s">
        <v>609</v>
      </c>
      <c r="B336" s="4" t="s">
        <v>608</v>
      </c>
      <c r="C336" s="1" t="str">
        <f>IFERROR(__xludf.DUMMYFUNCTION("GOOGLETRANSLATE(A336,""zh"",""en"")"),"end")</f>
        <v>end</v>
      </c>
    </row>
    <row r="337" ht="14.25" customHeight="1">
      <c r="A337" s="3" t="s">
        <v>610</v>
      </c>
      <c r="B337" s="4" t="s">
        <v>611</v>
      </c>
      <c r="C337" s="1" t="str">
        <f>IFERROR(__xludf.DUMMYFUNCTION("GOOGLETRANSLATE(A337,""zh"",""en"")"),"Luxury he is silent")</f>
        <v>Luxury he is silent</v>
      </c>
    </row>
    <row r="338" ht="14.25" customHeight="1">
      <c r="A338" s="3" t="s">
        <v>612</v>
      </c>
      <c r="B338" s="4" t="s">
        <v>613</v>
      </c>
      <c r="C338" s="1" t="str">
        <f>IFERROR(__xludf.DUMMYFUNCTION("GOOGLETRANSLATE(A338,""zh"",""en"")"),"Luxu, who is happy like")</f>
        <v>Luxu, who is happy like</v>
      </c>
    </row>
    <row r="339" ht="14.25" customHeight="1">
      <c r="A339" s="3" t="s">
        <v>614</v>
      </c>
      <c r="B339" s="4" t="s">
        <v>615</v>
      </c>
      <c r="C339" s="1" t="str">
        <f>IFERROR(__xludf.DUMMYFUNCTION("GOOGLETRANSLATE(A339,""zh"",""en"")"),"There is a phase luxury")</f>
        <v>There is a phase luxury</v>
      </c>
    </row>
    <row r="340" ht="14.25" customHeight="1">
      <c r="A340" s="3" t="s">
        <v>616</v>
      </c>
      <c r="B340" s="4" t="s">
        <v>617</v>
      </c>
      <c r="C340" s="1" t="str">
        <f>IFERROR(__xludf.DUMMYFUNCTION("GOOGLETRANSLATE(A340,""zh"",""en"")"),"There is a fate luxury")</f>
        <v>There is a fate luxury</v>
      </c>
    </row>
    <row r="341" ht="14.25" customHeight="1">
      <c r="A341" s="3" t="s">
        <v>618</v>
      </c>
      <c r="B341" s="4" t="s">
        <v>619</v>
      </c>
      <c r="C341" s="1" t="str">
        <f>IFERROR(__xludf.DUMMYFUNCTION("GOOGLETRANSLATE(A341,""zh"",""en"")"),"No phase extravagant")</f>
        <v>No phase extravagant</v>
      </c>
    </row>
    <row r="342" ht="14.25" customHeight="1">
      <c r="A342" s="3" t="s">
        <v>620</v>
      </c>
      <c r="B342" s="4" t="s">
        <v>621</v>
      </c>
      <c r="C342" s="1" t="str">
        <f>IFERROR(__xludf.DUMMYFUNCTION("GOOGLETRANSLATE(A342,""zh"",""en"")"),"No one to luxury him")</f>
        <v>No one to luxury him</v>
      </c>
    </row>
    <row r="343" ht="14.25" customHeight="1">
      <c r="A343" s="3" t="s">
        <v>622</v>
      </c>
      <c r="B343" s="4" t="s">
        <v>623</v>
      </c>
      <c r="C343" s="1" t="str">
        <f>IFERROR(__xludf.DUMMYFUNCTION("GOOGLETRANSLATE(A343,""zh"",""en"")"),"Sound")</f>
        <v>Sound</v>
      </c>
    </row>
    <row r="344" ht="14.25" customHeight="1">
      <c r="A344" s="3" t="s">
        <v>624</v>
      </c>
      <c r="B344" s="4" t="s">
        <v>625</v>
      </c>
      <c r="C344" s="1" t="str">
        <f>IFERROR(__xludf.DUMMYFUNCTION("GOOGLETRANSLATE(A344,""zh"",""en"")"),"Silent Sanmore")</f>
        <v>Silent Sanmore</v>
      </c>
    </row>
    <row r="345" ht="14.25" customHeight="1">
      <c r="A345" s="3" t="s">
        <v>626</v>
      </c>
      <c r="B345" s="4" t="s">
        <v>627</v>
      </c>
      <c r="C345" s="1" t="str">
        <f>IFERROR(__xludf.DUMMYFUNCTION("GOOGLETRANSLATE(A345,""zh"",""en"")"),"Achiever")</f>
        <v>Achiever</v>
      </c>
    </row>
    <row r="346" ht="14.25" customHeight="1">
      <c r="A346" s="3" t="s">
        <v>628</v>
      </c>
      <c r="B346" s="4" t="s">
        <v>629</v>
      </c>
      <c r="C346" s="1" t="str">
        <f>IFERROR(__xludf.DUMMYFUNCTION("GOOGLETRANSLATE(A346,""zh"",""en"")"),"In the same way")</f>
        <v>In the same way</v>
      </c>
    </row>
    <row r="347" ht="14.25" customHeight="1">
      <c r="A347" s="3" t="s">
        <v>630</v>
      </c>
      <c r="B347" s="4" t="s">
        <v>629</v>
      </c>
      <c r="C347" s="1" t="str">
        <f>IFERROR(__xludf.DUMMYFUNCTION("GOOGLETRANSLATE(A347,""zh"",""en"")"),"Achievement")</f>
        <v>Achievement</v>
      </c>
    </row>
    <row r="348" ht="14.25" customHeight="1">
      <c r="A348" s="3" t="s">
        <v>631</v>
      </c>
      <c r="B348" s="4" t="s">
        <v>632</v>
      </c>
      <c r="C348" s="1" t="str">
        <f>IFERROR(__xludf.DUMMYFUNCTION("GOOGLETRANSLATE(A348,""zh"",""en"")"),"Leave the drama")</f>
        <v>Leave the drama</v>
      </c>
    </row>
    <row r="349" ht="14.25" customHeight="1">
      <c r="A349" s="3" t="s">
        <v>633</v>
      </c>
      <c r="B349" s="4" t="s">
        <v>634</v>
      </c>
      <c r="C349" s="1" t="str">
        <f>IFERROR(__xludf.DUMMYFUNCTION("GOOGLETRANSLATE(A349,""zh"",""en"")"),"Dharma Single Point")</f>
        <v>Dharma Single Point</v>
      </c>
    </row>
    <row r="350" ht="14.25" customHeight="1">
      <c r="A350" s="3" t="s">
        <v>635</v>
      </c>
      <c r="B350" s="4" t="s">
        <v>636</v>
      </c>
      <c r="C350" s="1" t="str">
        <f>IFERROR(__xludf.DUMMYFUNCTION("GOOGLETRANSLATE(A350,""zh"",""en"")"),"Just one is the treasure of the foot")</f>
        <v>Just one is the treasure of the foot</v>
      </c>
    </row>
    <row r="351" ht="14.25" customHeight="1">
      <c r="A351" s="3" t="s">
        <v>637</v>
      </c>
      <c r="B351" s="4" t="s">
        <v>638</v>
      </c>
      <c r="C351" s="1" t="str">
        <f>IFERROR(__xludf.DUMMYFUNCTION("GOOGLETRANSLATE(A351,""zh"",""en"")"),"Sixth beings")</f>
        <v>Sixth beings</v>
      </c>
    </row>
    <row r="352" ht="14.25" customHeight="1">
      <c r="A352" s="3" t="s">
        <v>639</v>
      </c>
      <c r="B352" s="4" t="s">
        <v>640</v>
      </c>
      <c r="C352" s="1" t="str">
        <f>IFERROR(__xludf.DUMMYFUNCTION("GOOGLETRANSLATE(A352,""zh"",""en"")"),"Six consciousness")</f>
        <v>Six consciousness</v>
      </c>
    </row>
    <row r="353" ht="14.25" customHeight="1">
      <c r="A353" s="3" t="s">
        <v>639</v>
      </c>
      <c r="B353" s="4" t="s">
        <v>641</v>
      </c>
      <c r="C353" s="1" t="str">
        <f>IFERROR(__xludf.DUMMYFUNCTION("GOOGLETRANSLATE(A353,""zh"",""en"")"),"Six consciousness")</f>
        <v>Six consciousness</v>
      </c>
    </row>
    <row r="354" ht="14.25" customHeight="1">
      <c r="A354" s="3" t="s">
        <v>642</v>
      </c>
      <c r="B354" s="4" t="s">
        <v>643</v>
      </c>
      <c r="C354" s="1" t="str">
        <f>IFERROR(__xludf.DUMMYFUNCTION("GOOGLETRANSLATE(A354,""zh"",""en"")"),"Naol Vol.")</f>
        <v>Naol Vol.</v>
      </c>
    </row>
    <row r="355" ht="14.25" customHeight="1">
      <c r="A355" s="3" t="s">
        <v>644</v>
      </c>
      <c r="B355" s="4" t="s">
        <v>645</v>
      </c>
      <c r="C355" s="1" t="str">
        <f>IFERROR(__xludf.DUMMYFUNCTION("GOOGLETRANSLATE(A355,""zh"",""en"")"),"Two wins and six solemnity")</f>
        <v>Two wins and six solemnity</v>
      </c>
    </row>
    <row r="356" ht="14.25" customHeight="1">
      <c r="A356" s="3" t="s">
        <v>646</v>
      </c>
      <c r="B356" s="4" t="s">
        <v>647</v>
      </c>
      <c r="C356" s="1" t="str">
        <f>IFERROR(__xludf.DUMMYFUNCTION("GOOGLETRANSLATE(A356,""zh"",""en"")"),"Concentration")</f>
        <v>Concentration</v>
      </c>
    </row>
    <row r="357" ht="14.25" customHeight="1">
      <c r="A357" s="3" t="s">
        <v>648</v>
      </c>
      <c r="B357" s="4" t="s">
        <v>649</v>
      </c>
      <c r="C357" s="1" t="str">
        <f>IFERROR(__xludf.DUMMYFUNCTION("GOOGLETRANSLATE(A357,""zh"",""en"")"),"Surge")</f>
        <v>Surge</v>
      </c>
    </row>
    <row r="358" ht="14.25" customHeight="1">
      <c r="A358" s="3" t="s">
        <v>650</v>
      </c>
      <c r="B358" s="4" t="s">
        <v>651</v>
      </c>
      <c r="C358" s="1" t="str">
        <f>IFERROR(__xludf.DUMMYFUNCTION("GOOGLETRANSLATE(A358,""zh"",""en"")"),"Not to move forward")</f>
        <v>Not to move forward</v>
      </c>
    </row>
    <row r="359" ht="14.25" customHeight="1">
      <c r="A359" s="3" t="s">
        <v>652</v>
      </c>
      <c r="B359" s="4" t="s">
        <v>653</v>
      </c>
      <c r="C359" s="1" t="str">
        <f>IFERROR(__xludf.DUMMYFUNCTION("GOOGLETRANSLATE(A359,""zh"",""en"")"),"Extended")</f>
        <v>Extended</v>
      </c>
    </row>
    <row r="360" ht="14.25" customHeight="1">
      <c r="A360" s="3" t="s">
        <v>654</v>
      </c>
      <c r="B360" s="4" t="s">
        <v>655</v>
      </c>
      <c r="C360" s="1" t="str">
        <f>IFERROR(__xludf.DUMMYFUNCTION("GOOGLETRANSLATE(A360,""zh"",""en"")"),"Silence")</f>
        <v>Silence</v>
      </c>
    </row>
    <row r="361" ht="14.25" customHeight="1">
      <c r="A361" s="3" t="s">
        <v>656</v>
      </c>
      <c r="B361" s="4" t="s">
        <v>657</v>
      </c>
      <c r="C361" s="1" t="str">
        <f>IFERROR(__xludf.DUMMYFUNCTION("GOOGLETRANSLATE(A361,""zh"",""en"")"),"As if")</f>
        <v>As if</v>
      </c>
    </row>
    <row r="362" ht="14.25" customHeight="1">
      <c r="A362" s="3" t="s">
        <v>658</v>
      </c>
      <c r="B362" s="4" t="s">
        <v>657</v>
      </c>
      <c r="C362" s="1" t="str">
        <f>IFERROR(__xludf.DUMMYFUNCTION("GOOGLETRANSLATE(A362,""zh"",""en"")"),"In order to do")</f>
        <v>In order to do</v>
      </c>
    </row>
    <row r="363" ht="14.25" customHeight="1">
      <c r="A363" s="3" t="s">
        <v>659</v>
      </c>
      <c r="B363" s="4" t="s">
        <v>660</v>
      </c>
      <c r="C363" s="1" t="str">
        <f>IFERROR(__xludf.DUMMYFUNCTION("GOOGLETRANSLATE(A363,""zh"",""en"")"),"Rulai Tibetan")</f>
        <v>Rulai Tibetan</v>
      </c>
    </row>
    <row r="364" ht="14.25" customHeight="1">
      <c r="A364" s="3" t="s">
        <v>661</v>
      </c>
      <c r="B364" s="4" t="s">
        <v>660</v>
      </c>
      <c r="C364" s="1" t="str">
        <f>IFERROR(__xludf.DUMMYFUNCTION("GOOGLETRANSLATE(A364,""zh"",""en"")"),"Buddhism")</f>
        <v>Buddhism</v>
      </c>
    </row>
    <row r="365" ht="14.25" customHeight="1">
      <c r="A365" s="3" t="s">
        <v>662</v>
      </c>
      <c r="B365" s="4" t="s">
        <v>660</v>
      </c>
      <c r="C365" s="1" t="str">
        <f>IFERROR(__xludf.DUMMYFUNCTION("GOOGLETRANSLATE(A365,""zh"",""en"")"),"Good deeds")</f>
        <v>Good deeds</v>
      </c>
    </row>
    <row r="366" ht="14.25" customHeight="1">
      <c r="A366" s="3" t="s">
        <v>663</v>
      </c>
      <c r="B366" s="4" t="s">
        <v>664</v>
      </c>
      <c r="C366" s="1" t="str">
        <f>IFERROR(__xludf.DUMMYFUNCTION("GOOGLETRANSLATE(A366,""zh"",""en"")"),"Sumi Mountain")</f>
        <v>Sumi Mountain</v>
      </c>
    </row>
    <row r="367" ht="14.25" customHeight="1">
      <c r="A367" s="3" t="s">
        <v>665</v>
      </c>
      <c r="B367" s="4" t="s">
        <v>666</v>
      </c>
      <c r="C367" s="1" t="str">
        <f>IFERROR(__xludf.DUMMYFUNCTION("GOOGLETRANSLATE(A367,""zh"",""en"")"),"Magical power")</f>
        <v>Magical power</v>
      </c>
    </row>
    <row r="368" ht="14.25" customHeight="1">
      <c r="A368" s="3" t="s">
        <v>667</v>
      </c>
      <c r="B368" s="4" t="s">
        <v>668</v>
      </c>
      <c r="C368" s="1" t="str">
        <f>IFERROR(__xludf.DUMMYFUNCTION("GOOGLETRANSLATE(A368,""zh"",""en"")"),"World first law")</f>
        <v>World first law</v>
      </c>
    </row>
    <row r="369" ht="14.25" customHeight="1">
      <c r="A369" s="3" t="s">
        <v>669</v>
      </c>
      <c r="B369" s="4" t="s">
        <v>670</v>
      </c>
      <c r="C369" s="1" t="str">
        <f>IFERROR(__xludf.DUMMYFUNCTION("GOOGLETRANSLATE(A369,""zh"",""en"")"),"Suggamy in the world")</f>
        <v>Suggamy in the world</v>
      </c>
    </row>
    <row r="370" ht="14.25" customHeight="1">
      <c r="A370" s="3" t="s">
        <v>671</v>
      </c>
      <c r="B370" s="4" t="s">
        <v>672</v>
      </c>
      <c r="C370" s="1" t="str">
        <f>IFERROR(__xludf.DUMMYFUNCTION("GOOGLETRANSLATE(A370,""zh"",""en"")"),"through")</f>
        <v>through</v>
      </c>
    </row>
    <row r="371" ht="14.25" customHeight="1">
      <c r="A371" s="3" t="s">
        <v>673</v>
      </c>
      <c r="B371" s="4" t="s">
        <v>674</v>
      </c>
      <c r="C371" s="1" t="str">
        <f>IFERROR(__xludf.DUMMYFUNCTION("GOOGLETRANSLATE(A371,""zh"",""en"")"),"Scripture")</f>
        <v>Scripture</v>
      </c>
    </row>
    <row r="372" ht="14.25" customHeight="1">
      <c r="A372" s="3" t="s">
        <v>675</v>
      </c>
      <c r="B372" s="4" t="s">
        <v>676</v>
      </c>
      <c r="C372" s="1" t="str">
        <f>IFERROR(__xludf.DUMMYFUNCTION("GOOGLETRANSLATE(A372,""zh"",""en"")"),"Economic Ministry of Economic Affairs")</f>
        <v>Economic Ministry of Economic Affairs</v>
      </c>
    </row>
    <row r="373" ht="14.25" customHeight="1">
      <c r="A373" s="3" t="s">
        <v>677</v>
      </c>
      <c r="B373" s="4" t="s">
        <v>678</v>
      </c>
      <c r="C373" s="1" t="str">
        <f>IFERROR(__xludf.DUMMYFUNCTION("GOOGLETRANSLATE(A373,""zh"",""en"")"),"Department of Economic Affairs")</f>
        <v>Department of Economic Affairs</v>
      </c>
    </row>
    <row r="374" ht="14.25" customHeight="1">
      <c r="A374" s="3" t="s">
        <v>679</v>
      </c>
      <c r="B374" s="4" t="s">
        <v>680</v>
      </c>
      <c r="C374" s="1" t="str">
        <f>IFERROR(__xludf.DUMMYFUNCTION("GOOGLETRANSLATE(A374,""zh"",""en"")"),"Body")</f>
        <v>Body</v>
      </c>
    </row>
    <row r="375" ht="14.25" customHeight="1">
      <c r="A375" s="3" t="s">
        <v>681</v>
      </c>
      <c r="B375" s="4" t="s">
        <v>680</v>
      </c>
      <c r="C375" s="1" t="str">
        <f>IFERROR(__xludf.DUMMYFUNCTION("GOOGLETRANSLATE(A375,""zh"",""en"")"),"Self")</f>
        <v>Self</v>
      </c>
    </row>
    <row r="376" ht="14.25" customHeight="1">
      <c r="A376" s="3" t="s">
        <v>682</v>
      </c>
      <c r="B376" s="4" t="s">
        <v>683</v>
      </c>
      <c r="C376" s="1" t="str">
        <f>IFERROR(__xludf.DUMMYFUNCTION("GOOGLETRANSLATE(A376,""zh"",""en"")"),"Yu Zhizhi")</f>
        <v>Yu Zhizhi</v>
      </c>
    </row>
    <row r="377" ht="14.25" customHeight="1">
      <c r="A377" s="3" t="s">
        <v>684</v>
      </c>
      <c r="B377" s="5" t="s">
        <v>685</v>
      </c>
      <c r="C377" s="1" t="str">
        <f>IFERROR(__xludf.DUMMYFUNCTION("GOOGLETRANSLATE(A377,""zh"",""en"")"),"Erpin continuation")</f>
        <v>Erpin continuation</v>
      </c>
    </row>
    <row r="378" ht="14.25" customHeight="1">
      <c r="A378" s="3" t="s">
        <v>686</v>
      </c>
      <c r="B378" s="4" t="s">
        <v>687</v>
      </c>
      <c r="C378" s="1" t="str">
        <f>IFERROR(__xludf.DUMMYFUNCTION("GOOGLETRANSLATE(A378,""zh"",""en"")"),"Sequel")</f>
        <v>Sequel</v>
      </c>
    </row>
    <row r="379" ht="14.25" customHeight="1">
      <c r="A379" s="3" t="s">
        <v>688</v>
      </c>
      <c r="B379" s="5" t="s">
        <v>689</v>
      </c>
      <c r="C379" s="1" t="str">
        <f>IFERROR(__xludf.DUMMYFUNCTION("GOOGLETRANSLATE(A379,""zh"",""en"")"),"Direct and dense")</f>
        <v>Direct and dense</v>
      </c>
    </row>
    <row r="380" ht="14.25" customHeight="1">
      <c r="A380" s="3" t="s">
        <v>690</v>
      </c>
      <c r="B380" s="5" t="s">
        <v>691</v>
      </c>
      <c r="C380" s="1" t="str">
        <f>IFERROR(__xludf.DUMMYFUNCTION("GOOGLETRANSLATE(A380,""zh"",""en"")"),"Unbelievable secrets")</f>
        <v>Unbelievable secrets</v>
      </c>
    </row>
    <row r="381" ht="14.25" customHeight="1">
      <c r="A381" s="3" t="s">
        <v>692</v>
      </c>
      <c r="B381" s="4" t="s">
        <v>693</v>
      </c>
      <c r="C381" s="1" t="str">
        <f>IFERROR(__xludf.DUMMYFUNCTION("GOOGLETRANSLATE(A381,""zh"",""en"")"),"Temporary deviation")</f>
        <v>Temporary deviation</v>
      </c>
    </row>
    <row r="382" ht="14.25" customHeight="1">
      <c r="A382" s="3" t="s">
        <v>694</v>
      </c>
      <c r="B382" s="4" t="s">
        <v>695</v>
      </c>
      <c r="C382" s="1" t="str">
        <f>IFERROR(__xludf.DUMMYFUNCTION("GOOGLETRANSLATE(A382,""zh"",""en"")"),"Temporarily deviated from cultivation")</f>
        <v>Temporarily deviated from cultivation</v>
      </c>
    </row>
    <row r="383" ht="14.25" customHeight="1">
      <c r="A383" s="3" t="s">
        <v>696</v>
      </c>
      <c r="B383" s="4" t="s">
        <v>697</v>
      </c>
      <c r="C383" s="1" t="str">
        <f>IFERROR(__xludf.DUMMYFUNCTION("GOOGLETRANSLATE(A383,""zh"",""en"")"),"Temporarily deviated from the governance")</f>
        <v>Temporarily deviated from the governance</v>
      </c>
    </row>
    <row r="384" ht="14.25" customHeight="1">
      <c r="A384" s="3" t="s">
        <v>698</v>
      </c>
      <c r="B384" s="4" t="s">
        <v>699</v>
      </c>
      <c r="C384" s="1" t="str">
        <f>IFERROR(__xludf.DUMMYFUNCTION("GOOGLETRANSLATE(A384,""zh"",""en"")"),"Temporarily deviated and misunderstood the introduction")</f>
        <v>Temporarily deviated and misunderstood the introduction</v>
      </c>
    </row>
    <row r="385" ht="14.25" customHeight="1">
      <c r="A385" s="3" t="s">
        <v>700</v>
      </c>
      <c r="B385" s="4" t="s">
        <v>701</v>
      </c>
      <c r="C385" s="1" t="str">
        <f>IFERROR(__xludf.DUMMYFUNCTION("GOOGLETRANSLATE(A385,""zh"",""en"")"),"Ten places")</f>
        <v>Ten places</v>
      </c>
    </row>
    <row r="386" ht="14.25" customHeight="1">
      <c r="A386" s="3" t="s">
        <v>702</v>
      </c>
      <c r="B386" s="4" t="s">
        <v>703</v>
      </c>
      <c r="C386" s="1" t="str">
        <f>IFERROR(__xludf.DUMMYFUNCTION("GOOGLETRANSLATE(A386,""zh"",""en"")"),"Motion and quietness")</f>
        <v>Motion and quietness</v>
      </c>
    </row>
    <row r="387" ht="14.25" customHeight="1">
      <c r="A387" s="3" t="s">
        <v>704</v>
      </c>
      <c r="B387" s="4" t="s">
        <v>705</v>
      </c>
      <c r="C387" s="1" t="str">
        <f>IFERROR(__xludf.DUMMYFUNCTION("GOOGLETRANSLATE(A387,""zh"",""en"")"),"Third Irreal Top")</f>
        <v>Third Irreal Top</v>
      </c>
    </row>
    <row r="388" ht="14.25" customHeight="1">
      <c r="A388" s="3" t="s">
        <v>706</v>
      </c>
      <c r="B388" s="4" t="s">
        <v>707</v>
      </c>
      <c r="C388" s="1" t="str">
        <f>IFERROR(__xludf.DUMMYFUNCTION("GOOGLETRANSLATE(A388,""zh"",""en"")"),"Thirty -two sexuality born by")</f>
        <v>Thirty -two sexuality born by</v>
      </c>
    </row>
    <row r="389" ht="14.25" customHeight="1">
      <c r="A389" s="3" t="s">
        <v>708</v>
      </c>
      <c r="B389" s="4" t="s">
        <v>709</v>
      </c>
      <c r="C389" s="1" t="str">
        <f>IFERROR(__xludf.DUMMYFUNCTION("GOOGLETRANSLATE(A389,""zh"",""en"")"),"The thoughts were born as meditation")</f>
        <v>The thoughts were born as meditation</v>
      </c>
    </row>
    <row r="390" ht="14.25" customHeight="1">
      <c r="A390" s="3" t="s">
        <v>710</v>
      </c>
      <c r="B390" s="4" t="s">
        <v>711</v>
      </c>
      <c r="C390" s="1" t="str">
        <f>IFERROR(__xludf.DUMMYFUNCTION("GOOGLETRANSLATE(A390,""zh"",""en"")"),"Three liberations")</f>
        <v>Three liberations</v>
      </c>
    </row>
    <row r="391" ht="14.25" customHeight="1">
      <c r="A391" s="3" t="s">
        <v>712</v>
      </c>
      <c r="B391" s="4" t="s">
        <v>713</v>
      </c>
      <c r="C391" s="1" t="str">
        <f>IFERROR(__xludf.DUMMYFUNCTION("GOOGLETRANSLATE(A391,""zh"",""en"")"),"Three")</f>
        <v>Three</v>
      </c>
    </row>
    <row r="392" ht="14.25" customHeight="1">
      <c r="A392" s="3" t="s">
        <v>714</v>
      </c>
      <c r="B392" s="4" t="s">
        <v>715</v>
      </c>
      <c r="C392" s="1" t="str">
        <f>IFERROR(__xludf.DUMMYFUNCTION("GOOGLETRANSLATE(A392,""zh"",""en"")"),"Buddhist three bodies")</f>
        <v>Buddhist three bodies</v>
      </c>
    </row>
    <row r="393" ht="14.25" customHeight="1">
      <c r="A393" s="3" t="s">
        <v>716</v>
      </c>
      <c r="B393" s="4" t="s">
        <v>717</v>
      </c>
      <c r="C393" s="1" t="str">
        <f>IFERROR(__xludf.DUMMYFUNCTION("GOOGLETRANSLATE(A393,""zh"",""en"")"),"Sexuality")</f>
        <v>Sexuality</v>
      </c>
    </row>
    <row r="394" ht="14.25" customHeight="1">
      <c r="A394" s="3" t="s">
        <v>718</v>
      </c>
      <c r="B394" s="4" t="s">
        <v>719</v>
      </c>
      <c r="C394" s="1" t="str">
        <f>IFERROR(__xludf.DUMMYFUNCTION("GOOGLETRANSLATE(A394,""zh"",""en"")"),"Three realms")</f>
        <v>Three realms</v>
      </c>
    </row>
    <row r="395" ht="14.25" customHeight="1">
      <c r="A395" s="3" t="s">
        <v>720</v>
      </c>
      <c r="B395" s="4" t="s">
        <v>721</v>
      </c>
      <c r="C395" s="1" t="str">
        <f>IFERROR(__xludf.DUMMYFUNCTION("GOOGLETRANSLATE(A395,""zh"",""en"")"),"Three -wheeled")</f>
        <v>Three -wheeled</v>
      </c>
    </row>
    <row r="396" ht="14.25" customHeight="1">
      <c r="A396" s="3" t="s">
        <v>722</v>
      </c>
      <c r="B396" s="4" t="s">
        <v>721</v>
      </c>
      <c r="C396" s="1" t="str">
        <f>IFERROR(__xludf.DUMMYFUNCTION("GOOGLETRANSLATE(A396,""zh"",""en"")"),"Three purity")</f>
        <v>Three purity</v>
      </c>
    </row>
    <row r="397" ht="14.25" customHeight="1">
      <c r="A397" s="3" t="s">
        <v>723</v>
      </c>
      <c r="B397" s="4" t="s">
        <v>724</v>
      </c>
      <c r="C397" s="1" t="str">
        <f>IFERROR(__xludf.DUMMYFUNCTION("GOOGLETRANSLATE(A397,""zh"",""en"")"),"Dilota")</f>
        <v>Dilota</v>
      </c>
    </row>
    <row r="398" ht="14.25" customHeight="1">
      <c r="A398" s="3" t="s">
        <v>725</v>
      </c>
      <c r="B398" s="4" t="s">
        <v>726</v>
      </c>
      <c r="C398" s="1" t="str">
        <f>IFERROR(__xludf.DUMMYFUNCTION("GOOGLETRANSLATE(A398,""zh"",""en"")"),"Birth wisdom")</f>
        <v>Birth wisdom</v>
      </c>
    </row>
    <row r="399" ht="14.25" customHeight="1">
      <c r="A399" s="3" t="s">
        <v>727</v>
      </c>
      <c r="B399" s="4" t="s">
        <v>726</v>
      </c>
      <c r="C399" s="1" t="str">
        <f>IFERROR(__xludf.DUMMYFUNCTION("GOOGLETRANSLATE(A399,""zh"",""en"")"),"Prajna wisdom")</f>
        <v>Prajna wisdom</v>
      </c>
    </row>
    <row r="400" ht="14.25" customHeight="1">
      <c r="A400" s="3" t="s">
        <v>728</v>
      </c>
      <c r="B400" s="4" t="s">
        <v>726</v>
      </c>
      <c r="C400" s="1" t="str">
        <f>IFERROR(__xludf.DUMMYFUNCTION("GOOGLETRANSLATE(A400,""zh"",""en"")"),"Smart and Smart")</f>
        <v>Smart and Smart</v>
      </c>
    </row>
    <row r="401" ht="14.25" customHeight="1">
      <c r="A401" s="3" t="s">
        <v>510</v>
      </c>
      <c r="B401" s="4" t="s">
        <v>726</v>
      </c>
      <c r="C401" s="1" t="str">
        <f>IFERROR(__xludf.DUMMYFUNCTION("GOOGLETRANSLATE(A401,""zh"",""en"")"),"Prajna Paramita")</f>
        <v>Prajna Paramita</v>
      </c>
    </row>
    <row r="402" ht="14.25" customHeight="1">
      <c r="A402" s="3" t="s">
        <v>729</v>
      </c>
      <c r="B402" s="4" t="s">
        <v>730</v>
      </c>
      <c r="C402" s="1" t="str">
        <f>IFERROR(__xludf.DUMMYFUNCTION("GOOGLETRANSLATE(A402,""zh"",""en"")"),"Decide")</f>
        <v>Decide</v>
      </c>
    </row>
    <row r="403" ht="14.25" customHeight="1">
      <c r="A403" s="3" t="s">
        <v>731</v>
      </c>
      <c r="B403" s="4" t="s">
        <v>732</v>
      </c>
      <c r="C403" s="1" t="str">
        <f>IFERROR(__xludf.DUMMYFUNCTION("GOOGLETRANSLATE(A403,""zh"",""en"")"),"The foundation of all traversal")</f>
        <v>The foundation of all traversal</v>
      </c>
    </row>
    <row r="404" ht="14.25" customHeight="1">
      <c r="A404" s="3" t="s">
        <v>733</v>
      </c>
      <c r="B404" s="4" t="s">
        <v>732</v>
      </c>
      <c r="C404" s="1" t="str">
        <f>IFERROR(__xludf.DUMMYFUNCTION("GOOGLETRANSLATE(A404,""zh"",""en"")"),"The victory of all traversal")</f>
        <v>The victory of all traversal</v>
      </c>
    </row>
    <row r="405" ht="14.25" customHeight="1">
      <c r="A405" s="3" t="s">
        <v>734</v>
      </c>
      <c r="B405" s="4" t="s">
        <v>735</v>
      </c>
      <c r="C405" s="1" t="str">
        <f>IFERROR(__xludf.DUMMYFUNCTION("GOOGLETRANSLATE(A405,""zh"",""en"")"),"True wisdom")</f>
        <v>True wisdom</v>
      </c>
    </row>
    <row r="406" ht="14.25" customHeight="1">
      <c r="A406" s="3" t="s">
        <v>736</v>
      </c>
      <c r="B406" s="4" t="s">
        <v>737</v>
      </c>
      <c r="C406" s="1" t="str">
        <f>IFERROR(__xludf.DUMMYFUNCTION("GOOGLETRANSLATE(A406,""zh"",""en"")"),"Zu Gu. Wu Jin Rinpoche")</f>
        <v>Zu Gu. Wu Jin Rinpoche</v>
      </c>
    </row>
    <row r="407" ht="14.25" customHeight="1">
      <c r="A407" s="3" t="s">
        <v>738</v>
      </c>
      <c r="B407" s="4" t="s">
        <v>739</v>
      </c>
      <c r="C407" s="1" t="str">
        <f>IFERROR(__xludf.DUMMYFUNCTION("GOOGLETRANSLATE(A407,""zh"",""en"")"),"Twelve kinds of merits by one hundred times")</f>
        <v>Twelve kinds of merits by one hundred times</v>
      </c>
    </row>
    <row r="408" ht="14.25" customHeight="1">
      <c r="A408" s="3" t="s">
        <v>740</v>
      </c>
      <c r="B408" s="4" t="s">
        <v>741</v>
      </c>
      <c r="C408" s="1" t="str">
        <f>IFERROR(__xludf.DUMMYFUNCTION("GOOGLETRANSLATE(A408,""zh"",""en"")"),"Two kinds of food")</f>
        <v>Two kinds of food</v>
      </c>
    </row>
    <row r="409" ht="14.25" customHeight="1">
      <c r="A409" s="3" t="s">
        <v>742</v>
      </c>
      <c r="B409" s="4" t="s">
        <v>743</v>
      </c>
      <c r="C409" s="1" t="str">
        <f>IFERROR(__xludf.DUMMYFUNCTION("GOOGLETRANSLATE(A409,""zh"",""en"")"),"Two colors")</f>
        <v>Two colors</v>
      </c>
    </row>
    <row r="410" ht="14.25" customHeight="1">
      <c r="A410" s="3" t="s">
        <v>744</v>
      </c>
      <c r="B410" s="4" t="s">
        <v>745</v>
      </c>
      <c r="C410" s="1" t="str">
        <f>IFERROR(__xludf.DUMMYFUNCTION("GOOGLETRANSLATE(A410,""zh"",""en"")"),"Two wisdom")</f>
        <v>Two wisdom</v>
      </c>
    </row>
    <row r="411" ht="14.25" customHeight="1">
      <c r="A411" s="3" t="s">
        <v>746</v>
      </c>
      <c r="B411" s="4" t="s">
        <v>747</v>
      </c>
      <c r="C411" s="1" t="str">
        <f>IFERROR(__xludf.DUMMYFUNCTION("GOOGLETRANSLATE(A411,""zh"",""en"")"),"Two kinds of purity")</f>
        <v>Two kinds of purity</v>
      </c>
    </row>
    <row r="412" ht="14.25" customHeight="1">
      <c r="A412" s="3" t="s">
        <v>748</v>
      </c>
      <c r="B412" s="4" t="s">
        <v>749</v>
      </c>
      <c r="C412" s="1" t="str">
        <f>IFERROR(__xludf.DUMMYFUNCTION("GOOGLETRANSLATE(A412,""zh"",""en"")"),"Youyu Borne")</f>
        <v>Youyu Borne</v>
      </c>
    </row>
    <row r="413" ht="14.25" customHeight="1">
      <c r="A413" s="3" t="s">
        <v>750</v>
      </c>
      <c r="B413" s="4" t="s">
        <v>751</v>
      </c>
      <c r="C413" s="1" t="str">
        <f>IFERROR(__xludf.DUMMYFUNCTION("GOOGLETRANSLATE(A413,""zh"",""en"")"),"Realism")</f>
        <v>Realism</v>
      </c>
    </row>
    <row r="414" ht="14.25" customHeight="1">
      <c r="A414" s="3" t="s">
        <v>752</v>
      </c>
      <c r="B414" s="4" t="s">
        <v>751</v>
      </c>
      <c r="C414" s="1" t="str">
        <f>IFERROR(__xludf.DUMMYFUNCTION("GOOGLETRANSLATE(A414,""zh"",""en"")"),"What does not change?")</f>
        <v>What does not change?</v>
      </c>
    </row>
    <row r="415" ht="14.25" customHeight="1">
      <c r="A415" s="3" t="s">
        <v>753</v>
      </c>
      <c r="B415" s="4" t="s">
        <v>754</v>
      </c>
      <c r="C415" s="1" t="str">
        <f>IFERROR(__xludf.DUMMYFUNCTION("GOOGLETRANSLATE(A415,""zh"",""en"")"),"Missed the Dharma")</f>
        <v>Missed the Dharma</v>
      </c>
    </row>
    <row r="416" ht="14.25" customHeight="1">
      <c r="A416" s="3" t="s">
        <v>755</v>
      </c>
      <c r="B416" s="4" t="s">
        <v>756</v>
      </c>
      <c r="C416" s="1" t="str">
        <f>IFERROR(__xludf.DUMMYFUNCTION("GOOGLETRANSLATE(A416,""zh"",""en"")"),"Solution, consciousness, evidence")</f>
        <v>Solution, consciousness, evidence</v>
      </c>
    </row>
    <row r="417" ht="14.25" customHeight="1">
      <c r="A417" s="3" t="s">
        <v>757</v>
      </c>
      <c r="B417" s="4" t="s">
        <v>758</v>
      </c>
      <c r="C417" s="1" t="str">
        <f>IFERROR(__xludf.DUMMYFUNCTION("GOOGLETRANSLATE(A417,""zh"",""en"")"),"Acting without drama")</f>
        <v>Acting without drama</v>
      </c>
    </row>
    <row r="418" ht="14.25" customHeight="1">
      <c r="A418" s="3" t="s">
        <v>759</v>
      </c>
      <c r="B418" s="4" t="s">
        <v>760</v>
      </c>
      <c r="C418" s="1" t="str">
        <f>IFERROR(__xludf.DUMMYFUNCTION("GOOGLETRANSLATE(A418,""zh"",""en"")"),"Unprepared")</f>
        <v>Unprepared</v>
      </c>
    </row>
    <row r="419" ht="14.25" customHeight="1">
      <c r="A419" s="3" t="s">
        <v>761</v>
      </c>
      <c r="B419" s="4" t="s">
        <v>762</v>
      </c>
      <c r="C419" s="1" t="str">
        <f>IFERROR(__xludf.DUMMYFUNCTION("GOOGLETRANSLATE(A419,""zh"",""en"")"),"One -body unity")</f>
        <v>One -body unity</v>
      </c>
    </row>
    <row r="420" ht="14.25" customHeight="1">
      <c r="A420" s="3" t="s">
        <v>763</v>
      </c>
      <c r="B420" s="4" t="s">
        <v>764</v>
      </c>
      <c r="C420" s="1" t="str">
        <f>IFERROR(__xludf.DUMMYFUNCTION("GOOGLETRANSLATE(A420,""zh"",""en"")"),"Pushed")</f>
        <v>Pushed</v>
      </c>
    </row>
    <row r="421" ht="14.25" customHeight="1">
      <c r="A421" s="3" t="s">
        <v>765</v>
      </c>
      <c r="B421" s="4" t="s">
        <v>766</v>
      </c>
      <c r="C421" s="1" t="str">
        <f>IFERROR(__xludf.DUMMYFUNCTION("GOOGLETRANSLATE(A421,""zh"",""en"")"),"Unsteady")</f>
        <v>Unsteady</v>
      </c>
    </row>
    <row r="422" ht="14.25" customHeight="1">
      <c r="A422" s="3" t="s">
        <v>767</v>
      </c>
      <c r="B422" s="4" t="s">
        <v>768</v>
      </c>
      <c r="C422" s="1" t="str">
        <f>IFERROR(__xludf.DUMMYFUNCTION("GOOGLETRANSLATE(A422,""zh"",""en"")"),"Unwillingly")</f>
        <v>Unwillingly</v>
      </c>
    </row>
    <row r="423" ht="14.25" customHeight="1">
      <c r="A423" s="3" t="s">
        <v>769</v>
      </c>
      <c r="B423" s="5" t="s">
        <v>770</v>
      </c>
      <c r="C423" s="1" t="str">
        <f>IFERROR(__xludf.DUMMYFUNCTION("GOOGLETRANSLATE(A423,""zh"",""en"")"),"Exactly the Theory of Treasure Sexuality")</f>
        <v>Exactly the Theory of Treasure Sexuality</v>
      </c>
    </row>
    <row r="424" ht="14.25" customHeight="1">
      <c r="A424" s="3" t="s">
        <v>771</v>
      </c>
      <c r="B424" s="4" t="s">
        <v>772</v>
      </c>
      <c r="C424" s="1" t="str">
        <f>IFERROR(__xludf.DUMMYFUNCTION("GOOGLETRANSLATE(A424,""zh"",""en"")"),"King Kong")</f>
        <v>King Kong</v>
      </c>
    </row>
    <row r="425" ht="14.25" customHeight="1">
      <c r="A425" s="3" t="s">
        <v>773</v>
      </c>
      <c r="B425" s="4" t="s">
        <v>774</v>
      </c>
      <c r="C425" s="1" t="str">
        <f>IFERROR(__xludf.DUMMYFUNCTION("GOOGLETRANSLATE(A425,""zh"",""en"")"),"King Kong")</f>
        <v>King Kong</v>
      </c>
    </row>
    <row r="426" ht="14.25" customHeight="1">
      <c r="A426" s="3" t="s">
        <v>775</v>
      </c>
      <c r="B426" s="4" t="s">
        <v>776</v>
      </c>
      <c r="C426" s="1" t="str">
        <f>IFERROR(__xludf.DUMMYFUNCTION("GOOGLETRANSLATE(A426,""zh"",""en"")"),"Vajra")</f>
        <v>Vajra</v>
      </c>
    </row>
    <row r="427" ht="14.25" customHeight="1">
      <c r="A427" s="3" t="s">
        <v>771</v>
      </c>
      <c r="B427" s="4" t="s">
        <v>777</v>
      </c>
      <c r="C427" s="1" t="str">
        <f>IFERROR(__xludf.DUMMYFUNCTION("GOOGLETRANSLATE(A427,""zh"",""en"")"),"King Kong")</f>
        <v>King Kong</v>
      </c>
    </row>
    <row r="428" ht="14.25" customHeight="1">
      <c r="A428" s="3" t="s">
        <v>778</v>
      </c>
      <c r="B428" s="4" t="s">
        <v>777</v>
      </c>
      <c r="C428" s="1" t="str">
        <f>IFERROR(__xludf.DUMMYFUNCTION("GOOGLETRANSLATE(A428,""zh"",""en"")"),"Holding the diamond")</f>
        <v>Holding the diamond</v>
      </c>
    </row>
    <row r="429" ht="14.25" customHeight="1">
      <c r="A429" s="3" t="s">
        <v>779</v>
      </c>
      <c r="B429" s="4" t="s">
        <v>780</v>
      </c>
      <c r="C429" s="1" t="str">
        <f>IFERROR(__xludf.DUMMYFUNCTION("GOOGLETRANSLATE(A429,""zh"",""en"")"),"King Kong metaphor Samadhi")</f>
        <v>King Kong metaphor Samadhi</v>
      </c>
    </row>
    <row r="430" ht="14.25" customHeight="1">
      <c r="A430" s="3" t="s">
        <v>781</v>
      </c>
      <c r="B430" s="4" t="s">
        <v>780</v>
      </c>
      <c r="C430" s="1" t="str">
        <f>IFERROR(__xludf.DUMMYFUNCTION("GOOGLETRANSLATE(A430,""zh"",""en"")"),"King Kong Yu Ding")</f>
        <v>King Kong Yu Ding</v>
      </c>
    </row>
    <row r="431" ht="14.25" customHeight="1">
      <c r="A431" s="3" t="s">
        <v>782</v>
      </c>
      <c r="B431" s="4" t="s">
        <v>783</v>
      </c>
      <c r="C431" s="1" t="str">
        <f>IFERROR(__xludf.DUMMYFUNCTION("GOOGLETRANSLATE(A431,""zh"",""en"")"),"Diamond")</f>
        <v>Diamond</v>
      </c>
    </row>
    <row r="432" ht="14.25" customHeight="1">
      <c r="A432" s="3" t="s">
        <v>773</v>
      </c>
      <c r="B432" s="4" t="s">
        <v>784</v>
      </c>
      <c r="C432" s="1" t="str">
        <f>IFERROR(__xludf.DUMMYFUNCTION("GOOGLETRANSLATE(A432,""zh"",""en"")"),"King Kong")</f>
        <v>King Kong</v>
      </c>
    </row>
    <row r="433" ht="14.25" customHeight="1">
      <c r="A433" s="3" t="s">
        <v>785</v>
      </c>
      <c r="B433" s="4" t="s">
        <v>786</v>
      </c>
      <c r="C433" s="1" t="str">
        <f>IFERROR(__xludf.DUMMYFUNCTION("GOOGLETRANSLATE(A433,""zh"",""en"")"),"take")</f>
        <v>take</v>
      </c>
    </row>
    <row r="434" ht="14.25" customHeight="1">
      <c r="A434" s="3" t="s">
        <v>787</v>
      </c>
      <c r="B434" s="4" t="s">
        <v>788</v>
      </c>
      <c r="C434" s="1" t="str">
        <f>IFERROR(__xludf.DUMMYFUNCTION("GOOGLETRANSLATE(A434,""zh"",""en"")"),"Holding the drama")</f>
        <v>Holding the drama</v>
      </c>
    </row>
    <row r="435" ht="14.25" customHeight="1">
      <c r="A435" s="3" t="s">
        <v>789</v>
      </c>
      <c r="B435" s="4" t="s">
        <v>790</v>
      </c>
      <c r="C435" s="1" t="str">
        <f>IFERROR(__xludf.DUMMYFUNCTION("GOOGLETRANSLATE(A435,""zh"",""en"")"),"Shengyu Fangxing")</f>
        <v>Shengyu Fangxing</v>
      </c>
    </row>
    <row r="436" ht="14.25" customHeight="1">
      <c r="A436" s="3" t="s">
        <v>791</v>
      </c>
      <c r="B436" s="4" t="s">
        <v>792</v>
      </c>
      <c r="C436" s="1" t="str">
        <f>IFERROR(__xludf.DUMMYFUNCTION("GOOGLETRANSLATE(A436,""zh"",""en"")"),"Winner")</f>
        <v>Winner</v>
      </c>
    </row>
    <row r="437" ht="14.25" customHeight="1">
      <c r="A437" s="3" t="s">
        <v>793</v>
      </c>
      <c r="B437" s="4" t="s">
        <v>794</v>
      </c>
      <c r="C437" s="1" t="str">
        <f>IFERROR(__xludf.DUMMYFUNCTION("GOOGLETRANSLATE(A437,""zh"",""en"")"),"Holder")</f>
        <v>Holder</v>
      </c>
    </row>
    <row r="438" ht="14.25" customHeight="1">
      <c r="A438" s="3" t="s">
        <v>795</v>
      </c>
      <c r="B438" s="4" t="s">
        <v>796</v>
      </c>
      <c r="C438" s="1" t="str">
        <f>IFERROR(__xludf.DUMMYFUNCTION("GOOGLETRANSLATE(A438,""zh"",""en"")"),"Posha")</f>
        <v>Posha</v>
      </c>
    </row>
    <row r="439" ht="14.25" customHeight="1">
      <c r="A439" s="3" t="s">
        <v>797</v>
      </c>
      <c r="B439" s="4" t="s">
        <v>796</v>
      </c>
      <c r="C439" s="1" t="str">
        <f>IFERROR(__xludf.DUMMYFUNCTION("GOOGLETRANSLATE(A439,""zh"",""en"")"),"Observe")</f>
        <v>Observe</v>
      </c>
    </row>
    <row r="440" ht="14.25" customHeight="1">
      <c r="A440" s="3" t="s">
        <v>798</v>
      </c>
      <c r="B440" s="4" t="s">
        <v>799</v>
      </c>
      <c r="C440" s="1" t="str">
        <f>IFERROR(__xludf.DUMMYFUNCTION("GOOGLETRANSLATE(A440,""zh"",""en"")"),"Know everything with the wisdom of the situation")</f>
        <v>Know everything with the wisdom of the situation</v>
      </c>
    </row>
    <row r="441" ht="14.25" customHeight="1">
      <c r="A441" s="3" t="s">
        <v>800</v>
      </c>
      <c r="B441" s="4" t="s">
        <v>801</v>
      </c>
      <c r="C441" s="1" t="str">
        <f>IFERROR(__xludf.DUMMYFUNCTION("GOOGLETRANSLATE(A441,""zh"",""en"")"),"Truely knowing the self -knowledge")</f>
        <v>Truely knowing the self -knowledge</v>
      </c>
    </row>
    <row r="442" ht="14.25" customHeight="1">
      <c r="A442" s="3" t="s">
        <v>802</v>
      </c>
      <c r="B442" s="4" t="s">
        <v>803</v>
      </c>
      <c r="C442" s="1" t="str">
        <f>IFERROR(__xludf.DUMMYFUNCTION("GOOGLETRANSLATE(A442,""zh"",""en"")"),"Ru Zhizhi's body nature")</f>
        <v>Ru Zhizhi's body nature</v>
      </c>
    </row>
    <row r="443" ht="14.25" customHeight="1">
      <c r="A443" s="3" t="s">
        <v>804</v>
      </c>
      <c r="B443" s="4" t="s">
        <v>805</v>
      </c>
      <c r="C443" s="1" t="str">
        <f>IFERROR(__xludf.DUMMYFUNCTION("GOOGLETRANSLATE(A443,""zh"",""en"")"),"Non -repair yoga")</f>
        <v>Non -repair yoga</v>
      </c>
    </row>
    <row r="444" ht="14.25" customHeight="1">
      <c r="A444" s="3" t="s">
        <v>806</v>
      </c>
      <c r="B444" s="4" t="s">
        <v>807</v>
      </c>
      <c r="C444" s="1" t="str">
        <f>IFERROR(__xludf.DUMMYFUNCTION("GOOGLETRANSLATE(A444,""zh"",""en"")"),"Yoga")</f>
        <v>Yoga</v>
      </c>
    </row>
    <row r="445" ht="14.25" customHeight="1">
      <c r="A445" s="3" t="s">
        <v>808</v>
      </c>
      <c r="B445" s="4" t="s">
        <v>809</v>
      </c>
      <c r="C445" s="1" t="str">
        <f>IFERROR(__xludf.DUMMYFUNCTION("GOOGLETRANSLATE(A445,""zh"",""en"")"),"Yoga practice")</f>
        <v>Yoga practice</v>
      </c>
    </row>
    <row r="446" ht="14.25" customHeight="1">
      <c r="A446" s="3" t="s">
        <v>810</v>
      </c>
      <c r="B446" s="4" t="s">
        <v>811</v>
      </c>
      <c r="C446" s="1" t="str">
        <f>IFERROR(__xludf.DUMMYFUNCTION("GOOGLETRANSLATE(A446,""zh"",""en"")"),"Method of interest")</f>
        <v>Method of interest</v>
      </c>
    </row>
    <row r="447" ht="14.25" customHeight="1">
      <c r="A447" s="3" t="s">
        <v>812</v>
      </c>
      <c r="B447" s="4" t="s">
        <v>811</v>
      </c>
      <c r="C447" s="1" t="str">
        <f>IFERROR(__xludf.DUMMYFUNCTION("GOOGLETRANSLATE(A447,""zh"",""en"")"),"Puzzle")</f>
        <v>Puzzle</v>
      </c>
    </row>
    <row r="448" ht="14.25" customHeight="1">
      <c r="A448" s="3" t="s">
        <v>813</v>
      </c>
      <c r="B448" s="4" t="s">
        <v>814</v>
      </c>
      <c r="C448" s="1" t="str">
        <f>IFERROR(__xludf.DUMMYFUNCTION("GOOGLETRANSLATE(A448,""zh"",""en"")"),"Without Bodhisattva")</f>
        <v>Without Bodhisattva</v>
      </c>
    </row>
    <row r="449" ht="14.25" customHeight="1">
      <c r="A449" s="3" t="s">
        <v>30</v>
      </c>
      <c r="B449" s="5" t="s">
        <v>815</v>
      </c>
      <c r="C449" s="1" t="str">
        <f>IFERROR(__xludf.DUMMYFUNCTION("GOOGLETRANSLATE(A449,""zh"",""en"")"),"Dafang Guangfo Hua Yan Jing")</f>
        <v>Dafang Guangfo Hua Yan Jing</v>
      </c>
    </row>
    <row r="450" ht="14.25" customHeight="1">
      <c r="A450" s="3" t="s">
        <v>59</v>
      </c>
      <c r="B450" s="4" t="s">
        <v>816</v>
      </c>
      <c r="C450" s="1" t="str">
        <f>IFERROR(__xludf.DUMMYFUNCTION("GOOGLETRANSLATE(A450,""zh"",""en"")"),"Break the law")</f>
        <v>Break the law</v>
      </c>
    </row>
    <row r="451" ht="14.25" customHeight="1">
      <c r="A451" s="3" t="s">
        <v>61</v>
      </c>
      <c r="B451" s="4" t="s">
        <v>816</v>
      </c>
      <c r="C451" s="1" t="str">
        <f>IFERROR(__xludf.DUMMYFUNCTION("GOOGLETRANSLATE(A451,""zh"",""en"")"),"Disconnection method")</f>
        <v>Disconnection method</v>
      </c>
    </row>
    <row r="452" ht="14.25" customHeight="1">
      <c r="A452" s="3" t="s">
        <v>817</v>
      </c>
      <c r="B452" s="5" t="s">
        <v>818</v>
      </c>
      <c r="C452" s="1" t="str">
        <f>IFERROR(__xludf.DUMMYFUNCTION("GOOGLETRANSLATE(A452,""zh"",""en"")"),"Great Successful Aruiditic inheritance")</f>
        <v>Great Successful Aruiditic inheritance</v>
      </c>
    </row>
    <row r="453" ht="14.25" customHeight="1">
      <c r="A453" s="3" t="s">
        <v>819</v>
      </c>
      <c r="B453" s="4" t="s">
        <v>820</v>
      </c>
      <c r="C453" s="1" t="str">
        <f>IFERROR(__xludf.DUMMYFUNCTION("GOOGLETRANSLATE(A453,""zh"",""en"")"),"Gambuba")</f>
        <v>Gambuba</v>
      </c>
    </row>
    <row r="454" ht="14.25" customHeight="1">
      <c r="A454" s="3" t="s">
        <v>821</v>
      </c>
      <c r="B454" s="5" t="s">
        <v>822</v>
      </c>
      <c r="C454" s="1" t="str">
        <f>IFERROR(__xludf.DUMMYFUNCTION("GOOGLETRANSLATE(A454,""zh"",""en"")"),"True Righteous Golden 黄")</f>
        <v>True Righteous Golden 黄</v>
      </c>
    </row>
    <row r="455" ht="14.25" customHeight="1">
      <c r="A455" s="3" t="s">
        <v>823</v>
      </c>
      <c r="B455" s="4" t="s">
        <v>824</v>
      </c>
      <c r="C455" s="1" t="str">
        <f>IFERROR(__xludf.DUMMYFUNCTION("GOOGLETRANSLATE(A455,""zh"",""en"")"),"Winner fruit warehouse")</f>
        <v>Winner fruit warehouse</v>
      </c>
    </row>
    <row r="456" ht="14.25" customHeight="1">
      <c r="A456" s="3" t="s">
        <v>825</v>
      </c>
      <c r="B456" s="4" t="s">
        <v>826</v>
      </c>
      <c r="C456" s="1" t="str">
        <f>IFERROR(__xludf.DUMMYFUNCTION("GOOGLETRANSLATE(A456,""zh"",""en"")"),"Jose. Tomomi Rinpoche")</f>
        <v>Jose. Tomomi Rinpoche</v>
      </c>
    </row>
    <row r="457" ht="14.25" customHeight="1">
      <c r="A457" s="3" t="s">
        <v>827</v>
      </c>
      <c r="B457" s="4" t="s">
        <v>828</v>
      </c>
      <c r="C457" s="1" t="str">
        <f>IFERROR(__xludf.DUMMYFUNCTION("GOOGLETRANSLATE(A457,""zh"",""en"")"),"Jiahua Zhigongba")</f>
        <v>Jiahua Zhigongba</v>
      </c>
    </row>
    <row r="458" ht="14.25" customHeight="1">
      <c r="A458" s="3" t="s">
        <v>829</v>
      </c>
      <c r="B458" s="4" t="s">
        <v>830</v>
      </c>
      <c r="C458" s="1" t="str">
        <f>IFERROR(__xludf.DUMMYFUNCTION("GOOGLETRANSLATE(A458,""zh"",""en"")"),"Dragon Empty")</f>
        <v>Dragon Empty</v>
      </c>
    </row>
    <row r="459" ht="14.25" customHeight="1">
      <c r="A459" s="3" t="s">
        <v>831</v>
      </c>
      <c r="B459" s="4" t="s">
        <v>832</v>
      </c>
      <c r="C459" s="1" t="str">
        <f>IFERROR(__xludf.DUMMYFUNCTION("GOOGLETRANSLATE(A459,""zh"",""en"")"),"Jueba Rinpoche")</f>
        <v>Jueba Rinpoche</v>
      </c>
    </row>
    <row r="460" ht="14.25" customHeight="1">
      <c r="A460" s="3" t="s">
        <v>833</v>
      </c>
      <c r="B460" s="4" t="s">
        <v>834</v>
      </c>
      <c r="C460" s="1" t="str">
        <f>IFERROR(__xludf.DUMMYFUNCTION("GOOGLETRANSLATE(A460,""zh"",""en"")"),"Fang's vast and solemn scriptures")</f>
        <v>Fang's vast and solemn scriptures</v>
      </c>
    </row>
    <row r="461" ht="14.25" customHeight="1">
      <c r="A461" s="3" t="s">
        <v>835</v>
      </c>
      <c r="B461" s="4" t="s">
        <v>834</v>
      </c>
      <c r="C461" s="1" t="str">
        <f>IFERROR(__xludf.DUMMYFUNCTION("GOOGLETRANSLATE(A461,""zh"",""en"")"),"Shinto Game Scripture")</f>
        <v>Shinto Game Scripture</v>
      </c>
    </row>
    <row r="462" ht="14.25" customHeight="1">
      <c r="A462" s="3" t="s">
        <v>836</v>
      </c>
      <c r="B462" s="4" t="s">
        <v>834</v>
      </c>
      <c r="C462" s="1" t="str">
        <f>IFERROR(__xludf.DUMMYFUNCTION("GOOGLETRANSLATE(A462,""zh"",""en"")"),"Puyi Sutra")</f>
        <v>Puyi Sutra</v>
      </c>
    </row>
    <row r="463" ht="14.25" customHeight="1">
      <c r="A463" s="3" t="s">
        <v>837</v>
      </c>
      <c r="B463" s="4" t="s">
        <v>838</v>
      </c>
      <c r="C463" s="1" t="str">
        <f>IFERROR(__xludf.DUMMYFUNCTION("GOOGLETRANSLATE(A463,""zh"",""en"")"),"Lin Jie. Stimulate")</f>
        <v>Lin Jie. Stimulate</v>
      </c>
    </row>
    <row r="464" ht="14.25" customHeight="1">
      <c r="A464" s="3" t="s">
        <v>839</v>
      </c>
      <c r="B464" s="4" t="s">
        <v>840</v>
      </c>
      <c r="C464" s="1" t="str">
        <f>IFERROR(__xludf.DUMMYFUNCTION("GOOGLETRANSLATE(A464,""zh"",""en"")"),"Achievers Lubonba")</f>
        <v>Achievers Lubonba</v>
      </c>
    </row>
    <row r="465" ht="14.25" customHeight="1">
      <c r="A465" s="3" t="s">
        <v>372</v>
      </c>
      <c r="B465" s="4" t="s">
        <v>841</v>
      </c>
      <c r="C465" s="1" t="str">
        <f>IFERROR(__xludf.DUMMYFUNCTION("GOOGLETRANSLATE(A465,""zh"",""en"")"),"Maitreya Bodhisattva")</f>
        <v>Maitreya Bodhisattva</v>
      </c>
    </row>
    <row r="466" ht="14.25" customHeight="1">
      <c r="A466" s="3" t="s">
        <v>842</v>
      </c>
      <c r="B466" s="4" t="s">
        <v>843</v>
      </c>
      <c r="C466" s="1" t="str">
        <f>IFERROR(__xludf.DUMMYFUNCTION("GOOGLETRANSLATE(A466,""zh"",""en"")"),"Merbaba")</f>
        <v>Merbaba</v>
      </c>
    </row>
    <row r="467" ht="14.25" customHeight="1">
      <c r="A467" s="3" t="s">
        <v>844</v>
      </c>
      <c r="B467" s="4" t="s">
        <v>845</v>
      </c>
      <c r="C467" s="1" t="str">
        <f>IFERROR(__xludf.DUMMYFUNCTION("GOOGLETRANSLATE(A467,""zh"",""en"")"),"Manjushri Bodhisattva")</f>
        <v>Manjushri Bodhisattva</v>
      </c>
    </row>
    <row r="468" ht="14.25" customHeight="1">
      <c r="A468" s="3" t="s">
        <v>846</v>
      </c>
      <c r="B468" s="4" t="s">
        <v>847</v>
      </c>
      <c r="C468" s="1" t="str">
        <f>IFERROR(__xludf.DUMMYFUNCTION("GOOGLETRANSLATE(A468,""zh"",""en"")"),"怙 Lord Marba")</f>
        <v>怙 Lord Marba</v>
      </c>
    </row>
    <row r="469" ht="14.25" customHeight="1">
      <c r="A469" s="3" t="s">
        <v>848</v>
      </c>
      <c r="B469" s="4" t="s">
        <v>849</v>
      </c>
      <c r="C469" s="1" t="str">
        <f>IFERROR(__xludf.DUMMYFUNCTION("GOOGLETRANSLATE(A469,""zh"",""en"")"),"Milleri")</f>
        <v>Milleri</v>
      </c>
    </row>
    <row r="470" ht="14.25" customHeight="1">
      <c r="A470" s="3" t="s">
        <v>402</v>
      </c>
      <c r="B470" s="4" t="s">
        <v>403</v>
      </c>
      <c r="C470" s="1" t="str">
        <f>IFERROR(__xludf.DUMMYFUNCTION("GOOGLETRANSLATE(A470,""zh"",""en"")"),"Dragon Tree Bodhisattva")</f>
        <v>Dragon Tree Bodhisattva</v>
      </c>
    </row>
    <row r="471" ht="14.25" customHeight="1">
      <c r="A471" s="3" t="s">
        <v>850</v>
      </c>
      <c r="B471" s="4" t="s">
        <v>851</v>
      </c>
      <c r="C471" s="1" t="str">
        <f>IFERROR(__xludf.DUMMYFUNCTION("GOOGLETRANSLATE(A471,""zh"",""en"")"),"Auspicious Naloba")</f>
        <v>Auspicious Naloba</v>
      </c>
    </row>
    <row r="472" ht="14.25" customHeight="1">
      <c r="A472" s="3" t="s">
        <v>852</v>
      </c>
      <c r="B472" s="5" t="s">
        <v>853</v>
      </c>
      <c r="C472" s="1" t="str">
        <f>IFERROR(__xludf.DUMMYFUNCTION("GOOGLETRANSLATE(A472,""zh"",""en"")"),"Prajna Eight Thousand Song")</f>
        <v>Prajna Eight Thousand Song</v>
      </c>
    </row>
    <row r="473" ht="14.25" customHeight="1">
      <c r="A473" s="3" t="s">
        <v>854</v>
      </c>
      <c r="B473" s="4" t="s">
        <v>855</v>
      </c>
      <c r="C473" s="1" t="str">
        <f>IFERROR(__xludf.DUMMYFUNCTION("GOOGLETRANSLATE(A473,""zh"",""en"")"),"wine. class. Ting Jin. Mulberry wave")</f>
        <v>wine. class. Ting Jin. Mulberry wave</v>
      </c>
    </row>
    <row r="474" ht="14.25" customHeight="1">
      <c r="A474" s="3" t="s">
        <v>856</v>
      </c>
      <c r="B474" s="4" t="s">
        <v>857</v>
      </c>
      <c r="C474" s="1" t="str">
        <f>IFERROR(__xludf.DUMMYFUNCTION("GOOGLETRANSLATE(A474,""zh"",""en"")"),"Achievers Oh Jianba")</f>
        <v>Achievers Oh Jianba</v>
      </c>
    </row>
    <row r="475" ht="14.25" customHeight="1">
      <c r="A475" s="3" t="s">
        <v>810</v>
      </c>
      <c r="B475" s="4" t="s">
        <v>858</v>
      </c>
      <c r="C475" s="1" t="str">
        <f>IFERROR(__xludf.DUMMYFUNCTION("GOOGLETRANSLATE(A475,""zh"",""en"")"),"Method of interest")</f>
        <v>Method of interest</v>
      </c>
    </row>
    <row r="476" ht="14.25" customHeight="1">
      <c r="A476" s="3" t="s">
        <v>859</v>
      </c>
      <c r="B476" s="4" t="s">
        <v>860</v>
      </c>
      <c r="C476" s="1" t="str">
        <f>IFERROR(__xludf.DUMMYFUNCTION("GOOGLETRANSLATE(A476,""zh"",""en"")"),"Good death. Bamboo")</f>
        <v>Good death. Bamboo</v>
      </c>
    </row>
    <row r="477" ht="14.25" customHeight="1">
      <c r="A477" s="3" t="s">
        <v>861</v>
      </c>
      <c r="B477" s="4" t="s">
        <v>862</v>
      </c>
      <c r="C477" s="1" t="str">
        <f>IFERROR(__xludf.DUMMYFUNCTION("GOOGLETRANSLATE(A477,""zh"",""en"")"),"Master of the Treasure of Hidaata")</f>
        <v>Master of the Treasure of Hidaata</v>
      </c>
    </row>
    <row r="478" ht="14.25" customHeight="1">
      <c r="A478" s="3" t="s">
        <v>863</v>
      </c>
      <c r="B478" s="4" t="s">
        <v>864</v>
      </c>
      <c r="C478" s="2" t="s">
        <v>865</v>
      </c>
    </row>
    <row r="479" ht="14.25" customHeight="1">
      <c r="A479" s="3" t="s">
        <v>866</v>
      </c>
      <c r="B479" s="4" t="s">
        <v>867</v>
      </c>
      <c r="C479" s="1" t="str">
        <f>IFERROR(__xludf.DUMMYFUNCTION("GOOGLETRANSLATE(A479,""zh"",""en"")"),"Puxian King Rulai")</f>
        <v>Puxian King Rulai</v>
      </c>
    </row>
    <row r="480" ht="14.25" customHeight="1">
      <c r="A480" s="3" t="s">
        <v>577</v>
      </c>
      <c r="B480" s="4" t="s">
        <v>868</v>
      </c>
      <c r="C480" s="1" t="str">
        <f>IFERROR(__xludf.DUMMYFUNCTION("GOOGLETRANSLATE(A480,""zh"",""en"")"),"Saraha")</f>
        <v>Saraha</v>
      </c>
    </row>
    <row r="481" ht="14.25" customHeight="1">
      <c r="A481" s="3" t="s">
        <v>869</v>
      </c>
      <c r="B481" s="4" t="s">
        <v>870</v>
      </c>
      <c r="C481" s="1" t="str">
        <f>IFERROR(__xludf.DUMMYFUNCTION("GOOGLETRANSLATE(A481,""zh"",""en"")"),"Xiang Rinpoche")</f>
        <v>Xiang Rinpoche</v>
      </c>
    </row>
    <row r="482" ht="14.25" customHeight="1">
      <c r="A482" s="3" t="s">
        <v>871</v>
      </c>
      <c r="B482" s="4" t="s">
        <v>872</v>
      </c>
      <c r="C482" s="1" t="str">
        <f>IFERROR(__xludf.DUMMYFUNCTION("GOOGLETRANSLATE(A482,""zh"",""en"")"),"Xiawa Riba")</f>
        <v>Xiawa Riba</v>
      </c>
    </row>
    <row r="483" ht="14.25" customHeight="1">
      <c r="A483" s="3" t="s">
        <v>873</v>
      </c>
      <c r="B483" s="4" t="s">
        <v>874</v>
      </c>
      <c r="C483" s="1" t="str">
        <f>IFERROR(__xludf.DUMMYFUNCTION("GOOGLETRANSLATE(A483,""zh"",""en"")"),"Subama Bodhi")</f>
        <v>Subama Bodhi</v>
      </c>
    </row>
    <row r="484" ht="14.25" customHeight="1">
      <c r="A484" s="3" t="s">
        <v>875</v>
      </c>
      <c r="B484" s="5" t="s">
        <v>876</v>
      </c>
      <c r="C484" s="1" t="str">
        <f>IFERROR(__xludf.DUMMYFUNCTION("GOOGLETRANSLATE(A484,""zh"",""en"")"),"The Dharma has no classics")</f>
        <v>The Dharma has no classics</v>
      </c>
    </row>
    <row r="485" ht="14.25" customHeight="1">
      <c r="A485" s="3" t="s">
        <v>877</v>
      </c>
      <c r="B485" s="5" t="s">
        <v>878</v>
      </c>
      <c r="C485" s="1" t="str">
        <f>IFERROR(__xludf.DUMMYFUNCTION("GOOGLETRANSLATE(A485,""zh"",""en"")"),"Sage")</f>
        <v>Sage</v>
      </c>
    </row>
    <row r="486" ht="14.25" customHeight="1">
      <c r="A486" s="3" t="s">
        <v>337</v>
      </c>
      <c r="B486" s="5" t="s">
        <v>879</v>
      </c>
      <c r="C486" s="1" t="str">
        <f>IFERROR(__xludf.DUMMYFUNCTION("GOOGLETRANSLATE(A486,""zh"",""en"")"),"Samadhi King Sutra")</f>
        <v>Samadhi King Sutra</v>
      </c>
    </row>
    <row r="487" ht="14.25" customHeight="1">
      <c r="A487" s="3" t="s">
        <v>880</v>
      </c>
      <c r="B487" s="5" t="s">
        <v>881</v>
      </c>
      <c r="C487" s="1" t="str">
        <f>IFERROR(__xludf.DUMMYFUNCTION("GOOGLETRANSLATE(A487,""zh"",""en"")"),"Pure Sutra")</f>
        <v>Pure Sutra</v>
      </c>
    </row>
    <row r="488" ht="14.25" customHeight="1">
      <c r="A488" s="3" t="s">
        <v>882</v>
      </c>
      <c r="B488" s="5" t="s">
        <v>883</v>
      </c>
      <c r="C488" s="1" t="str">
        <f>IFERROR(__xludf.DUMMYFUNCTION("GOOGLETRANSLATE(A488,""zh"",""en"")"),"Classic")</f>
        <v>Classic</v>
      </c>
    </row>
    <row r="489" ht="14.25" customHeight="1">
      <c r="A489" s="3" t="s">
        <v>884</v>
      </c>
      <c r="B489" s="4" t="s">
        <v>885</v>
      </c>
      <c r="C489" s="1" t="str">
        <f>IFERROR(__xludf.DUMMYFUNCTION("GOOGLETRANSLATE(A489,""zh"",""en"")"),"No dirty friend")</f>
        <v>No dirty friend</v>
      </c>
    </row>
    <row r="490" ht="14.25" customHeight="1">
      <c r="A490" s="3" t="s">
        <v>886</v>
      </c>
      <c r="B490" s="4" t="s">
        <v>885</v>
      </c>
      <c r="C490" s="1" t="str">
        <f>IFERROR(__xludf.DUMMYFUNCTION("GOOGLETRANSLATE(A490,""zh"",""en"")"),"Bermaramiza")</f>
        <v>Bermaramiza</v>
      </c>
    </row>
    <row r="491" ht="14.25" customHeight="1">
      <c r="A491" s="3" t="s">
        <v>887</v>
      </c>
      <c r="B491" s="5" t="s">
        <v>888</v>
      </c>
      <c r="C491" s="1" t="str">
        <f>IFERROR(__xludf.DUMMYFUNCTION("GOOGLETRANSLATE(A491,""zh"",""en"")"),"Winners Yangba")</f>
        <v>Winners Yangba</v>
      </c>
    </row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劉洸昕</dc:creator>
</cp:coreProperties>
</file>