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hKAe0VvcZCHUxMFXBCQAMsEx/fQ=="/>
    </ext>
  </extLst>
</workbook>
</file>

<file path=xl/sharedStrings.xml><?xml version="1.0" encoding="utf-8"?>
<sst xmlns="http://schemas.openxmlformats.org/spreadsheetml/2006/main" count="573" uniqueCount="513">
  <si>
    <t>ZH-TW</t>
  </si>
  <si>
    <t>EN</t>
  </si>
  <si>
    <t>Google Translate</t>
  </si>
  <si>
    <t>灌頂</t>
  </si>
  <si>
    <t>Abhisheka</t>
  </si>
  <si>
    <t>五蘊</t>
  </si>
  <si>
    <t xml:space="preserve">five aggregates </t>
  </si>
  <si>
    <t>無上瑜伽密續</t>
  </si>
  <si>
    <t>Anuttarayoga tantra</t>
  </si>
  <si>
    <t>阿底峽尊者</t>
  </si>
  <si>
    <t xml:space="preserve">Atisha </t>
  </si>
  <si>
    <t>觀世音菩薩</t>
  </si>
  <si>
    <t>Avalokiteshvara</t>
  </si>
  <si>
    <t>中陰</t>
  </si>
  <si>
    <t>intermediate stage</t>
  </si>
  <si>
    <t>中蘊</t>
  </si>
  <si>
    <t>中有</t>
  </si>
  <si>
    <t>明點</t>
  </si>
  <si>
    <t xml:space="preserve">Bindu </t>
  </si>
  <si>
    <t>加持</t>
  </si>
  <si>
    <t xml:space="preserve">Blessings </t>
  </si>
  <si>
    <t>菩提心</t>
  </si>
  <si>
    <t>Bodhichitta</t>
  </si>
  <si>
    <t>菩薩</t>
  </si>
  <si>
    <t>Bodhisattva</t>
  </si>
  <si>
    <t>菩提薩埵</t>
  </si>
  <si>
    <t>地</t>
  </si>
  <si>
    <t>Bodhisattva levels</t>
  </si>
  <si>
    <t>菩薩果位</t>
  </si>
  <si>
    <t>菩薩戒</t>
  </si>
  <si>
    <t>Bodhisattva vow</t>
  </si>
  <si>
    <t>佛陀</t>
  </si>
  <si>
    <t xml:space="preserve">Buddha </t>
  </si>
  <si>
    <t>釋迦牟尼佛</t>
  </si>
  <si>
    <t xml:space="preserve">Buddha Shakyamuni </t>
  </si>
  <si>
    <t>淨土</t>
  </si>
  <si>
    <t xml:space="preserve">Buddhafield </t>
  </si>
  <si>
    <t>佛果位</t>
  </si>
  <si>
    <t xml:space="preserve">Buddhahood </t>
  </si>
  <si>
    <t>佛性</t>
  </si>
  <si>
    <t>Buddha-essence</t>
  </si>
  <si>
    <t>中脈</t>
  </si>
  <si>
    <t>Central channel</t>
  </si>
  <si>
    <t>脈輪</t>
  </si>
  <si>
    <t>Chakra</t>
  </si>
  <si>
    <t>勝樂金剛</t>
  </si>
  <si>
    <t xml:space="preserve">Chakrasamvara </t>
  </si>
  <si>
    <t>上樂金剛</t>
  </si>
  <si>
    <t>勝樂輪</t>
  </si>
  <si>
    <t>脈、氣與明點</t>
  </si>
  <si>
    <t>Channels, winds and essences</t>
  </si>
  <si>
    <t>斷除</t>
  </si>
  <si>
    <t xml:space="preserve">Chöd </t>
  </si>
  <si>
    <t>明</t>
  </si>
  <si>
    <t>Clarity</t>
  </si>
  <si>
    <t>明性</t>
  </si>
  <si>
    <t>圓滿次第</t>
  </si>
  <si>
    <t>Completion stage</t>
  </si>
  <si>
    <t>五根識</t>
  </si>
  <si>
    <t xml:space="preserve"> sensory consciousnesses</t>
  </si>
  <si>
    <t>八識</t>
  </si>
  <si>
    <t>eight consciousnesses</t>
  </si>
  <si>
    <t>六識</t>
  </si>
  <si>
    <t>six consciousnesses</t>
  </si>
  <si>
    <t>生起次第</t>
  </si>
  <si>
    <t xml:space="preserve">Creation stage </t>
  </si>
  <si>
    <t>勇父</t>
  </si>
  <si>
    <t>Daka</t>
  </si>
  <si>
    <t>空行母</t>
  </si>
  <si>
    <t xml:space="preserve">Dakini </t>
  </si>
  <si>
    <t>法</t>
  </si>
  <si>
    <t xml:space="preserve">Dharma </t>
  </si>
  <si>
    <t>法輪</t>
  </si>
  <si>
    <t>Dharmachakra</t>
  </si>
  <si>
    <t>護法</t>
  </si>
  <si>
    <t xml:space="preserve">Dharma protector </t>
  </si>
  <si>
    <t>法界</t>
  </si>
  <si>
    <t xml:space="preserve">Dharmadhatu </t>
  </si>
  <si>
    <t>法身</t>
  </si>
  <si>
    <t>Dharmakaya</t>
  </si>
  <si>
    <t>小手鼓</t>
  </si>
  <si>
    <t>Dharmaru</t>
  </si>
  <si>
    <t>法性</t>
  </si>
  <si>
    <t>Dharmata</t>
  </si>
  <si>
    <t>煩惱</t>
  </si>
  <si>
    <t>Disturbing emotions</t>
  </si>
  <si>
    <t>道歌</t>
  </si>
  <si>
    <t>Doha</t>
  </si>
  <si>
    <t>睡夢瑜伽</t>
  </si>
  <si>
    <t>Dream practice</t>
  </si>
  <si>
    <t>Eight consciousness</t>
  </si>
  <si>
    <t>八正道</t>
  </si>
  <si>
    <t>Eight fold noble path</t>
  </si>
  <si>
    <t>八暇十滿</t>
  </si>
  <si>
    <t>Eight freedoms and ten opportunity</t>
  </si>
  <si>
    <t>八閒暇與十圓滿</t>
  </si>
  <si>
    <t>世間八風</t>
  </si>
  <si>
    <t xml:space="preserve">Eight worldly concerns </t>
  </si>
  <si>
    <t>世間八法</t>
  </si>
  <si>
    <t>空性</t>
  </si>
  <si>
    <t xml:space="preserve">Emptiness </t>
  </si>
  <si>
    <t>Empowerment</t>
  </si>
  <si>
    <t>證悟</t>
  </si>
  <si>
    <t xml:space="preserve">Enlightenment </t>
  </si>
  <si>
    <t>永恆主義</t>
  </si>
  <si>
    <t xml:space="preserve">Eternalism </t>
  </si>
  <si>
    <t>常見</t>
  </si>
  <si>
    <t>覺受與了悟</t>
  </si>
  <si>
    <t>Experience and realization</t>
  </si>
  <si>
    <t>父續</t>
  </si>
  <si>
    <t>Father tantra</t>
  </si>
  <si>
    <t>五佛部</t>
  </si>
  <si>
    <t>Five Buddha families</t>
  </si>
  <si>
    <t>五佛父</t>
  </si>
  <si>
    <t>Five male Buddhas</t>
  </si>
  <si>
    <t>五佛母</t>
  </si>
  <si>
    <t>Five female Buddhas</t>
  </si>
  <si>
    <t>五方佛</t>
  </si>
  <si>
    <t>Five dhyani Buddhas</t>
  </si>
  <si>
    <t>五濁</t>
  </si>
  <si>
    <t>Five degenerations</t>
  </si>
  <si>
    <t>五道</t>
  </si>
  <si>
    <t>Five paths</t>
  </si>
  <si>
    <t>五毒</t>
  </si>
  <si>
    <t>Five poisons</t>
  </si>
  <si>
    <t>五智</t>
  </si>
  <si>
    <t>Five wisdoms</t>
  </si>
  <si>
    <t>四灌頂</t>
  </si>
  <si>
    <t>Four empowerments</t>
  </si>
  <si>
    <t>四種邊見</t>
  </si>
  <si>
    <t>Four extremes</t>
  </si>
  <si>
    <t>轉心四思量</t>
  </si>
  <si>
    <t>Four reminders</t>
  </si>
  <si>
    <t>四法印</t>
  </si>
  <si>
    <t>Four seals</t>
  </si>
  <si>
    <t>四聖諦</t>
  </si>
  <si>
    <t>Four truths</t>
  </si>
  <si>
    <t>大手印四瑜伽</t>
  </si>
  <si>
    <t>Four Yogas of Mahamudra</t>
  </si>
  <si>
    <t>漸次道</t>
  </si>
  <si>
    <t>Graded path</t>
  </si>
  <si>
    <t>岡波巴</t>
  </si>
  <si>
    <t>Gampopa</t>
  </si>
  <si>
    <t>薈供</t>
  </si>
  <si>
    <t>Ganacakra</t>
  </si>
  <si>
    <t>大鵬金翅鳥</t>
  </si>
  <si>
    <t>Garuda</t>
  </si>
  <si>
    <t>上師</t>
  </si>
  <si>
    <t xml:space="preserve">Guru </t>
  </si>
  <si>
    <t>上師瑜伽</t>
  </si>
  <si>
    <t>Guru yoga</t>
  </si>
  <si>
    <t>上師相應法</t>
  </si>
  <si>
    <t>密集金剛續</t>
  </si>
  <si>
    <t xml:space="preserve">Guhyasamaja tantra </t>
  </si>
  <si>
    <t>口耳傳承</t>
  </si>
  <si>
    <t>Hearing lineage</t>
  </si>
  <si>
    <t>赫魯迦</t>
  </si>
  <si>
    <t>Heruka</t>
  </si>
  <si>
    <t>嘿魯嘎</t>
  </si>
  <si>
    <t>喜金剛</t>
  </si>
  <si>
    <t>Hevajra</t>
  </si>
  <si>
    <t>喜金剛續</t>
  </si>
  <si>
    <t>Hevajra tantra</t>
  </si>
  <si>
    <t>善趣</t>
  </si>
  <si>
    <t>Higher realms</t>
  </si>
  <si>
    <t>上三道</t>
  </si>
  <si>
    <t>小乘</t>
  </si>
  <si>
    <t>Hinayana</t>
  </si>
  <si>
    <t>愚悲</t>
  </si>
  <si>
    <t xml:space="preserve">Idiot compassion </t>
  </si>
  <si>
    <t>幻身</t>
  </si>
  <si>
    <t xml:space="preserve">Illusory body </t>
  </si>
  <si>
    <t>十二緣起</t>
  </si>
  <si>
    <t xml:space="preserve">Interdependent origination </t>
  </si>
  <si>
    <t>智</t>
  </si>
  <si>
    <t xml:space="preserve">Jnana </t>
  </si>
  <si>
    <t>智尊</t>
  </si>
  <si>
    <t>Jnanasattva</t>
  </si>
  <si>
    <t>智慧尊</t>
  </si>
  <si>
    <t>噶當巴</t>
  </si>
  <si>
    <t xml:space="preserve">Kadampa </t>
  </si>
  <si>
    <t>甘珠爾</t>
  </si>
  <si>
    <t>Kanjur</t>
  </si>
  <si>
    <t>噶舉</t>
  </si>
  <si>
    <t xml:space="preserve">Kagyu </t>
  </si>
  <si>
    <t>時輪金剛</t>
  </si>
  <si>
    <t>Kalachakra</t>
  </si>
  <si>
    <t>劫</t>
  </si>
  <si>
    <t xml:space="preserve">Kalpa </t>
  </si>
  <si>
    <t>業</t>
  </si>
  <si>
    <t>Karma</t>
  </si>
  <si>
    <t>噶瑪噶舉</t>
  </si>
  <si>
    <t>Karma Kagyu</t>
  </si>
  <si>
    <t>噶瑪巴</t>
  </si>
  <si>
    <t>Karmapa</t>
  </si>
  <si>
    <t>業力習氣或印記</t>
  </si>
  <si>
    <t xml:space="preserve">Karmic latencies or imprints </t>
  </si>
  <si>
    <t>三身</t>
  </si>
  <si>
    <t>three kayas</t>
  </si>
  <si>
    <t>心要教授</t>
  </si>
  <si>
    <t>Key instructions</t>
  </si>
  <si>
    <t>因陀羅菩提王</t>
  </si>
  <si>
    <t>King Indrabhutii</t>
  </si>
  <si>
    <t>Klesha</t>
  </si>
  <si>
    <t>事部密續</t>
  </si>
  <si>
    <t>Kriya tantra</t>
  </si>
  <si>
    <t>庫庫里巴</t>
  </si>
  <si>
    <t>Kukkuripa</t>
  </si>
  <si>
    <t>喇嘛</t>
  </si>
  <si>
    <t xml:space="preserve">Lama </t>
  </si>
  <si>
    <t>解脫</t>
  </si>
  <si>
    <t>Liberation</t>
  </si>
  <si>
    <t>修心</t>
  </si>
  <si>
    <t>Lojong</t>
  </si>
  <si>
    <t>譯師</t>
  </si>
  <si>
    <t xml:space="preserve">Lotsawa </t>
  </si>
  <si>
    <t>下三道</t>
  </si>
  <si>
    <t>Lower realm</t>
  </si>
  <si>
    <t>惡趣</t>
  </si>
  <si>
    <t>光明</t>
  </si>
  <si>
    <t>Luminosity</t>
  </si>
  <si>
    <t>中觀</t>
  </si>
  <si>
    <t xml:space="preserve">Madhyamaka </t>
  </si>
  <si>
    <t>瑪哈嘎拉</t>
  </si>
  <si>
    <t>Mahakala</t>
  </si>
  <si>
    <t>大幻化網續</t>
  </si>
  <si>
    <t>Mahamaya tantra</t>
  </si>
  <si>
    <t>大手印</t>
  </si>
  <si>
    <t xml:space="preserve">Mahamudra </t>
  </si>
  <si>
    <t>大班智達</t>
  </si>
  <si>
    <t>Mahapandita</t>
  </si>
  <si>
    <t>大成就者</t>
  </si>
  <si>
    <t>Mahasiddha</t>
  </si>
  <si>
    <t>大乘</t>
  </si>
  <si>
    <t xml:space="preserve">Mahayana </t>
  </si>
  <si>
    <t>梅紀巴</t>
  </si>
  <si>
    <t>Maitripa</t>
  </si>
  <si>
    <t>麥哲巴</t>
  </si>
  <si>
    <t>念珠</t>
  </si>
  <si>
    <t>Mala</t>
  </si>
  <si>
    <t>壇城</t>
  </si>
  <si>
    <t>Mandala</t>
  </si>
  <si>
    <t>中圍</t>
  </si>
  <si>
    <t>曼陀羅</t>
  </si>
  <si>
    <t>文殊師利</t>
  </si>
  <si>
    <t>Manjushri</t>
  </si>
  <si>
    <t>文殊菩薩</t>
  </si>
  <si>
    <t>妙吉祥</t>
  </si>
  <si>
    <t>咒</t>
  </si>
  <si>
    <t>Mantra</t>
  </si>
  <si>
    <t>真言</t>
  </si>
  <si>
    <t>密咒乘</t>
  </si>
  <si>
    <t>Mantra vehicle</t>
  </si>
  <si>
    <t>魔羅</t>
  </si>
  <si>
    <t xml:space="preserve">Mara </t>
  </si>
  <si>
    <t>瑪爾巴</t>
  </si>
  <si>
    <t>Marpa</t>
  </si>
  <si>
    <t>心所</t>
  </si>
  <si>
    <t xml:space="preserve">Mental factors </t>
  </si>
  <si>
    <t>密勒日巴</t>
  </si>
  <si>
    <t xml:space="preserve">Milarepa </t>
  </si>
  <si>
    <t>唯識派</t>
  </si>
  <si>
    <t>Mind-only school</t>
  </si>
  <si>
    <t>母續</t>
  </si>
  <si>
    <t>Mother tantra</t>
  </si>
  <si>
    <t>手印</t>
  </si>
  <si>
    <t>Mudra</t>
  </si>
  <si>
    <t>脈</t>
  </si>
  <si>
    <t>Nadi</t>
  </si>
  <si>
    <t>龍</t>
  </si>
  <si>
    <t>Naga</t>
  </si>
  <si>
    <t>龍樹菩薩</t>
  </si>
  <si>
    <t>Nagarjuna</t>
  </si>
  <si>
    <t>那爛陀佛學院</t>
  </si>
  <si>
    <t>Nalanda</t>
  </si>
  <si>
    <t>那洛巴</t>
  </si>
  <si>
    <t xml:space="preserve">Naropa </t>
  </si>
  <si>
    <t>加行</t>
  </si>
  <si>
    <t>Ngondro</t>
  </si>
  <si>
    <t>斷見</t>
  </si>
  <si>
    <t>Nihilism</t>
  </si>
  <si>
    <t>化身</t>
  </si>
  <si>
    <t>Nirmanakaya</t>
  </si>
  <si>
    <t>涅槃</t>
  </si>
  <si>
    <t>Nirvana</t>
  </si>
  <si>
    <t>無散亂</t>
  </si>
  <si>
    <t xml:space="preserve">Nondistraction </t>
  </si>
  <si>
    <t>無造作</t>
  </si>
  <si>
    <t>Nonfabrication</t>
  </si>
  <si>
    <t>無修</t>
  </si>
  <si>
    <t>Nonmeditation</t>
  </si>
  <si>
    <t>無念</t>
  </si>
  <si>
    <t xml:space="preserve">Nonthought </t>
  </si>
  <si>
    <t>寧瑪</t>
  </si>
  <si>
    <t>Nyingma</t>
  </si>
  <si>
    <t>遮障</t>
  </si>
  <si>
    <t>Obscurations</t>
  </si>
  <si>
    <t>起念</t>
  </si>
  <si>
    <t xml:space="preserve">Occurrence </t>
  </si>
  <si>
    <t>專一</t>
  </si>
  <si>
    <t>One-pointedness</t>
  </si>
  <si>
    <t>一味</t>
  </si>
  <si>
    <t xml:space="preserve">One taste </t>
  </si>
  <si>
    <t>口訣教授</t>
  </si>
  <si>
    <t>Oral instructions</t>
  </si>
  <si>
    <t>班智達</t>
  </si>
  <si>
    <t>Pandita</t>
  </si>
  <si>
    <t>六度波羅蜜</t>
  </si>
  <si>
    <t>Paramita</t>
  </si>
  <si>
    <t>圓滿</t>
  </si>
  <si>
    <t>超越</t>
  </si>
  <si>
    <t>解脫道</t>
  </si>
  <si>
    <t>Path of Liberation</t>
  </si>
  <si>
    <t>方便道</t>
  </si>
  <si>
    <t xml:space="preserve">Path of Means </t>
  </si>
  <si>
    <t>具有偏私的悲心</t>
  </si>
  <si>
    <t>Partial compassion</t>
  </si>
  <si>
    <t>依緣悲</t>
  </si>
  <si>
    <t>般涅槃</t>
  </si>
  <si>
    <t>Paranirvana</t>
  </si>
  <si>
    <t>遷識</t>
  </si>
  <si>
    <t>ejection of conscsciousness</t>
  </si>
  <si>
    <t>頗瓦</t>
  </si>
  <si>
    <t>Phowa</t>
  </si>
  <si>
    <t>直指口訣</t>
  </si>
  <si>
    <t>Pointing-out instructions</t>
  </si>
  <si>
    <t>氣</t>
  </si>
  <si>
    <t>Prana</t>
  </si>
  <si>
    <t>風息</t>
  </si>
  <si>
    <t>般若</t>
  </si>
  <si>
    <t>Prajna</t>
  </si>
  <si>
    <t>慧</t>
  </si>
  <si>
    <t>般若波羅蜜</t>
  </si>
  <si>
    <t>Prajnaparamita</t>
  </si>
  <si>
    <t>般若波羅蜜多經</t>
  </si>
  <si>
    <t>Prajnaparamita sutras</t>
  </si>
  <si>
    <t>辟支佛</t>
  </si>
  <si>
    <t>Pratyekabuddha</t>
  </si>
  <si>
    <t>緣覺</t>
  </si>
  <si>
    <t>不了義</t>
  </si>
  <si>
    <t>Provisional meaning</t>
  </si>
  <si>
    <t>自空派</t>
  </si>
  <si>
    <t>Rangtong school</t>
  </si>
  <si>
    <t>認出</t>
  </si>
  <si>
    <t>Recognition</t>
  </si>
  <si>
    <t>世俗諦</t>
  </si>
  <si>
    <t xml:space="preserve">Relative truth </t>
  </si>
  <si>
    <t>根本上師</t>
  </si>
  <si>
    <t xml:space="preserve">Root lama </t>
  </si>
  <si>
    <t>色身</t>
  </si>
  <si>
    <t xml:space="preserve">Rupakaya </t>
  </si>
  <si>
    <t>淨觀</t>
  </si>
  <si>
    <t xml:space="preserve">Sacred outlook </t>
  </si>
  <si>
    <t>儀軌</t>
  </si>
  <si>
    <t>Sadhana</t>
  </si>
  <si>
    <t>成就法本</t>
  </si>
  <si>
    <t>三摩地</t>
  </si>
  <si>
    <t xml:space="preserve">Samadhi </t>
  </si>
  <si>
    <t>三昧</t>
  </si>
  <si>
    <t>定</t>
  </si>
  <si>
    <t>三昧耶</t>
  </si>
  <si>
    <t xml:space="preserve">Samaya </t>
  </si>
  <si>
    <t>誓戒</t>
  </si>
  <si>
    <t>報身</t>
  </si>
  <si>
    <t>Sambhogakaya</t>
  </si>
  <si>
    <t>輪迴</t>
  </si>
  <si>
    <t xml:space="preserve">Samsara </t>
  </si>
  <si>
    <t>僧伽</t>
  </si>
  <si>
    <t>Sangha</t>
  </si>
  <si>
    <t>薩拉哈</t>
  </si>
  <si>
    <t>Saraha</t>
  </si>
  <si>
    <t>Secret mantra</t>
  </si>
  <si>
    <t>無我</t>
  </si>
  <si>
    <t xml:space="preserve">Selflessness </t>
  </si>
  <si>
    <t>自他交換</t>
  </si>
  <si>
    <t xml:space="preserve">Sending and taking practice </t>
  </si>
  <si>
    <t>有情眾生</t>
  </si>
  <si>
    <t>Sentient beings</t>
  </si>
  <si>
    <t>毘盧遮那七支座法</t>
  </si>
  <si>
    <t>Seven dharmas of Vairochana</t>
  </si>
  <si>
    <t>奢摩他</t>
  </si>
  <si>
    <t xml:space="preserve">Shamatha </t>
  </si>
  <si>
    <t>釋論</t>
  </si>
  <si>
    <t>Shastra</t>
  </si>
  <si>
    <t>他空派</t>
  </si>
  <si>
    <t>Shentong school</t>
  </si>
  <si>
    <t>聲聞</t>
  </si>
  <si>
    <t>Shravaka</t>
  </si>
  <si>
    <t>成就者</t>
  </si>
  <si>
    <t>Siddha</t>
  </si>
  <si>
    <t>成就</t>
  </si>
  <si>
    <t>Siddhi</t>
  </si>
  <si>
    <t>悉地</t>
  </si>
  <si>
    <t>離戲</t>
  </si>
  <si>
    <t>Simplicity</t>
  </si>
  <si>
    <t xml:space="preserve">Six consciousnesses </t>
  </si>
  <si>
    <t>六道</t>
  </si>
  <si>
    <t>Six realms</t>
  </si>
  <si>
    <t>那洛六法</t>
  </si>
  <si>
    <t xml:space="preserve">Six Yogas of Naropa </t>
  </si>
  <si>
    <t>蘊</t>
  </si>
  <si>
    <t>Skandha</t>
  </si>
  <si>
    <t>方便</t>
  </si>
  <si>
    <t>Skilful means</t>
  </si>
  <si>
    <t xml:space="preserve">Spiritual song </t>
  </si>
  <si>
    <t>止息</t>
  </si>
  <si>
    <t xml:space="preserve">Stillness </t>
  </si>
  <si>
    <t>佛塔</t>
  </si>
  <si>
    <t xml:space="preserve">Stupa </t>
  </si>
  <si>
    <t xml:space="preserve">Subtle channels </t>
  </si>
  <si>
    <t>善逝</t>
  </si>
  <si>
    <t>Sugata</t>
  </si>
  <si>
    <t>Sugatagarbha</t>
  </si>
  <si>
    <t>如來藏</t>
  </si>
  <si>
    <t>善逝藏</t>
  </si>
  <si>
    <t>殊勝成就</t>
  </si>
  <si>
    <t>Supreme suddhi</t>
  </si>
  <si>
    <t>不共悉地</t>
  </si>
  <si>
    <t>經</t>
  </si>
  <si>
    <t>Sutra</t>
  </si>
  <si>
    <t>經部大手印</t>
  </si>
  <si>
    <t>Sutra Mahamudra</t>
  </si>
  <si>
    <t>經乘</t>
  </si>
  <si>
    <t>Sutrayana</t>
  </si>
  <si>
    <t>自性身</t>
  </si>
  <si>
    <t>Svabhavikakaya</t>
  </si>
  <si>
    <t>密續</t>
  </si>
  <si>
    <t xml:space="preserve">Tantra </t>
  </si>
  <si>
    <t>續部大手印</t>
  </si>
  <si>
    <t xml:space="preserve">Tantra Mahamudra </t>
  </si>
  <si>
    <t>Tathagatagarbha</t>
  </si>
  <si>
    <t>十不善行</t>
  </si>
  <si>
    <t>Ten non-virtuous actions</t>
  </si>
  <si>
    <t>十地</t>
  </si>
  <si>
    <t>Ten stages</t>
  </si>
  <si>
    <t>丹珠爾</t>
  </si>
  <si>
    <t>Tenjur</t>
  </si>
  <si>
    <t>唐卡</t>
  </si>
  <si>
    <t xml:space="preserve">Thangka </t>
  </si>
  <si>
    <t>三寶</t>
  </si>
  <si>
    <t>Three jewels</t>
  </si>
  <si>
    <t>三界</t>
  </si>
  <si>
    <t>Three realms</t>
  </si>
  <si>
    <t>三根本</t>
  </si>
  <si>
    <t>Three roots</t>
  </si>
  <si>
    <t>三苦</t>
  </si>
  <si>
    <t>Three sufferings</t>
  </si>
  <si>
    <t>三乘</t>
  </si>
  <si>
    <t>Three vehicles</t>
  </si>
  <si>
    <t>帝洛巴</t>
  </si>
  <si>
    <t>Tilopa</t>
  </si>
  <si>
    <t>朵瑪</t>
  </si>
  <si>
    <t>Torma</t>
  </si>
  <si>
    <t>食子</t>
  </si>
  <si>
    <t>止</t>
  </si>
  <si>
    <t>Tranquillity meditation</t>
  </si>
  <si>
    <t>祖古</t>
  </si>
  <si>
    <t>Tulku</t>
  </si>
  <si>
    <t>轉世</t>
  </si>
  <si>
    <t>拙火</t>
  </si>
  <si>
    <t xml:space="preserve">Tummo </t>
  </si>
  <si>
    <t>二資糧</t>
  </si>
  <si>
    <t>Two accumulations</t>
  </si>
  <si>
    <t>二障</t>
  </si>
  <si>
    <t xml:space="preserve">Two obscurations </t>
  </si>
  <si>
    <t>二諦</t>
  </si>
  <si>
    <t xml:space="preserve">Two truths </t>
  </si>
  <si>
    <t>金剛</t>
  </si>
  <si>
    <t xml:space="preserve">Vajra </t>
  </si>
  <si>
    <t>金剛跏趺姿</t>
  </si>
  <si>
    <t>Vajra posture</t>
  </si>
  <si>
    <t>金剛座</t>
  </si>
  <si>
    <t>金剛總持</t>
  </si>
  <si>
    <t>Vajradhara</t>
  </si>
  <si>
    <t>金剛亥母</t>
  </si>
  <si>
    <t xml:space="preserve">Vajravarahi </t>
  </si>
  <si>
    <t>金剛瑜伽女</t>
  </si>
  <si>
    <t xml:space="preserve">Vajrayogini </t>
  </si>
  <si>
    <t>金剛乘</t>
  </si>
  <si>
    <t xml:space="preserve">Vajrayana </t>
  </si>
  <si>
    <t>見、修、行</t>
  </si>
  <si>
    <t>View, meditation, and action</t>
  </si>
  <si>
    <t>觀</t>
  </si>
  <si>
    <t>Vipashyana meditation</t>
  </si>
  <si>
    <t>毘婆舍那</t>
  </si>
  <si>
    <t>Wheel of dharma</t>
  </si>
  <si>
    <t>耳傳</t>
  </si>
  <si>
    <t>Whispered lineage</t>
  </si>
  <si>
    <t>乘</t>
  </si>
  <si>
    <t>Yana</t>
  </si>
  <si>
    <t>本尊</t>
  </si>
  <si>
    <t>meditational deity</t>
  </si>
  <si>
    <t>Yidam</t>
  </si>
  <si>
    <t>本尊禪修</t>
  </si>
  <si>
    <t xml:space="preserve">Yidam meditaion </t>
  </si>
  <si>
    <t>瑜伽</t>
  </si>
  <si>
    <t xml:space="preserve">Yoga </t>
  </si>
  <si>
    <t>瑜伽密續</t>
  </si>
  <si>
    <t>Yogatantra</t>
  </si>
  <si>
    <t>瑜伽士</t>
  </si>
  <si>
    <t xml:space="preserve">Yogi </t>
  </si>
  <si>
    <t>瑜伽女</t>
  </si>
  <si>
    <t>Yogini</t>
  </si>
  <si>
    <t>金剛歌</t>
  </si>
  <si>
    <t>dohas</t>
  </si>
  <si>
    <t>證道歌</t>
  </si>
  <si>
    <t>口傳</t>
  </si>
  <si>
    <t>ritual reading</t>
  </si>
  <si>
    <t>過嚨</t>
  </si>
  <si>
    <t>四種灌頂</t>
  </si>
  <si>
    <t>four empowerments</t>
  </si>
  <si>
    <t>修道傳記</t>
  </si>
  <si>
    <t>spiritual biography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</si>
</sst>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PMingLiu"/>
    </font>
    <font>
      <color theme="1"/>
      <name val="Calibri"/>
      <scheme val="minor"/>
    </font>
    <font>
      <sz val="12.0"/>
      <color theme="1"/>
      <name val="PMingLiu"/>
    </font>
    <font>
      <sz val="12.0"/>
      <color rgb="FF000000"/>
      <name val="PMingLiu"/>
    </font>
    <font>
      <sz val="11.0"/>
      <color theme="1"/>
      <name val="DFKai-SB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2.43"/>
    <col customWidth="1" min="3" max="3" width="29.14"/>
    <col customWidth="1" min="4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3" t="s">
        <v>4</v>
      </c>
      <c r="C2" s="4" t="str">
        <f>IFERROR(__xludf.DUMMYFUNCTION("GOOGLETRANSLATE(A2,""zh"",""en"")"),"Pour")</f>
        <v>Pour</v>
      </c>
    </row>
    <row r="3" ht="14.25" customHeight="1">
      <c r="A3" s="3" t="s">
        <v>5</v>
      </c>
      <c r="B3" s="3" t="s">
        <v>6</v>
      </c>
      <c r="C3" s="4" t="str">
        <f>IFERROR(__xludf.DUMMYFUNCTION("GOOGLETRANSLATE(A3,""zh"",""en"")"),"Five aggregates")</f>
        <v>Five aggregates</v>
      </c>
    </row>
    <row r="4" ht="14.25" customHeight="1">
      <c r="A4" s="3" t="s">
        <v>7</v>
      </c>
      <c r="B4" s="3" t="s">
        <v>8</v>
      </c>
      <c r="C4" s="4" t="str">
        <f>IFERROR(__xludf.DUMMYFUNCTION("GOOGLETRANSLATE(A4,""zh"",""en"")"),"Supreme yoga dense")</f>
        <v>Supreme yoga dense</v>
      </c>
    </row>
    <row r="5" ht="14.25" customHeight="1">
      <c r="A5" s="3" t="s">
        <v>9</v>
      </c>
      <c r="B5" s="3" t="s">
        <v>10</v>
      </c>
      <c r="C5" s="4" t="str">
        <f>IFERROR(__xludf.DUMMYFUNCTION("GOOGLETRANSLATE(A5,""zh"",""en"")"),"His honor")</f>
        <v>His honor</v>
      </c>
    </row>
    <row r="6" ht="14.25" customHeight="1">
      <c r="A6" s="3" t="s">
        <v>11</v>
      </c>
      <c r="B6" s="3" t="s">
        <v>12</v>
      </c>
      <c r="C6" s="4" t="str">
        <f>IFERROR(__xludf.DUMMYFUNCTION("GOOGLETRANSLATE(A6,""zh"",""en"")"),"Bodhisattva")</f>
        <v>Bodhisattva</v>
      </c>
    </row>
    <row r="7" ht="14.25" customHeight="1">
      <c r="A7" s="3" t="s">
        <v>13</v>
      </c>
      <c r="B7" s="3" t="s">
        <v>14</v>
      </c>
      <c r="C7" s="4" t="str">
        <f>IFERROR(__xludf.DUMMYFUNCTION("GOOGLETRANSLATE(A7,""zh"",""en"")"),"Middle yin")</f>
        <v>Middle yin</v>
      </c>
    </row>
    <row r="8" ht="14.25" customHeight="1">
      <c r="A8" s="3" t="s">
        <v>15</v>
      </c>
      <c r="B8" s="3" t="s">
        <v>14</v>
      </c>
      <c r="C8" s="4" t="str">
        <f>IFERROR(__xludf.DUMMYFUNCTION("GOOGLETRANSLATE(A8,""zh"",""en"")"),"Medium")</f>
        <v>Medium</v>
      </c>
    </row>
    <row r="9" ht="14.25" customHeight="1">
      <c r="A9" s="3" t="s">
        <v>16</v>
      </c>
      <c r="B9" s="3" t="s">
        <v>14</v>
      </c>
      <c r="C9" s="4" t="str">
        <f>IFERROR(__xludf.DUMMYFUNCTION("GOOGLETRANSLATE(A9,""zh"",""en"")"),"In the middle")</f>
        <v>In the middle</v>
      </c>
    </row>
    <row r="10" ht="14.25" customHeight="1">
      <c r="A10" s="3" t="s">
        <v>17</v>
      </c>
      <c r="B10" s="3" t="s">
        <v>18</v>
      </c>
      <c r="C10" s="4" t="str">
        <f>IFERROR(__xludf.DUMMYFUNCTION("GOOGLETRANSLATE(A10,""zh"",""en"")"),"Clear point")</f>
        <v>Clear point</v>
      </c>
    </row>
    <row r="11" ht="14.25" customHeight="1">
      <c r="A11" s="3" t="s">
        <v>19</v>
      </c>
      <c r="B11" s="3" t="s">
        <v>20</v>
      </c>
      <c r="C11" s="4" t="str">
        <f>IFERROR(__xludf.DUMMYFUNCTION("GOOGLETRANSLATE(A11,""zh"",""en"")"),"Bless")</f>
        <v>Bless</v>
      </c>
    </row>
    <row r="12" ht="14.25" customHeight="1">
      <c r="A12" s="3" t="s">
        <v>21</v>
      </c>
      <c r="B12" s="3" t="s">
        <v>22</v>
      </c>
      <c r="C12" s="4" t="str">
        <f>IFERROR(__xludf.DUMMYFUNCTION("GOOGLETRANSLATE(A12,""zh"",""en"")"),"Bodhicitta")</f>
        <v>Bodhicitta</v>
      </c>
    </row>
    <row r="13" ht="14.25" customHeight="1">
      <c r="A13" s="3" t="s">
        <v>23</v>
      </c>
      <c r="B13" s="3" t="s">
        <v>24</v>
      </c>
      <c r="C13" s="4" t="str">
        <f>IFERROR(__xludf.DUMMYFUNCTION("GOOGLETRANSLATE(A13,""zh"",""en"")"),"Buddha")</f>
        <v>Buddha</v>
      </c>
    </row>
    <row r="14" ht="14.25" customHeight="1">
      <c r="A14" s="3" t="s">
        <v>25</v>
      </c>
      <c r="B14" s="3" t="s">
        <v>24</v>
      </c>
      <c r="C14" s="4" t="str">
        <f>IFERROR(__xludf.DUMMYFUNCTION("GOOGLETRANSLATE(A14,""zh"",""en"")"),"Bodhi Sausa")</f>
        <v>Bodhi Sausa</v>
      </c>
    </row>
    <row r="15" ht="14.25" customHeight="1">
      <c r="A15" s="3" t="s">
        <v>26</v>
      </c>
      <c r="B15" s="3" t="s">
        <v>27</v>
      </c>
      <c r="C15" s="4" t="str">
        <f>IFERROR(__xludf.DUMMYFUNCTION("GOOGLETRANSLATE(A15,""zh"",""en"")"),"land")</f>
        <v>land</v>
      </c>
    </row>
    <row r="16" ht="14.25" customHeight="1">
      <c r="A16" s="3" t="s">
        <v>28</v>
      </c>
      <c r="B16" s="3" t="s">
        <v>27</v>
      </c>
      <c r="C16" s="4" t="str">
        <f>IFERROR(__xludf.DUMMYFUNCTION("GOOGLETRANSLATE(A16,""zh"",""en"")"),"Bodhisattva")</f>
        <v>Bodhisattva</v>
      </c>
    </row>
    <row r="17" ht="14.25" customHeight="1">
      <c r="A17" s="3" t="s">
        <v>29</v>
      </c>
      <c r="B17" s="3" t="s">
        <v>30</v>
      </c>
      <c r="C17" s="4" t="str">
        <f>IFERROR(__xludf.DUMMYFUNCTION("GOOGLETRANSLATE(A17,""zh"",""en"")"),"Bodhisattva")</f>
        <v>Bodhisattva</v>
      </c>
    </row>
    <row r="18" ht="14.25" customHeight="1">
      <c r="A18" s="3" t="s">
        <v>31</v>
      </c>
      <c r="B18" s="3" t="s">
        <v>32</v>
      </c>
      <c r="C18" s="4" t="str">
        <f>IFERROR(__xludf.DUMMYFUNCTION("GOOGLETRANSLATE(A18,""zh"",""en"")"),"Buddha")</f>
        <v>Buddha</v>
      </c>
    </row>
    <row r="19" ht="14.25" customHeight="1">
      <c r="A19" s="3" t="s">
        <v>33</v>
      </c>
      <c r="B19" s="3" t="s">
        <v>34</v>
      </c>
      <c r="C19" s="4" t="str">
        <f>IFERROR(__xludf.DUMMYFUNCTION("GOOGLETRANSLATE(A19,""zh"",""en"")"),"Shakyamuni Buddha")</f>
        <v>Shakyamuni Buddha</v>
      </c>
    </row>
    <row r="20" ht="14.25" customHeight="1">
      <c r="A20" s="3" t="s">
        <v>35</v>
      </c>
      <c r="B20" s="3" t="s">
        <v>36</v>
      </c>
      <c r="C20" s="4" t="str">
        <f>IFERROR(__xludf.DUMMYFUNCTION("GOOGLETRANSLATE(A20,""zh"",""en"")"),"Pure land")</f>
        <v>Pure land</v>
      </c>
    </row>
    <row r="21" ht="14.25" customHeight="1">
      <c r="A21" s="3" t="s">
        <v>37</v>
      </c>
      <c r="B21" s="3" t="s">
        <v>38</v>
      </c>
      <c r="C21" s="4" t="str">
        <f>IFERROR(__xludf.DUMMYFUNCTION("GOOGLETRANSLATE(A21,""zh"",""en"")"),"Buddhist position")</f>
        <v>Buddhist position</v>
      </c>
    </row>
    <row r="22" ht="14.25" customHeight="1">
      <c r="A22" s="3" t="s">
        <v>39</v>
      </c>
      <c r="B22" s="3" t="s">
        <v>40</v>
      </c>
      <c r="C22" s="4" t="str">
        <f>IFERROR(__xludf.DUMMYFUNCTION("GOOGLETRANSLATE(A22,""zh"",""en"")"),"Buddhism")</f>
        <v>Buddhism</v>
      </c>
    </row>
    <row r="23" ht="14.25" customHeight="1">
      <c r="A23" s="3" t="s">
        <v>41</v>
      </c>
      <c r="B23" s="3" t="s">
        <v>42</v>
      </c>
      <c r="C23" s="4" t="str">
        <f>IFERROR(__xludf.DUMMYFUNCTION("GOOGLETRANSLATE(A23,""zh"",""en"")"),"Medium pulse")</f>
        <v>Medium pulse</v>
      </c>
    </row>
    <row r="24" ht="14.25" customHeight="1">
      <c r="A24" s="3" t="s">
        <v>43</v>
      </c>
      <c r="B24" s="3" t="s">
        <v>44</v>
      </c>
      <c r="C24" s="4" t="str">
        <f>IFERROR(__xludf.DUMMYFUNCTION("GOOGLETRANSLATE(A24,""zh"",""en"")"),"Chakra")</f>
        <v>Chakra</v>
      </c>
    </row>
    <row r="25" ht="14.25" customHeight="1">
      <c r="A25" s="3" t="s">
        <v>45</v>
      </c>
      <c r="B25" s="3" t="s">
        <v>46</v>
      </c>
      <c r="C25" s="4" t="str">
        <f>IFERROR(__xludf.DUMMYFUNCTION("GOOGLETRANSLATE(A25,""zh"",""en"")"),"Shengle King Kong")</f>
        <v>Shengle King Kong</v>
      </c>
    </row>
    <row r="26" ht="14.25" customHeight="1">
      <c r="A26" s="3" t="s">
        <v>47</v>
      </c>
      <c r="B26" s="3" t="s">
        <v>46</v>
      </c>
      <c r="C26" s="4" t="str">
        <f>IFERROR(__xludf.DUMMYFUNCTION("GOOGLETRANSLATE(A26,""zh"",""en"")"),"Shangle King Kong")</f>
        <v>Shangle King Kong</v>
      </c>
    </row>
    <row r="27" ht="14.25" customHeight="1">
      <c r="A27" s="3" t="s">
        <v>48</v>
      </c>
      <c r="B27" s="3" t="s">
        <v>46</v>
      </c>
      <c r="C27" s="4" t="str">
        <f>IFERROR(__xludf.DUMMYFUNCTION("GOOGLETRANSLATE(A27,""zh"",""en"")"),"Shengle Wheel")</f>
        <v>Shengle Wheel</v>
      </c>
    </row>
    <row r="28" ht="14.25" customHeight="1">
      <c r="A28" s="3" t="s">
        <v>49</v>
      </c>
      <c r="B28" s="3" t="s">
        <v>50</v>
      </c>
      <c r="C28" s="4" t="str">
        <f>IFERROR(__xludf.DUMMYFUNCTION("GOOGLETRANSLATE(A28,""zh"",""en"")"),"Pulse, qi and bright point")</f>
        <v>Pulse, qi and bright point</v>
      </c>
    </row>
    <row r="29" ht="14.25" customHeight="1">
      <c r="A29" s="3" t="s">
        <v>51</v>
      </c>
      <c r="B29" s="3" t="s">
        <v>52</v>
      </c>
      <c r="C29" s="4" t="str">
        <f>IFERROR(__xludf.DUMMYFUNCTION("GOOGLETRANSLATE(A29,""zh"",""en"")"),"Break off")</f>
        <v>Break off</v>
      </c>
    </row>
    <row r="30" ht="14.25" customHeight="1">
      <c r="A30" s="3" t="s">
        <v>53</v>
      </c>
      <c r="B30" s="3" t="s">
        <v>54</v>
      </c>
      <c r="C30" s="4" t="str">
        <f>IFERROR(__xludf.DUMMYFUNCTION("GOOGLETRANSLATE(A30,""zh"",""en"")"),"Bright")</f>
        <v>Bright</v>
      </c>
    </row>
    <row r="31" ht="14.25" customHeight="1">
      <c r="A31" s="3" t="s">
        <v>55</v>
      </c>
      <c r="B31" s="3" t="s">
        <v>54</v>
      </c>
      <c r="C31" s="4" t="str">
        <f>IFERROR(__xludf.DUMMYFUNCTION("GOOGLETRANSLATE(A31,""zh"",""en"")"),"Brightness")</f>
        <v>Brightness</v>
      </c>
    </row>
    <row r="32" ht="14.25" customHeight="1">
      <c r="A32" s="3" t="s">
        <v>56</v>
      </c>
      <c r="B32" s="3" t="s">
        <v>57</v>
      </c>
      <c r="C32" s="4" t="str">
        <f>IFERROR(__xludf.DUMMYFUNCTION("GOOGLETRANSLATE(A32,""zh"",""en"")"),"Perfection")</f>
        <v>Perfection</v>
      </c>
    </row>
    <row r="33" ht="14.25" customHeight="1">
      <c r="A33" s="3" t="s">
        <v>58</v>
      </c>
      <c r="B33" s="3" t="s">
        <v>59</v>
      </c>
      <c r="C33" s="4" t="str">
        <f>IFERROR(__xludf.DUMMYFUNCTION("GOOGLETRANSLATE(A33,""zh"",""en"")"),"Five knowledge")</f>
        <v>Five knowledge</v>
      </c>
    </row>
    <row r="34" ht="14.25" customHeight="1">
      <c r="A34" s="3" t="s">
        <v>60</v>
      </c>
      <c r="B34" s="3" t="s">
        <v>61</v>
      </c>
      <c r="C34" s="4" t="str">
        <f>IFERROR(__xludf.DUMMYFUNCTION("GOOGLETRANSLATE(A34,""zh"",""en"")"),"Eight consciousness")</f>
        <v>Eight consciousness</v>
      </c>
    </row>
    <row r="35" ht="14.25" customHeight="1">
      <c r="A35" s="3" t="s">
        <v>62</v>
      </c>
      <c r="B35" s="3" t="s">
        <v>63</v>
      </c>
      <c r="C35" s="4" t="str">
        <f>IFERROR(__xludf.DUMMYFUNCTION("GOOGLETRANSLATE(A35,""zh"",""en"")"),"Six consciousness")</f>
        <v>Six consciousness</v>
      </c>
    </row>
    <row r="36" ht="14.25" customHeight="1">
      <c r="A36" s="3" t="s">
        <v>64</v>
      </c>
      <c r="B36" s="3" t="s">
        <v>65</v>
      </c>
      <c r="C36" s="4" t="str">
        <f>IFERROR(__xludf.DUMMYFUNCTION("GOOGLETRANSLATE(A36,""zh"",""en"")"),"Take the second time")</f>
        <v>Take the second time</v>
      </c>
    </row>
    <row r="37" ht="14.25" customHeight="1">
      <c r="A37" s="3" t="s">
        <v>66</v>
      </c>
      <c r="B37" s="3" t="s">
        <v>67</v>
      </c>
      <c r="C37" s="4" t="str">
        <f>IFERROR(__xludf.DUMMYFUNCTION("GOOGLETRANSLATE(A37,""zh"",""en"")"),"Brave father")</f>
        <v>Brave father</v>
      </c>
    </row>
    <row r="38" ht="14.25" customHeight="1">
      <c r="A38" s="3" t="s">
        <v>68</v>
      </c>
      <c r="B38" s="3" t="s">
        <v>69</v>
      </c>
      <c r="C38" s="4" t="str">
        <f>IFERROR(__xludf.DUMMYFUNCTION("GOOGLETRANSLATE(A38,""zh"",""en"")"),"Air -run mother")</f>
        <v>Air -run mother</v>
      </c>
    </row>
    <row r="39" ht="14.25" customHeight="1">
      <c r="A39" s="3" t="s">
        <v>70</v>
      </c>
      <c r="B39" s="3" t="s">
        <v>71</v>
      </c>
      <c r="C39" s="4" t="str">
        <f>IFERROR(__xludf.DUMMYFUNCTION("GOOGLETRANSLATE(A39,""zh"",""en"")"),"Law")</f>
        <v>Law</v>
      </c>
    </row>
    <row r="40" ht="14.25" customHeight="1">
      <c r="A40" s="3" t="s">
        <v>72</v>
      </c>
      <c r="B40" s="3" t="s">
        <v>73</v>
      </c>
      <c r="C40" s="4" t="str">
        <f>IFERROR(__xludf.DUMMYFUNCTION("GOOGLETRANSLATE(A40,""zh"",""en"")"),"Falun")</f>
        <v>Falun</v>
      </c>
    </row>
    <row r="41" ht="14.25" customHeight="1">
      <c r="A41" s="3" t="s">
        <v>74</v>
      </c>
      <c r="B41" s="3" t="s">
        <v>75</v>
      </c>
      <c r="C41" s="4" t="str">
        <f>IFERROR(__xludf.DUMMYFUNCTION("GOOGLETRANSLATE(A41,""zh"",""en"")"),"Protect the law")</f>
        <v>Protect the law</v>
      </c>
    </row>
    <row r="42" ht="14.25" customHeight="1">
      <c r="A42" s="3" t="s">
        <v>76</v>
      </c>
      <c r="B42" s="3" t="s">
        <v>77</v>
      </c>
      <c r="C42" s="4" t="str">
        <f>IFERROR(__xludf.DUMMYFUNCTION("GOOGLETRANSLATE(A42,""zh"",""en"")"),"Legal realm")</f>
        <v>Legal realm</v>
      </c>
    </row>
    <row r="43" ht="14.25" customHeight="1">
      <c r="A43" s="3" t="s">
        <v>78</v>
      </c>
      <c r="B43" s="3" t="s">
        <v>79</v>
      </c>
      <c r="C43" s="4" t="str">
        <f>IFERROR(__xludf.DUMMYFUNCTION("GOOGLETRANSLATE(A43,""zh"",""en"")"),"Law body")</f>
        <v>Law body</v>
      </c>
    </row>
    <row r="44" ht="14.25" customHeight="1">
      <c r="A44" s="3" t="s">
        <v>80</v>
      </c>
      <c r="B44" s="3" t="s">
        <v>81</v>
      </c>
      <c r="C44" s="4" t="str">
        <f>IFERROR(__xludf.DUMMYFUNCTION("GOOGLETRANSLATE(A44,""zh"",""en"")"),"Small hand drum")</f>
        <v>Small hand drum</v>
      </c>
    </row>
    <row r="45" ht="14.25" customHeight="1">
      <c r="A45" s="3" t="s">
        <v>82</v>
      </c>
      <c r="B45" s="3" t="s">
        <v>83</v>
      </c>
      <c r="C45" s="4" t="str">
        <f>IFERROR(__xludf.DUMMYFUNCTION("GOOGLETRANSLATE(A45,""zh"",""en"")"),"Law")</f>
        <v>Law</v>
      </c>
    </row>
    <row r="46" ht="14.25" customHeight="1">
      <c r="A46" s="3" t="s">
        <v>84</v>
      </c>
      <c r="B46" s="3" t="s">
        <v>85</v>
      </c>
      <c r="C46" s="4" t="str">
        <f>IFERROR(__xludf.DUMMYFUNCTION("GOOGLETRANSLATE(A46,""zh"",""en"")"),"trouble")</f>
        <v>trouble</v>
      </c>
    </row>
    <row r="47" ht="14.25" customHeight="1">
      <c r="A47" s="3" t="s">
        <v>86</v>
      </c>
      <c r="B47" s="3" t="s">
        <v>87</v>
      </c>
      <c r="C47" s="4" t="str">
        <f>IFERROR(__xludf.DUMMYFUNCTION("GOOGLETRANSLATE(A47,""zh"",""en"")"),"Taoist song")</f>
        <v>Taoist song</v>
      </c>
    </row>
    <row r="48" ht="14.25" customHeight="1">
      <c r="A48" s="3" t="s">
        <v>88</v>
      </c>
      <c r="B48" s="3" t="s">
        <v>89</v>
      </c>
      <c r="C48" s="4" t="str">
        <f>IFERROR(__xludf.DUMMYFUNCTION("GOOGLETRANSLATE(A48,""zh"",""en"")"),"Dream Yoga")</f>
        <v>Dream Yoga</v>
      </c>
    </row>
    <row r="49" ht="14.25" customHeight="1">
      <c r="A49" s="3" t="s">
        <v>60</v>
      </c>
      <c r="B49" s="3" t="s">
        <v>90</v>
      </c>
      <c r="C49" s="4" t="str">
        <f>IFERROR(__xludf.DUMMYFUNCTION("GOOGLETRANSLATE(A49,""zh"",""en"")"),"Eight consciousness")</f>
        <v>Eight consciousness</v>
      </c>
    </row>
    <row r="50" ht="14.25" customHeight="1">
      <c r="A50" s="3" t="s">
        <v>91</v>
      </c>
      <c r="B50" s="3" t="s">
        <v>92</v>
      </c>
      <c r="C50" s="4" t="str">
        <f>IFERROR(__xludf.DUMMYFUNCTION("GOOGLETRANSLATE(A50,""zh"",""en"")"),"Eight Zhengdao")</f>
        <v>Eight Zhengdao</v>
      </c>
    </row>
    <row r="51" ht="14.25" customHeight="1">
      <c r="A51" s="3" t="s">
        <v>93</v>
      </c>
      <c r="B51" s="3" t="s">
        <v>94</v>
      </c>
      <c r="C51" s="4" t="str">
        <f>IFERROR(__xludf.DUMMYFUNCTION("GOOGLETRANSLATE(A51,""zh"",""en"")"),"Eight -time full")</f>
        <v>Eight -time full</v>
      </c>
    </row>
    <row r="52" ht="14.25" customHeight="1">
      <c r="A52" s="3" t="s">
        <v>95</v>
      </c>
      <c r="B52" s="3" t="s">
        <v>94</v>
      </c>
      <c r="C52" s="4" t="str">
        <f>IFERROR(__xludf.DUMMYFUNCTION("GOOGLETRANSLATE(A52,""zh"",""en"")"),"Eight leisure time and ten perfect")</f>
        <v>Eight leisure time and ten perfect</v>
      </c>
    </row>
    <row r="53" ht="14.25" customHeight="1">
      <c r="A53" s="3" t="s">
        <v>96</v>
      </c>
      <c r="B53" s="3" t="s">
        <v>97</v>
      </c>
      <c r="C53" s="4" t="str">
        <f>IFERROR(__xludf.DUMMYFUNCTION("GOOGLETRANSLATE(A53,""zh"",""en"")"),"Eight winds in the world")</f>
        <v>Eight winds in the world</v>
      </c>
    </row>
    <row r="54" ht="14.25" customHeight="1">
      <c r="A54" s="3" t="s">
        <v>98</v>
      </c>
      <c r="B54" s="3" t="s">
        <v>97</v>
      </c>
      <c r="C54" s="4" t="str">
        <f>IFERROR(__xludf.DUMMYFUNCTION("GOOGLETRANSLATE(A54,""zh"",""en"")"),"Eight laws in the world")</f>
        <v>Eight laws in the world</v>
      </c>
    </row>
    <row r="55" ht="14.25" customHeight="1">
      <c r="A55" s="3" t="s">
        <v>99</v>
      </c>
      <c r="B55" s="3" t="s">
        <v>100</v>
      </c>
      <c r="C55" s="4" t="str">
        <f>IFERROR(__xludf.DUMMYFUNCTION("GOOGLETRANSLATE(A55,""zh"",""en"")"),"Emptiness")</f>
        <v>Emptiness</v>
      </c>
    </row>
    <row r="56" ht="14.25" customHeight="1">
      <c r="A56" s="3" t="s">
        <v>3</v>
      </c>
      <c r="B56" s="3" t="s">
        <v>101</v>
      </c>
      <c r="C56" s="4" t="str">
        <f>IFERROR(__xludf.DUMMYFUNCTION("GOOGLETRANSLATE(A56,""zh"",""en"")"),"Pour")</f>
        <v>Pour</v>
      </c>
    </row>
    <row r="57" ht="14.25" customHeight="1">
      <c r="A57" s="3" t="s">
        <v>102</v>
      </c>
      <c r="B57" s="3" t="s">
        <v>103</v>
      </c>
      <c r="C57" s="4" t="str">
        <f>IFERROR(__xludf.DUMMYFUNCTION("GOOGLETRANSLATE(A57,""zh"",""en"")"),"Enlightenment")</f>
        <v>Enlightenment</v>
      </c>
    </row>
    <row r="58" ht="14.25" customHeight="1">
      <c r="A58" s="3" t="s">
        <v>104</v>
      </c>
      <c r="B58" s="3" t="s">
        <v>105</v>
      </c>
      <c r="C58" s="4" t="str">
        <f>IFERROR(__xludf.DUMMYFUNCTION("GOOGLETRANSLATE(A58,""zh"",""en"")"),"Eternalism")</f>
        <v>Eternalism</v>
      </c>
    </row>
    <row r="59" ht="14.25" customHeight="1">
      <c r="A59" s="3" t="s">
        <v>106</v>
      </c>
      <c r="B59" s="3" t="s">
        <v>105</v>
      </c>
      <c r="C59" s="4" t="str">
        <f>IFERROR(__xludf.DUMMYFUNCTION("GOOGLETRANSLATE(A59,""zh"",""en"")"),"common")</f>
        <v>common</v>
      </c>
    </row>
    <row r="60" ht="14.25" customHeight="1">
      <c r="A60" s="3" t="s">
        <v>107</v>
      </c>
      <c r="B60" s="3" t="s">
        <v>108</v>
      </c>
      <c r="C60" s="4" t="str">
        <f>IFERROR(__xludf.DUMMYFUNCTION("GOOGLETRANSLATE(A60,""zh"",""en"")"),"Surprising and understanding")</f>
        <v>Surprising and understanding</v>
      </c>
    </row>
    <row r="61" ht="14.25" customHeight="1">
      <c r="A61" s="3" t="s">
        <v>109</v>
      </c>
      <c r="B61" s="3" t="s">
        <v>110</v>
      </c>
      <c r="C61" s="4" t="str">
        <f>IFERROR(__xludf.DUMMYFUNCTION("GOOGLETRANSLATE(A61,""zh"",""en"")"),"Father -in -law")</f>
        <v>Father -in -law</v>
      </c>
    </row>
    <row r="62" ht="14.25" customHeight="1">
      <c r="A62" s="3" t="s">
        <v>111</v>
      </c>
      <c r="B62" s="3" t="s">
        <v>112</v>
      </c>
      <c r="C62" s="4" t="str">
        <f>IFERROR(__xludf.DUMMYFUNCTION("GOOGLETRANSLATE(A62,""zh"",""en"")"),"Five Buddhas")</f>
        <v>Five Buddhas</v>
      </c>
    </row>
    <row r="63" ht="14.25" customHeight="1">
      <c r="A63" s="3" t="s">
        <v>113</v>
      </c>
      <c r="B63" s="3" t="s">
        <v>114</v>
      </c>
      <c r="C63" s="4" t="str">
        <f>IFERROR(__xludf.DUMMYFUNCTION("GOOGLETRANSLATE(A63,""zh"",""en"")"),"Five Buddha Father")</f>
        <v>Five Buddha Father</v>
      </c>
    </row>
    <row r="64" ht="14.25" customHeight="1">
      <c r="A64" s="3" t="s">
        <v>115</v>
      </c>
      <c r="B64" s="3" t="s">
        <v>116</v>
      </c>
      <c r="C64" s="4" t="str">
        <f>IFERROR(__xludf.DUMMYFUNCTION("GOOGLETRANSLATE(A64,""zh"",""en"")"),"Five Buddha Mother")</f>
        <v>Five Buddha Mother</v>
      </c>
    </row>
    <row r="65" ht="14.25" customHeight="1">
      <c r="A65" s="3" t="s">
        <v>117</v>
      </c>
      <c r="B65" s="3" t="s">
        <v>118</v>
      </c>
      <c r="C65" s="4" t="str">
        <f>IFERROR(__xludf.DUMMYFUNCTION("GOOGLETRANSLATE(A65,""zh"",""en"")"),"Five -party Buddha")</f>
        <v>Five -party Buddha</v>
      </c>
    </row>
    <row r="66" ht="14.25" customHeight="1">
      <c r="A66" s="3" t="s">
        <v>119</v>
      </c>
      <c r="B66" s="3" t="s">
        <v>120</v>
      </c>
      <c r="C66" s="4" t="str">
        <f>IFERROR(__xludf.DUMMYFUNCTION("GOOGLETRANSLATE(A66,""zh"",""en"")"),"Turbidity")</f>
        <v>Turbidity</v>
      </c>
    </row>
    <row r="67" ht="14.25" customHeight="1">
      <c r="A67" s="3" t="s">
        <v>121</v>
      </c>
      <c r="B67" s="3" t="s">
        <v>122</v>
      </c>
      <c r="C67" s="4" t="str">
        <f>IFERROR(__xludf.DUMMYFUNCTION("GOOGLETRANSLATE(A67,""zh"",""en"")"),"Five roads")</f>
        <v>Five roads</v>
      </c>
    </row>
    <row r="68" ht="14.25" customHeight="1">
      <c r="A68" s="3" t="s">
        <v>123</v>
      </c>
      <c r="B68" s="3" t="s">
        <v>124</v>
      </c>
      <c r="C68" s="4" t="str">
        <f>IFERROR(__xludf.DUMMYFUNCTION("GOOGLETRANSLATE(A68,""zh"",""en"")"),"Five poisons")</f>
        <v>Five poisons</v>
      </c>
    </row>
    <row r="69" ht="14.25" customHeight="1">
      <c r="A69" s="3" t="s">
        <v>125</v>
      </c>
      <c r="B69" s="3" t="s">
        <v>126</v>
      </c>
      <c r="C69" s="4" t="str">
        <f>IFERROR(__xludf.DUMMYFUNCTION("GOOGLETRANSLATE(A69,""zh"",""en"")"),"Five wisdom")</f>
        <v>Five wisdom</v>
      </c>
    </row>
    <row r="70" ht="14.25" customHeight="1">
      <c r="A70" s="3" t="s">
        <v>127</v>
      </c>
      <c r="B70" s="3" t="s">
        <v>128</v>
      </c>
      <c r="C70" s="4" t="str">
        <f>IFERROR(__xludf.DUMMYFUNCTION("GOOGLETRANSLATE(A70,""zh"",""en"")"),"Four irrigation tops")</f>
        <v>Four irrigation tops</v>
      </c>
    </row>
    <row r="71" ht="14.25" customHeight="1">
      <c r="A71" s="3" t="s">
        <v>129</v>
      </c>
      <c r="B71" s="3" t="s">
        <v>130</v>
      </c>
      <c r="C71" s="4" t="str">
        <f>IFERROR(__xludf.DUMMYFUNCTION("GOOGLETRANSLATE(A71,""zh"",""en"")"),"See")</f>
        <v>See</v>
      </c>
    </row>
    <row r="72" ht="14.25" customHeight="1">
      <c r="A72" s="3" t="s">
        <v>131</v>
      </c>
      <c r="B72" s="3" t="s">
        <v>132</v>
      </c>
      <c r="C72" s="4" t="str">
        <f>IFERROR(__xludf.DUMMYFUNCTION("GOOGLETRANSLATE(A72,""zh"",""en"")"),"Turn -in")</f>
        <v>Turn -in</v>
      </c>
    </row>
    <row r="73" ht="14.25" customHeight="1">
      <c r="A73" s="3" t="s">
        <v>133</v>
      </c>
      <c r="B73" s="3" t="s">
        <v>134</v>
      </c>
      <c r="C73" s="4" t="str">
        <f>IFERROR(__xludf.DUMMYFUNCTION("GOOGLETRANSLATE(A73,""zh"",""en"")"),"Four -law seal")</f>
        <v>Four -law seal</v>
      </c>
    </row>
    <row r="74" ht="14.25" customHeight="1">
      <c r="A74" s="3" t="s">
        <v>135</v>
      </c>
      <c r="B74" s="3" t="s">
        <v>136</v>
      </c>
      <c r="C74" s="4" t="str">
        <f>IFERROR(__xludf.DUMMYFUNCTION("GOOGLETRANSLATE(A74,""zh"",""en"")"),"Four Holy Nu")</f>
        <v>Four Holy Nu</v>
      </c>
    </row>
    <row r="75" ht="14.25" customHeight="1">
      <c r="A75" s="3" t="s">
        <v>137</v>
      </c>
      <c r="B75" s="3" t="s">
        <v>138</v>
      </c>
      <c r="C75" s="4" t="str">
        <f>IFERROR(__xludf.DUMMYFUNCTION("GOOGLETRANSLATE(A75,""zh"",""en"")"),"Big handprint four yoga")</f>
        <v>Big handprint four yoga</v>
      </c>
    </row>
    <row r="76" ht="14.25" customHeight="1">
      <c r="A76" s="3" t="s">
        <v>139</v>
      </c>
      <c r="B76" s="3" t="s">
        <v>140</v>
      </c>
      <c r="C76" s="4" t="str">
        <f>IFERROR(__xludf.DUMMYFUNCTION("GOOGLETRANSLATE(A76,""zh"",""en"")"),"Gradually")</f>
        <v>Gradually</v>
      </c>
    </row>
    <row r="77" ht="14.25" customHeight="1">
      <c r="A77" s="3" t="s">
        <v>141</v>
      </c>
      <c r="B77" s="3" t="s">
        <v>142</v>
      </c>
      <c r="C77" s="4" t="str">
        <f>IFERROR(__xludf.DUMMYFUNCTION("GOOGLETRANSLATE(A77,""zh"",""en"")"),"Gambuba")</f>
        <v>Gambuba</v>
      </c>
    </row>
    <row r="78" ht="14.25" customHeight="1">
      <c r="A78" s="3" t="s">
        <v>143</v>
      </c>
      <c r="B78" s="3" t="s">
        <v>144</v>
      </c>
      <c r="C78" s="4" t="str">
        <f>IFERROR(__xludf.DUMMYFUNCTION("GOOGLETRANSLATE(A78,""zh"",""en"")"),"Confess")</f>
        <v>Confess</v>
      </c>
    </row>
    <row r="79" ht="14.25" customHeight="1">
      <c r="A79" s="3" t="s">
        <v>145</v>
      </c>
      <c r="B79" s="3" t="s">
        <v>146</v>
      </c>
      <c r="C79" s="4" t="str">
        <f>IFERROR(__xludf.DUMMYFUNCTION("GOOGLETRANSLATE(A79,""zh"",""en"")"),"Dapeng Golden Wing Bird")</f>
        <v>Dapeng Golden Wing Bird</v>
      </c>
    </row>
    <row r="80" ht="14.25" customHeight="1">
      <c r="A80" s="3" t="s">
        <v>147</v>
      </c>
      <c r="B80" s="3" t="s">
        <v>148</v>
      </c>
      <c r="C80" s="4" t="str">
        <f>IFERROR(__xludf.DUMMYFUNCTION("GOOGLETRANSLATE(A80,""zh"",""en"")"),"Guru")</f>
        <v>Guru</v>
      </c>
    </row>
    <row r="81" ht="14.25" customHeight="1">
      <c r="A81" s="3" t="s">
        <v>149</v>
      </c>
      <c r="B81" s="3" t="s">
        <v>150</v>
      </c>
      <c r="C81" s="4" t="str">
        <f>IFERROR(__xludf.DUMMYFUNCTION("GOOGLETRANSLATE(A81,""zh"",""en"")"),"Guru yoga")</f>
        <v>Guru yoga</v>
      </c>
    </row>
    <row r="82" ht="14.25" customHeight="1">
      <c r="A82" s="3" t="s">
        <v>151</v>
      </c>
      <c r="B82" s="3" t="s">
        <v>150</v>
      </c>
      <c r="C82" s="4" t="str">
        <f>IFERROR(__xludf.DUMMYFUNCTION("GOOGLETRANSLATE(A82,""zh"",""en"")"),"Master corresponding method")</f>
        <v>Master corresponding method</v>
      </c>
    </row>
    <row r="83" ht="14.25" customHeight="1">
      <c r="A83" s="3" t="s">
        <v>152</v>
      </c>
      <c r="B83" s="3" t="s">
        <v>153</v>
      </c>
      <c r="C83" s="4" t="str">
        <f>IFERROR(__xludf.DUMMYFUNCTION("GOOGLETRANSLATE(A83,""zh"",""en"")"),"Dense King Kong")</f>
        <v>Dense King Kong</v>
      </c>
    </row>
    <row r="84" ht="14.25" customHeight="1">
      <c r="A84" s="3" t="s">
        <v>154</v>
      </c>
      <c r="B84" s="3" t="s">
        <v>155</v>
      </c>
      <c r="C84" s="4" t="str">
        <f>IFERROR(__xludf.DUMMYFUNCTION("GOOGLETRANSLATE(A84,""zh"",""en"")"),"Mouth inheritance")</f>
        <v>Mouth inheritance</v>
      </c>
    </row>
    <row r="85" ht="14.25" customHeight="1">
      <c r="A85" s="3" t="s">
        <v>156</v>
      </c>
      <c r="B85" s="3" t="s">
        <v>157</v>
      </c>
      <c r="C85" s="4" t="str">
        <f>IFERROR(__xludf.DUMMYFUNCTION("GOOGLETRANSLATE(A85,""zh"",""en"")"),"Khruga")</f>
        <v>Khruga</v>
      </c>
    </row>
    <row r="86" ht="14.25" customHeight="1">
      <c r="A86" s="3" t="s">
        <v>158</v>
      </c>
      <c r="B86" s="3" t="s">
        <v>157</v>
      </c>
      <c r="C86" s="4" t="str">
        <f>IFERROR(__xludf.DUMMYFUNCTION("GOOGLETRANSLATE(A86,""zh"",""en"")"),"Hei Luga")</f>
        <v>Hei Luga</v>
      </c>
    </row>
    <row r="87" ht="14.25" customHeight="1">
      <c r="A87" s="3" t="s">
        <v>159</v>
      </c>
      <c r="B87" s="3" t="s">
        <v>160</v>
      </c>
      <c r="C87" s="4" t="str">
        <f>IFERROR(__xludf.DUMMYFUNCTION("GOOGLETRANSLATE(A87,""zh"",""en"")"),"Vajrayana")</f>
        <v>Vajrayana</v>
      </c>
    </row>
    <row r="88" ht="14.25" customHeight="1">
      <c r="A88" s="3" t="s">
        <v>161</v>
      </c>
      <c r="B88" s="3" t="s">
        <v>162</v>
      </c>
      <c r="C88" s="4" t="str">
        <f>IFERROR(__xludf.DUMMYFUNCTION("GOOGLETRANSLATE(A88,""zh"",""en"")"),"Xing Kong Continue")</f>
        <v>Xing Kong Continue</v>
      </c>
    </row>
    <row r="89" ht="14.25" customHeight="1">
      <c r="A89" s="3" t="s">
        <v>163</v>
      </c>
      <c r="B89" s="3" t="s">
        <v>164</v>
      </c>
      <c r="C89" s="4" t="str">
        <f>IFERROR(__xludf.DUMMYFUNCTION("GOOGLETRANSLATE(A89,""zh"",""en"")"),"Good")</f>
        <v>Good</v>
      </c>
    </row>
    <row r="90" ht="14.25" customHeight="1">
      <c r="A90" s="3" t="s">
        <v>165</v>
      </c>
      <c r="B90" s="3" t="s">
        <v>164</v>
      </c>
      <c r="C90" s="4" t="str">
        <f>IFERROR(__xludf.DUMMYFUNCTION("GOOGLETRANSLATE(A90,""zh"",""en"")"),"Three -way")</f>
        <v>Three -way</v>
      </c>
    </row>
    <row r="91" ht="14.25" customHeight="1">
      <c r="A91" s="3" t="s">
        <v>166</v>
      </c>
      <c r="B91" s="3" t="s">
        <v>167</v>
      </c>
      <c r="C91" s="4" t="str">
        <f>IFERROR(__xludf.DUMMYFUNCTION("GOOGLETRANSLATE(A91,""zh"",""en"")"),"Minority")</f>
        <v>Minority</v>
      </c>
    </row>
    <row r="92" ht="14.25" customHeight="1">
      <c r="A92" s="3" t="s">
        <v>168</v>
      </c>
      <c r="B92" s="3" t="s">
        <v>169</v>
      </c>
      <c r="C92" s="4" t="str">
        <f>IFERROR(__xludf.DUMMYFUNCTION("GOOGLETRANSLATE(A92,""zh"",""en"")"),"Foolishness")</f>
        <v>Foolishness</v>
      </c>
    </row>
    <row r="93" ht="14.25" customHeight="1">
      <c r="A93" s="3" t="s">
        <v>170</v>
      </c>
      <c r="B93" s="3" t="s">
        <v>171</v>
      </c>
      <c r="C93" s="4" t="str">
        <f>IFERROR(__xludf.DUMMYFUNCTION("GOOGLETRANSLATE(A93,""zh"",""en"")"),"Fantastic body")</f>
        <v>Fantastic body</v>
      </c>
    </row>
    <row r="94" ht="14.25" customHeight="1">
      <c r="A94" s="3" t="s">
        <v>172</v>
      </c>
      <c r="B94" s="3" t="s">
        <v>173</v>
      </c>
      <c r="C94" s="4" t="str">
        <f>IFERROR(__xludf.DUMMYFUNCTION("GOOGLETRANSLATE(A94,""zh"",""en"")"),"Twelve")</f>
        <v>Twelve</v>
      </c>
    </row>
    <row r="95" ht="14.25" customHeight="1">
      <c r="A95" s="3" t="s">
        <v>174</v>
      </c>
      <c r="B95" s="3" t="s">
        <v>175</v>
      </c>
      <c r="C95" s="4" t="str">
        <f>IFERROR(__xludf.DUMMYFUNCTION("GOOGLETRANSLATE(A95,""zh"",""en"")"),"wisdom")</f>
        <v>wisdom</v>
      </c>
    </row>
    <row r="96" ht="14.25" customHeight="1">
      <c r="A96" s="3" t="s">
        <v>176</v>
      </c>
      <c r="B96" s="3" t="s">
        <v>177</v>
      </c>
      <c r="C96" s="4" t="str">
        <f>IFERROR(__xludf.DUMMYFUNCTION("GOOGLETRANSLATE(A96,""zh"",""en"")"),"Wisdom")</f>
        <v>Wisdom</v>
      </c>
    </row>
    <row r="97" ht="14.25" customHeight="1">
      <c r="A97" s="3" t="s">
        <v>178</v>
      </c>
      <c r="B97" s="3" t="s">
        <v>177</v>
      </c>
      <c r="C97" s="4" t="str">
        <f>IFERROR(__xludf.DUMMYFUNCTION("GOOGLETRANSLATE(A97,""zh"",""en"")"),"Wisdom")</f>
        <v>Wisdom</v>
      </c>
    </row>
    <row r="98" ht="14.25" customHeight="1">
      <c r="A98" s="3" t="s">
        <v>179</v>
      </c>
      <c r="B98" s="3" t="s">
        <v>180</v>
      </c>
      <c r="C98" s="4" t="str">
        <f>IFERROR(__xludf.DUMMYFUNCTION("GOOGLETRANSLATE(A98,""zh"",""en"")"),"Kasuda")</f>
        <v>Kasuda</v>
      </c>
    </row>
    <row r="99" ht="14.25" customHeight="1">
      <c r="A99" s="3" t="s">
        <v>181</v>
      </c>
      <c r="B99" s="3" t="s">
        <v>182</v>
      </c>
      <c r="C99" s="4" t="str">
        <f>IFERROR(__xludf.DUMMYFUNCTION("GOOGLETRANSLATE(A99,""zh"",""en"")"),"Ganzhur")</f>
        <v>Ganzhur</v>
      </c>
    </row>
    <row r="100" ht="14.25" customHeight="1">
      <c r="A100" s="3" t="s">
        <v>183</v>
      </c>
      <c r="B100" s="3" t="s">
        <v>184</v>
      </c>
      <c r="C100" s="4" t="str">
        <f>IFERROR(__xludf.DUMMYFUNCTION("GOOGLETRANSLATE(A100,""zh"",""en"")"),"Karma")</f>
        <v>Karma</v>
      </c>
    </row>
    <row r="101" ht="14.25" customHeight="1">
      <c r="A101" s="3" t="s">
        <v>185</v>
      </c>
      <c r="B101" s="3" t="s">
        <v>186</v>
      </c>
      <c r="C101" s="4" t="str">
        <f>IFERROR(__xludf.DUMMYFUNCTION("GOOGLETRANSLATE(A101,""zh"",""en"")"),"Diamond King Kong")</f>
        <v>Diamond King Kong</v>
      </c>
    </row>
    <row r="102" ht="14.25" customHeight="1">
      <c r="A102" s="3" t="s">
        <v>187</v>
      </c>
      <c r="B102" s="3" t="s">
        <v>188</v>
      </c>
      <c r="C102" s="4" t="str">
        <f>IFERROR(__xludf.DUMMYFUNCTION("GOOGLETRANSLATE(A102,""zh"",""en"")"),"Calamity")</f>
        <v>Calamity</v>
      </c>
    </row>
    <row r="103" ht="14.25" customHeight="1">
      <c r="A103" s="3" t="s">
        <v>189</v>
      </c>
      <c r="B103" s="3" t="s">
        <v>190</v>
      </c>
      <c r="C103" s="4" t="str">
        <f>IFERROR(__xludf.DUMMYFUNCTION("GOOGLETRANSLATE(A103,""zh"",""en"")"),"industry")</f>
        <v>industry</v>
      </c>
    </row>
    <row r="104" ht="14.25" customHeight="1">
      <c r="A104" s="3" t="s">
        <v>191</v>
      </c>
      <c r="B104" s="3" t="s">
        <v>192</v>
      </c>
      <c r="C104" s="4" t="str">
        <f>IFERROR(__xludf.DUMMYFUNCTION("GOOGLETRANSLATE(A104,""zh"",""en"")"),"Karma Karju")</f>
        <v>Karma Karju</v>
      </c>
    </row>
    <row r="105" ht="14.25" customHeight="1">
      <c r="A105" s="3" t="s">
        <v>193</v>
      </c>
      <c r="B105" s="3" t="s">
        <v>194</v>
      </c>
      <c r="C105" s="4" t="str">
        <f>IFERROR(__xludf.DUMMYFUNCTION("GOOGLETRANSLATE(A105,""zh"",""en"")"),"Karmapa")</f>
        <v>Karmapa</v>
      </c>
    </row>
    <row r="106" ht="14.25" customHeight="1">
      <c r="A106" s="3" t="s">
        <v>195</v>
      </c>
      <c r="B106" s="3" t="s">
        <v>196</v>
      </c>
      <c r="C106" s="4" t="str">
        <f>IFERROR(__xludf.DUMMYFUNCTION("GOOGLETRANSLATE(A106,""zh"",""en"")"),"Karma habitual or imprint")</f>
        <v>Karma habitual or imprint</v>
      </c>
    </row>
    <row r="107" ht="14.25" customHeight="1">
      <c r="A107" s="3" t="s">
        <v>197</v>
      </c>
      <c r="B107" s="3" t="s">
        <v>198</v>
      </c>
      <c r="C107" s="4" t="str">
        <f>IFERROR(__xludf.DUMMYFUNCTION("GOOGLETRANSLATE(A107,""zh"",""en"")"),"Three")</f>
        <v>Three</v>
      </c>
    </row>
    <row r="108" ht="14.25" customHeight="1">
      <c r="A108" s="3" t="s">
        <v>199</v>
      </c>
      <c r="B108" s="3" t="s">
        <v>200</v>
      </c>
      <c r="C108" s="4" t="str">
        <f>IFERROR(__xludf.DUMMYFUNCTION("GOOGLETRANSLATE(A108,""zh"",""en"")"),"Professor")</f>
        <v>Professor</v>
      </c>
    </row>
    <row r="109" ht="14.25" customHeight="1">
      <c r="A109" s="3" t="s">
        <v>201</v>
      </c>
      <c r="B109" s="3" t="s">
        <v>202</v>
      </c>
      <c r="C109" s="4" t="str">
        <f>IFERROR(__xludf.DUMMYFUNCTION("GOOGLETRANSLATE(A109,""zh"",""en"")"),"Inkro Bodhi King")</f>
        <v>Inkro Bodhi King</v>
      </c>
    </row>
    <row r="110" ht="14.25" customHeight="1">
      <c r="A110" s="3" t="s">
        <v>84</v>
      </c>
      <c r="B110" s="3" t="s">
        <v>203</v>
      </c>
      <c r="C110" s="4" t="str">
        <f>IFERROR(__xludf.DUMMYFUNCTION("GOOGLETRANSLATE(A110,""zh"",""en"")"),"trouble")</f>
        <v>trouble</v>
      </c>
    </row>
    <row r="111" ht="14.25" customHeight="1">
      <c r="A111" s="3" t="s">
        <v>204</v>
      </c>
      <c r="B111" s="3" t="s">
        <v>205</v>
      </c>
      <c r="C111" s="4" t="str">
        <f>IFERROR(__xludf.DUMMYFUNCTION("GOOGLETRANSLATE(A111,""zh"",""en"")"),"Dense")</f>
        <v>Dense</v>
      </c>
    </row>
    <row r="112" ht="14.25" customHeight="1">
      <c r="A112" s="3" t="s">
        <v>206</v>
      </c>
      <c r="B112" s="3" t="s">
        <v>207</v>
      </c>
      <c r="C112" s="4" t="str">
        <f>IFERROR(__xludf.DUMMYFUNCTION("GOOGLETRANSLATE(A112,""zh"",""en"")"),"Kurryba")</f>
        <v>Kurryba</v>
      </c>
    </row>
    <row r="113" ht="14.25" customHeight="1">
      <c r="A113" s="3" t="s">
        <v>208</v>
      </c>
      <c r="B113" s="3" t="s">
        <v>209</v>
      </c>
      <c r="C113" s="4" t="str">
        <f>IFERROR(__xludf.DUMMYFUNCTION("GOOGLETRANSLATE(A113,""zh"",""en"")"),"Lama")</f>
        <v>Lama</v>
      </c>
    </row>
    <row r="114" ht="14.25" customHeight="1">
      <c r="A114" s="3" t="s">
        <v>147</v>
      </c>
      <c r="B114" s="3" t="s">
        <v>209</v>
      </c>
      <c r="C114" s="4" t="str">
        <f>IFERROR(__xludf.DUMMYFUNCTION("GOOGLETRANSLATE(A114,""zh"",""en"")"),"Guru")</f>
        <v>Guru</v>
      </c>
    </row>
    <row r="115" ht="14.25" customHeight="1">
      <c r="A115" s="3" t="s">
        <v>210</v>
      </c>
      <c r="B115" s="3" t="s">
        <v>211</v>
      </c>
      <c r="C115" s="4" t="str">
        <f>IFERROR(__xludf.DUMMYFUNCTION("GOOGLETRANSLATE(A115,""zh"",""en"")"),"relief")</f>
        <v>relief</v>
      </c>
    </row>
    <row r="116" ht="14.25" customHeight="1">
      <c r="A116" s="3" t="s">
        <v>212</v>
      </c>
      <c r="B116" s="3" t="s">
        <v>213</v>
      </c>
      <c r="C116" s="4" t="str">
        <f>IFERROR(__xludf.DUMMYFUNCTION("GOOGLETRANSLATE(A116,""zh"",""en"")"),"Cultivation")</f>
        <v>Cultivation</v>
      </c>
    </row>
    <row r="117" ht="14.25" customHeight="1">
      <c r="A117" s="3" t="s">
        <v>214</v>
      </c>
      <c r="B117" s="3" t="s">
        <v>215</v>
      </c>
      <c r="C117" s="4" t="str">
        <f>IFERROR(__xludf.DUMMYFUNCTION("GOOGLETRANSLATE(A117,""zh"",""en"")"),"Translator")</f>
        <v>Translator</v>
      </c>
    </row>
    <row r="118" ht="14.25" customHeight="1">
      <c r="A118" s="3" t="s">
        <v>216</v>
      </c>
      <c r="B118" s="3" t="s">
        <v>217</v>
      </c>
      <c r="C118" s="4" t="str">
        <f>IFERROR(__xludf.DUMMYFUNCTION("GOOGLETRANSLATE(A118,""zh"",""en"")"),"Next three")</f>
        <v>Next three</v>
      </c>
    </row>
    <row r="119" ht="14.25" customHeight="1">
      <c r="A119" s="3" t="s">
        <v>218</v>
      </c>
      <c r="B119" s="3" t="s">
        <v>217</v>
      </c>
      <c r="C119" s="4" t="str">
        <f>IFERROR(__xludf.DUMMYFUNCTION("GOOGLETRANSLATE(A119,""zh"",""en"")"),"Bad interest")</f>
        <v>Bad interest</v>
      </c>
    </row>
    <row r="120" ht="14.25" customHeight="1">
      <c r="A120" s="3" t="s">
        <v>219</v>
      </c>
      <c r="B120" s="3" t="s">
        <v>220</v>
      </c>
      <c r="C120" s="4" t="str">
        <f>IFERROR(__xludf.DUMMYFUNCTION("GOOGLETRANSLATE(A120,""zh"",""en"")"),"bright")</f>
        <v>bright</v>
      </c>
    </row>
    <row r="121" ht="14.25" customHeight="1">
      <c r="A121" s="3" t="s">
        <v>221</v>
      </c>
      <c r="B121" s="3" t="s">
        <v>222</v>
      </c>
      <c r="C121" s="4" t="str">
        <f>IFERROR(__xludf.DUMMYFUNCTION("GOOGLETRANSLATE(A121,""zh"",""en"")"),"Medium view")</f>
        <v>Medium view</v>
      </c>
    </row>
    <row r="122" ht="14.25" customHeight="1">
      <c r="A122" s="3" t="s">
        <v>223</v>
      </c>
      <c r="B122" s="3" t="s">
        <v>224</v>
      </c>
      <c r="C122" s="4" t="str">
        <f>IFERROR(__xludf.DUMMYFUNCTION("GOOGLETRANSLATE(A122,""zh"",""en"")"),"Mahagala")</f>
        <v>Mahagala</v>
      </c>
    </row>
    <row r="123" ht="14.25" customHeight="1">
      <c r="A123" s="3" t="s">
        <v>225</v>
      </c>
      <c r="B123" s="3" t="s">
        <v>226</v>
      </c>
      <c r="C123" s="4" t="str">
        <f>IFERROR(__xludf.DUMMYFUNCTION("GOOGLETRANSLATE(A123,""zh"",""en"")"),"Dahuahua")</f>
        <v>Dahuahua</v>
      </c>
    </row>
    <row r="124" ht="14.25" customHeight="1">
      <c r="A124" s="3" t="s">
        <v>227</v>
      </c>
      <c r="B124" s="3" t="s">
        <v>228</v>
      </c>
      <c r="C124" s="4" t="str">
        <f>IFERROR(__xludf.DUMMYFUNCTION("GOOGLETRANSLATE(A124,""zh"",""en"")"),"Big fingerprint")</f>
        <v>Big fingerprint</v>
      </c>
    </row>
    <row r="125" ht="14.25" customHeight="1">
      <c r="A125" s="3" t="s">
        <v>229</v>
      </c>
      <c r="B125" s="3" t="s">
        <v>230</v>
      </c>
      <c r="C125" s="4" t="str">
        <f>IFERROR(__xludf.DUMMYFUNCTION("GOOGLETRANSLATE(A125,""zh"",""en"")"),"Daban Zhida")</f>
        <v>Daban Zhida</v>
      </c>
    </row>
    <row r="126" ht="14.25" customHeight="1">
      <c r="A126" s="3" t="s">
        <v>231</v>
      </c>
      <c r="B126" s="3" t="s">
        <v>232</v>
      </c>
      <c r="C126" s="4" t="str">
        <f>IFERROR(__xludf.DUMMYFUNCTION("GOOGLETRANSLATE(A126,""zh"",""en"")"),"Great achievement")</f>
        <v>Great achievement</v>
      </c>
    </row>
    <row r="127" ht="14.25" customHeight="1">
      <c r="A127" s="3" t="s">
        <v>233</v>
      </c>
      <c r="B127" s="3" t="s">
        <v>234</v>
      </c>
      <c r="C127" s="4" t="str">
        <f>IFERROR(__xludf.DUMMYFUNCTION("GOOGLETRANSLATE(A127,""zh"",""en"")"),"Mahayana")</f>
        <v>Mahayana</v>
      </c>
    </row>
    <row r="128" ht="14.25" customHeight="1">
      <c r="A128" s="3" t="s">
        <v>235</v>
      </c>
      <c r="B128" s="3" t="s">
        <v>236</v>
      </c>
      <c r="C128" s="4" t="str">
        <f>IFERROR(__xludf.DUMMYFUNCTION("GOOGLETRANSLATE(A128,""zh"",""en"")"),"Merbaba")</f>
        <v>Merbaba</v>
      </c>
    </row>
    <row r="129" ht="14.25" customHeight="1">
      <c r="A129" s="3" t="s">
        <v>237</v>
      </c>
      <c r="B129" s="3" t="s">
        <v>236</v>
      </c>
      <c r="C129" s="4" t="str">
        <f>IFERROR(__xludf.DUMMYFUNCTION("GOOGLETRANSLATE(A129,""zh"",""en"")"),"Magazba")</f>
        <v>Magazba</v>
      </c>
    </row>
    <row r="130" ht="14.25" customHeight="1">
      <c r="A130" s="3" t="s">
        <v>238</v>
      </c>
      <c r="B130" s="3" t="s">
        <v>239</v>
      </c>
      <c r="C130" s="4" t="str">
        <f>IFERROR(__xludf.DUMMYFUNCTION("GOOGLETRANSLATE(A130,""zh"",""en"")"),"Roset")</f>
        <v>Roset</v>
      </c>
    </row>
    <row r="131" ht="14.25" customHeight="1">
      <c r="A131" s="3" t="s">
        <v>240</v>
      </c>
      <c r="B131" s="3" t="s">
        <v>241</v>
      </c>
      <c r="C131" s="4" t="str">
        <f>IFERROR(__xludf.DUMMYFUNCTION("GOOGLETRANSLATE(A131,""zh"",""en"")"),"Mandala")</f>
        <v>Mandala</v>
      </c>
    </row>
    <row r="132" ht="14.25" customHeight="1">
      <c r="A132" s="3" t="s">
        <v>242</v>
      </c>
      <c r="B132" s="3" t="s">
        <v>241</v>
      </c>
      <c r="C132" s="4" t="str">
        <f>IFERROR(__xludf.DUMMYFUNCTION("GOOGLETRANSLATE(A132,""zh"",""en"")"),"Medium enclosure")</f>
        <v>Medium enclosure</v>
      </c>
    </row>
    <row r="133" ht="14.25" customHeight="1">
      <c r="A133" s="3" t="s">
        <v>243</v>
      </c>
      <c r="B133" s="3" t="s">
        <v>241</v>
      </c>
      <c r="C133" s="4" t="str">
        <f>IFERROR(__xludf.DUMMYFUNCTION("GOOGLETRANSLATE(A133,""zh"",""en"")"),"Mandala")</f>
        <v>Mandala</v>
      </c>
    </row>
    <row r="134" ht="14.25" customHeight="1">
      <c r="A134" s="3" t="s">
        <v>244</v>
      </c>
      <c r="B134" s="3" t="s">
        <v>245</v>
      </c>
      <c r="C134" s="4" t="str">
        <f>IFERROR(__xludf.DUMMYFUNCTION("GOOGLETRANSLATE(A134,""zh"",""en"")"),"Manjushri")</f>
        <v>Manjushri</v>
      </c>
    </row>
    <row r="135" ht="14.25" customHeight="1">
      <c r="A135" s="3" t="s">
        <v>246</v>
      </c>
      <c r="B135" s="3" t="s">
        <v>245</v>
      </c>
      <c r="C135" s="4" t="str">
        <f>IFERROR(__xludf.DUMMYFUNCTION("GOOGLETRANSLATE(A135,""zh"",""en"")"),"Manjushri Bodhisattva")</f>
        <v>Manjushri Bodhisattva</v>
      </c>
    </row>
    <row r="136" ht="14.25" customHeight="1">
      <c r="A136" s="3" t="s">
        <v>247</v>
      </c>
      <c r="B136" s="3" t="s">
        <v>245</v>
      </c>
      <c r="C136" s="4" t="str">
        <f>IFERROR(__xludf.DUMMYFUNCTION("GOOGLETRANSLATE(A136,""zh"",""en"")"),"Auspicious")</f>
        <v>Auspicious</v>
      </c>
    </row>
    <row r="137" ht="14.25" customHeight="1">
      <c r="A137" s="3" t="s">
        <v>248</v>
      </c>
      <c r="B137" s="3" t="s">
        <v>249</v>
      </c>
      <c r="C137" s="4" t="str">
        <f>IFERROR(__xludf.DUMMYFUNCTION("GOOGLETRANSLATE(A137,""zh"",""en"")"),"curse")</f>
        <v>curse</v>
      </c>
    </row>
    <row r="138" ht="14.25" customHeight="1">
      <c r="A138" s="3" t="s">
        <v>250</v>
      </c>
      <c r="B138" s="3" t="s">
        <v>249</v>
      </c>
      <c r="C138" s="4" t="str">
        <f>IFERROR(__xludf.DUMMYFUNCTION("GOOGLETRANSLATE(A138,""zh"",""en"")"),"Mantra")</f>
        <v>Mantra</v>
      </c>
    </row>
    <row r="139" ht="14.25" customHeight="1">
      <c r="A139" s="3" t="s">
        <v>251</v>
      </c>
      <c r="B139" s="3" t="s">
        <v>252</v>
      </c>
      <c r="C139" s="4" t="str">
        <f>IFERROR(__xludf.DUMMYFUNCTION("GOOGLETRANSLATE(A139,""zh"",""en"")"),"Mantra")</f>
        <v>Mantra</v>
      </c>
    </row>
    <row r="140" ht="14.25" customHeight="1">
      <c r="A140" s="3" t="s">
        <v>253</v>
      </c>
      <c r="B140" s="3" t="s">
        <v>254</v>
      </c>
      <c r="C140" s="4" t="str">
        <f>IFERROR(__xludf.DUMMYFUNCTION("GOOGLETRANSLATE(A140,""zh"",""en"")"),"Magic")</f>
        <v>Magic</v>
      </c>
    </row>
    <row r="141" ht="14.25" customHeight="1">
      <c r="A141" s="3" t="s">
        <v>255</v>
      </c>
      <c r="B141" s="3" t="s">
        <v>256</v>
      </c>
      <c r="C141" s="4" t="str">
        <f>IFERROR(__xludf.DUMMYFUNCTION("GOOGLETRANSLATE(A141,""zh"",""en"")"),"Marba")</f>
        <v>Marba</v>
      </c>
    </row>
    <row r="142" ht="14.25" customHeight="1">
      <c r="A142" s="3" t="s">
        <v>257</v>
      </c>
      <c r="B142" s="3" t="s">
        <v>258</v>
      </c>
      <c r="C142" s="4" t="str">
        <f>IFERROR(__xludf.DUMMYFUNCTION("GOOGLETRANSLATE(A142,""zh"",""en"")"),"Heart")</f>
        <v>Heart</v>
      </c>
    </row>
    <row r="143" ht="14.25" customHeight="1">
      <c r="A143" s="3" t="s">
        <v>259</v>
      </c>
      <c r="B143" s="3" t="s">
        <v>260</v>
      </c>
      <c r="C143" s="4" t="str">
        <f>IFERROR(__xludf.DUMMYFUNCTION("GOOGLETRANSLATE(A143,""zh"",""en"")"),"Milleri")</f>
        <v>Milleri</v>
      </c>
    </row>
    <row r="144" ht="14.25" customHeight="1">
      <c r="A144" s="3" t="s">
        <v>261</v>
      </c>
      <c r="B144" s="3" t="s">
        <v>262</v>
      </c>
      <c r="C144" s="4" t="str">
        <f>IFERROR(__xludf.DUMMYFUNCTION("GOOGLETRANSLATE(A144,""zh"",""en"")"),"Conscious")</f>
        <v>Conscious</v>
      </c>
    </row>
    <row r="145" ht="14.25" customHeight="1">
      <c r="A145" s="3" t="s">
        <v>263</v>
      </c>
      <c r="B145" s="3" t="s">
        <v>264</v>
      </c>
      <c r="C145" s="4" t="str">
        <f>IFERROR(__xludf.DUMMYFUNCTION("GOOGLETRANSLATE(A145,""zh"",""en"")"),"Mother -in -law")</f>
        <v>Mother -in -law</v>
      </c>
    </row>
    <row r="146" ht="14.25" customHeight="1">
      <c r="A146" s="3" t="s">
        <v>265</v>
      </c>
      <c r="B146" s="3" t="s">
        <v>266</v>
      </c>
      <c r="C146" s="4" t="str">
        <f>IFERROR(__xludf.DUMMYFUNCTION("GOOGLETRANSLATE(A146,""zh"",""en"")"),"Handprint")</f>
        <v>Handprint</v>
      </c>
    </row>
    <row r="147" ht="14.25" customHeight="1">
      <c r="A147" s="3" t="s">
        <v>267</v>
      </c>
      <c r="B147" s="3" t="s">
        <v>268</v>
      </c>
      <c r="C147" s="4" t="str">
        <f>IFERROR(__xludf.DUMMYFUNCTION("GOOGLETRANSLATE(A147,""zh"",""en"")"),"pulse")</f>
        <v>pulse</v>
      </c>
    </row>
    <row r="148" ht="14.25" customHeight="1">
      <c r="A148" s="3" t="s">
        <v>269</v>
      </c>
      <c r="B148" s="3" t="s">
        <v>270</v>
      </c>
      <c r="C148" s="4" t="str">
        <f>IFERROR(__xludf.DUMMYFUNCTION("GOOGLETRANSLATE(A148,""zh"",""en"")"),"dragon")</f>
        <v>dragon</v>
      </c>
    </row>
    <row r="149" ht="14.25" customHeight="1">
      <c r="A149" s="3" t="s">
        <v>271</v>
      </c>
      <c r="B149" s="3" t="s">
        <v>272</v>
      </c>
      <c r="C149" s="4" t="str">
        <f>IFERROR(__xludf.DUMMYFUNCTION("GOOGLETRANSLATE(A149,""zh"",""en"")"),"Dragon Tree Bodhisattva")</f>
        <v>Dragon Tree Bodhisattva</v>
      </c>
    </row>
    <row r="150" ht="14.25" customHeight="1">
      <c r="A150" s="3" t="s">
        <v>273</v>
      </c>
      <c r="B150" s="3" t="s">
        <v>274</v>
      </c>
      <c r="C150" s="4" t="str">
        <f>IFERROR(__xludf.DUMMYFUNCTION("GOOGLETRANSLATE(A150,""zh"",""en"")"),"Naha Buddha College")</f>
        <v>Naha Buddha College</v>
      </c>
    </row>
    <row r="151" ht="14.25" customHeight="1">
      <c r="A151" s="3" t="s">
        <v>275</v>
      </c>
      <c r="B151" s="3" t="s">
        <v>276</v>
      </c>
      <c r="C151" s="4" t="str">
        <f>IFERROR(__xludf.DUMMYFUNCTION("GOOGLETRANSLATE(A151,""zh"",""en"")"),"Naulba")</f>
        <v>Naulba</v>
      </c>
    </row>
    <row r="152" ht="14.25" customHeight="1">
      <c r="A152" s="3" t="s">
        <v>277</v>
      </c>
      <c r="B152" s="3" t="s">
        <v>278</v>
      </c>
      <c r="C152" s="4" t="str">
        <f>IFERROR(__xludf.DUMMYFUNCTION("GOOGLETRANSLATE(A152,""zh"",""en"")"),"Add")</f>
        <v>Add</v>
      </c>
    </row>
    <row r="153" ht="14.25" customHeight="1">
      <c r="A153" s="3" t="s">
        <v>279</v>
      </c>
      <c r="B153" s="3" t="s">
        <v>280</v>
      </c>
      <c r="C153" s="4" t="str">
        <f>IFERROR(__xludf.DUMMYFUNCTION("GOOGLETRANSLATE(A153,""zh"",""en"")"),"Disconnect")</f>
        <v>Disconnect</v>
      </c>
    </row>
    <row r="154" ht="14.25" customHeight="1">
      <c r="A154" s="3" t="s">
        <v>281</v>
      </c>
      <c r="B154" s="3" t="s">
        <v>282</v>
      </c>
      <c r="C154" s="4" t="str">
        <f>IFERROR(__xludf.DUMMYFUNCTION("GOOGLETRANSLATE(A154,""zh"",""en"")"),"Incarnation")</f>
        <v>Incarnation</v>
      </c>
    </row>
    <row r="155" ht="14.25" customHeight="1">
      <c r="A155" s="3" t="s">
        <v>283</v>
      </c>
      <c r="B155" s="3" t="s">
        <v>284</v>
      </c>
      <c r="C155" s="4" t="str">
        <f>IFERROR(__xludf.DUMMYFUNCTION("GOOGLETRANSLATE(A155,""zh"",""en"")"),"Nirvana")</f>
        <v>Nirvana</v>
      </c>
    </row>
    <row r="156" ht="14.25" customHeight="1">
      <c r="A156" s="3" t="s">
        <v>285</v>
      </c>
      <c r="B156" s="3" t="s">
        <v>286</v>
      </c>
      <c r="C156" s="4" t="str">
        <f>IFERROR(__xludf.DUMMYFUNCTION("GOOGLETRANSLATE(A156,""zh"",""en"")"),"Disorderly")</f>
        <v>Disorderly</v>
      </c>
    </row>
    <row r="157" ht="14.25" customHeight="1">
      <c r="A157" s="3" t="s">
        <v>287</v>
      </c>
      <c r="B157" s="3" t="s">
        <v>288</v>
      </c>
      <c r="C157" s="4" t="str">
        <f>IFERROR(__xludf.DUMMYFUNCTION("GOOGLETRANSLATE(A157,""zh"",""en"")"),"Unprepared")</f>
        <v>Unprepared</v>
      </c>
    </row>
    <row r="158" ht="14.25" customHeight="1">
      <c r="A158" s="3" t="s">
        <v>289</v>
      </c>
      <c r="B158" s="3" t="s">
        <v>290</v>
      </c>
      <c r="C158" s="4" t="str">
        <f>IFERROR(__xludf.DUMMYFUNCTION("GOOGLETRANSLATE(A158,""zh"",""en"")"),"No repair")</f>
        <v>No repair</v>
      </c>
    </row>
    <row r="159" ht="14.25" customHeight="1">
      <c r="A159" s="3" t="s">
        <v>291</v>
      </c>
      <c r="B159" s="3" t="s">
        <v>292</v>
      </c>
      <c r="C159" s="4" t="str">
        <f>IFERROR(__xludf.DUMMYFUNCTION("GOOGLETRANSLATE(A159,""zh"",""en"")"),"No thought")</f>
        <v>No thought</v>
      </c>
    </row>
    <row r="160" ht="14.25" customHeight="1">
      <c r="A160" s="3" t="s">
        <v>293</v>
      </c>
      <c r="B160" s="3" t="s">
        <v>294</v>
      </c>
      <c r="C160" s="4" t="str">
        <f>IFERROR(__xludf.DUMMYFUNCTION("GOOGLETRANSLATE(A160,""zh"",""en"")"),"Ningma")</f>
        <v>Ningma</v>
      </c>
    </row>
    <row r="161" ht="14.25" customHeight="1">
      <c r="A161" s="3" t="s">
        <v>295</v>
      </c>
      <c r="B161" s="3" t="s">
        <v>296</v>
      </c>
      <c r="C161" s="4" t="str">
        <f>IFERROR(__xludf.DUMMYFUNCTION("GOOGLETRANSLATE(A161,""zh"",""en"")"),"Obstacle")</f>
        <v>Obstacle</v>
      </c>
    </row>
    <row r="162" ht="14.25" customHeight="1">
      <c r="A162" s="3" t="s">
        <v>297</v>
      </c>
      <c r="B162" s="3" t="s">
        <v>298</v>
      </c>
      <c r="C162" s="4" t="str">
        <f>IFERROR(__xludf.DUMMYFUNCTION("GOOGLETRANSLATE(A162,""zh"",""en"")"),"Read")</f>
        <v>Read</v>
      </c>
    </row>
    <row r="163" ht="14.25" customHeight="1">
      <c r="A163" s="3" t="s">
        <v>299</v>
      </c>
      <c r="B163" s="3" t="s">
        <v>300</v>
      </c>
      <c r="C163" s="4" t="str">
        <f>IFERROR(__xludf.DUMMYFUNCTION("GOOGLETRANSLATE(A163,""zh"",""en"")"),"Dedicated")</f>
        <v>Dedicated</v>
      </c>
    </row>
    <row r="164" ht="14.25" customHeight="1">
      <c r="A164" s="3" t="s">
        <v>301</v>
      </c>
      <c r="B164" s="3" t="s">
        <v>302</v>
      </c>
      <c r="C164" s="4" t="str">
        <f>IFERROR(__xludf.DUMMYFUNCTION("GOOGLETRANSLATE(A164,""zh"",""en"")"),"Blindly")</f>
        <v>Blindly</v>
      </c>
    </row>
    <row r="165" ht="14.25" customHeight="1">
      <c r="A165" s="3" t="s">
        <v>303</v>
      </c>
      <c r="B165" s="3" t="s">
        <v>304</v>
      </c>
      <c r="C165" s="4" t="str">
        <f>IFERROR(__xludf.DUMMYFUNCTION("GOOGLETRANSLATE(A165,""zh"",""en"")"),"Professor")</f>
        <v>Professor</v>
      </c>
    </row>
    <row r="166" ht="14.25" customHeight="1">
      <c r="A166" s="3" t="s">
        <v>305</v>
      </c>
      <c r="B166" s="3" t="s">
        <v>306</v>
      </c>
      <c r="C166" s="4" t="str">
        <f>IFERROR(__xludf.DUMMYFUNCTION("GOOGLETRANSLATE(A166,""zh"",""en"")"),"Ban Zhida")</f>
        <v>Ban Zhida</v>
      </c>
    </row>
    <row r="167" ht="14.25" customHeight="1">
      <c r="A167" s="3" t="s">
        <v>307</v>
      </c>
      <c r="B167" s="3" t="s">
        <v>308</v>
      </c>
      <c r="C167" s="4" t="str">
        <f>IFERROR(__xludf.DUMMYFUNCTION("GOOGLETRANSLATE(A167,""zh"",""en"")"),"Six -degree Paramita")</f>
        <v>Six -degree Paramita</v>
      </c>
    </row>
    <row r="168" ht="14.25" customHeight="1">
      <c r="A168" s="3" t="s">
        <v>309</v>
      </c>
      <c r="B168" s="3" t="s">
        <v>308</v>
      </c>
      <c r="C168" s="4" t="str">
        <f>IFERROR(__xludf.DUMMYFUNCTION("GOOGLETRANSLATE(A168,""zh"",""en"")"),"Complete")</f>
        <v>Complete</v>
      </c>
    </row>
    <row r="169" ht="14.25" customHeight="1">
      <c r="A169" s="3" t="s">
        <v>310</v>
      </c>
      <c r="B169" s="3" t="s">
        <v>308</v>
      </c>
      <c r="C169" s="4" t="str">
        <f>IFERROR(__xludf.DUMMYFUNCTION("GOOGLETRANSLATE(A169,""zh"",""en"")"),"Surpass")</f>
        <v>Surpass</v>
      </c>
    </row>
    <row r="170" ht="14.25" customHeight="1">
      <c r="A170" s="3" t="s">
        <v>311</v>
      </c>
      <c r="B170" s="3" t="s">
        <v>312</v>
      </c>
      <c r="C170" s="4" t="str">
        <f>IFERROR(__xludf.DUMMYFUNCTION("GOOGLETRANSLATE(A170,""zh"",""en"")"),"Liberation")</f>
        <v>Liberation</v>
      </c>
    </row>
    <row r="171" ht="14.25" customHeight="1">
      <c r="A171" s="3" t="s">
        <v>313</v>
      </c>
      <c r="B171" s="3" t="s">
        <v>314</v>
      </c>
      <c r="C171" s="4" t="str">
        <f>IFERROR(__xludf.DUMMYFUNCTION("GOOGLETRANSLATE(A171,""zh"",""en"")"),"Facilitate")</f>
        <v>Facilitate</v>
      </c>
    </row>
    <row r="172" ht="14.25" customHeight="1">
      <c r="A172" s="3" t="s">
        <v>315</v>
      </c>
      <c r="B172" s="3" t="s">
        <v>316</v>
      </c>
      <c r="C172" s="4" t="str">
        <f>IFERROR(__xludf.DUMMYFUNCTION("GOOGLETRANSLATE(A172,""zh"",""en"")"),"With partial selfishness")</f>
        <v>With partial selfishness</v>
      </c>
    </row>
    <row r="173" ht="14.25" customHeight="1">
      <c r="A173" s="3" t="s">
        <v>317</v>
      </c>
      <c r="B173" s="3" t="s">
        <v>316</v>
      </c>
      <c r="C173" s="4" t="str">
        <f>IFERROR(__xludf.DUMMYFUNCTION("GOOGLETRANSLATE(A173,""zh"",""en"")"),"Tragedy")</f>
        <v>Tragedy</v>
      </c>
    </row>
    <row r="174" ht="14.25" customHeight="1">
      <c r="A174" s="3" t="s">
        <v>318</v>
      </c>
      <c r="B174" s="3" t="s">
        <v>319</v>
      </c>
      <c r="C174" s="4" t="str">
        <f>IFERROR(__xludf.DUMMYFUNCTION("GOOGLETRANSLATE(A174,""zh"",""en"")"),"Nirvana")</f>
        <v>Nirvana</v>
      </c>
    </row>
    <row r="175" ht="14.25" customHeight="1">
      <c r="A175" s="3" t="s">
        <v>320</v>
      </c>
      <c r="B175" s="3" t="s">
        <v>321</v>
      </c>
      <c r="C175" s="4" t="str">
        <f>IFERROR(__xludf.DUMMYFUNCTION("GOOGLETRANSLATE(A175,""zh"",""en"")"),"Relocation")</f>
        <v>Relocation</v>
      </c>
    </row>
    <row r="176" ht="14.25" customHeight="1">
      <c r="A176" s="3" t="s">
        <v>322</v>
      </c>
      <c r="B176" s="3" t="s">
        <v>321</v>
      </c>
      <c r="C176" s="4" t="str">
        <f>IFERROR(__xludf.DUMMYFUNCTION("GOOGLETRANSLATE(A176,""zh"",""en"")"),"Bid")</f>
        <v>Bid</v>
      </c>
    </row>
    <row r="177" ht="14.25" customHeight="1">
      <c r="A177" s="3" t="s">
        <v>322</v>
      </c>
      <c r="B177" s="3" t="s">
        <v>323</v>
      </c>
      <c r="C177" s="4" t="str">
        <f>IFERROR(__xludf.DUMMYFUNCTION("GOOGLETRANSLATE(A177,""zh"",""en"")"),"Bid")</f>
        <v>Bid</v>
      </c>
    </row>
    <row r="178" ht="14.25" customHeight="1">
      <c r="A178" s="3" t="s">
        <v>324</v>
      </c>
      <c r="B178" s="3" t="s">
        <v>325</v>
      </c>
      <c r="C178" s="4" t="str">
        <f>IFERROR(__xludf.DUMMYFUNCTION("GOOGLETRANSLATE(A178,""zh"",""en"")"),"Direct finger")</f>
        <v>Direct finger</v>
      </c>
    </row>
    <row r="179" ht="14.25" customHeight="1">
      <c r="A179" s="3" t="s">
        <v>326</v>
      </c>
      <c r="B179" s="3" t="s">
        <v>327</v>
      </c>
      <c r="C179" s="4" t="str">
        <f>IFERROR(__xludf.DUMMYFUNCTION("GOOGLETRANSLATE(A179,""zh"",""en"")"),"gas")</f>
        <v>gas</v>
      </c>
    </row>
    <row r="180" ht="14.25" customHeight="1">
      <c r="A180" s="3" t="s">
        <v>328</v>
      </c>
      <c r="B180" s="3" t="s">
        <v>327</v>
      </c>
      <c r="C180" s="4" t="str">
        <f>IFERROR(__xludf.DUMMYFUNCTION("GOOGLETRANSLATE(A180,""zh"",""en"")"),"Wind")</f>
        <v>Wind</v>
      </c>
    </row>
    <row r="181" ht="14.25" customHeight="1">
      <c r="A181" s="3" t="s">
        <v>329</v>
      </c>
      <c r="B181" s="3" t="s">
        <v>330</v>
      </c>
      <c r="C181" s="4" t="str">
        <f>IFERROR(__xludf.DUMMYFUNCTION("GOOGLETRANSLATE(A181,""zh"",""en"")"),"Prajna")</f>
        <v>Prajna</v>
      </c>
    </row>
    <row r="182" ht="14.25" customHeight="1">
      <c r="A182" s="3" t="s">
        <v>331</v>
      </c>
      <c r="B182" s="3" t="s">
        <v>330</v>
      </c>
      <c r="C182" s="4" t="str">
        <f>IFERROR(__xludf.DUMMYFUNCTION("GOOGLETRANSLATE(A182,""zh"",""en"")"),"Wisdom")</f>
        <v>Wisdom</v>
      </c>
    </row>
    <row r="183" ht="14.25" customHeight="1">
      <c r="A183" s="3" t="s">
        <v>332</v>
      </c>
      <c r="B183" s="3" t="s">
        <v>333</v>
      </c>
      <c r="C183" s="4" t="str">
        <f>IFERROR(__xludf.DUMMYFUNCTION("GOOGLETRANSLATE(A183,""zh"",""en"")"),"Prajna Paramita")</f>
        <v>Prajna Paramita</v>
      </c>
    </row>
    <row r="184" ht="14.25" customHeight="1">
      <c r="A184" s="5" t="s">
        <v>334</v>
      </c>
      <c r="B184" s="3" t="s">
        <v>335</v>
      </c>
      <c r="C184" s="4" t="str">
        <f>IFERROR(__xludf.DUMMYFUNCTION("GOOGLETRANSLATE(A184,""zh"",""en"")"),"Prajna Paramita")</f>
        <v>Prajna Paramita</v>
      </c>
    </row>
    <row r="185" ht="14.25" customHeight="1">
      <c r="A185" s="3" t="s">
        <v>336</v>
      </c>
      <c r="B185" s="3" t="s">
        <v>337</v>
      </c>
      <c r="C185" s="4" t="str">
        <f>IFERROR(__xludf.DUMMYFUNCTION("GOOGLETRANSLATE(A185,""zh"",""en"")"),"Buddha")</f>
        <v>Buddha</v>
      </c>
    </row>
    <row r="186" ht="14.25" customHeight="1">
      <c r="A186" s="3" t="s">
        <v>338</v>
      </c>
      <c r="B186" s="3" t="s">
        <v>337</v>
      </c>
      <c r="C186" s="4" t="str">
        <f>IFERROR(__xludf.DUMMYFUNCTION("GOOGLETRANSLATE(A186,""zh"",""en"")"),"Fate")</f>
        <v>Fate</v>
      </c>
    </row>
    <row r="187" ht="14.25" customHeight="1">
      <c r="A187" s="3" t="s">
        <v>339</v>
      </c>
      <c r="B187" s="3" t="s">
        <v>340</v>
      </c>
      <c r="C187" s="4" t="str">
        <f>IFERROR(__xludf.DUMMYFUNCTION("GOOGLETRANSLATE(A187,""zh"",""en"")"),"Unsatisfactory")</f>
        <v>Unsatisfactory</v>
      </c>
    </row>
    <row r="188" ht="14.25" customHeight="1">
      <c r="A188" s="3" t="s">
        <v>341</v>
      </c>
      <c r="B188" s="3" t="s">
        <v>342</v>
      </c>
      <c r="C188" s="4" t="str">
        <f>IFERROR(__xludf.DUMMYFUNCTION("GOOGLETRANSLATE(A188,""zh"",""en"")"),"Self -empty school")</f>
        <v>Self -empty school</v>
      </c>
    </row>
    <row r="189" ht="14.25" customHeight="1">
      <c r="A189" s="3" t="s">
        <v>343</v>
      </c>
      <c r="B189" s="3" t="s">
        <v>344</v>
      </c>
      <c r="C189" s="4" t="str">
        <f>IFERROR(__xludf.DUMMYFUNCTION("GOOGLETRANSLATE(A189,""zh"",""en"")"),"make out")</f>
        <v>make out</v>
      </c>
    </row>
    <row r="190" ht="14.25" customHeight="1">
      <c r="A190" s="3" t="s">
        <v>345</v>
      </c>
      <c r="B190" s="3" t="s">
        <v>346</v>
      </c>
      <c r="C190" s="4" t="str">
        <f>IFERROR(__xludf.DUMMYFUNCTION("GOOGLETRANSLATE(A190,""zh"",""en"")"),"Secular")</f>
        <v>Secular</v>
      </c>
    </row>
    <row r="191" ht="14.25" customHeight="1">
      <c r="A191" s="3" t="s">
        <v>347</v>
      </c>
      <c r="B191" s="3" t="s">
        <v>348</v>
      </c>
      <c r="C191" s="4" t="str">
        <f>IFERROR(__xludf.DUMMYFUNCTION("GOOGLETRANSLATE(A191,""zh"",""en"")"),"Guru")</f>
        <v>Guru</v>
      </c>
    </row>
    <row r="192" ht="14.25" customHeight="1">
      <c r="A192" s="3" t="s">
        <v>349</v>
      </c>
      <c r="B192" s="3" t="s">
        <v>350</v>
      </c>
      <c r="C192" s="4" t="str">
        <f>IFERROR(__xludf.DUMMYFUNCTION("GOOGLETRANSLATE(A192,""zh"",""en"")"),"Color body")</f>
        <v>Color body</v>
      </c>
    </row>
    <row r="193" ht="14.25" customHeight="1">
      <c r="A193" s="3" t="s">
        <v>351</v>
      </c>
      <c r="B193" s="3" t="s">
        <v>352</v>
      </c>
      <c r="C193" s="4" t="str">
        <f>IFERROR(__xludf.DUMMYFUNCTION("GOOGLETRANSLATE(A193,""zh"",""en"")"),"Clean view")</f>
        <v>Clean view</v>
      </c>
    </row>
    <row r="194" ht="14.25" customHeight="1">
      <c r="A194" s="3" t="s">
        <v>353</v>
      </c>
      <c r="B194" s="3" t="s">
        <v>354</v>
      </c>
      <c r="C194" s="4" t="str">
        <f>IFERROR(__xludf.DUMMYFUNCTION("GOOGLETRANSLATE(A194,""zh"",""en"")"),"Ritual")</f>
        <v>Ritual</v>
      </c>
    </row>
    <row r="195" ht="14.25" customHeight="1">
      <c r="A195" s="3" t="s">
        <v>355</v>
      </c>
      <c r="B195" s="3" t="s">
        <v>354</v>
      </c>
      <c r="C195" s="4" t="str">
        <f>IFERROR(__xludf.DUMMYFUNCTION("GOOGLETRANSLATE(A195,""zh"",""en"")"),"Achievement")</f>
        <v>Achievement</v>
      </c>
    </row>
    <row r="196" ht="14.25" customHeight="1">
      <c r="A196" s="3" t="s">
        <v>356</v>
      </c>
      <c r="B196" s="3" t="s">
        <v>357</v>
      </c>
      <c r="C196" s="4" t="str">
        <f>IFERROR(__xludf.DUMMYFUNCTION("GOOGLETRANSLATE(A196,""zh"",""en"")"),"Samadhi")</f>
        <v>Samadhi</v>
      </c>
    </row>
    <row r="197" ht="14.25" customHeight="1">
      <c r="A197" s="3" t="s">
        <v>358</v>
      </c>
      <c r="B197" s="3" t="s">
        <v>357</v>
      </c>
      <c r="C197" s="4" t="str">
        <f>IFERROR(__xludf.DUMMYFUNCTION("GOOGLETRANSLATE(A197,""zh"",""en"")"),"Samadhi")</f>
        <v>Samadhi</v>
      </c>
    </row>
    <row r="198" ht="14.25" customHeight="1">
      <c r="A198" s="3" t="s">
        <v>359</v>
      </c>
      <c r="B198" s="3" t="s">
        <v>357</v>
      </c>
      <c r="C198" s="4" t="str">
        <f>IFERROR(__xludf.DUMMYFUNCTION("GOOGLETRANSLATE(A198,""zh"",""en"")"),"Certainly")</f>
        <v>Certainly</v>
      </c>
    </row>
    <row r="199" ht="14.25" customHeight="1">
      <c r="A199" s="3" t="s">
        <v>360</v>
      </c>
      <c r="B199" s="3" t="s">
        <v>361</v>
      </c>
      <c r="C199" s="4" t="str">
        <f>IFERROR(__xludf.DUMMYFUNCTION("GOOGLETRANSLATE(A199,""zh"",""en"")"),"Samadhi")</f>
        <v>Samadhi</v>
      </c>
    </row>
    <row r="200" ht="14.25" customHeight="1">
      <c r="A200" s="3" t="s">
        <v>362</v>
      </c>
      <c r="B200" s="3" t="s">
        <v>361</v>
      </c>
      <c r="C200" s="4" t="str">
        <f>IFERROR(__xludf.DUMMYFUNCTION("GOOGLETRANSLATE(A200,""zh"",""en"")"),"Oath")</f>
        <v>Oath</v>
      </c>
    </row>
    <row r="201" ht="14.25" customHeight="1">
      <c r="A201" s="3" t="s">
        <v>363</v>
      </c>
      <c r="B201" s="3" t="s">
        <v>364</v>
      </c>
      <c r="C201" s="4" t="str">
        <f>IFERROR(__xludf.DUMMYFUNCTION("GOOGLETRANSLATE(A201,""zh"",""en"")"),"Report")</f>
        <v>Report</v>
      </c>
    </row>
    <row r="202" ht="14.25" customHeight="1">
      <c r="A202" s="3" t="s">
        <v>365</v>
      </c>
      <c r="B202" s="3" t="s">
        <v>366</v>
      </c>
      <c r="C202" s="4" t="str">
        <f>IFERROR(__xludf.DUMMYFUNCTION("GOOGLETRANSLATE(A202,""zh"",""en"")"),"Reincarnation")</f>
        <v>Reincarnation</v>
      </c>
    </row>
    <row r="203" ht="14.25" customHeight="1">
      <c r="A203" s="3" t="s">
        <v>367</v>
      </c>
      <c r="B203" s="3" t="s">
        <v>368</v>
      </c>
      <c r="C203" s="4" t="str">
        <f>IFERROR(__xludf.DUMMYFUNCTION("GOOGLETRANSLATE(A203,""zh"",""en"")"),"Sangha")</f>
        <v>Sangha</v>
      </c>
    </row>
    <row r="204" ht="14.25" customHeight="1">
      <c r="A204" s="3" t="s">
        <v>369</v>
      </c>
      <c r="B204" s="3" t="s">
        <v>370</v>
      </c>
      <c r="C204" s="4" t="str">
        <f>IFERROR(__xludf.DUMMYFUNCTION("GOOGLETRANSLATE(A204,""zh"",""en"")"),"Saraha")</f>
        <v>Saraha</v>
      </c>
    </row>
    <row r="205" ht="14.25" customHeight="1">
      <c r="A205" s="3" t="s">
        <v>251</v>
      </c>
      <c r="B205" s="3" t="s">
        <v>371</v>
      </c>
      <c r="C205" s="4" t="str">
        <f>IFERROR(__xludf.DUMMYFUNCTION("GOOGLETRANSLATE(A205,""zh"",""en"")"),"Mantra")</f>
        <v>Mantra</v>
      </c>
    </row>
    <row r="206" ht="14.25" customHeight="1">
      <c r="A206" s="3" t="s">
        <v>372</v>
      </c>
      <c r="B206" s="3" t="s">
        <v>373</v>
      </c>
      <c r="C206" s="4" t="str">
        <f>IFERROR(__xludf.DUMMYFUNCTION("GOOGLETRANSLATE(A206,""zh"",""en"")"),"Without me")</f>
        <v>Without me</v>
      </c>
    </row>
    <row r="207" ht="14.25" customHeight="1">
      <c r="A207" s="3" t="s">
        <v>374</v>
      </c>
      <c r="B207" s="3" t="s">
        <v>375</v>
      </c>
      <c r="C207" s="4" t="str">
        <f>IFERROR(__xludf.DUMMYFUNCTION("GOOGLETRANSLATE(A207,""zh"",""en"")"),"Exchange from him")</f>
        <v>Exchange from him</v>
      </c>
    </row>
    <row r="208" ht="14.25" customHeight="1">
      <c r="A208" s="3" t="s">
        <v>376</v>
      </c>
      <c r="B208" s="3" t="s">
        <v>377</v>
      </c>
      <c r="C208" s="4" t="str">
        <f>IFERROR(__xludf.DUMMYFUNCTION("GOOGLETRANSLATE(A208,""zh"",""en"")"),"Sentient beings")</f>
        <v>Sentient beings</v>
      </c>
    </row>
    <row r="209" ht="14.25" customHeight="1">
      <c r="A209" s="3" t="s">
        <v>378</v>
      </c>
      <c r="B209" s="3" t="s">
        <v>379</v>
      </c>
      <c r="C209" s="4" t="str">
        <f>IFERROR(__xludf.DUMMYFUNCTION("GOOGLETRANSLATE(A209,""zh"",""en"")"),"The seven -branch method of Piluzhan")</f>
        <v>The seven -branch method of Piluzhan</v>
      </c>
    </row>
    <row r="210" ht="14.25" customHeight="1">
      <c r="A210" s="3" t="s">
        <v>380</v>
      </c>
      <c r="B210" s="3" t="s">
        <v>381</v>
      </c>
      <c r="C210" s="4" t="str">
        <f>IFERROR(__xludf.DUMMYFUNCTION("GOOGLETRANSLATE(A210,""zh"",""en"")"),"Luxury")</f>
        <v>Luxury</v>
      </c>
    </row>
    <row r="211" ht="14.25" customHeight="1">
      <c r="A211" s="3" t="s">
        <v>382</v>
      </c>
      <c r="B211" s="3" t="s">
        <v>383</v>
      </c>
      <c r="C211" s="4" t="str">
        <f>IFERROR(__xludf.DUMMYFUNCTION("GOOGLETRANSLATE(A211,""zh"",""en"")"),"Interpretation")</f>
        <v>Interpretation</v>
      </c>
    </row>
    <row r="212" ht="14.25" customHeight="1">
      <c r="A212" s="3" t="s">
        <v>384</v>
      </c>
      <c r="B212" s="3" t="s">
        <v>385</v>
      </c>
      <c r="C212" s="4" t="str">
        <f>IFERROR(__xludf.DUMMYFUNCTION("GOOGLETRANSLATE(A212,""zh"",""en"")"),"He is empty")</f>
        <v>He is empty</v>
      </c>
    </row>
    <row r="213" ht="14.25" customHeight="1">
      <c r="A213" s="3" t="s">
        <v>386</v>
      </c>
      <c r="B213" s="3" t="s">
        <v>387</v>
      </c>
      <c r="C213" s="4" t="str">
        <f>IFERROR(__xludf.DUMMYFUNCTION("GOOGLETRANSLATE(A213,""zh"",""en"")"),"Sound")</f>
        <v>Sound</v>
      </c>
    </row>
    <row r="214" ht="14.25" customHeight="1">
      <c r="A214" s="3" t="s">
        <v>388</v>
      </c>
      <c r="B214" s="3" t="s">
        <v>389</v>
      </c>
      <c r="C214" s="4" t="str">
        <f>IFERROR(__xludf.DUMMYFUNCTION("GOOGLETRANSLATE(A214,""zh"",""en"")"),"Achiever")</f>
        <v>Achiever</v>
      </c>
    </row>
    <row r="215" ht="14.25" customHeight="1">
      <c r="A215" s="3" t="s">
        <v>390</v>
      </c>
      <c r="B215" s="3" t="s">
        <v>391</v>
      </c>
      <c r="C215" s="4" t="str">
        <f>IFERROR(__xludf.DUMMYFUNCTION("GOOGLETRANSLATE(A215,""zh"",""en"")"),"Achievement")</f>
        <v>Achievement</v>
      </c>
    </row>
    <row r="216" ht="14.25" customHeight="1">
      <c r="A216" s="3" t="s">
        <v>392</v>
      </c>
      <c r="B216" s="3" t="s">
        <v>391</v>
      </c>
      <c r="C216" s="4" t="str">
        <f>IFERROR(__xludf.DUMMYFUNCTION("GOOGLETRANSLATE(A216,""zh"",""en"")"),"In the same way")</f>
        <v>In the same way</v>
      </c>
    </row>
    <row r="217" ht="14.25" customHeight="1">
      <c r="A217" s="3" t="s">
        <v>393</v>
      </c>
      <c r="B217" s="3" t="s">
        <v>394</v>
      </c>
      <c r="C217" s="4" t="str">
        <f>IFERROR(__xludf.DUMMYFUNCTION("GOOGLETRANSLATE(A217,""zh"",""en"")"),"Leave the drama")</f>
        <v>Leave the drama</v>
      </c>
    </row>
    <row r="218" ht="14.25" customHeight="1">
      <c r="A218" s="3" t="s">
        <v>62</v>
      </c>
      <c r="B218" s="3" t="s">
        <v>395</v>
      </c>
      <c r="C218" s="4" t="str">
        <f>IFERROR(__xludf.DUMMYFUNCTION("GOOGLETRANSLATE(A218,""zh"",""en"")"),"Six consciousness")</f>
        <v>Six consciousness</v>
      </c>
    </row>
    <row r="219" ht="14.25" customHeight="1">
      <c r="A219" s="3" t="s">
        <v>396</v>
      </c>
      <c r="B219" s="3" t="s">
        <v>397</v>
      </c>
      <c r="C219" s="4" t="str">
        <f>IFERROR(__xludf.DUMMYFUNCTION("GOOGLETRANSLATE(A219,""zh"",""en"")"),"Six -way")</f>
        <v>Six -way</v>
      </c>
    </row>
    <row r="220" ht="14.25" customHeight="1">
      <c r="A220" s="3" t="s">
        <v>398</v>
      </c>
      <c r="B220" s="3" t="s">
        <v>399</v>
      </c>
      <c r="C220" s="4" t="str">
        <f>IFERROR(__xludf.DUMMYFUNCTION("GOOGLETRANSLATE(A220,""zh"",""en"")"),"Naol Vol.")</f>
        <v>Naol Vol.</v>
      </c>
    </row>
    <row r="221" ht="14.25" customHeight="1">
      <c r="A221" s="3" t="s">
        <v>400</v>
      </c>
      <c r="B221" s="3" t="s">
        <v>401</v>
      </c>
      <c r="C221" s="4" t="str">
        <f>IFERROR(__xludf.DUMMYFUNCTION("GOOGLETRANSLATE(A221,""zh"",""en"")"),"Contain")</f>
        <v>Contain</v>
      </c>
    </row>
    <row r="222" ht="14.25" customHeight="1">
      <c r="A222" s="3" t="s">
        <v>402</v>
      </c>
      <c r="B222" s="3" t="s">
        <v>403</v>
      </c>
      <c r="C222" s="4" t="str">
        <f>IFERROR(__xludf.DUMMYFUNCTION("GOOGLETRANSLATE(A222,""zh"",""en"")"),"convenient")</f>
        <v>convenient</v>
      </c>
    </row>
    <row r="223" ht="14.25" customHeight="1">
      <c r="A223" s="3" t="s">
        <v>86</v>
      </c>
      <c r="B223" s="3" t="s">
        <v>404</v>
      </c>
      <c r="C223" s="4" t="str">
        <f>IFERROR(__xludf.DUMMYFUNCTION("GOOGLETRANSLATE(A223,""zh"",""en"")"),"Taoist song")</f>
        <v>Taoist song</v>
      </c>
    </row>
    <row r="224" ht="14.25" customHeight="1">
      <c r="A224" s="3" t="s">
        <v>405</v>
      </c>
      <c r="B224" s="3" t="s">
        <v>406</v>
      </c>
      <c r="C224" s="4" t="str">
        <f>IFERROR(__xludf.DUMMYFUNCTION("GOOGLETRANSLATE(A224,""zh"",""en"")"),"cease")</f>
        <v>cease</v>
      </c>
    </row>
    <row r="225" ht="14.25" customHeight="1">
      <c r="A225" s="3" t="s">
        <v>407</v>
      </c>
      <c r="B225" s="3" t="s">
        <v>408</v>
      </c>
      <c r="C225" s="4" t="str">
        <f>IFERROR(__xludf.DUMMYFUNCTION("GOOGLETRANSLATE(A225,""zh"",""en"")"),"pagoda")</f>
        <v>pagoda</v>
      </c>
    </row>
    <row r="226" ht="14.25" customHeight="1">
      <c r="A226" s="3" t="s">
        <v>267</v>
      </c>
      <c r="B226" s="3" t="s">
        <v>409</v>
      </c>
      <c r="C226" s="4" t="str">
        <f>IFERROR(__xludf.DUMMYFUNCTION("GOOGLETRANSLATE(A226,""zh"",""en"")"),"pulse")</f>
        <v>pulse</v>
      </c>
    </row>
    <row r="227" ht="14.25" customHeight="1">
      <c r="A227" s="3" t="s">
        <v>410</v>
      </c>
      <c r="B227" s="3" t="s">
        <v>411</v>
      </c>
      <c r="C227" s="4" t="str">
        <f>IFERROR(__xludf.DUMMYFUNCTION("GOOGLETRANSLATE(A227,""zh"",""en"")"),"Die")</f>
        <v>Die</v>
      </c>
    </row>
    <row r="228" ht="14.25" customHeight="1">
      <c r="A228" s="3" t="s">
        <v>39</v>
      </c>
      <c r="B228" s="3" t="s">
        <v>412</v>
      </c>
      <c r="C228" s="4" t="str">
        <f>IFERROR(__xludf.DUMMYFUNCTION("GOOGLETRANSLATE(A228,""zh"",""en"")"),"Buddhism")</f>
        <v>Buddhism</v>
      </c>
    </row>
    <row r="229" ht="14.25" customHeight="1">
      <c r="A229" s="3" t="s">
        <v>413</v>
      </c>
      <c r="B229" s="3" t="s">
        <v>412</v>
      </c>
      <c r="C229" s="4" t="str">
        <f>IFERROR(__xludf.DUMMYFUNCTION("GOOGLETRANSLATE(A229,""zh"",""en"")"),"Rulai Tibetan")</f>
        <v>Rulai Tibetan</v>
      </c>
    </row>
    <row r="230" ht="14.25" customHeight="1">
      <c r="A230" s="3" t="s">
        <v>414</v>
      </c>
      <c r="B230" s="3" t="s">
        <v>412</v>
      </c>
      <c r="C230" s="4" t="str">
        <f>IFERROR(__xludf.DUMMYFUNCTION("GOOGLETRANSLATE(A230,""zh"",""en"")"),"Good deeds")</f>
        <v>Good deeds</v>
      </c>
    </row>
    <row r="231" ht="14.25" customHeight="1">
      <c r="A231" s="3" t="s">
        <v>415</v>
      </c>
      <c r="B231" s="3" t="s">
        <v>416</v>
      </c>
      <c r="C231" s="4" t="str">
        <f>IFERROR(__xludf.DUMMYFUNCTION("GOOGLETRANSLATE(A231,""zh"",""en"")"),"Special achievement")</f>
        <v>Special achievement</v>
      </c>
    </row>
    <row r="232" ht="14.25" customHeight="1">
      <c r="A232" s="3" t="s">
        <v>417</v>
      </c>
      <c r="B232" s="3" t="s">
        <v>416</v>
      </c>
      <c r="C232" s="4" t="str">
        <f>IFERROR(__xludf.DUMMYFUNCTION("GOOGLETRANSLATE(A232,""zh"",""en"")"),"Unknown")</f>
        <v>Unknown</v>
      </c>
    </row>
    <row r="233" ht="14.25" customHeight="1">
      <c r="A233" s="3" t="s">
        <v>418</v>
      </c>
      <c r="B233" s="3" t="s">
        <v>419</v>
      </c>
      <c r="C233" s="4" t="str">
        <f>IFERROR(__xludf.DUMMYFUNCTION("GOOGLETRANSLATE(A233,""zh"",""en"")"),"through")</f>
        <v>through</v>
      </c>
    </row>
    <row r="234" ht="14.25" customHeight="1">
      <c r="A234" s="3" t="s">
        <v>420</v>
      </c>
      <c r="B234" s="3" t="s">
        <v>421</v>
      </c>
      <c r="C234" s="4" t="str">
        <f>IFERROR(__xludf.DUMMYFUNCTION("GOOGLETRANSLATE(A234,""zh"",""en"")"),"Economic Ministry of Economic Affairs")</f>
        <v>Economic Ministry of Economic Affairs</v>
      </c>
    </row>
    <row r="235" ht="14.25" customHeight="1">
      <c r="A235" s="3" t="s">
        <v>422</v>
      </c>
      <c r="B235" s="3" t="s">
        <v>423</v>
      </c>
      <c r="C235" s="4" t="str">
        <f>IFERROR(__xludf.DUMMYFUNCTION("GOOGLETRANSLATE(A235,""zh"",""en"")"),"Pass through")</f>
        <v>Pass through</v>
      </c>
    </row>
    <row r="236" ht="14.25" customHeight="1">
      <c r="A236" s="3" t="s">
        <v>424</v>
      </c>
      <c r="B236" s="3" t="s">
        <v>425</v>
      </c>
      <c r="C236" s="4" t="str">
        <f>IFERROR(__xludf.DUMMYFUNCTION("GOOGLETRANSLATE(A236,""zh"",""en"")"),"Self")</f>
        <v>Self</v>
      </c>
    </row>
    <row r="237" ht="14.25" customHeight="1">
      <c r="A237" s="3" t="s">
        <v>426</v>
      </c>
      <c r="B237" s="3" t="s">
        <v>427</v>
      </c>
      <c r="C237" s="4" t="str">
        <f>IFERROR(__xludf.DUMMYFUNCTION("GOOGLETRANSLATE(A237,""zh"",""en"")"),"Dense")</f>
        <v>Dense</v>
      </c>
    </row>
    <row r="238" ht="14.25" customHeight="1">
      <c r="A238" s="3" t="s">
        <v>428</v>
      </c>
      <c r="B238" s="3" t="s">
        <v>429</v>
      </c>
      <c r="C238" s="4" t="str">
        <f>IFERROR(__xludf.DUMMYFUNCTION("GOOGLETRANSLATE(A238,""zh"",""en"")"),"Continue big handprint")</f>
        <v>Continue big handprint</v>
      </c>
    </row>
    <row r="239" ht="14.25" customHeight="1">
      <c r="A239" s="3" t="s">
        <v>413</v>
      </c>
      <c r="B239" s="3" t="s">
        <v>430</v>
      </c>
      <c r="C239" s="4" t="str">
        <f>IFERROR(__xludf.DUMMYFUNCTION("GOOGLETRANSLATE(A239,""zh"",""en"")"),"Rulai Tibetan")</f>
        <v>Rulai Tibetan</v>
      </c>
    </row>
    <row r="240" ht="14.25" customHeight="1">
      <c r="A240" s="3" t="s">
        <v>431</v>
      </c>
      <c r="B240" s="3" t="s">
        <v>432</v>
      </c>
      <c r="C240" s="4" t="str">
        <f>IFERROR(__xludf.DUMMYFUNCTION("GOOGLETRANSLATE(A240,""zh"",""en"")"),"Ten bad behaviors")</f>
        <v>Ten bad behaviors</v>
      </c>
    </row>
    <row r="241" ht="14.25" customHeight="1">
      <c r="A241" s="3" t="s">
        <v>433</v>
      </c>
      <c r="B241" s="3" t="s">
        <v>434</v>
      </c>
      <c r="C241" s="4" t="str">
        <f>IFERROR(__xludf.DUMMYFUNCTION("GOOGLETRANSLATE(A241,""zh"",""en"")"),"Ten places")</f>
        <v>Ten places</v>
      </c>
    </row>
    <row r="242" ht="14.25" customHeight="1">
      <c r="A242" s="3" t="s">
        <v>435</v>
      </c>
      <c r="B242" s="3" t="s">
        <v>436</v>
      </c>
      <c r="C242" s="4" t="str">
        <f>IFERROR(__xludf.DUMMYFUNCTION("GOOGLETRANSLATE(A242,""zh"",""en"")"),"Danzhuer")</f>
        <v>Danzhuer</v>
      </c>
    </row>
    <row r="243" ht="14.25" customHeight="1">
      <c r="A243" s="3" t="s">
        <v>437</v>
      </c>
      <c r="B243" s="3" t="s">
        <v>438</v>
      </c>
      <c r="C243" s="4" t="str">
        <f>IFERROR(__xludf.DUMMYFUNCTION("GOOGLETRANSLATE(A243,""zh"",""en"")"),"Thangka")</f>
        <v>Thangka</v>
      </c>
    </row>
    <row r="244" ht="14.25" customHeight="1">
      <c r="A244" s="3" t="s">
        <v>439</v>
      </c>
      <c r="B244" s="3" t="s">
        <v>440</v>
      </c>
      <c r="C244" s="4" t="str">
        <f>IFERROR(__xludf.DUMMYFUNCTION("GOOGLETRANSLATE(A244,""zh"",""en"")"),"Three treasures")</f>
        <v>Three treasures</v>
      </c>
    </row>
    <row r="245" ht="14.25" customHeight="1">
      <c r="A245" s="3" t="s">
        <v>441</v>
      </c>
      <c r="B245" s="3" t="s">
        <v>442</v>
      </c>
      <c r="C245" s="4" t="str">
        <f>IFERROR(__xludf.DUMMYFUNCTION("GOOGLETRANSLATE(A245,""zh"",""en"")"),"Three realms")</f>
        <v>Three realms</v>
      </c>
    </row>
    <row r="246" ht="14.25" customHeight="1">
      <c r="A246" s="3" t="s">
        <v>443</v>
      </c>
      <c r="B246" s="3" t="s">
        <v>444</v>
      </c>
      <c r="C246" s="4" t="str">
        <f>IFERROR(__xludf.DUMMYFUNCTION("GOOGLETRANSLATE(A246,""zh"",""en"")"),"Fundamental")</f>
        <v>Fundamental</v>
      </c>
    </row>
    <row r="247" ht="14.25" customHeight="1">
      <c r="A247" s="3" t="s">
        <v>445</v>
      </c>
      <c r="B247" s="3" t="s">
        <v>446</v>
      </c>
      <c r="C247" s="4" t="str">
        <f>IFERROR(__xludf.DUMMYFUNCTION("GOOGLETRANSLATE(A247,""zh"",""en"")"),"Suffering")</f>
        <v>Suffering</v>
      </c>
    </row>
    <row r="248" ht="14.25" customHeight="1">
      <c r="A248" s="3" t="s">
        <v>447</v>
      </c>
      <c r="B248" s="3" t="s">
        <v>448</v>
      </c>
      <c r="C248" s="4" t="str">
        <f>IFERROR(__xludf.DUMMYFUNCTION("GOOGLETRANSLATE(A248,""zh"",""en"")"),"Three multiplied")</f>
        <v>Three multiplied</v>
      </c>
    </row>
    <row r="249" ht="14.25" customHeight="1">
      <c r="A249" s="3" t="s">
        <v>449</v>
      </c>
      <c r="B249" s="3" t="s">
        <v>450</v>
      </c>
      <c r="C249" s="4" t="str">
        <f>IFERROR(__xludf.DUMMYFUNCTION("GOOGLETRANSLATE(A249,""zh"",""en"")"),"Dilota")</f>
        <v>Dilota</v>
      </c>
    </row>
    <row r="250" ht="14.25" customHeight="1">
      <c r="A250" s="3" t="s">
        <v>451</v>
      </c>
      <c r="B250" s="3" t="s">
        <v>452</v>
      </c>
      <c r="C250" s="4" t="str">
        <f>IFERROR(__xludf.DUMMYFUNCTION("GOOGLETRANSLATE(A250,""zh"",""en"")"),"Doma")</f>
        <v>Doma</v>
      </c>
    </row>
    <row r="251" ht="14.25" customHeight="1">
      <c r="A251" s="3" t="s">
        <v>453</v>
      </c>
      <c r="B251" s="3" t="s">
        <v>452</v>
      </c>
      <c r="C251" s="4" t="str">
        <f>IFERROR(__xludf.DUMMYFUNCTION("GOOGLETRANSLATE(A251,""zh"",""en"")"),"Meal")</f>
        <v>Meal</v>
      </c>
    </row>
    <row r="252" ht="14.25" customHeight="1">
      <c r="A252" s="3" t="s">
        <v>454</v>
      </c>
      <c r="B252" s="3" t="s">
        <v>455</v>
      </c>
      <c r="C252" s="4" t="str">
        <f>IFERROR(__xludf.DUMMYFUNCTION("GOOGLETRANSLATE(A252,""zh"",""en"")"),"end")</f>
        <v>end</v>
      </c>
    </row>
    <row r="253" ht="14.25" customHeight="1">
      <c r="A253" s="3" t="s">
        <v>380</v>
      </c>
      <c r="B253" s="3" t="s">
        <v>455</v>
      </c>
      <c r="C253" s="4" t="str">
        <f>IFERROR(__xludf.DUMMYFUNCTION("GOOGLETRANSLATE(A253,""zh"",""en"")"),"Luxury")</f>
        <v>Luxury</v>
      </c>
    </row>
    <row r="254" ht="14.25" customHeight="1">
      <c r="A254" s="3" t="s">
        <v>456</v>
      </c>
      <c r="B254" s="3" t="s">
        <v>457</v>
      </c>
      <c r="C254" s="4" t="str">
        <f>IFERROR(__xludf.DUMMYFUNCTION("GOOGLETRANSLATE(A254,""zh"",""en"")"),"Ancestor")</f>
        <v>Ancestor</v>
      </c>
    </row>
    <row r="255" ht="14.25" customHeight="1">
      <c r="A255" s="3" t="s">
        <v>458</v>
      </c>
      <c r="B255" s="3" t="s">
        <v>457</v>
      </c>
      <c r="C255" s="4" t="str">
        <f>IFERROR(__xludf.DUMMYFUNCTION("GOOGLETRANSLATE(A255,""zh"",""en"")"),"Reincarnation")</f>
        <v>Reincarnation</v>
      </c>
    </row>
    <row r="256" ht="14.25" customHeight="1">
      <c r="A256" s="3" t="s">
        <v>281</v>
      </c>
      <c r="B256" s="3" t="s">
        <v>457</v>
      </c>
      <c r="C256" s="4" t="str">
        <f>IFERROR(__xludf.DUMMYFUNCTION("GOOGLETRANSLATE(A256,""zh"",""en"")"),"Incarnation")</f>
        <v>Incarnation</v>
      </c>
    </row>
    <row r="257" ht="14.25" customHeight="1">
      <c r="A257" s="3" t="s">
        <v>459</v>
      </c>
      <c r="B257" s="3" t="s">
        <v>460</v>
      </c>
      <c r="C257" s="4" t="str">
        <f>IFERROR(__xludf.DUMMYFUNCTION("GOOGLETRANSLATE(A257,""zh"",""en"")"),"Clumsy fire")</f>
        <v>Clumsy fire</v>
      </c>
    </row>
    <row r="258" ht="14.25" customHeight="1">
      <c r="A258" s="3" t="s">
        <v>461</v>
      </c>
      <c r="B258" s="3" t="s">
        <v>462</v>
      </c>
      <c r="C258" s="4" t="str">
        <f>IFERROR(__xludf.DUMMYFUNCTION("GOOGLETRANSLATE(A258,""zh"",""en"")"),"Two -funded grain")</f>
        <v>Two -funded grain</v>
      </c>
    </row>
    <row r="259" ht="14.25" customHeight="1">
      <c r="A259" s="3" t="s">
        <v>463</v>
      </c>
      <c r="B259" s="3" t="s">
        <v>464</v>
      </c>
      <c r="C259" s="4" t="str">
        <f>IFERROR(__xludf.DUMMYFUNCTION("GOOGLETRANSLATE(A259,""zh"",""en"")"),"Two obstacles")</f>
        <v>Two obstacles</v>
      </c>
    </row>
    <row r="260" ht="14.25" customHeight="1">
      <c r="A260" s="3" t="s">
        <v>465</v>
      </c>
      <c r="B260" s="3" t="s">
        <v>466</v>
      </c>
      <c r="C260" s="4" t="str">
        <f>IFERROR(__xludf.DUMMYFUNCTION("GOOGLETRANSLATE(A260,""zh"",""en"")"),"Second")</f>
        <v>Second</v>
      </c>
    </row>
    <row r="261" ht="14.25" customHeight="1">
      <c r="A261" s="3" t="s">
        <v>467</v>
      </c>
      <c r="B261" s="3" t="s">
        <v>468</v>
      </c>
      <c r="C261" s="4" t="str">
        <f>IFERROR(__xludf.DUMMYFUNCTION("GOOGLETRANSLATE(A261,""zh"",""en"")"),"Diamond")</f>
        <v>Diamond</v>
      </c>
    </row>
    <row r="262" ht="14.25" customHeight="1">
      <c r="A262" s="3" t="s">
        <v>469</v>
      </c>
      <c r="B262" s="3" t="s">
        <v>470</v>
      </c>
      <c r="C262" s="4" t="str">
        <f>IFERROR(__xludf.DUMMYFUNCTION("GOOGLETRANSLATE(A262,""zh"",""en"")"),"King Kong")</f>
        <v>King Kong</v>
      </c>
    </row>
    <row r="263" ht="14.25" customHeight="1">
      <c r="A263" s="3" t="s">
        <v>471</v>
      </c>
      <c r="B263" s="3" t="s">
        <v>470</v>
      </c>
      <c r="C263" s="4" t="str">
        <f>IFERROR(__xludf.DUMMYFUNCTION("GOOGLETRANSLATE(A263,""zh"",""en"")"),"Diamond")</f>
        <v>Diamond</v>
      </c>
    </row>
    <row r="264" ht="14.25" customHeight="1">
      <c r="A264" s="3" t="s">
        <v>472</v>
      </c>
      <c r="B264" s="3" t="s">
        <v>473</v>
      </c>
      <c r="C264" s="4" t="str">
        <f>IFERROR(__xludf.DUMMYFUNCTION("GOOGLETRANSLATE(A264,""zh"",""en"")"),"King Kong")</f>
        <v>King Kong</v>
      </c>
    </row>
    <row r="265" ht="14.25" customHeight="1">
      <c r="A265" s="3" t="s">
        <v>474</v>
      </c>
      <c r="B265" s="3" t="s">
        <v>475</v>
      </c>
      <c r="C265" s="4" t="str">
        <f>IFERROR(__xludf.DUMMYFUNCTION("GOOGLETRANSLATE(A265,""zh"",""en"")"),"King Kong Mother")</f>
        <v>King Kong Mother</v>
      </c>
    </row>
    <row r="266" ht="14.25" customHeight="1">
      <c r="A266" s="3" t="s">
        <v>476</v>
      </c>
      <c r="B266" s="3" t="s">
        <v>477</v>
      </c>
      <c r="C266" s="4" t="str">
        <f>IFERROR(__xludf.DUMMYFUNCTION("GOOGLETRANSLATE(A266,""zh"",""en"")"),"King Kong Yoga Girl")</f>
        <v>King Kong Yoga Girl</v>
      </c>
    </row>
    <row r="267" ht="14.25" customHeight="1">
      <c r="A267" s="3" t="s">
        <v>478</v>
      </c>
      <c r="B267" s="3" t="s">
        <v>479</v>
      </c>
      <c r="C267" s="4" t="str">
        <f>IFERROR(__xludf.DUMMYFUNCTION("GOOGLETRANSLATE(A267,""zh"",""en"")"),"King Kong")</f>
        <v>King Kong</v>
      </c>
    </row>
    <row r="268" ht="14.25" customHeight="1">
      <c r="A268" s="3" t="s">
        <v>480</v>
      </c>
      <c r="B268" s="3" t="s">
        <v>481</v>
      </c>
      <c r="C268" s="4" t="str">
        <f>IFERROR(__xludf.DUMMYFUNCTION("GOOGLETRANSLATE(A268,""zh"",""en"")"),"See, repair, line")</f>
        <v>See, repair, line</v>
      </c>
    </row>
    <row r="269" ht="14.25" customHeight="1">
      <c r="A269" s="3" t="s">
        <v>482</v>
      </c>
      <c r="B269" s="3" t="s">
        <v>483</v>
      </c>
      <c r="C269" s="4" t="str">
        <f>IFERROR(__xludf.DUMMYFUNCTION("GOOGLETRANSLATE(A269,""zh"",""en"")"),"Observe")</f>
        <v>Observe</v>
      </c>
    </row>
    <row r="270" ht="14.25" customHeight="1">
      <c r="A270" s="3" t="s">
        <v>484</v>
      </c>
      <c r="B270" s="3" t="s">
        <v>483</v>
      </c>
      <c r="C270" s="4" t="str">
        <f>IFERROR(__xludf.DUMMYFUNCTION("GOOGLETRANSLATE(A270,""zh"",""en"")"),"Posha")</f>
        <v>Posha</v>
      </c>
    </row>
    <row r="271" ht="14.25" customHeight="1">
      <c r="A271" s="3" t="s">
        <v>72</v>
      </c>
      <c r="B271" s="3" t="s">
        <v>485</v>
      </c>
      <c r="C271" s="4" t="str">
        <f>IFERROR(__xludf.DUMMYFUNCTION("GOOGLETRANSLATE(A271,""zh"",""en"")"),"Falun")</f>
        <v>Falun</v>
      </c>
    </row>
    <row r="272" ht="14.25" customHeight="1">
      <c r="A272" s="3" t="s">
        <v>486</v>
      </c>
      <c r="B272" s="3" t="s">
        <v>487</v>
      </c>
      <c r="C272" s="4" t="str">
        <f>IFERROR(__xludf.DUMMYFUNCTION("GOOGLETRANSLATE(A272,""zh"",""en"")"),"Ears")</f>
        <v>Ears</v>
      </c>
    </row>
    <row r="273" ht="14.25" customHeight="1">
      <c r="A273" s="3" t="s">
        <v>488</v>
      </c>
      <c r="B273" s="3" t="s">
        <v>489</v>
      </c>
      <c r="C273" s="4" t="str">
        <f>IFERROR(__xludf.DUMMYFUNCTION("GOOGLETRANSLATE(A273,""zh"",""en"")"),"take")</f>
        <v>take</v>
      </c>
    </row>
    <row r="274" ht="14.25" customHeight="1">
      <c r="A274" s="3" t="s">
        <v>490</v>
      </c>
      <c r="B274" s="3" t="s">
        <v>491</v>
      </c>
      <c r="C274" s="4" t="str">
        <f>IFERROR(__xludf.DUMMYFUNCTION("GOOGLETRANSLATE(A274,""zh"",""en"")"),"Deity")</f>
        <v>Deity</v>
      </c>
    </row>
    <row r="275" ht="14.25" customHeight="1">
      <c r="A275" s="3" t="s">
        <v>490</v>
      </c>
      <c r="B275" s="3" t="s">
        <v>492</v>
      </c>
      <c r="C275" s="4" t="str">
        <f>IFERROR(__xludf.DUMMYFUNCTION("GOOGLETRANSLATE(A275,""zh"",""en"")"),"Deity")</f>
        <v>Deity</v>
      </c>
    </row>
    <row r="276" ht="14.25" customHeight="1">
      <c r="A276" s="3" t="s">
        <v>493</v>
      </c>
      <c r="B276" s="3" t="s">
        <v>494</v>
      </c>
      <c r="C276" s="4" t="str">
        <f>IFERROR(__xludf.DUMMYFUNCTION("GOOGLETRANSLATE(A276,""zh"",""en"")"),"Benzhong meditation")</f>
        <v>Benzhong meditation</v>
      </c>
    </row>
    <row r="277" ht="14.25" customHeight="1">
      <c r="A277" s="3" t="s">
        <v>495</v>
      </c>
      <c r="B277" s="3" t="s">
        <v>496</v>
      </c>
      <c r="C277" s="4" t="str">
        <f>IFERROR(__xludf.DUMMYFUNCTION("GOOGLETRANSLATE(A277,""zh"",""en"")"),"Yoga")</f>
        <v>Yoga</v>
      </c>
    </row>
    <row r="278" ht="14.25" customHeight="1">
      <c r="A278" s="3" t="s">
        <v>497</v>
      </c>
      <c r="B278" s="3" t="s">
        <v>498</v>
      </c>
      <c r="C278" s="4" t="str">
        <f>IFERROR(__xludf.DUMMYFUNCTION("GOOGLETRANSLATE(A278,""zh"",""en"")"),"Yoga dense")</f>
        <v>Yoga dense</v>
      </c>
    </row>
    <row r="279" ht="14.25" customHeight="1">
      <c r="A279" s="3" t="s">
        <v>499</v>
      </c>
      <c r="B279" s="3" t="s">
        <v>500</v>
      </c>
      <c r="C279" s="4" t="str">
        <f>IFERROR(__xludf.DUMMYFUNCTION("GOOGLETRANSLATE(A279,""zh"",""en"")"),"Yogi")</f>
        <v>Yogi</v>
      </c>
    </row>
    <row r="280" ht="14.25" customHeight="1">
      <c r="A280" s="3" t="s">
        <v>501</v>
      </c>
      <c r="B280" s="3" t="s">
        <v>502</v>
      </c>
      <c r="C280" s="4" t="str">
        <f>IFERROR(__xludf.DUMMYFUNCTION("GOOGLETRANSLATE(A280,""zh"",""en"")"),"Yoga girl")</f>
        <v>Yoga girl</v>
      </c>
    </row>
    <row r="281" ht="14.25" customHeight="1">
      <c r="A281" s="3" t="s">
        <v>503</v>
      </c>
      <c r="B281" s="3" t="s">
        <v>504</v>
      </c>
      <c r="C281" s="4" t="str">
        <f>IFERROR(__xludf.DUMMYFUNCTION("GOOGLETRANSLATE(A281,""zh"",""en"")"),"Diamond song")</f>
        <v>Diamond song</v>
      </c>
    </row>
    <row r="282" ht="14.25" customHeight="1">
      <c r="A282" s="3" t="s">
        <v>505</v>
      </c>
      <c r="B282" s="3" t="s">
        <v>504</v>
      </c>
      <c r="C282" s="4" t="str">
        <f>IFERROR(__xludf.DUMMYFUNCTION("GOOGLETRANSLATE(A282,""zh"",""en"")"),"Song song")</f>
        <v>Song song</v>
      </c>
    </row>
    <row r="283" ht="14.25" customHeight="1">
      <c r="A283" s="3" t="s">
        <v>506</v>
      </c>
      <c r="B283" s="3" t="s">
        <v>507</v>
      </c>
      <c r="C283" s="4" t="str">
        <f>IFERROR(__xludf.DUMMYFUNCTION("GOOGLETRANSLATE(A283,""zh"",""en"")"),"Oral passage")</f>
        <v>Oral passage</v>
      </c>
    </row>
    <row r="284" ht="14.25" customHeight="1">
      <c r="A284" s="3" t="s">
        <v>508</v>
      </c>
      <c r="B284" s="3" t="s">
        <v>507</v>
      </c>
      <c r="C284" s="4" t="str">
        <f>IFERROR(__xludf.DUMMYFUNCTION("GOOGLETRANSLATE(A284,""zh"",""en"")"),"Throat")</f>
        <v>Throat</v>
      </c>
    </row>
    <row r="285" ht="14.25" customHeight="1">
      <c r="A285" s="3" t="s">
        <v>509</v>
      </c>
      <c r="B285" s="3" t="s">
        <v>510</v>
      </c>
      <c r="C285" s="4" t="str">
        <f>IFERROR(__xludf.DUMMYFUNCTION("GOOGLETRANSLATE(A285,""zh"",""en"")"),"Four types")</f>
        <v>Four types</v>
      </c>
    </row>
    <row r="286" ht="14.25" customHeight="1">
      <c r="A286" s="3" t="s">
        <v>511</v>
      </c>
      <c r="B286" s="3" t="s">
        <v>512</v>
      </c>
      <c r="C286" s="4" t="str">
        <f>IFERROR(__xludf.DUMMYFUNCTION("GOOGLETRANSLATE(A286,""zh"",""en"")"),"Monastery")</f>
        <v>Monastery</v>
      </c>
    </row>
    <row r="287" ht="14.25" customHeight="1">
      <c r="A287" s="6"/>
      <c r="B287" s="7"/>
    </row>
    <row r="288" ht="14.25" customHeight="1">
      <c r="A288" s="6"/>
      <c r="B288" s="7"/>
    </row>
    <row r="289" ht="14.25" customHeight="1">
      <c r="A289" s="6"/>
      <c r="B289" s="7"/>
    </row>
    <row r="290" ht="14.25" customHeight="1">
      <c r="A290" s="6"/>
      <c r="B290" s="7"/>
    </row>
    <row r="291" ht="14.25" customHeight="1">
      <c r="A291" s="6"/>
      <c r="B291" s="7"/>
    </row>
    <row r="292" ht="14.25" customHeight="1">
      <c r="A292" s="6"/>
      <c r="B292" s="7"/>
    </row>
    <row r="293" ht="14.25" customHeight="1">
      <c r="A293" s="6"/>
      <c r="B293" s="7"/>
    </row>
    <row r="294" ht="14.25" customHeight="1">
      <c r="A294" s="6"/>
      <c r="B294" s="7"/>
    </row>
    <row r="295" ht="14.25" customHeight="1">
      <c r="A295" s="6"/>
      <c r="B295" s="7"/>
    </row>
    <row r="296" ht="14.25" customHeight="1">
      <c r="A296" s="6"/>
      <c r="B296" s="7"/>
    </row>
    <row r="297" ht="14.25" customHeight="1">
      <c r="A297" s="6"/>
      <c r="B297" s="7"/>
    </row>
    <row r="298" ht="14.25" customHeight="1">
      <c r="A298" s="6"/>
      <c r="B298" s="7"/>
    </row>
    <row r="299" ht="14.25" customHeight="1">
      <c r="A299" s="6"/>
      <c r="B299" s="7"/>
    </row>
    <row r="300" ht="14.25" customHeight="1">
      <c r="A300" s="6"/>
      <c r="B300" s="7"/>
    </row>
    <row r="301" ht="14.25" customHeight="1">
      <c r="A301" s="6"/>
      <c r="B301" s="7"/>
    </row>
    <row r="302" ht="14.25" customHeight="1">
      <c r="A302" s="6"/>
      <c r="B302" s="7"/>
    </row>
    <row r="303" ht="14.25" customHeight="1">
      <c r="A303" s="6"/>
      <c r="B303" s="7"/>
    </row>
    <row r="304" ht="14.25" customHeight="1">
      <c r="A304" s="6"/>
      <c r="B304" s="7"/>
    </row>
    <row r="305" ht="14.25" customHeight="1">
      <c r="A305" s="6"/>
      <c r="B305" s="7"/>
    </row>
    <row r="306" ht="14.25" customHeight="1">
      <c r="A306" s="6"/>
      <c r="B306" s="7"/>
    </row>
    <row r="307" ht="14.25" customHeight="1">
      <c r="A307" s="6"/>
      <c r="B307" s="7"/>
    </row>
    <row r="308" ht="14.25" customHeight="1">
      <c r="A308" s="6"/>
      <c r="B308" s="7"/>
    </row>
    <row r="309" ht="14.25" customHeight="1">
      <c r="A309" s="6"/>
      <c r="B309" s="7"/>
    </row>
    <row r="310" ht="14.25" customHeight="1">
      <c r="A310" s="6"/>
      <c r="B310" s="7"/>
    </row>
    <row r="311" ht="14.25" customHeight="1">
      <c r="A311" s="6"/>
      <c r="B311" s="7"/>
    </row>
    <row r="312" ht="14.25" customHeight="1">
      <c r="A312" s="6"/>
      <c r="B312" s="7"/>
    </row>
    <row r="313" ht="14.25" customHeight="1">
      <c r="A313" s="6"/>
      <c r="B313" s="7"/>
    </row>
    <row r="314" ht="14.25" customHeight="1">
      <c r="A314" s="6"/>
      <c r="B314" s="7"/>
    </row>
    <row r="315" ht="14.25" customHeight="1">
      <c r="A315" s="6"/>
      <c r="B315" s="7"/>
    </row>
    <row r="316" ht="14.25" customHeight="1">
      <c r="A316" s="6"/>
      <c r="B316" s="7"/>
    </row>
    <row r="317" ht="14.25" customHeight="1">
      <c r="A317" s="6"/>
      <c r="B317" s="7"/>
    </row>
    <row r="318" ht="14.25" customHeight="1">
      <c r="A318" s="6"/>
      <c r="B318" s="7"/>
    </row>
    <row r="319" ht="14.25" customHeight="1">
      <c r="A319" s="6"/>
      <c r="B319" s="7"/>
    </row>
    <row r="320" ht="14.25" customHeight="1">
      <c r="A320" s="6"/>
      <c r="B320" s="7"/>
    </row>
    <row r="321" ht="14.25" customHeight="1">
      <c r="A321" s="6"/>
      <c r="B321" s="7"/>
    </row>
    <row r="322" ht="14.25" customHeight="1">
      <c r="A322" s="6"/>
      <c r="B322" s="7"/>
    </row>
    <row r="323" ht="14.25" customHeight="1">
      <c r="A323" s="6"/>
      <c r="B323" s="7"/>
    </row>
    <row r="324" ht="14.25" customHeight="1">
      <c r="A324" s="6"/>
      <c r="B324" s="7"/>
    </row>
    <row r="325" ht="14.25" customHeight="1">
      <c r="A325" s="6"/>
      <c r="B325" s="7"/>
    </row>
    <row r="326" ht="14.25" customHeight="1">
      <c r="A326" s="6"/>
      <c r="B326" s="7"/>
    </row>
    <row r="327" ht="14.25" customHeight="1">
      <c r="A327" s="6"/>
      <c r="B327" s="7"/>
    </row>
    <row r="328" ht="14.25" customHeight="1">
      <c r="A328" s="6"/>
      <c r="B328" s="7"/>
    </row>
    <row r="329" ht="14.25" customHeight="1">
      <c r="A329" s="6"/>
      <c r="B329" s="7"/>
    </row>
    <row r="330" ht="14.25" customHeight="1">
      <c r="A330" s="6"/>
      <c r="B330" s="7"/>
    </row>
    <row r="331" ht="14.25" customHeight="1">
      <c r="A331" s="6"/>
      <c r="B331" s="7"/>
    </row>
    <row r="332" ht="14.25" customHeight="1">
      <c r="A332" s="6"/>
      <c r="B332" s="7"/>
    </row>
    <row r="333" ht="14.25" customHeight="1">
      <c r="A333" s="6"/>
      <c r="B333" s="7"/>
    </row>
    <row r="334" ht="14.25" customHeight="1">
      <c r="A334" s="6"/>
      <c r="B334" s="7"/>
    </row>
    <row r="335" ht="14.25" customHeight="1">
      <c r="A335" s="6"/>
      <c r="B335" s="7"/>
    </row>
    <row r="336" ht="14.25" customHeight="1">
      <c r="A336" s="6"/>
      <c r="B336" s="7"/>
    </row>
    <row r="337" ht="14.25" customHeight="1">
      <c r="A337" s="6"/>
      <c r="B337" s="7"/>
    </row>
    <row r="338" ht="14.25" customHeight="1">
      <c r="A338" s="6"/>
      <c r="B338" s="7"/>
    </row>
    <row r="339" ht="14.25" customHeight="1">
      <c r="A339" s="6"/>
      <c r="B339" s="7"/>
    </row>
    <row r="340" ht="14.25" customHeight="1">
      <c r="A340" s="6"/>
      <c r="B340" s="7"/>
    </row>
    <row r="341" ht="14.25" customHeight="1">
      <c r="A341" s="6"/>
      <c r="B341" s="7"/>
    </row>
    <row r="342" ht="14.25" customHeight="1">
      <c r="A342" s="6"/>
      <c r="B342" s="7"/>
    </row>
    <row r="343" ht="14.25" customHeight="1">
      <c r="A343" s="6"/>
      <c r="B343" s="7"/>
    </row>
    <row r="344" ht="14.25" customHeight="1">
      <c r="A344" s="6"/>
      <c r="B344" s="7"/>
    </row>
    <row r="345" ht="14.25" customHeight="1">
      <c r="A345" s="6"/>
      <c r="B345" s="7"/>
    </row>
    <row r="346" ht="14.25" customHeight="1">
      <c r="A346" s="6"/>
      <c r="B346" s="7"/>
    </row>
    <row r="347" ht="14.25" customHeight="1">
      <c r="A347" s="6"/>
      <c r="B347" s="7"/>
    </row>
    <row r="348" ht="14.25" customHeight="1">
      <c r="A348" s="6"/>
      <c r="B348" s="7"/>
    </row>
    <row r="349" ht="14.25" customHeight="1">
      <c r="A349" s="6"/>
      <c r="B349" s="7"/>
    </row>
    <row r="350" ht="14.25" customHeight="1">
      <c r="A350" s="6"/>
      <c r="B350" s="7"/>
    </row>
    <row r="351" ht="14.25" customHeight="1">
      <c r="A351" s="6"/>
      <c r="B351" s="7"/>
    </row>
    <row r="352" ht="14.25" customHeight="1">
      <c r="A352" s="6"/>
      <c r="B352" s="7"/>
    </row>
    <row r="353" ht="14.25" customHeight="1">
      <c r="A353" s="6"/>
      <c r="B353" s="7"/>
    </row>
    <row r="354" ht="14.25" customHeight="1">
      <c r="A354" s="6"/>
      <c r="B354" s="7"/>
    </row>
    <row r="355" ht="14.25" customHeight="1">
      <c r="A355" s="6"/>
      <c r="B355" s="7"/>
    </row>
    <row r="356" ht="14.25" customHeight="1">
      <c r="A356" s="6"/>
      <c r="B356" s="7"/>
    </row>
    <row r="357" ht="14.25" customHeight="1">
      <c r="A357" s="6"/>
      <c r="B357" s="7"/>
    </row>
    <row r="358" ht="14.25" customHeight="1">
      <c r="A358" s="6"/>
      <c r="B358" s="7"/>
    </row>
    <row r="359" ht="14.25" customHeight="1">
      <c r="A359" s="6"/>
      <c r="B359" s="7"/>
    </row>
    <row r="360" ht="14.25" customHeight="1">
      <c r="A360" s="6"/>
      <c r="B360" s="7"/>
    </row>
    <row r="361" ht="14.25" customHeight="1">
      <c r="A361" s="6"/>
      <c r="B361" s="7"/>
    </row>
    <row r="362" ht="14.25" customHeight="1">
      <c r="A362" s="6"/>
      <c r="B362" s="7"/>
    </row>
    <row r="363" ht="14.25" customHeight="1">
      <c r="A363" s="6"/>
      <c r="B363" s="7"/>
    </row>
    <row r="364" ht="14.25" customHeight="1">
      <c r="A364" s="6"/>
      <c r="B364" s="7"/>
    </row>
    <row r="365" ht="14.25" customHeight="1">
      <c r="A365" s="6"/>
      <c r="B365" s="7"/>
    </row>
    <row r="366" ht="14.25" customHeight="1">
      <c r="A366" s="6"/>
      <c r="B366" s="7"/>
    </row>
    <row r="367" ht="14.25" customHeight="1">
      <c r="A367" s="6"/>
      <c r="B367" s="7"/>
    </row>
    <row r="368" ht="14.25" customHeight="1">
      <c r="A368" s="6"/>
      <c r="B368" s="7"/>
    </row>
    <row r="369" ht="14.25" customHeight="1">
      <c r="A369" s="6"/>
      <c r="B369" s="7"/>
    </row>
    <row r="370" ht="14.25" customHeight="1">
      <c r="A370" s="6"/>
      <c r="B370" s="7"/>
    </row>
    <row r="371" ht="14.25" customHeight="1">
      <c r="A371" s="6"/>
      <c r="B371" s="7"/>
    </row>
    <row r="372" ht="14.25" customHeight="1">
      <c r="A372" s="6"/>
      <c r="B372" s="7"/>
    </row>
    <row r="373" ht="14.25" customHeight="1">
      <c r="A373" s="6"/>
      <c r="B373" s="7"/>
    </row>
    <row r="374" ht="14.25" customHeight="1">
      <c r="A374" s="6"/>
      <c r="B374" s="7"/>
    </row>
    <row r="375" ht="14.25" customHeight="1">
      <c r="A375" s="6"/>
      <c r="B375" s="7"/>
    </row>
    <row r="376" ht="14.25" customHeight="1">
      <c r="A376" s="6"/>
      <c r="B376" s="7"/>
    </row>
    <row r="377" ht="14.25" customHeight="1">
      <c r="A377" s="6"/>
      <c r="B377" s="7"/>
    </row>
    <row r="378" ht="14.25" customHeight="1">
      <c r="A378" s="6"/>
      <c r="B378" s="7"/>
    </row>
    <row r="379" ht="14.25" customHeight="1">
      <c r="A379" s="6"/>
      <c r="B379" s="7"/>
    </row>
    <row r="380" ht="14.25" customHeight="1">
      <c r="A380" s="6"/>
      <c r="B380" s="7"/>
    </row>
    <row r="381" ht="14.25" customHeight="1">
      <c r="A381" s="6"/>
      <c r="B381" s="7"/>
    </row>
    <row r="382" ht="14.25" customHeight="1">
      <c r="A382" s="6"/>
      <c r="B382" s="7"/>
    </row>
    <row r="383" ht="14.25" customHeight="1">
      <c r="A383" s="6"/>
      <c r="B383" s="7"/>
    </row>
    <row r="384" ht="14.25" customHeight="1">
      <c r="A384" s="6"/>
      <c r="B384" s="7"/>
    </row>
    <row r="385" ht="14.25" customHeight="1">
      <c r="A385" s="6"/>
      <c r="B385" s="7"/>
    </row>
    <row r="386" ht="14.25" customHeight="1">
      <c r="A386" s="6"/>
      <c r="B386" s="7"/>
    </row>
    <row r="387" ht="14.25" customHeight="1">
      <c r="A387" s="6"/>
      <c r="B387" s="7"/>
    </row>
    <row r="388" ht="14.25" customHeight="1">
      <c r="A388" s="6"/>
      <c r="B388" s="7"/>
    </row>
    <row r="389" ht="14.25" customHeight="1">
      <c r="A389" s="6"/>
      <c r="B389" s="7"/>
    </row>
    <row r="390" ht="14.25" customHeight="1">
      <c r="A390" s="6"/>
      <c r="B390" s="7"/>
    </row>
    <row r="391" ht="14.25" customHeight="1">
      <c r="A391" s="6"/>
      <c r="B391" s="7"/>
    </row>
    <row r="392" ht="14.25" customHeight="1">
      <c r="A392" s="6"/>
      <c r="B392" s="7"/>
    </row>
    <row r="393" ht="14.25" customHeight="1">
      <c r="A393" s="6"/>
      <c r="B393" s="7"/>
    </row>
    <row r="394" ht="14.25" customHeight="1">
      <c r="A394" s="6"/>
      <c r="B394" s="7"/>
    </row>
    <row r="395" ht="14.25" customHeight="1">
      <c r="A395" s="6"/>
      <c r="B395" s="7"/>
    </row>
    <row r="396" ht="14.25" customHeight="1">
      <c r="A396" s="6"/>
      <c r="B396" s="7"/>
    </row>
    <row r="397" ht="14.25" customHeight="1">
      <c r="A397" s="6"/>
      <c r="B397" s="7"/>
    </row>
    <row r="398" ht="14.25" customHeight="1">
      <c r="A398" s="6"/>
      <c r="B398" s="7"/>
    </row>
    <row r="399" ht="14.25" customHeight="1">
      <c r="A399" s="6"/>
      <c r="B399" s="7"/>
    </row>
    <row r="400" ht="14.25" customHeight="1">
      <c r="A400" s="6"/>
      <c r="B400" s="7"/>
    </row>
    <row r="401" ht="14.25" customHeight="1">
      <c r="A401" s="6"/>
      <c r="B401" s="7"/>
    </row>
    <row r="402" ht="14.25" customHeight="1">
      <c r="A402" s="6"/>
      <c r="B402" s="7"/>
    </row>
    <row r="403" ht="14.25" customHeight="1">
      <c r="A403" s="6"/>
      <c r="B403" s="7"/>
    </row>
    <row r="404" ht="14.25" customHeight="1">
      <c r="A404" s="6"/>
      <c r="B404" s="7"/>
    </row>
    <row r="405" ht="14.25" customHeight="1">
      <c r="A405" s="6"/>
      <c r="B405" s="7"/>
    </row>
    <row r="406" ht="14.25" customHeight="1">
      <c r="A406" s="6"/>
      <c r="B406" s="7"/>
    </row>
    <row r="407" ht="14.25" customHeight="1">
      <c r="B407" s="7"/>
    </row>
    <row r="408" ht="14.25" customHeight="1">
      <c r="B408" s="7"/>
    </row>
    <row r="409" ht="14.25" customHeight="1">
      <c r="B409" s="7"/>
    </row>
    <row r="410" ht="14.25" customHeight="1">
      <c r="B410" s="7"/>
    </row>
    <row r="411" ht="14.25" customHeight="1">
      <c r="B411" s="7"/>
    </row>
    <row r="412" ht="14.25" customHeight="1">
      <c r="B412" s="7"/>
    </row>
    <row r="413" ht="14.25" customHeight="1">
      <c r="B413" s="7"/>
    </row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