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hidePivotFieldList="1"/>
  <mc:AlternateContent xmlns:mc="http://schemas.openxmlformats.org/markup-compatibility/2006">
    <mc:Choice Requires="x15">
      <x15ac:absPath xmlns:x15ac="http://schemas.microsoft.com/office/spreadsheetml/2010/11/ac" url="/Users/iangreenleigh/Downloads/"/>
    </mc:Choice>
  </mc:AlternateContent>
  <bookViews>
    <workbookView xWindow="30900" yWindow="460" windowWidth="28800" windowHeight="17460"/>
  </bookViews>
  <sheets>
    <sheet name="Missile Tests" sheetId="1" r:id="rId1"/>
    <sheet name="Facilities" sheetId="2" r:id="rId2"/>
  </sheets>
  <definedNames>
    <definedName name="_xlnm._FilterDatabase" localSheetId="0" hidden="1">'Missile Tests'!$A$1:$R$107</definedName>
    <definedName name="_xlnm.Criteria" localSheetId="0">'Missile Tests'!$A$1:$R$107</definedName>
    <definedName name="_xlnm.Extract" localSheetId="0">'Missile Tests'!#REF!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B16" i="2" l="1" a="1"/>
  <c r="B16" i="2"/>
  <c r="C16" i="2" a="1"/>
  <c r="C16" i="2"/>
  <c r="D16" i="2"/>
  <c r="H107" i="1"/>
  <c r="J107" i="1"/>
  <c r="K107" i="1"/>
  <c r="C15" i="2" a="1"/>
  <c r="C15" i="2"/>
  <c r="B15" i="2" a="1"/>
  <c r="B15" i="2"/>
  <c r="B2" i="2" a="1"/>
  <c r="B2" i="2"/>
  <c r="C9" i="2" a="1"/>
  <c r="C9" i="2"/>
  <c r="B9" i="2" a="1"/>
  <c r="B9" i="2"/>
  <c r="C11" i="2" a="1"/>
  <c r="C11" i="2"/>
  <c r="B11" i="2" a="1"/>
  <c r="B11" i="2"/>
  <c r="B3" i="2" a="1"/>
  <c r="B3" i="2"/>
  <c r="C14" i="2" a="1"/>
  <c r="C14" i="2"/>
  <c r="C10" i="2" a="1"/>
  <c r="C10" i="2"/>
  <c r="C4" i="2" a="1"/>
  <c r="C4" i="2"/>
  <c r="C13" i="2" a="1"/>
  <c r="C13" i="2"/>
  <c r="C12" i="2" a="1"/>
  <c r="C12" i="2"/>
  <c r="C8" i="2" a="1"/>
  <c r="C8" i="2"/>
  <c r="C7" i="2" a="1"/>
  <c r="C7" i="2"/>
  <c r="C6" i="2" a="1"/>
  <c r="C6" i="2"/>
  <c r="C5" i="2" a="1"/>
  <c r="C5" i="2"/>
  <c r="C3" i="2" a="1"/>
  <c r="C3" i="2"/>
  <c r="C2" i="2" a="1"/>
  <c r="C2" i="2"/>
  <c r="B14" i="2" a="1"/>
  <c r="B14" i="2"/>
  <c r="B10" i="2" a="1"/>
  <c r="B10" i="2"/>
  <c r="B4" i="2" a="1"/>
  <c r="B4" i="2"/>
  <c r="B13" i="2" a="1"/>
  <c r="B13" i="2"/>
  <c r="B12" i="2" a="1"/>
  <c r="B12" i="2"/>
  <c r="B8" i="2" a="1"/>
  <c r="B8" i="2"/>
  <c r="B7" i="2" a="1"/>
  <c r="B7" i="2"/>
  <c r="B6" i="2" a="1"/>
  <c r="B6" i="2"/>
  <c r="B5" i="2" a="1"/>
  <c r="B5" i="2"/>
  <c r="H106" i="1"/>
  <c r="J106" i="1"/>
  <c r="K106" i="1"/>
  <c r="H105" i="1"/>
  <c r="J105" i="1"/>
  <c r="K105" i="1"/>
  <c r="H104" i="1"/>
  <c r="J104" i="1"/>
  <c r="K104" i="1"/>
  <c r="K103" i="1"/>
  <c r="J103" i="1"/>
  <c r="H103" i="1"/>
  <c r="H102" i="1"/>
  <c r="J102" i="1"/>
  <c r="K102" i="1"/>
  <c r="H101" i="1"/>
  <c r="J101" i="1"/>
  <c r="K101" i="1"/>
  <c r="H100" i="1"/>
  <c r="J100" i="1"/>
  <c r="K100" i="1"/>
  <c r="K99" i="1"/>
  <c r="J99" i="1"/>
  <c r="H99" i="1"/>
  <c r="D15" i="2"/>
  <c r="J3" i="1"/>
  <c r="H40" i="1"/>
  <c r="J40" i="1"/>
  <c r="K40" i="1"/>
  <c r="H39" i="1"/>
  <c r="J39" i="1"/>
  <c r="K39" i="1"/>
  <c r="H38" i="1"/>
  <c r="J38" i="1"/>
  <c r="K38" i="1"/>
  <c r="H37" i="1"/>
  <c r="J37" i="1"/>
  <c r="K37" i="1"/>
  <c r="H36" i="1"/>
  <c r="J36" i="1"/>
  <c r="K36" i="1"/>
  <c r="H35" i="1"/>
  <c r="J35" i="1"/>
  <c r="K35" i="1"/>
  <c r="H11" i="1"/>
  <c r="K5" i="1"/>
  <c r="J5" i="1"/>
  <c r="H5" i="1"/>
  <c r="K11" i="1"/>
  <c r="J11"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H3" i="1"/>
  <c r="H4" i="1"/>
  <c r="H6" i="1"/>
  <c r="H7" i="1"/>
  <c r="H8" i="1"/>
  <c r="H9" i="1"/>
  <c r="H10" i="1"/>
  <c r="H12" i="1"/>
  <c r="H13" i="1"/>
  <c r="H14" i="1"/>
  <c r="H15" i="1"/>
  <c r="H16" i="1"/>
  <c r="H17" i="1"/>
  <c r="H18" i="1"/>
  <c r="H19" i="1"/>
  <c r="H20" i="1"/>
  <c r="H21" i="1"/>
  <c r="H22" i="1"/>
  <c r="H23" i="1"/>
  <c r="H24" i="1"/>
  <c r="H25" i="1"/>
  <c r="H26" i="1"/>
  <c r="H27" i="1"/>
  <c r="H28" i="1"/>
  <c r="H29" i="1"/>
  <c r="H30" i="1"/>
  <c r="H31" i="1"/>
  <c r="H32" i="1"/>
  <c r="H33" i="1"/>
  <c r="H34"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2" i="1"/>
  <c r="J12" i="1"/>
  <c r="K12" i="1"/>
  <c r="J13" i="1"/>
  <c r="K13" i="1"/>
  <c r="J14" i="1"/>
  <c r="K14" i="1"/>
  <c r="J15" i="1"/>
  <c r="K15" i="1"/>
  <c r="J16" i="1"/>
  <c r="K16" i="1"/>
  <c r="J17" i="1"/>
  <c r="K17" i="1"/>
  <c r="J18" i="1"/>
  <c r="K18" i="1"/>
  <c r="J19" i="1"/>
  <c r="K19" i="1"/>
  <c r="J20" i="1"/>
  <c r="K20" i="1"/>
  <c r="J21" i="1"/>
  <c r="K21" i="1"/>
  <c r="J22" i="1"/>
  <c r="K22" i="1"/>
  <c r="J23" i="1"/>
  <c r="K23" i="1"/>
  <c r="J24" i="1"/>
  <c r="K24" i="1"/>
  <c r="J25" i="1"/>
  <c r="K25" i="1"/>
  <c r="J26" i="1"/>
  <c r="K26" i="1"/>
  <c r="J27" i="1"/>
  <c r="K27" i="1"/>
  <c r="J28" i="1"/>
  <c r="K28" i="1"/>
  <c r="J29" i="1"/>
  <c r="K29" i="1"/>
  <c r="J30" i="1"/>
  <c r="K30" i="1"/>
  <c r="J31" i="1"/>
  <c r="K31" i="1"/>
  <c r="J32" i="1"/>
  <c r="K32" i="1"/>
  <c r="J33" i="1"/>
  <c r="K33" i="1"/>
  <c r="J34" i="1"/>
  <c r="K34" i="1"/>
  <c r="J41" i="1"/>
  <c r="K41" i="1"/>
  <c r="J42" i="1"/>
  <c r="K42" i="1"/>
  <c r="J43" i="1"/>
  <c r="K43" i="1"/>
  <c r="J44" i="1"/>
  <c r="K44" i="1"/>
  <c r="J45" i="1"/>
  <c r="K45" i="1"/>
  <c r="J46" i="1"/>
  <c r="K46" i="1"/>
  <c r="J47" i="1"/>
  <c r="K47" i="1"/>
  <c r="J48" i="1"/>
  <c r="K48" i="1"/>
  <c r="J49" i="1"/>
  <c r="K49" i="1"/>
  <c r="J50" i="1"/>
  <c r="K50" i="1"/>
  <c r="J51" i="1"/>
  <c r="K51" i="1"/>
  <c r="J52" i="1"/>
  <c r="K52" i="1"/>
  <c r="J53" i="1"/>
  <c r="K53" i="1"/>
  <c r="J54" i="1"/>
  <c r="K54" i="1"/>
  <c r="J55" i="1"/>
  <c r="K55" i="1"/>
  <c r="J56" i="1"/>
  <c r="K56" i="1"/>
  <c r="J57" i="1"/>
  <c r="K57" i="1"/>
  <c r="J58" i="1"/>
  <c r="K58" i="1"/>
  <c r="J59" i="1"/>
  <c r="K59" i="1"/>
  <c r="J60" i="1"/>
  <c r="K60" i="1"/>
  <c r="J61" i="1"/>
  <c r="K61" i="1"/>
  <c r="J62" i="1"/>
  <c r="K62" i="1"/>
  <c r="J63" i="1"/>
  <c r="K63" i="1"/>
  <c r="J64" i="1"/>
  <c r="K64" i="1"/>
  <c r="J65" i="1"/>
  <c r="K65" i="1"/>
  <c r="J66" i="1"/>
  <c r="K66" i="1"/>
  <c r="J67" i="1"/>
  <c r="K67" i="1"/>
  <c r="J68" i="1"/>
  <c r="K68" i="1"/>
  <c r="J69" i="1"/>
  <c r="K69" i="1"/>
  <c r="J70" i="1"/>
  <c r="K70" i="1"/>
  <c r="J71" i="1"/>
  <c r="K71" i="1"/>
  <c r="J72" i="1"/>
  <c r="K72" i="1"/>
  <c r="J73" i="1"/>
  <c r="K73" i="1"/>
  <c r="J74" i="1"/>
  <c r="K74" i="1"/>
  <c r="J75" i="1"/>
  <c r="K75" i="1"/>
  <c r="J76" i="1"/>
  <c r="K76" i="1"/>
  <c r="J77" i="1"/>
  <c r="K77" i="1"/>
  <c r="J78" i="1"/>
  <c r="K78" i="1"/>
  <c r="J79" i="1"/>
  <c r="K79" i="1"/>
  <c r="J80" i="1"/>
  <c r="K80" i="1"/>
  <c r="J81" i="1"/>
  <c r="K81" i="1"/>
  <c r="J82" i="1"/>
  <c r="K82" i="1"/>
  <c r="J83" i="1"/>
  <c r="K83" i="1"/>
  <c r="J84" i="1"/>
  <c r="K84" i="1"/>
  <c r="J85" i="1"/>
  <c r="K85" i="1"/>
  <c r="J86" i="1"/>
  <c r="K86" i="1"/>
  <c r="J87" i="1"/>
  <c r="K87" i="1"/>
  <c r="J88" i="1"/>
  <c r="K88" i="1"/>
  <c r="J89" i="1"/>
  <c r="K89" i="1"/>
  <c r="J90" i="1"/>
  <c r="K90" i="1"/>
  <c r="J91" i="1"/>
  <c r="K91" i="1"/>
  <c r="J92" i="1"/>
  <c r="K92" i="1"/>
  <c r="J93" i="1"/>
  <c r="K93" i="1"/>
  <c r="J94" i="1"/>
  <c r="K94" i="1"/>
  <c r="J95" i="1"/>
  <c r="K95" i="1"/>
  <c r="J96" i="1"/>
  <c r="K96" i="1"/>
  <c r="J97" i="1"/>
  <c r="K97" i="1"/>
  <c r="J98" i="1"/>
  <c r="K98" i="1"/>
  <c r="J6" i="1"/>
  <c r="K6" i="1"/>
  <c r="J7" i="1"/>
  <c r="K7" i="1"/>
  <c r="J8" i="1"/>
  <c r="K8" i="1"/>
  <c r="J9" i="1"/>
  <c r="K9" i="1"/>
  <c r="J10" i="1"/>
  <c r="K10" i="1"/>
  <c r="J4" i="1"/>
  <c r="K4" i="1"/>
  <c r="K3" i="1"/>
  <c r="K2" i="1"/>
  <c r="J2" i="1"/>
  <c r="D9" i="2"/>
  <c r="D11" i="2"/>
  <c r="D2" i="2"/>
  <c r="D3" i="2"/>
  <c r="D5" i="2"/>
  <c r="D6" i="2"/>
  <c r="D7" i="2"/>
  <c r="D8" i="2"/>
  <c r="D12" i="2"/>
  <c r="D13" i="2"/>
  <c r="D4" i="2"/>
  <c r="D10" i="2"/>
  <c r="D14" i="2"/>
  <c r="B17" i="2"/>
  <c r="C17" i="2"/>
  <c r="D17" i="2"/>
</calcChain>
</file>

<file path=xl/comments1.xml><?xml version="1.0" encoding="utf-8"?>
<comments xmlns="http://schemas.openxmlformats.org/spreadsheetml/2006/main">
  <authors>
    <author>Cotton, Shea M</author>
  </authors>
  <commentList>
    <comment ref="F1" authorId="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 ref="L17" authorId="0">
      <text>
        <r>
          <rPr>
            <b/>
            <sz val="9"/>
            <color indexed="81"/>
            <rFont val="Tahoma"/>
            <family val="2"/>
          </rPr>
          <t>Cotton, Shea M:</t>
        </r>
        <r>
          <rPr>
            <sz val="9"/>
            <color indexed="81"/>
            <rFont val="Tahoma"/>
            <family val="2"/>
          </rPr>
          <t xml:space="preserve">
The 3rd stage ends up travelling a total of 6,400 km and impacted somewhere in the Pacific Ocean. Japan was not pleased to have the missile fly over its territory.</t>
        </r>
      </text>
    </comment>
  </commentList>
</comments>
</file>

<file path=xl/sharedStrings.xml><?xml version="1.0" encoding="utf-8"?>
<sst xmlns="http://schemas.openxmlformats.org/spreadsheetml/2006/main" count="1061" uniqueCount="177">
  <si>
    <t>Missile Name</t>
  </si>
  <si>
    <t>Facility Latitude</t>
  </si>
  <si>
    <t>Facility Longitude</t>
  </si>
  <si>
    <t>Landing Location</t>
  </si>
  <si>
    <t>Date</t>
  </si>
  <si>
    <t>Nodong</t>
  </si>
  <si>
    <t>MRBM</t>
  </si>
  <si>
    <t>Scud-B</t>
  </si>
  <si>
    <t>SRBM</t>
  </si>
  <si>
    <t>Musudan-ri</t>
  </si>
  <si>
    <t>Unknown</t>
  </si>
  <si>
    <t>Source(s)</t>
  </si>
  <si>
    <t>Facility Name</t>
  </si>
  <si>
    <t>Facility Location</t>
  </si>
  <si>
    <t>Tonghae Satellite Launching Ground</t>
  </si>
  <si>
    <t>Scud-C</t>
  </si>
  <si>
    <t>Confirmation Status</t>
  </si>
  <si>
    <t>Unconfirmed</t>
  </si>
  <si>
    <t>Other Name</t>
  </si>
  <si>
    <t>Confirmed</t>
  </si>
  <si>
    <t>Taepodong-1</t>
  </si>
  <si>
    <t>SLV</t>
  </si>
  <si>
    <t>Success</t>
  </si>
  <si>
    <t>Failure</t>
  </si>
  <si>
    <t>North Pyongan</t>
  </si>
  <si>
    <t>Sohae Satellite Launching Station</t>
  </si>
  <si>
    <t>Additional Information</t>
  </si>
  <si>
    <t>Chihari Missile Base</t>
  </si>
  <si>
    <t>Chiha-ri Taepodong Base</t>
  </si>
  <si>
    <t>Unha</t>
  </si>
  <si>
    <t>Pacific Ocean</t>
  </si>
  <si>
    <t>Unha-3</t>
  </si>
  <si>
    <t>http://www.nytimes.com/2012/04/13/world/asia/north-korea-launches-rocket-defying-world-warnings.html; https://en.wikipedia.org/wiki/Kwangmy%C5%8Fngs%C5%8Fng-3; http://www.astronautix.com/k/koreanorth.html</t>
  </si>
  <si>
    <t>N/A</t>
  </si>
  <si>
    <t>http://www.astronautix.com/k/koreanorth.html; http://www.nytimes.com/2012/12/12/world/asia/north-korea-launches-rocket-defying-likely-sanctions.html</t>
  </si>
  <si>
    <t>Sunchon Airbase</t>
  </si>
  <si>
    <t>Nampo</t>
  </si>
  <si>
    <t>Polaris-1</t>
  </si>
  <si>
    <t>SLBM</t>
  </si>
  <si>
    <t>Sinpo Shipyard</t>
  </si>
  <si>
    <t>South Pyongan Province</t>
  </si>
  <si>
    <t xml:space="preserve">http://www.defensenews.com/story/defense/international/asia-pacific/2015/05/10/north-korea-submarine-launched-ballistic-missile-test-fired/27083023/; http://38north.org/2015/05/jbermudez051315/; http://thediplomat.com/2015/05/a-first-north-korea-tests-polaris-1-slbm/; </t>
  </si>
  <si>
    <t>http://thediplomat.com/2015/11/north-koreas-submarine-launched-ballistic-missile-test-fails/; http://www.koreatimesus.com/institute-n-korea-continues-to-develop-sub-missile-despite-setback/</t>
  </si>
  <si>
    <t>Reportedly, the missile failed to properly eject from the submarine causing damage to the sub itself. The sub appears to have undergone repairs and remains seaworthy.</t>
  </si>
  <si>
    <t>The missile appeared to have ejected successfully, however, it then exploded. North Korea appears to have doctored the footage to make it appear as though the test was a success.</t>
  </si>
  <si>
    <t>http://www.armscontrolwonk.com/archive/1200759/video-analysis-of-dprk-slbm-footage/; http://thediplomat.com/2016/01/north-korea-tests-a-submerged-launch-ballistic-missile-take-3/</t>
  </si>
  <si>
    <t>http://www.bbc.com/news/world-asia-36119159; https://en.wikipedia.org/wiki/Pukkuksong-1</t>
  </si>
  <si>
    <t>The missile ejected and lit successfully but appears to have exploded shortly after. Many believe the test was a reaction to the South Korean and US decision announced the previous day to install THAAD in South korea.</t>
  </si>
  <si>
    <t>http://english.yonhapnews.co.kr/national/2016/07/09/86/0301000000AEN20160709002253315F.html; https://en.wikipedia.org/wiki/Pukkuksong-1</t>
  </si>
  <si>
    <t>This test marks the first fully successful SLBM test by North Korea. The missile landed in Japan's Air Identification Zone. It is believed that the missile can travel much father and that its range was due to a lofted trajectory.</t>
  </si>
  <si>
    <t>https://en.wikipedia.org/wiki/Pukkuksong-1; http://www.reuters.com/article/us-northkorea-missiles-idUSKCN10Y2B0</t>
  </si>
  <si>
    <t>Musudan</t>
  </si>
  <si>
    <t>IRBM</t>
  </si>
  <si>
    <t>Wonsan Kalma International Airport</t>
  </si>
  <si>
    <t>Wonsan Airbase</t>
  </si>
  <si>
    <t xml:space="preserve">After a string of 5 failures, this marks the first successful test of the Musudan missile. The missile trajectory itself was lofted to confine the test to North Korean territory. </t>
  </si>
  <si>
    <t>ER Scud</t>
  </si>
  <si>
    <t>North Korea premiered a never before seen version of its scud with this simultaneous test of 3 missiles. The missiles are scud missiles but have almost double the traditional range.</t>
  </si>
  <si>
    <t>http://thediplomat.com/2016/09/north-korea-showed-off-a-previously-unseen-missile-during-the-g20/; http://www.nti.org/analysis/articles/first-glimpse-north-koreas-elusive-er-scud/; http://missiledefenseadvocacy.org/missile-threat-and-proliferation/todays-missile-threat/north-korea/scud-er/</t>
  </si>
  <si>
    <t>Hwangju,  North Hwanghae province</t>
  </si>
  <si>
    <t>Pyongyang Highway</t>
  </si>
  <si>
    <t>http://www.nytimes.com/2009/04/06/world/asia/06korea.html?pagewanted=all; http://www.nytimes.com/2009/04/05/world/asia/05korea.html?_r=0; http://www.astronautix.com/k/koreanorth.html; http://www.mnd.go.kr/user/mnd_eng/upload/pblictn/PBLICTNEBOOK_201308080714559090.pdf</t>
  </si>
  <si>
    <t>Kittaeryong Missile Base</t>
  </si>
  <si>
    <t>http://www.astronautix.com/g/gitdaeryung.html; http://www.nti.org/media/pdfs/north_korea_missile_2.pdf?_=1327534760; http://www.mnd.go.kr/user/mnd_eng/upload/pblictn/PBLICTNEBOOK_201308080714559090.pdf; http://www.mnd.go.kr/user/mnd_eng/upload/pblictn/PBLICTNEBOOK_201308080714559090.pdf</t>
  </si>
  <si>
    <t>http://www.nti.org/media/pdfs/north_korea_missile_2.pdf?_=1327534760; https://en.wikipedia.org/wiki/2006_North_Korean_missile_test; http://www.mnd.go.kr/user/mnd_eng/upload/pblictn/PBLICTNEBOOK_201308080714559090.pdf; http://www.globalsecurity.org/wmd/world/dprk/td-2-flighttest.htm</t>
  </si>
  <si>
    <t>The type of Scud is unconfirmed, it could have been a Scud B</t>
  </si>
  <si>
    <t>North Hwanghae Province</t>
  </si>
  <si>
    <t xml:space="preserve">North Korea successfully inserted a satellite into orbit. South Korea estimates the satellite has a mass of about 200 kg, about twice the estimated mass of North Korea's previous satellite. </t>
  </si>
  <si>
    <t>http://www.bbc.com/news/world-asia-35515207; https://www.csis.org/analysis/north-korea%E2%80%99s-february-2016-satellite-launch; http://38north.org/2016/02/melleman021016/</t>
  </si>
  <si>
    <t xml:space="preserve">http://www.mnd.go.kr/user/mnd_eng/upload/pblictn/PBLICTNEBOOK_201506161152304650.pdf; http://www.npr.org/sections/thetwo-way/2014/07/26/335581206/north-korea-reportedly-tests-short-range-ballistic-missile; http://www.washingtontimes.com/news/2014/jul/26/north-korea-fires-short-range-missile-sea/; </t>
  </si>
  <si>
    <t>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t>
  </si>
  <si>
    <t xml:space="preserve">http://www.astronautix.com/k/koreanorth.html; http://www.mnd.go.kr/user/mnd_eng/upload/pblictn/PBLICTNEBOOK_201506161152304650.pdf; https://www.armscontrol.org/factsheets/dprkchron; http://www.nytimes.com/2014/03/26/world/asia/north-korea-launches-two-midrange-missiles.html; http://www.bbc.com/news/world-asia-26743197; </t>
  </si>
  <si>
    <t>http://www.mnd.go.kr/user/mnd_eng/upload/pblictn/PBLICTNEBOOK_201308080714559090.pdf; http://english.hani.co.kr/arti/english_edition/e_northkorea/364175.html; http://koreajoongangdaily.joins.com/news/article/article.aspx?aid=2907043; http://www.washingtonpost.com/wp-dyn/content/article/2009/07/04/AR2009070400061.html</t>
  </si>
  <si>
    <t>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t>
  </si>
  <si>
    <t>http://edition.cnn.com/2016/04/28/asia/north-korea-failed-missile-launch/; https://www.stratcom.mil/news/2016/611/UPDATE_1_-_USSTRATCOM_Detects_Tracks_Attempted_North_Korean_Missile_Launches/</t>
  </si>
  <si>
    <t>http://defense-update.com/20160531_musudan-2.html; https://www.stratcom.mil/news/2016/617/USSTRATCOM_Detects_Attempted_North_Korean_Missile_Launch/</t>
  </si>
  <si>
    <t>http://english.yonhapnews.co.kr/northkorea/2016/06/22/0401000000AEN20160622000554315.html https://www.stratcom.mil/news/2016/622/USSTRATCOM_Detects_Tracks_North_Korean_Missile_Launches/</t>
  </si>
  <si>
    <t>http://38north.org/2016/06/jschilling062316/; https://www.iiss.org/en/iiss%20voices/blogsections/iiss-voices-2016-9143/june-2c71/north-koreas-musudan-missile-effort-advances-5885; https://www.nknews.org/pro/back-in-black/; https://www.stratcom.mil/news/2016/622/USSTRATCOM_Detects_Tracks_North_Korean_Missile_Launches/</t>
  </si>
  <si>
    <t>Gitdaeryung</t>
  </si>
  <si>
    <t xml:space="preserve">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t>
  </si>
  <si>
    <t>Panghyon Airbase</t>
  </si>
  <si>
    <t>Panghyon Airport</t>
  </si>
  <si>
    <t>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t>
  </si>
  <si>
    <t>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t>
  </si>
  <si>
    <t>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t>
  </si>
  <si>
    <t>Date of First Test</t>
  </si>
  <si>
    <t>Date of Most Recent Test</t>
  </si>
  <si>
    <t>Number of Tests</t>
  </si>
  <si>
    <t>Facility</t>
  </si>
  <si>
    <t>Kaesong</t>
  </si>
  <si>
    <t>http://www.astronautix.com/k/koreanorth.html; http://www.mnd.go.kr/user/mnd_eng/upload/pblictn/PBLICTNEBOOK_201506161152304650.pdf; http://www.cnn.com/2014/07/08/world/asia/north-korea-missiles/; http://www.nytimes.com/2014/07/09/world/asia/north-korea-fires-2-more-ballistic-missiles.html; http://www.mod.go.jp/e/pressconf/2014/07/140709a.html</t>
  </si>
  <si>
    <t>http://www.cnn.com/2016/08/02/asia/north-korea-missile/; https://www.stratcom.mil/news/2016/629/USSTRATCOM_Detects_Tracks_North_Korean_Missile_Launches/</t>
  </si>
  <si>
    <t>Hwangju</t>
  </si>
  <si>
    <t>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t>
  </si>
  <si>
    <t>These tests actually took place just outside of Kaesong. A more precise location could not be established and so the location this database lists, for cartographic purposes, is Kaesong itself.</t>
  </si>
  <si>
    <t>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t>
  </si>
  <si>
    <t>http://www.voanews.com/a/north-korea-fires-rockets-as-joint-us-south-korean-maneuvers-begin/2664198.html; http://www.astronautix.com/k/koreanorth.html; http://www.mod.go.jp/e/pressconf/2015/03/150302.html</t>
  </si>
  <si>
    <t>These tests took place in the vicinity of Nampo. A more precise location could not be established and for cartographic purposes the location is listed as Nampo.</t>
  </si>
  <si>
    <t>KN-02</t>
  </si>
  <si>
    <t>We are still working on the exact location of this test. Please stand by.</t>
  </si>
  <si>
    <t>http://www.cnn.com/2016/07/18/asia/north-korea-missiles/; http://www.bbc.com/news/world-asia-36831308; https://www.stratcom.mil/news/2016/624/USSTRATCOM_Detects_Tracks_North_Korean_Missile_Launches/</t>
  </si>
  <si>
    <t>North Wonsan</t>
  </si>
  <si>
    <t>http://www.un.org/ga/search/view_doc.asp?symbol=S/2016/157; http://www.armscontrolwonk.com/archive/207432/geolocating-north-koreas-14-august-toksa-launch/</t>
  </si>
  <si>
    <t>Overall</t>
  </si>
  <si>
    <t>Latitude</t>
  </si>
  <si>
    <t>Longitude</t>
  </si>
  <si>
    <t>Location</t>
  </si>
  <si>
    <t>Kangwon Province, (North Korea)</t>
  </si>
  <si>
    <t>South Hamgyong province</t>
  </si>
  <si>
    <t>Cholsan County, North Pyongan Province</t>
  </si>
  <si>
    <t>Hwadae County, North Hamgyong Province</t>
  </si>
  <si>
    <t>Kittae Pass, Kangwon Province, (North Korea)</t>
  </si>
  <si>
    <t>The most specific location information acquired for this test so far is that it occurred in the Southwest of the Hwanghae province in North Korea. Unfortunately nobody seems to clarify whether this was the province of North Hwanghae or South Hwanghae.</t>
  </si>
  <si>
    <r>
      <t>http://www.astronautix.com/g/gitdaeryung.html; http://www.nti.org/media/pdfs/north_korea_missile_2.pdf?_=1327534760; http://www.straitstimes.com/asia/east-asia/a-timeline-of-north-koreas-development-of-missiles-and-nuclear-weapons;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</si>
  <si>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http://www.nti.org/media/pdfs/north_korea_missile_2.pdf?_=1327534760; Joseph S. Bermudez, "A History of Ballistic Missile Development in the DPRK", Occasional Paper No. 2. Center for Nonproliferation Studies, November 1999</t>
  </si>
  <si>
    <r>
      <t>http://www.astronautix.com/g/gitdaeryung.html; http://www.nti.org/media/pdfs/north_korea_missile_2.pdf?_=1327534760;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</si>
  <si>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 xml:space="preserve">http://www.nti.org/media/pdfs/north_korea_missile_2.pdf?_=1327534760; http://www.bloomberg.com/news/articles/2016-09-09/north-korea-missile-launches-nuclear-detonations-timeline; http://www.straitstimes.com/asia/east-asia/a-timeline-of-north-koreas-development-of-missiles-and-nuclear-weapons; Joseph S. Bermudez, "A History of Ballistic Missile Development in the DPRK", Occasional Paper No. 2. Center for Nonproliferation Studies, November 1999 </t>
  </si>
  <si>
    <t>http://www.astronautix.com/g/gitdaeryung.html; http://www.nytimes.com/1993/06/13/world/missile-is-tested-by-north-koreans.html; http://www.nti.org/media/pdfs/north_korea_missile_2.pdf?_=1327534760; Joseph S. Bermudez, "A History of Ballistic Missile Development in the DPRK", Occasional Paper No. 2. Center for Nonproliferation Studies, November 1999</t>
  </si>
  <si>
    <t>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Nevertheless, this test had significant geopolotical consequences.</t>
  </si>
  <si>
    <t>Joseph S. Bermudez, "A History of Ballistic Missile Development in the DPRK", Occasional Paper No. 2. Center for Nonproliferation Studies, November 1999</t>
  </si>
  <si>
    <t>This entry comes from reports of the South Korea Defense Minister Lee Ki-Baek who stated that the DPRK had conducted a secret test of a "long-range guided missile". It is likely this would have been the Scud-B but it's also possible it was a Scud-C the North was developing or even some sort of artillery missile system. There are exceptionally limited reports about this test and it's almost as likely there never was one at all.</t>
  </si>
  <si>
    <t xml:space="preserve">This was the first known test of the Scud-C by North Korea. The Scud-C, aka Hwasong-6, is believed to be the result of reverse engineering and then improving on the design of the Soviet R-17E (aka the Scud-B). </t>
  </si>
  <si>
    <t>Chiha-ri , Kangwon Province, (North Korea)</t>
  </si>
  <si>
    <t>Bermudez places this test as being launched from a DPRK produced TEL in the Kangwon-do Province. This location is a known missile base near the DMZ which could be the location. As far as sources indicate, this was the only missile flight test to occur in this location.</t>
  </si>
  <si>
    <t xml:space="preserve">http://www.astronautix.com/k/koreanorth.html; Jane's Intelligence Review. "An Analysis of North Korean Ballistic Missile Testing". January 4, 1995; Joseph S. Bermudez, "A History of Ballistic Missile Development in the DPRK", Occasional Paper No. 2. Center for Nonproliferation Studies, November 1999; </t>
  </si>
  <si>
    <t>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t>
  </si>
  <si>
    <t xml:space="preserve">http://www.astronautix.com/g/gitdaeryung.html; http://www.nti.org/media/pdfs/north_korea_missile_2.pdf?_=1327534760; Joseph S. Bermudez, "A History of Ballistic Missile Development in the DPRK", Occasional Paper No. 2. Center for Nonproliferation Studies, November 1999; </t>
  </si>
  <si>
    <t>Japanese military sources reported this test. There is little information on it and it is likely that the missile failed early in flight.</t>
  </si>
  <si>
    <t>A lot about the May 30 test is unknown. Even the type and number of missiles. It appears this test was to attract foreign buyers and interest in North Korea's missiles as there are believed to have been a number of Pakistani and Iranian observers present. It is unclear which missile among these tests was the Nodong. It may have been the first of the 4, the last, or any of the ones in the middle. This test continued overnight and into the following day as well. Also, this appears to be the first successful flight test of the Nodong.</t>
  </si>
  <si>
    <t>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At this point, evidence is not really clear.</t>
  </si>
  <si>
    <t>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t>
  </si>
  <si>
    <t>F1</t>
  </si>
  <si>
    <t>http://www.cnn.com/2016/03/17/asia/north-korea-missile-launch/; http://www.reuters.com/article/us-northkorea-nuclear-idUSKCN0WJ30V; http://www.bbc.com/news/world-asia-35835088</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</si>
  <si>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</si>
  <si>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 This missile specifically disappeared from radar about 17 seconds into flight suggesting that it suffered a critical failure and exploded.</t>
  </si>
  <si>
    <t>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"east coast" of North Korea, which is impossible if they were conducted in the North Hwanghae province which does not border the sea. Unfortunately finding a direct source from somewhere like STRATCOM or the Japanese Ministry of Defense for this test has been difficult.</t>
  </si>
  <si>
    <t>http://www.cnn.com/2016/03/10/asia/north-korea-missiles/; http://www.bbc.com/news/world-asia-35770198; http://www.mod.go.jp/e/pressconf/2016/03/160311.html</t>
  </si>
  <si>
    <t>No report ever provided more specific information beyond "the Wonson area". However, considering they conducted a number of other Musudan tests at the airport, and considering there were a number of reports about North Korea deploying a number of Musudan missiles to that area as well, it is highly likely this test was carried out in the same place as most of the other tests.</t>
  </si>
  <si>
    <t>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t>
  </si>
  <si>
    <t>http://www.reuters.com/article/us-korea-north-missiles-idUSBRE94H04P20130519; http://www.nytimes.com/2013/05/19/world/asia/north-korea-missiles.html; http://www.nytimes.com/2013/05/20/world/asia/north-korea-again-fires-short-range-missiles.html</t>
  </si>
  <si>
    <t>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t>
  </si>
  <si>
    <t>http://www.reuters.com/article/us-korea-north-missiles-idUSBRE94H04P20130519; http://www.nytimes.com/2013/05/19/world/asia/north-korea-missiles.html; http://www.nytimes.com/2013/05/20/world/asia/north-korea-again-fires-short-range-missiles.html; http://www.reuters.com/article/us-korea-north-missiles-idUSBRE94I04720130520</t>
  </si>
  <si>
    <t>http://www.astronautix.com/g/gitdaeryung.html; http://www.nytimes.com/1998/09/01/world/north-korea-fires-missile-over-japanese-territory.htmlhttp://www.nti.org/media/pdfs/north_korea_missile_2.pdf?_=1327534760; Joseph S. Bermudez, "A History of Ballistic Missile Development in the DPRK", Occasional Paper No. 2. Center for Nonproliferation Studies, November 1999</t>
  </si>
  <si>
    <t/>
  </si>
  <si>
    <t>Kusong Testing Ground</t>
  </si>
  <si>
    <t>Kusong, North Pyongan</t>
  </si>
  <si>
    <t>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t>
  </si>
  <si>
    <t>Polaris-2</t>
  </si>
  <si>
    <t>Hwasong Artillery Units of the KPA Strategic Forces</t>
  </si>
  <si>
    <t>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t>
  </si>
  <si>
    <t>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t>
  </si>
  <si>
    <t>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t>
  </si>
  <si>
    <t>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however, no evidence has surfaced of a launch actually taking place. North Korea may have originally planned to launch five but had to scrub the fifth test for unknown reasons.</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</si>
  <si>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t>
  </si>
  <si>
    <t>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t>
  </si>
  <si>
    <t>KN-17</t>
  </si>
  <si>
    <t>Sea of Japan or East Sea</t>
  </si>
  <si>
    <t>Launch Agency/Authority</t>
  </si>
  <si>
    <t>Missile Type</t>
  </si>
  <si>
    <t>Date Entered/Updated</t>
  </si>
  <si>
    <t>The given trajectory of 60/190 is very strange. The missile appears to have been in the air a total of 9 minutes. Initially suspected of being a KN-15, reports have since surfaced that it was a smaller Scud variant. It is likely North Korea was attempting something new with this missile or it suffered some sort of failure midway through the flight. Following a test on April 16 at the same location information leaked seems to suggest North Korea is developing some sort of anti-ship ballistic missile dubbed the KN-17.</t>
  </si>
  <si>
    <t>The missile appears to have blown up almost instantly.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Information released in the days afterwards suggests the test was of a new missile system called the KN-17.</t>
  </si>
  <si>
    <t>The 1984 tests possibly took place over the course of several months rather than on the same day. What we know is that North Korea carried out 6 tests. We also know that the missiles were caried out at the Tonghae launching station. We also know that 3 of the tests succeeded and that 2 or 3 failed. We do not know exactly which ones were failures and which ones were successes. We also do not know exactly when these tests took place except that it was between April and September of 1984. You should read the information about these first tests not as events that certainly took place exactly as entered but as our best estimates as to what occured in a secret program within one of the most secret regimes in the world. Information in later years is much more complete than information in the early years of this program.</t>
  </si>
  <si>
    <t>The missile exploded shortly after launch. It was detected and tracked by United States Strategic Command (STRATCOM). Reportedly, South Korea did not detect the launch. North Korea has also not released photographs of the test making it extremely difficult for 3rd party observers to confirm the location and the type of missile used in the launch. While this is listed as confirmed, the missile is only presumed to be a Musudan. STRATCOM stated it was a Musudan in its press release, however, follwing the Polaris-2 test a few months later, many have speculated it was an early Polaris-2 test. Others have hypothesized the missile was something new altogether.</t>
  </si>
  <si>
    <t xml:space="preserve">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t>
  </si>
  <si>
    <t>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t>
  </si>
  <si>
    <t>Pukchang Airfield</t>
  </si>
  <si>
    <t>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"near" the airfield. Given that the test failed, North Korea is unlikely to release pictures of the event making it difficult to determine the exact location and the type of missile tested.</t>
  </si>
  <si>
    <t>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t>
  </si>
  <si>
    <t>Apogee (km)</t>
  </si>
  <si>
    <t>330 east of Hachinohe</t>
  </si>
  <si>
    <t>Also refered to by the name of the satellite payload (Kwangmyongsong 2). Prior to the launch, North Korea announced it had signed the Outer Space Treaty and that the satellite was a peaceful satellite launch. The first stage of the missile landed in the Sea of Japan, about 270  west of Japan. The missile suffered a critical failure during the second or third stage and exploded. The remains of the missile landed in the Pacific Ocean</t>
  </si>
  <si>
    <t>The launch is also refered to as the launch of Kwangmyŏngsŏng-3, the satellite payload. The rocket was launched from the west side of North Korea and aimed south. This was presumably to prevent it from violating Japanese airspace. The rocket itself reached an altitude of about 120 kilometers before exploding about 90 seconds into launch. The debris landed about 165  in the ocean west of Seoul.</t>
  </si>
  <si>
    <t>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(361 mi). Perigee: 498  (309 mi). Inclination: 97.4000 deg. Period: 95.40 min.</t>
  </si>
  <si>
    <t>This test actually took place at a ski resort just outside Wonson. The resort, which was under contruction at the time, is called the Masikryong Ski Resort. The coordinates for this test were actually about: 39.065962, 127.250257. This is about 23  (about 14 mi) southwest of the airport we originally believed the test occured. This ski resort itself is an interesting choice to hold this test at. North Korea hopes to host a few events from the 2018 Winter Olympic Games at the resort. It seems somewhat ironic to host a few Olympic events where a missile test was carried out designed to intimidate neighbors.</t>
  </si>
  <si>
    <t>This test is believed to be the first successful North Korean SLBM test. Some consider this test only to be a partial success as the missile only flew 30 , well short of the believed 300  minimum people expected. However, this database codes anything that doesn't explode on launch as a success.</t>
  </si>
  <si>
    <t>Distance Travelled (km)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</si>
</sst>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8"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sz val="11"/>
      <color rgb="FF000000"/>
      <name val="Calibri"/>
    </font>
    <font>
      <sz val="10"/>
      <color indexed="8"/>
      <name val="Arial"/>
    </font>
    <font>
      <sz val="11"/>
      <color indexed="8"/>
      <name val="Calibri"/>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2">
    <xf numFmtId="0" fontId="0" fillId="0" borderId="0"/>
    <xf numFmtId="0" fontId="6" fillId="0" borderId="0"/>
  </cellStyleXfs>
  <cellXfs count="34">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applyAlignment="1">
      <alignment horizontal="left"/>
    </xf>
    <xf numFmtId="0" fontId="0" fillId="0" borderId="0" xfId="0" applyNumberFormat="1"/>
    <xf numFmtId="0" fontId="0" fillId="0" borderId="0" xfId="0" applyBorder="1"/>
    <xf numFmtId="0" fontId="0" fillId="0" borderId="0" xfId="0" applyNumberFormat="1" applyAlignment="1">
      <alignment horizontal="right"/>
    </xf>
    <xf numFmtId="0" fontId="0" fillId="0" borderId="2" xfId="0" applyBorder="1"/>
    <xf numFmtId="0" fontId="0" fillId="0" borderId="2" xfId="0" applyNumberFormat="1" applyBorder="1"/>
    <xf numFmtId="0" fontId="0" fillId="0" borderId="1" xfId="0" applyFill="1" applyBorder="1"/>
    <xf numFmtId="0" fontId="0" fillId="0" borderId="1" xfId="0" applyFill="1" applyBorder="1" applyAlignment="1">
      <alignment wrapText="1"/>
    </xf>
    <xf numFmtId="0" fontId="5" fillId="0" borderId="3" xfId="0" applyFont="1" applyFill="1" applyBorder="1" applyAlignment="1" applyProtection="1">
      <alignment vertical="center" wrapText="1"/>
    </xf>
    <xf numFmtId="0" fontId="5" fillId="0" borderId="3" xfId="0" applyFont="1" applyFill="1" applyBorder="1" applyAlignment="1" applyProtection="1">
      <alignment wrapText="1"/>
    </xf>
    <xf numFmtId="0" fontId="5" fillId="0" borderId="3" xfId="0" applyFont="1" applyFill="1" applyBorder="1" applyAlignment="1" applyProtection="1"/>
    <xf numFmtId="15" fontId="5" fillId="0" borderId="3" xfId="0" applyNumberFormat="1" applyFont="1" applyFill="1" applyBorder="1" applyAlignment="1" applyProtection="1">
      <alignment horizontal="right" wrapText="1"/>
    </xf>
    <xf numFmtId="0" fontId="5" fillId="0" borderId="4" xfId="0" applyFont="1" applyFill="1" applyBorder="1" applyAlignment="1" applyProtection="1">
      <alignment horizontal="left"/>
    </xf>
    <xf numFmtId="0" fontId="5" fillId="0" borderId="4" xfId="0" applyFont="1" applyFill="1" applyBorder="1" applyAlignment="1" applyProtection="1">
      <alignment wrapText="1"/>
    </xf>
    <xf numFmtId="0" fontId="5" fillId="0" borderId="4" xfId="0" applyFont="1" applyFill="1" applyBorder="1" applyAlignment="1" applyProtection="1"/>
    <xf numFmtId="0" fontId="5" fillId="0" borderId="3" xfId="0" applyFont="1" applyFill="1" applyBorder="1" applyAlignment="1" applyProtection="1">
      <alignment horizontal="left"/>
    </xf>
    <xf numFmtId="0" fontId="5" fillId="0" borderId="4" xfId="0" applyFont="1" applyFill="1" applyBorder="1" applyAlignment="1" applyProtection="1">
      <alignment vertical="center" wrapText="1"/>
    </xf>
    <xf numFmtId="0" fontId="5" fillId="0" borderId="4" xfId="0" applyFont="1" applyFill="1" applyBorder="1" applyAlignment="1" applyProtection="1">
      <alignment vertical="center"/>
    </xf>
    <xf numFmtId="0" fontId="5" fillId="0" borderId="4" xfId="0" applyFont="1" applyFill="1" applyBorder="1" applyAlignment="1" applyProtection="1">
      <alignment horizontal="right" vertical="center"/>
    </xf>
    <xf numFmtId="164" fontId="5" fillId="0" borderId="4" xfId="0" applyNumberFormat="1" applyFont="1" applyFill="1" applyBorder="1" applyAlignment="1" applyProtection="1">
      <alignment horizontal="right" wrapText="1"/>
    </xf>
    <xf numFmtId="15" fontId="5" fillId="0" borderId="3" xfId="0" applyNumberFormat="1" applyFont="1" applyFill="1" applyBorder="1" applyAlignment="1" applyProtection="1">
      <alignment wrapText="1"/>
    </xf>
    <xf numFmtId="164" fontId="7" fillId="0" borderId="5" xfId="1" applyNumberFormat="1" applyFont="1" applyFill="1" applyBorder="1" applyAlignment="1">
      <alignment horizontal="right" wrapText="1"/>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5" fillId="0" borderId="0" xfId="0" applyFont="1" applyFill="1" applyBorder="1" applyAlignment="1" applyProtection="1">
      <alignment horizontal="left"/>
    </xf>
    <xf numFmtId="0" fontId="5" fillId="0" borderId="6" xfId="0" applyFont="1" applyFill="1" applyBorder="1" applyAlignment="1" applyProtection="1"/>
    <xf numFmtId="0" fontId="5" fillId="0" borderId="6" xfId="0" applyFont="1" applyFill="1" applyBorder="1" applyAlignment="1" applyProtection="1">
      <alignment vertical="center" wrapText="1"/>
    </xf>
    <xf numFmtId="3" fontId="0" fillId="0" borderId="0" xfId="0" applyNumberFormat="1"/>
  </cellXfs>
  <cellStyles count="2">
    <cellStyle name="Normal" xfId="0" builtinId="0"/>
    <cellStyle name="Normal_Sheet1" xfId="1"/>
  </cellStyles>
  <dxfs count="11">
    <dxf>
      <numFmt numFmtId="0" formatCode="General"/>
    </dxf>
    <dxf>
      <numFmt numFmtId="0" formatCode="General"/>
    </dxf>
    <dxf>
      <numFmt numFmtId="0" formatCode="General"/>
    </dxf>
    <dxf>
      <numFmt numFmtId="0" formatCode="General"/>
      <border diagonalUp="0" diagonalDown="0" outline="0">
        <left/>
        <right style="thin">
          <color indexed="64"/>
        </right>
        <top/>
        <bottom/>
      </border>
    </dxf>
    <dxf>
      <numFmt numFmtId="20" formatCode="d\-mmm\-yy"/>
    </dxf>
    <dxf>
      <numFmt numFmtId="0" formatCode="General"/>
    </dxf>
    <dxf>
      <numFmt numFmtId="20" formatCode="d\-mmm\-yy"/>
    </dxf>
    <dxf>
      <numFmt numFmtId="0" formatCode="General"/>
    </dxf>
    <dxf>
      <alignment horizontal="general" vertical="bottom" textRotation="0" wrapText="1" indent="0" justifyLastLine="0" shrinkToFit="0" readingOrder="0"/>
    </dxf>
    <dxf>
      <numFmt numFmtId="20"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R107" totalsRowShown="0" headerRowDxfId="10">
  <autoFilter ref="A1:R107"/>
  <tableColumns count="18">
    <tableColumn id="1" name="F1">
      <calculatedColumnFormula>A1+1</calculatedColumnFormula>
    </tableColumn>
    <tableColumn id="2" name="Date" dataDxfId="9"/>
    <tableColumn id="13" name="Date Entered/Updated"/>
    <tableColumn id="3" name="Missile Name"/>
    <tableColumn id="4" name="Missile Type"/>
    <tableColumn id="5" name="Launch Agency/Authority"/>
    <tableColumn id="6" name="Facility Name"/>
    <tableColumn id="7" name="Facility Location">
      <calculatedColumnFormula>VLOOKUP(G2,Table1[#All],7,FALSE)</calculatedColumnFormula>
    </tableColumn>
    <tableColumn id="8" name="Other Name"/>
    <tableColumn id="9" name="Facility Latitude">
      <calculatedColumnFormula>VLOOKUP(G2,Table1[],5,FALSE)</calculatedColumnFormula>
    </tableColumn>
    <tableColumn id="10" name="Facility Longitude">
      <calculatedColumnFormula>VLOOKUP(G2,Table1[],6,FALSE)</calculatedColumnFormula>
    </tableColumn>
    <tableColumn id="11" name="Landing Location"/>
    <tableColumn id="12" name="Apogee (km)"/>
    <tableColumn id="15" name="Distance Travelled (km)"/>
    <tableColumn id="16" name="Confirmation Status"/>
    <tableColumn id="17" name="Success"/>
    <tableColumn id="18" name="Additional Information"/>
    <tableColumn id="19" name="Source(s)" dataDxfId="8"/>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G17" totalsRowCount="1">
  <sortState ref="A2:G14">
    <sortCondition ref="B1"/>
  </sortState>
  <tableColumns count="7">
    <tableColumn id="1" name="Facility" totalsRowLabel="Overall"/>
    <tableColumn id="2" name="Date of First Test" totalsRowFunction="min" dataDxfId="7" totalsRowDxfId="6">
      <calculatedColumnFormula>MAX(IF('Missile Tests'!$G$2:$G$107=Table1[[#This Row],[Facility]],'Missile Tests'!$B$2:$B$107))</calculatedColumnFormula>
    </tableColumn>
    <tableColumn id="3" name="Date of Most Recent Test" totalsRowFunction="max" dataDxfId="5" totalsRowDxfId="4"/>
    <tableColumn id="4" name="Number of Tests" totalsRowFunction="sum" totalsRowDxfId="3">
      <calculatedColumnFormula>COUNTIF('Missile Tests'!G:G,Table1[[#This Row],[Facility]])</calculatedColumnFormula>
    </tableColumn>
    <tableColumn id="5" name="Latitude" dataDxfId="2"/>
    <tableColumn id="6" name="Longitude" dataDxfId="1"/>
    <tableColumn id="7" name="Lo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autoPageBreaks="0"/>
  </sheetPr>
  <dimension ref="A1:R107"/>
  <sheetViews>
    <sheetView tabSelected="1" zoomScale="70" zoomScaleNormal="70" zoomScalePageLayoutView="70" workbookViewId="0">
      <pane ySplit="1" topLeftCell="A2" activePane="bottomLeft" state="frozen"/>
      <selection activeCell="L1" sqref="L1"/>
      <selection pane="bottomLeft" activeCell="F19" sqref="F19"/>
    </sheetView>
  </sheetViews>
  <sheetFormatPr baseColWidth="10" defaultColWidth="8.83203125" defaultRowHeight="15" x14ac:dyDescent="0.2"/>
  <cols>
    <col min="1" max="1" width="11" customWidth="1"/>
    <col min="2" max="3" width="14.83203125" customWidth="1"/>
    <col min="4" max="4" width="16.6640625" customWidth="1"/>
    <col min="5" max="5" width="23.5" customWidth="1"/>
    <col min="6" max="6" width="22.83203125" customWidth="1"/>
    <col min="7" max="7" width="37.5" customWidth="1"/>
    <col min="8" max="8" width="46.5" customWidth="1"/>
    <col min="9" max="9" width="22.83203125" customWidth="1"/>
    <col min="10" max="10" width="17.1640625" customWidth="1"/>
    <col min="11" max="11" width="18.6640625" customWidth="1"/>
    <col min="12" max="12" width="24.83203125" customWidth="1"/>
    <col min="13" max="13" width="14.6640625" customWidth="1"/>
    <col min="14" max="14" width="19.5" customWidth="1"/>
    <col min="15" max="15" width="20.6640625" customWidth="1"/>
    <col min="16" max="16" width="17.5" customWidth="1"/>
    <col min="17" max="17" width="23.5" customWidth="1"/>
    <col min="18" max="18" width="98.33203125" style="4" customWidth="1"/>
  </cols>
  <sheetData>
    <row r="1" spans="1:18" x14ac:dyDescent="0.2">
      <c r="A1" s="3" t="s">
        <v>131</v>
      </c>
      <c r="B1" s="12" t="s">
        <v>4</v>
      </c>
      <c r="C1" s="12" t="s">
        <v>159</v>
      </c>
      <c r="D1" s="12" t="s">
        <v>0</v>
      </c>
      <c r="E1" s="12" t="s">
        <v>158</v>
      </c>
      <c r="F1" s="12" t="s">
        <v>157</v>
      </c>
      <c r="G1" s="12" t="s">
        <v>12</v>
      </c>
      <c r="H1" s="12" t="s">
        <v>13</v>
      </c>
      <c r="I1" s="12" t="s">
        <v>18</v>
      </c>
      <c r="J1" s="12" t="s">
        <v>1</v>
      </c>
      <c r="K1" s="12" t="s">
        <v>2</v>
      </c>
      <c r="L1" s="12" t="s">
        <v>3</v>
      </c>
      <c r="M1" s="12" t="s">
        <v>169</v>
      </c>
      <c r="N1" s="12" t="s">
        <v>176</v>
      </c>
      <c r="O1" s="12" t="s">
        <v>16</v>
      </c>
      <c r="P1" s="12" t="s">
        <v>22</v>
      </c>
      <c r="Q1" s="12" t="s">
        <v>26</v>
      </c>
      <c r="R1" s="13" t="s">
        <v>11</v>
      </c>
    </row>
    <row r="2" spans="1:18" ht="60" x14ac:dyDescent="0.2">
      <c r="A2">
        <v>1</v>
      </c>
      <c r="B2" s="1">
        <v>30781</v>
      </c>
      <c r="C2" s="27">
        <v>42727</v>
      </c>
      <c r="D2" t="s">
        <v>7</v>
      </c>
      <c r="E2" t="s">
        <v>8</v>
      </c>
      <c r="G2" t="s">
        <v>14</v>
      </c>
      <c r="H2" t="str">
        <f>VLOOKUP(G2,Table1[#All],7,FALSE)</f>
        <v>Hwadae County, North Hamgyong Province</v>
      </c>
      <c r="I2" t="s">
        <v>9</v>
      </c>
      <c r="J2">
        <f>VLOOKUP(G2,Table1[],5,FALSE)</f>
        <v>40.849996599999997</v>
      </c>
      <c r="K2">
        <f>VLOOKUP(G2,Table1[],6,FALSE)</f>
        <v>129.666664</v>
      </c>
      <c r="L2" t="s">
        <v>10</v>
      </c>
      <c r="M2" t="s">
        <v>10</v>
      </c>
      <c r="N2" t="s">
        <v>10</v>
      </c>
      <c r="O2" t="s">
        <v>19</v>
      </c>
      <c r="P2" t="s">
        <v>22</v>
      </c>
      <c r="Q2" t="s">
        <v>162</v>
      </c>
      <c r="R2" s="4" t="s">
        <v>116</v>
      </c>
    </row>
    <row r="3" spans="1:18" ht="30" x14ac:dyDescent="0.2">
      <c r="A3">
        <f>A2+1</f>
        <v>2</v>
      </c>
      <c r="B3" s="1">
        <v>30781</v>
      </c>
      <c r="C3" s="27">
        <v>42727</v>
      </c>
      <c r="D3" t="s">
        <v>7</v>
      </c>
      <c r="E3" t="s">
        <v>8</v>
      </c>
      <c r="G3" t="s">
        <v>14</v>
      </c>
      <c r="H3" t="str">
        <f>VLOOKUP(G3,Table1[#All],7,FALSE)</f>
        <v>Hwadae County, North Hamgyong Province</v>
      </c>
      <c r="I3" t="s">
        <v>9</v>
      </c>
      <c r="J3">
        <f>VLOOKUP(G3,Table1[],5,FALSE)</f>
        <v>40.849996599999997</v>
      </c>
      <c r="K3">
        <f>VLOOKUP(G3,Table1[],6,FALSE)</f>
        <v>129.666664</v>
      </c>
      <c r="L3" t="s">
        <v>10</v>
      </c>
      <c r="M3" t="s">
        <v>10</v>
      </c>
      <c r="N3" t="s">
        <v>10</v>
      </c>
      <c r="O3" t="s">
        <v>19</v>
      </c>
      <c r="P3" t="s">
        <v>22</v>
      </c>
      <c r="R3" s="4" t="s">
        <v>114</v>
      </c>
    </row>
    <row r="4" spans="1:18" ht="45" x14ac:dyDescent="0.2">
      <c r="A4">
        <f t="shared" ref="A4:A34" si="0">A3+1</f>
        <v>3</v>
      </c>
      <c r="B4" s="1">
        <v>30781</v>
      </c>
      <c r="C4" s="27">
        <v>42727</v>
      </c>
      <c r="D4" t="s">
        <v>7</v>
      </c>
      <c r="E4" t="s">
        <v>8</v>
      </c>
      <c r="G4" t="s">
        <v>14</v>
      </c>
      <c r="H4" t="str">
        <f>VLOOKUP(G4,Table1[#All],7,FALSE)</f>
        <v>Hwadae County, North Hamgyong Province</v>
      </c>
      <c r="I4" t="s">
        <v>9</v>
      </c>
      <c r="J4">
        <f>VLOOKUP(G4,Table1[],5,FALSE)</f>
        <v>40.849996599999997</v>
      </c>
      <c r="K4">
        <f>VLOOKUP(G4,Table1[],6,FALSE)</f>
        <v>129.666664</v>
      </c>
      <c r="L4" t="s">
        <v>10</v>
      </c>
      <c r="M4">
        <v>200</v>
      </c>
      <c r="N4" t="s">
        <v>10</v>
      </c>
      <c r="O4" t="s">
        <v>19</v>
      </c>
      <c r="P4" t="s">
        <v>22</v>
      </c>
      <c r="R4" s="4" t="s">
        <v>115</v>
      </c>
    </row>
    <row r="5" spans="1:18" ht="30" x14ac:dyDescent="0.2">
      <c r="A5">
        <f t="shared" si="0"/>
        <v>4</v>
      </c>
      <c r="B5" s="2">
        <v>30926</v>
      </c>
      <c r="C5" s="27">
        <v>42727</v>
      </c>
      <c r="D5" t="s">
        <v>7</v>
      </c>
      <c r="E5" t="s">
        <v>8</v>
      </c>
      <c r="G5" t="s">
        <v>14</v>
      </c>
      <c r="H5" t="str">
        <f>VLOOKUP(G5,Table1[#All],7,FALSE)</f>
        <v>Hwadae County, North Hamgyong Province</v>
      </c>
      <c r="I5" t="s">
        <v>9</v>
      </c>
      <c r="J5">
        <f>VLOOKUP(G5,Table1[],5,FALSE)</f>
        <v>40.849996599999997</v>
      </c>
      <c r="K5">
        <f>VLOOKUP(G5,Table1[],6,FALSE)</f>
        <v>129.666664</v>
      </c>
      <c r="L5" t="s">
        <v>10</v>
      </c>
      <c r="M5" t="s">
        <v>10</v>
      </c>
      <c r="N5" t="s">
        <v>10</v>
      </c>
      <c r="O5" t="s">
        <v>19</v>
      </c>
      <c r="P5" t="s">
        <v>23</v>
      </c>
      <c r="R5" s="4" t="s">
        <v>119</v>
      </c>
    </row>
    <row r="6" spans="1:18" ht="45" x14ac:dyDescent="0.2">
      <c r="A6">
        <f t="shared" si="0"/>
        <v>5</v>
      </c>
      <c r="B6" s="2">
        <v>30926</v>
      </c>
      <c r="C6" s="27">
        <v>42727</v>
      </c>
      <c r="D6" t="s">
        <v>7</v>
      </c>
      <c r="E6" t="s">
        <v>8</v>
      </c>
      <c r="G6" t="s">
        <v>14</v>
      </c>
      <c r="H6" t="str">
        <f>VLOOKUP(G6,Table1[#All],7,FALSE)</f>
        <v>Hwadae County, North Hamgyong Province</v>
      </c>
      <c r="I6" t="s">
        <v>9</v>
      </c>
      <c r="J6">
        <f>VLOOKUP(G6,Table1[],5,FALSE)</f>
        <v>40.849996599999997</v>
      </c>
      <c r="K6">
        <f>VLOOKUP(G6,Table1[],6,FALSE)</f>
        <v>129.666664</v>
      </c>
      <c r="L6" t="s">
        <v>10</v>
      </c>
      <c r="M6">
        <v>200</v>
      </c>
      <c r="N6" t="s">
        <v>10</v>
      </c>
      <c r="O6" t="s">
        <v>19</v>
      </c>
      <c r="P6" t="s">
        <v>23</v>
      </c>
      <c r="R6" s="4" t="s">
        <v>115</v>
      </c>
    </row>
    <row r="7" spans="1:18" ht="45" x14ac:dyDescent="0.2">
      <c r="A7">
        <f t="shared" si="0"/>
        <v>6</v>
      </c>
      <c r="B7" s="2">
        <v>30926</v>
      </c>
      <c r="C7" s="27">
        <v>42727</v>
      </c>
      <c r="D7" t="s">
        <v>7</v>
      </c>
      <c r="E7" t="s">
        <v>8</v>
      </c>
      <c r="G7" t="s">
        <v>14</v>
      </c>
      <c r="H7" t="str">
        <f>VLOOKUP(G7,Table1[#All],7,FALSE)</f>
        <v>Hwadae County, North Hamgyong Province</v>
      </c>
      <c r="I7" t="s">
        <v>9</v>
      </c>
      <c r="J7">
        <f>VLOOKUP(G7,Table1[],5,FALSE)</f>
        <v>40.849996599999997</v>
      </c>
      <c r="K7">
        <f>VLOOKUP(G7,Table1[],6,FALSE)</f>
        <v>129.666664</v>
      </c>
      <c r="L7" t="s">
        <v>10</v>
      </c>
      <c r="M7">
        <v>200</v>
      </c>
      <c r="N7" t="s">
        <v>10</v>
      </c>
      <c r="O7" t="s">
        <v>19</v>
      </c>
      <c r="P7" t="s">
        <v>23</v>
      </c>
      <c r="R7" s="4" t="s">
        <v>115</v>
      </c>
    </row>
    <row r="8" spans="1:18" ht="30" x14ac:dyDescent="0.2">
      <c r="A8">
        <f t="shared" si="0"/>
        <v>7</v>
      </c>
      <c r="B8" s="2">
        <v>31533</v>
      </c>
      <c r="C8" s="27">
        <v>42727</v>
      </c>
      <c r="D8" t="s">
        <v>10</v>
      </c>
      <c r="E8" t="s">
        <v>10</v>
      </c>
      <c r="G8" t="s">
        <v>14</v>
      </c>
      <c r="H8" t="str">
        <f>VLOOKUP(G8,Table1[#All],7,FALSE)</f>
        <v>Hwadae County, North Hamgyong Province</v>
      </c>
      <c r="I8" t="s">
        <v>9</v>
      </c>
      <c r="J8">
        <f>VLOOKUP(G8,Table1[],5,FALSE)</f>
        <v>40.849996599999997</v>
      </c>
      <c r="K8">
        <f>VLOOKUP(G8,Table1[],6,FALSE)</f>
        <v>129.666664</v>
      </c>
      <c r="L8" t="s">
        <v>10</v>
      </c>
      <c r="M8" t="s">
        <v>10</v>
      </c>
      <c r="N8" t="s">
        <v>10</v>
      </c>
      <c r="O8" t="s">
        <v>17</v>
      </c>
      <c r="P8" t="s">
        <v>10</v>
      </c>
      <c r="Q8" t="s">
        <v>120</v>
      </c>
      <c r="R8" s="4" t="s">
        <v>114</v>
      </c>
    </row>
    <row r="9" spans="1:18" ht="60" x14ac:dyDescent="0.2">
      <c r="A9">
        <f t="shared" si="0"/>
        <v>8</v>
      </c>
      <c r="B9" s="2">
        <v>32994</v>
      </c>
      <c r="C9" s="27">
        <v>42727</v>
      </c>
      <c r="D9" t="s">
        <v>5</v>
      </c>
      <c r="E9" t="s">
        <v>6</v>
      </c>
      <c r="G9" t="s">
        <v>14</v>
      </c>
      <c r="H9" t="str">
        <f>VLOOKUP(G9,Table1[#All],7,FALSE)</f>
        <v>Hwadae County, North Hamgyong Province</v>
      </c>
      <c r="I9" t="s">
        <v>9</v>
      </c>
      <c r="J9">
        <f>VLOOKUP(G9,Table1[],5,FALSE)</f>
        <v>40.849996599999997</v>
      </c>
      <c r="K9">
        <f>VLOOKUP(G9,Table1[],6,FALSE)</f>
        <v>129.666664</v>
      </c>
      <c r="L9" t="s">
        <v>10</v>
      </c>
      <c r="M9">
        <v>150</v>
      </c>
      <c r="N9" t="s">
        <v>10</v>
      </c>
      <c r="O9" t="s">
        <v>17</v>
      </c>
      <c r="P9" t="s">
        <v>23</v>
      </c>
      <c r="Q9" t="s">
        <v>125</v>
      </c>
      <c r="R9" s="4" t="s">
        <v>113</v>
      </c>
    </row>
    <row r="10" spans="1:18" ht="30" x14ac:dyDescent="0.2">
      <c r="A10">
        <f t="shared" si="0"/>
        <v>9</v>
      </c>
      <c r="B10" s="2">
        <v>33025</v>
      </c>
      <c r="C10" s="27">
        <v>42727</v>
      </c>
      <c r="D10" t="s">
        <v>15</v>
      </c>
      <c r="E10" t="s">
        <v>8</v>
      </c>
      <c r="G10" t="s">
        <v>14</v>
      </c>
      <c r="H10" t="str">
        <f>VLOOKUP(G10,Table1[#All],7,FALSE)</f>
        <v>Hwadae County, North Hamgyong Province</v>
      </c>
      <c r="I10" t="s">
        <v>9</v>
      </c>
      <c r="J10">
        <f>VLOOKUP(G10,Table1[],5,FALSE)</f>
        <v>40.849996599999997</v>
      </c>
      <c r="K10">
        <f>VLOOKUP(G10,Table1[],6,FALSE)</f>
        <v>129.666664</v>
      </c>
      <c r="L10" t="s">
        <v>156</v>
      </c>
      <c r="M10">
        <v>200</v>
      </c>
      <c r="N10" t="s">
        <v>10</v>
      </c>
      <c r="O10" t="s">
        <v>19</v>
      </c>
      <c r="P10" t="s">
        <v>22</v>
      </c>
      <c r="Q10" t="s">
        <v>121</v>
      </c>
      <c r="R10" s="4" t="s">
        <v>114</v>
      </c>
    </row>
    <row r="11" spans="1:18" ht="45" x14ac:dyDescent="0.2">
      <c r="A11">
        <f t="shared" si="0"/>
        <v>10</v>
      </c>
      <c r="B11" s="2">
        <v>33420</v>
      </c>
      <c r="C11" s="27">
        <v>42727</v>
      </c>
      <c r="D11" t="s">
        <v>15</v>
      </c>
      <c r="E11" t="s">
        <v>8</v>
      </c>
      <c r="G11" t="s">
        <v>27</v>
      </c>
      <c r="H11" t="str">
        <f>VLOOKUP(G11,Table1[#All],7,FALSE)</f>
        <v>Chiha-ri , Kangwon Province, (North Korea)</v>
      </c>
      <c r="I11" t="s">
        <v>28</v>
      </c>
      <c r="J11">
        <f>VLOOKUP(G11,Table1[],5,FALSE)</f>
        <v>38.623330000000003</v>
      </c>
      <c r="K11">
        <f>VLOOKUP(G11,Table1[],6,FALSE)</f>
        <v>126.68470000000001</v>
      </c>
      <c r="L11" t="s">
        <v>156</v>
      </c>
      <c r="M11" t="s">
        <v>10</v>
      </c>
      <c r="N11" t="s">
        <v>10</v>
      </c>
      <c r="O11" t="s">
        <v>19</v>
      </c>
      <c r="P11" t="s">
        <v>22</v>
      </c>
      <c r="Q11" t="s">
        <v>123</v>
      </c>
      <c r="R11" s="4" t="s">
        <v>124</v>
      </c>
    </row>
    <row r="12" spans="1:18" ht="45" x14ac:dyDescent="0.2">
      <c r="A12">
        <f t="shared" si="0"/>
        <v>11</v>
      </c>
      <c r="B12" s="2">
        <v>33756</v>
      </c>
      <c r="C12" s="27">
        <v>42727</v>
      </c>
      <c r="D12" t="s">
        <v>5</v>
      </c>
      <c r="E12" t="s">
        <v>6</v>
      </c>
      <c r="G12" t="s">
        <v>14</v>
      </c>
      <c r="H12" t="str">
        <f>VLOOKUP(G12,Table1[#All],7,FALSE)</f>
        <v>Hwadae County, North Hamgyong Province</v>
      </c>
      <c r="I12" t="s">
        <v>9</v>
      </c>
      <c r="J12">
        <f>VLOOKUP(G12,Table1[],5,FALSE)</f>
        <v>40.849996599999997</v>
      </c>
      <c r="K12">
        <f>VLOOKUP(G12,Table1[],6,FALSE)</f>
        <v>129.666664</v>
      </c>
      <c r="L12" t="s">
        <v>10</v>
      </c>
      <c r="M12">
        <v>0</v>
      </c>
      <c r="N12" t="s">
        <v>10</v>
      </c>
      <c r="O12" t="s">
        <v>17</v>
      </c>
      <c r="P12" t="s">
        <v>23</v>
      </c>
      <c r="Q12" t="s">
        <v>127</v>
      </c>
      <c r="R12" s="4" t="s">
        <v>126</v>
      </c>
    </row>
    <row r="13" spans="1:18" ht="30" x14ac:dyDescent="0.2">
      <c r="A13">
        <f t="shared" si="0"/>
        <v>12</v>
      </c>
      <c r="B13" s="1">
        <v>34118</v>
      </c>
      <c r="C13" s="27">
        <v>42727</v>
      </c>
      <c r="D13" t="s">
        <v>5</v>
      </c>
      <c r="E13" t="s">
        <v>6</v>
      </c>
      <c r="G13" t="s">
        <v>14</v>
      </c>
      <c r="H13" t="str">
        <f>VLOOKUP(G13,Table1[#All],7,FALSE)</f>
        <v>Hwadae County, North Hamgyong Province</v>
      </c>
      <c r="I13" t="s">
        <v>9</v>
      </c>
      <c r="J13">
        <f>VLOOKUP(G13,Table1[],5,FALSE)</f>
        <v>40.849996599999997</v>
      </c>
      <c r="K13">
        <f>VLOOKUP(G13,Table1[],6,FALSE)</f>
        <v>129.666664</v>
      </c>
      <c r="L13" t="s">
        <v>156</v>
      </c>
      <c r="M13">
        <v>150</v>
      </c>
      <c r="N13">
        <v>500</v>
      </c>
      <c r="O13" t="s">
        <v>19</v>
      </c>
      <c r="P13" t="s">
        <v>22</v>
      </c>
      <c r="Q13" t="s">
        <v>128</v>
      </c>
      <c r="R13" s="4" t="s">
        <v>114</v>
      </c>
    </row>
    <row r="14" spans="1:18" ht="45" x14ac:dyDescent="0.2">
      <c r="A14">
        <f t="shared" si="0"/>
        <v>13</v>
      </c>
      <c r="B14" s="1">
        <v>34118</v>
      </c>
      <c r="C14" s="27">
        <v>42727</v>
      </c>
      <c r="D14" t="s">
        <v>15</v>
      </c>
      <c r="E14" t="s">
        <v>8</v>
      </c>
      <c r="G14" t="s">
        <v>14</v>
      </c>
      <c r="H14" t="str">
        <f>VLOOKUP(G14,Table1[#All],7,FALSE)</f>
        <v>Hwadae County, North Hamgyong Province</v>
      </c>
      <c r="I14" t="s">
        <v>9</v>
      </c>
      <c r="J14">
        <f>VLOOKUP(G14,Table1[],5,FALSE)</f>
        <v>40.849996599999997</v>
      </c>
      <c r="K14">
        <f>VLOOKUP(G14,Table1[],6,FALSE)</f>
        <v>129.666664</v>
      </c>
      <c r="L14" t="s">
        <v>156</v>
      </c>
      <c r="M14">
        <v>200</v>
      </c>
      <c r="N14" t="s">
        <v>10</v>
      </c>
      <c r="O14" t="s">
        <v>19</v>
      </c>
      <c r="P14" t="s">
        <v>10</v>
      </c>
      <c r="Q14" t="s">
        <v>128</v>
      </c>
      <c r="R14" s="4" t="s">
        <v>117</v>
      </c>
    </row>
    <row r="15" spans="1:18" ht="45" x14ac:dyDescent="0.2">
      <c r="A15">
        <f t="shared" si="0"/>
        <v>14</v>
      </c>
      <c r="B15" s="1">
        <v>34118</v>
      </c>
      <c r="C15" s="27">
        <v>42727</v>
      </c>
      <c r="D15" t="s">
        <v>15</v>
      </c>
      <c r="E15" t="s">
        <v>8</v>
      </c>
      <c r="G15" t="s">
        <v>14</v>
      </c>
      <c r="H15" t="str">
        <f>VLOOKUP(G15,Table1[#All],7,FALSE)</f>
        <v>Hwadae County, North Hamgyong Province</v>
      </c>
      <c r="I15" t="s">
        <v>9</v>
      </c>
      <c r="J15">
        <f>VLOOKUP(G15,Table1[],5,FALSE)</f>
        <v>40.849996599999997</v>
      </c>
      <c r="K15">
        <f>VLOOKUP(G15,Table1[],6,FALSE)</f>
        <v>129.666664</v>
      </c>
      <c r="L15" t="s">
        <v>156</v>
      </c>
      <c r="M15">
        <v>200</v>
      </c>
      <c r="N15" t="s">
        <v>10</v>
      </c>
      <c r="O15" t="s">
        <v>19</v>
      </c>
      <c r="P15" t="s">
        <v>22</v>
      </c>
      <c r="Q15" t="s">
        <v>128</v>
      </c>
      <c r="R15" s="4" t="s">
        <v>117</v>
      </c>
    </row>
    <row r="16" spans="1:18" ht="45" x14ac:dyDescent="0.2">
      <c r="A16">
        <f t="shared" si="0"/>
        <v>15</v>
      </c>
      <c r="B16" s="1">
        <v>34119</v>
      </c>
      <c r="C16" s="27">
        <v>42727</v>
      </c>
      <c r="D16" t="s">
        <v>15</v>
      </c>
      <c r="E16" t="s">
        <v>8</v>
      </c>
      <c r="G16" t="s">
        <v>14</v>
      </c>
      <c r="H16" t="str">
        <f>VLOOKUP(G16,Table1[#All],7,FALSE)</f>
        <v>Hwadae County, North Hamgyong Province</v>
      </c>
      <c r="I16" t="s">
        <v>9</v>
      </c>
      <c r="J16">
        <f>VLOOKUP(G16,Table1[],5,FALSE)</f>
        <v>40.849996599999997</v>
      </c>
      <c r="K16">
        <f>VLOOKUP(G16,Table1[],6,FALSE)</f>
        <v>129.666664</v>
      </c>
      <c r="L16" t="s">
        <v>156</v>
      </c>
      <c r="M16">
        <v>200</v>
      </c>
      <c r="N16" t="s">
        <v>10</v>
      </c>
      <c r="O16" t="s">
        <v>19</v>
      </c>
      <c r="P16" t="s">
        <v>22</v>
      </c>
      <c r="Q16" t="s">
        <v>128</v>
      </c>
      <c r="R16" s="4" t="s">
        <v>117</v>
      </c>
    </row>
    <row r="17" spans="1:18" ht="60" x14ac:dyDescent="0.2">
      <c r="A17">
        <f t="shared" si="0"/>
        <v>16</v>
      </c>
      <c r="B17" s="1">
        <v>36038</v>
      </c>
      <c r="C17" s="27">
        <v>42727</v>
      </c>
      <c r="D17" t="s">
        <v>20</v>
      </c>
      <c r="E17" t="s">
        <v>21</v>
      </c>
      <c r="G17" t="s">
        <v>14</v>
      </c>
      <c r="H17" t="str">
        <f>VLOOKUP(G17,Table1[#All],7,FALSE)</f>
        <v>Hwadae County, North Hamgyong Province</v>
      </c>
      <c r="I17" t="s">
        <v>9</v>
      </c>
      <c r="J17">
        <f>VLOOKUP(G17,Table1[],5,FALSE)</f>
        <v>40.849996599999997</v>
      </c>
      <c r="K17">
        <f>VLOOKUP(G17,Table1[],6,FALSE)</f>
        <v>129.666664</v>
      </c>
      <c r="L17" t="s">
        <v>170</v>
      </c>
      <c r="M17" t="s">
        <v>10</v>
      </c>
      <c r="N17" s="33">
        <v>1380</v>
      </c>
      <c r="O17" t="s">
        <v>19</v>
      </c>
      <c r="P17" t="s">
        <v>23</v>
      </c>
      <c r="Q17" t="s">
        <v>118</v>
      </c>
      <c r="R17" s="4" t="s">
        <v>142</v>
      </c>
    </row>
    <row r="18" spans="1:18" ht="60" x14ac:dyDescent="0.2">
      <c r="A18">
        <f t="shared" si="0"/>
        <v>17</v>
      </c>
      <c r="B18" s="1">
        <v>38903</v>
      </c>
      <c r="C18" s="27">
        <v>42740</v>
      </c>
      <c r="D18" t="s">
        <v>29</v>
      </c>
      <c r="E18" t="s">
        <v>21</v>
      </c>
      <c r="G18" t="s">
        <v>14</v>
      </c>
      <c r="H18" t="str">
        <f>VLOOKUP(G18,Table1[#All],7,FALSE)</f>
        <v>Hwadae County, North Hamgyong Province</v>
      </c>
      <c r="I18" t="s">
        <v>9</v>
      </c>
      <c r="J18">
        <f>VLOOKUP(G18,Table1[],5,FALSE)</f>
        <v>40.849996599999997</v>
      </c>
      <c r="K18">
        <f>VLOOKUP(G18,Table1[],6,FALSE)</f>
        <v>129.666664</v>
      </c>
      <c r="L18" t="s">
        <v>156</v>
      </c>
      <c r="M18">
        <v>40</v>
      </c>
      <c r="N18" t="s">
        <v>10</v>
      </c>
      <c r="O18" t="s">
        <v>19</v>
      </c>
      <c r="P18" t="s">
        <v>23</v>
      </c>
      <c r="R18" s="4" t="s">
        <v>64</v>
      </c>
    </row>
    <row r="19" spans="1:18" ht="60" x14ac:dyDescent="0.2">
      <c r="A19">
        <f t="shared" si="0"/>
        <v>18</v>
      </c>
      <c r="B19" s="1">
        <v>38903</v>
      </c>
      <c r="C19" s="27">
        <v>42740</v>
      </c>
      <c r="D19" t="s">
        <v>15</v>
      </c>
      <c r="E19" t="s">
        <v>8</v>
      </c>
      <c r="G19" t="s">
        <v>62</v>
      </c>
      <c r="H19" t="str">
        <f>VLOOKUP(G19,Table1[#All],7,FALSE)</f>
        <v>Kittae Pass, Kangwon Province, (North Korea)</v>
      </c>
      <c r="I19" t="s">
        <v>78</v>
      </c>
      <c r="J19">
        <f>VLOOKUP(G19,Table1[],5,FALSE)</f>
        <v>38.990830000000003</v>
      </c>
      <c r="K19">
        <f>VLOOKUP(G19,Table1[],6,FALSE)</f>
        <v>127.6236</v>
      </c>
      <c r="L19" t="s">
        <v>156</v>
      </c>
      <c r="M19">
        <v>150</v>
      </c>
      <c r="N19" t="s">
        <v>10</v>
      </c>
      <c r="O19" t="s">
        <v>19</v>
      </c>
      <c r="P19" t="s">
        <v>22</v>
      </c>
      <c r="R19" s="4" t="s">
        <v>64</v>
      </c>
    </row>
    <row r="20" spans="1:18" ht="60" x14ac:dyDescent="0.2">
      <c r="A20">
        <f t="shared" si="0"/>
        <v>19</v>
      </c>
      <c r="B20" s="1">
        <v>38903</v>
      </c>
      <c r="C20" s="27">
        <v>42740</v>
      </c>
      <c r="D20" t="s">
        <v>5</v>
      </c>
      <c r="E20" t="s">
        <v>6</v>
      </c>
      <c r="G20" t="s">
        <v>62</v>
      </c>
      <c r="H20" t="str">
        <f>VLOOKUP(G20,Table1[#All],7,FALSE)</f>
        <v>Kittae Pass, Kangwon Province, (North Korea)</v>
      </c>
      <c r="I20" t="s">
        <v>78</v>
      </c>
      <c r="J20">
        <f>VLOOKUP(G20,Table1[],5,FALSE)</f>
        <v>38.990830000000003</v>
      </c>
      <c r="K20">
        <f>VLOOKUP(G20,Table1[],6,FALSE)</f>
        <v>127.6236</v>
      </c>
      <c r="L20" t="s">
        <v>156</v>
      </c>
      <c r="M20">
        <v>150</v>
      </c>
      <c r="N20" t="s">
        <v>10</v>
      </c>
      <c r="O20" t="s">
        <v>19</v>
      </c>
      <c r="P20" t="s">
        <v>22</v>
      </c>
      <c r="R20" s="4" t="s">
        <v>64</v>
      </c>
    </row>
    <row r="21" spans="1:18" ht="60" x14ac:dyDescent="0.2">
      <c r="A21">
        <f t="shared" si="0"/>
        <v>20</v>
      </c>
      <c r="B21" s="1">
        <v>38903</v>
      </c>
      <c r="C21" s="27">
        <v>42740</v>
      </c>
      <c r="D21" t="s">
        <v>15</v>
      </c>
      <c r="E21" t="s">
        <v>8</v>
      </c>
      <c r="G21" t="s">
        <v>62</v>
      </c>
      <c r="H21" t="str">
        <f>VLOOKUP(G21,Table1[#All],7,FALSE)</f>
        <v>Kittae Pass, Kangwon Province, (North Korea)</v>
      </c>
      <c r="I21" t="s">
        <v>78</v>
      </c>
      <c r="J21">
        <f>VLOOKUP(G21,Table1[],5,FALSE)</f>
        <v>38.990830000000003</v>
      </c>
      <c r="K21">
        <f>VLOOKUP(G21,Table1[],6,FALSE)</f>
        <v>127.6236</v>
      </c>
      <c r="L21" t="s">
        <v>156</v>
      </c>
      <c r="M21">
        <v>150</v>
      </c>
      <c r="N21" t="s">
        <v>10</v>
      </c>
      <c r="O21" t="s">
        <v>19</v>
      </c>
      <c r="P21" t="s">
        <v>22</v>
      </c>
      <c r="R21" s="4" t="s">
        <v>64</v>
      </c>
    </row>
    <row r="22" spans="1:18" ht="60" x14ac:dyDescent="0.2">
      <c r="A22">
        <f t="shared" si="0"/>
        <v>21</v>
      </c>
      <c r="B22" s="1">
        <v>38903</v>
      </c>
      <c r="C22" s="27">
        <v>42740</v>
      </c>
      <c r="D22" t="s">
        <v>5</v>
      </c>
      <c r="E22" t="s">
        <v>6</v>
      </c>
      <c r="G22" t="s">
        <v>62</v>
      </c>
      <c r="H22" t="str">
        <f>VLOOKUP(G22,Table1[#All],7,FALSE)</f>
        <v>Kittae Pass, Kangwon Province, (North Korea)</v>
      </c>
      <c r="I22" t="s">
        <v>78</v>
      </c>
      <c r="J22">
        <f>VLOOKUP(G22,Table1[],5,FALSE)</f>
        <v>38.990830000000003</v>
      </c>
      <c r="K22">
        <f>VLOOKUP(G22,Table1[],6,FALSE)</f>
        <v>127.6236</v>
      </c>
      <c r="L22" t="s">
        <v>156</v>
      </c>
      <c r="M22">
        <v>150</v>
      </c>
      <c r="N22" t="s">
        <v>10</v>
      </c>
      <c r="O22" t="s">
        <v>19</v>
      </c>
      <c r="P22" t="s">
        <v>22</v>
      </c>
      <c r="R22" s="4" t="s">
        <v>64</v>
      </c>
    </row>
    <row r="23" spans="1:18" ht="60" x14ac:dyDescent="0.2">
      <c r="A23">
        <f t="shared" si="0"/>
        <v>22</v>
      </c>
      <c r="B23" s="1">
        <v>38903</v>
      </c>
      <c r="C23" s="27">
        <v>42740</v>
      </c>
      <c r="D23" t="s">
        <v>5</v>
      </c>
      <c r="E23" t="s">
        <v>6</v>
      </c>
      <c r="G23" t="s">
        <v>62</v>
      </c>
      <c r="H23" t="str">
        <f>VLOOKUP(G23,Table1[#All],7,FALSE)</f>
        <v>Kittae Pass, Kangwon Province, (North Korea)</v>
      </c>
      <c r="I23" t="s">
        <v>78</v>
      </c>
      <c r="J23">
        <f>VLOOKUP(G23,Table1[],5,FALSE)</f>
        <v>38.990830000000003</v>
      </c>
      <c r="K23">
        <f>VLOOKUP(G23,Table1[],6,FALSE)</f>
        <v>127.6236</v>
      </c>
      <c r="L23" t="s">
        <v>156</v>
      </c>
      <c r="M23">
        <v>150</v>
      </c>
      <c r="N23" t="s">
        <v>10</v>
      </c>
      <c r="O23" t="s">
        <v>19</v>
      </c>
      <c r="P23" t="s">
        <v>22</v>
      </c>
      <c r="R23" s="4" t="s">
        <v>64</v>
      </c>
    </row>
    <row r="24" spans="1:18" ht="60" x14ac:dyDescent="0.2">
      <c r="A24">
        <f t="shared" si="0"/>
        <v>23</v>
      </c>
      <c r="B24" s="1">
        <v>38903</v>
      </c>
      <c r="C24" s="27">
        <v>42740</v>
      </c>
      <c r="D24" t="s">
        <v>5</v>
      </c>
      <c r="E24" t="s">
        <v>6</v>
      </c>
      <c r="G24" t="s">
        <v>62</v>
      </c>
      <c r="H24" t="str">
        <f>VLOOKUP(G24,Table1[#All],7,FALSE)</f>
        <v>Kittae Pass, Kangwon Province, (North Korea)</v>
      </c>
      <c r="I24" t="s">
        <v>78</v>
      </c>
      <c r="J24">
        <f>VLOOKUP(G24,Table1[],5,FALSE)</f>
        <v>38.990830000000003</v>
      </c>
      <c r="K24">
        <f>VLOOKUP(G24,Table1[],6,FALSE)</f>
        <v>127.6236</v>
      </c>
      <c r="L24" t="s">
        <v>156</v>
      </c>
      <c r="M24">
        <v>150</v>
      </c>
      <c r="N24" t="s">
        <v>10</v>
      </c>
      <c r="O24" t="s">
        <v>19</v>
      </c>
      <c r="P24" t="s">
        <v>22</v>
      </c>
      <c r="Q24" t="s">
        <v>79</v>
      </c>
      <c r="R24" s="4" t="s">
        <v>64</v>
      </c>
    </row>
    <row r="25" spans="1:18" ht="45" x14ac:dyDescent="0.2">
      <c r="A25">
        <f t="shared" si="0"/>
        <v>24</v>
      </c>
      <c r="B25" s="1">
        <v>39908</v>
      </c>
      <c r="C25" s="27">
        <v>42740</v>
      </c>
      <c r="D25" s="3" t="s">
        <v>29</v>
      </c>
      <c r="E25" t="s">
        <v>21</v>
      </c>
      <c r="G25" t="s">
        <v>14</v>
      </c>
      <c r="H25" t="str">
        <f>VLOOKUP(G25,Table1[#All],7,FALSE)</f>
        <v>Hwadae County, North Hamgyong Province</v>
      </c>
      <c r="I25" t="s">
        <v>9</v>
      </c>
      <c r="J25">
        <f>VLOOKUP(G25,Table1[],5,FALSE)</f>
        <v>40.849996599999997</v>
      </c>
      <c r="K25">
        <f>VLOOKUP(G25,Table1[],6,FALSE)</f>
        <v>129.666664</v>
      </c>
      <c r="L25" t="s">
        <v>30</v>
      </c>
      <c r="M25" t="s">
        <v>10</v>
      </c>
      <c r="O25" t="s">
        <v>19</v>
      </c>
      <c r="P25" t="s">
        <v>23</v>
      </c>
      <c r="Q25" t="s">
        <v>171</v>
      </c>
      <c r="R25" s="4" t="s">
        <v>61</v>
      </c>
    </row>
    <row r="26" spans="1:18" ht="45" x14ac:dyDescent="0.2">
      <c r="A26">
        <f t="shared" si="0"/>
        <v>25</v>
      </c>
      <c r="B26" s="1">
        <v>39999</v>
      </c>
      <c r="C26" s="27">
        <v>42740</v>
      </c>
      <c r="D26" t="s">
        <v>5</v>
      </c>
      <c r="E26" t="s">
        <v>6</v>
      </c>
      <c r="G26" s="5" t="s">
        <v>62</v>
      </c>
      <c r="H26" t="str">
        <f>VLOOKUP(G26,Table1[#All],7,FALSE)</f>
        <v>Kittae Pass, Kangwon Province, (North Korea)</v>
      </c>
      <c r="I26" t="s">
        <v>78</v>
      </c>
      <c r="J26">
        <f>VLOOKUP(G26,Table1[],5,FALSE)</f>
        <v>38.990830000000003</v>
      </c>
      <c r="K26">
        <f>VLOOKUP(G26,Table1[],6,FALSE)</f>
        <v>127.6236</v>
      </c>
      <c r="L26" t="s">
        <v>156</v>
      </c>
      <c r="M26">
        <v>150</v>
      </c>
      <c r="N26" t="s">
        <v>10</v>
      </c>
      <c r="O26" t="s">
        <v>19</v>
      </c>
      <c r="P26" t="s">
        <v>22</v>
      </c>
      <c r="R26" s="4" t="s">
        <v>63</v>
      </c>
    </row>
    <row r="27" spans="1:18" ht="45" x14ac:dyDescent="0.2">
      <c r="A27">
        <f t="shared" si="0"/>
        <v>26</v>
      </c>
      <c r="B27" s="1">
        <v>39999</v>
      </c>
      <c r="C27" s="27">
        <v>42740</v>
      </c>
      <c r="D27" t="s">
        <v>5</v>
      </c>
      <c r="E27" t="s">
        <v>6</v>
      </c>
      <c r="G27" s="5" t="s">
        <v>62</v>
      </c>
      <c r="H27" t="str">
        <f>VLOOKUP(G27,Table1[#All],7,FALSE)</f>
        <v>Kittae Pass, Kangwon Province, (North Korea)</v>
      </c>
      <c r="I27" t="s">
        <v>78</v>
      </c>
      <c r="J27">
        <f>VLOOKUP(G27,Table1[],5,FALSE)</f>
        <v>38.990830000000003</v>
      </c>
      <c r="K27">
        <f>VLOOKUP(G27,Table1[],6,FALSE)</f>
        <v>127.6236</v>
      </c>
      <c r="L27" t="s">
        <v>156</v>
      </c>
      <c r="M27">
        <v>150</v>
      </c>
      <c r="N27" t="s">
        <v>10</v>
      </c>
      <c r="O27" t="s">
        <v>19</v>
      </c>
      <c r="P27" t="s">
        <v>22</v>
      </c>
      <c r="R27" s="4" t="s">
        <v>63</v>
      </c>
    </row>
    <row r="28" spans="1:18" ht="60" x14ac:dyDescent="0.2">
      <c r="A28">
        <f t="shared" si="0"/>
        <v>27</v>
      </c>
      <c r="B28" s="1">
        <v>39999</v>
      </c>
      <c r="C28" s="27">
        <v>42740</v>
      </c>
      <c r="D28" t="s">
        <v>15</v>
      </c>
      <c r="E28" t="s">
        <v>8</v>
      </c>
      <c r="G28" s="5" t="s">
        <v>62</v>
      </c>
      <c r="H28" t="str">
        <f>VLOOKUP(G28,Table1[#All],7,FALSE)</f>
        <v>Kittae Pass, Kangwon Province, (North Korea)</v>
      </c>
      <c r="I28" t="s">
        <v>78</v>
      </c>
      <c r="J28">
        <f>VLOOKUP(G28,Table1[],5,FALSE)</f>
        <v>38.990830000000003</v>
      </c>
      <c r="K28">
        <f>VLOOKUP(G28,Table1[],6,FALSE)</f>
        <v>127.6236</v>
      </c>
      <c r="L28" t="s">
        <v>156</v>
      </c>
      <c r="O28" t="s">
        <v>19</v>
      </c>
      <c r="P28" t="s">
        <v>22</v>
      </c>
      <c r="R28" s="4" t="s">
        <v>72</v>
      </c>
    </row>
    <row r="29" spans="1:18" ht="60" x14ac:dyDescent="0.2">
      <c r="A29">
        <f t="shared" si="0"/>
        <v>28</v>
      </c>
      <c r="B29" s="1">
        <v>39999</v>
      </c>
      <c r="C29" s="27">
        <v>42740</v>
      </c>
      <c r="D29" t="s">
        <v>15</v>
      </c>
      <c r="E29" t="s">
        <v>8</v>
      </c>
      <c r="G29" s="5" t="s">
        <v>62</v>
      </c>
      <c r="H29" t="str">
        <f>VLOOKUP(G29,Table1[#All],7,FALSE)</f>
        <v>Kittae Pass, Kangwon Province, (North Korea)</v>
      </c>
      <c r="I29" t="s">
        <v>78</v>
      </c>
      <c r="J29">
        <f>VLOOKUP(G29,Table1[],5,FALSE)</f>
        <v>38.990830000000003</v>
      </c>
      <c r="K29">
        <f>VLOOKUP(G29,Table1[],6,FALSE)</f>
        <v>127.6236</v>
      </c>
      <c r="L29" t="s">
        <v>156</v>
      </c>
      <c r="O29" t="s">
        <v>19</v>
      </c>
      <c r="P29" t="s">
        <v>22</v>
      </c>
      <c r="R29" s="4" t="s">
        <v>72</v>
      </c>
    </row>
    <row r="30" spans="1:18" ht="60" x14ac:dyDescent="0.2">
      <c r="A30">
        <f t="shared" si="0"/>
        <v>29</v>
      </c>
      <c r="B30" s="1">
        <v>39999</v>
      </c>
      <c r="C30" s="27">
        <v>42740</v>
      </c>
      <c r="D30" t="s">
        <v>15</v>
      </c>
      <c r="E30" t="s">
        <v>8</v>
      </c>
      <c r="G30" s="5" t="s">
        <v>62</v>
      </c>
      <c r="H30" t="str">
        <f>VLOOKUP(G30,Table1[#All],7,FALSE)</f>
        <v>Kittae Pass, Kangwon Province, (North Korea)</v>
      </c>
      <c r="I30" t="s">
        <v>78</v>
      </c>
      <c r="J30">
        <f>VLOOKUP(G30,Table1[],5,FALSE)</f>
        <v>38.990830000000003</v>
      </c>
      <c r="K30">
        <f>VLOOKUP(G30,Table1[],6,FALSE)</f>
        <v>127.6236</v>
      </c>
      <c r="L30" t="s">
        <v>156</v>
      </c>
      <c r="O30" t="s">
        <v>19</v>
      </c>
      <c r="P30" t="s">
        <v>22</v>
      </c>
      <c r="R30" s="4" t="s">
        <v>72</v>
      </c>
    </row>
    <row r="31" spans="1:18" ht="60" x14ac:dyDescent="0.2">
      <c r="A31">
        <f t="shared" si="0"/>
        <v>30</v>
      </c>
      <c r="B31" s="1">
        <v>39999</v>
      </c>
      <c r="C31" s="27">
        <v>42740</v>
      </c>
      <c r="D31" t="s">
        <v>15</v>
      </c>
      <c r="E31" t="s">
        <v>8</v>
      </c>
      <c r="G31" s="5" t="s">
        <v>62</v>
      </c>
      <c r="H31" t="str">
        <f>VLOOKUP(G31,Table1[#All],7,FALSE)</f>
        <v>Kittae Pass, Kangwon Province, (North Korea)</v>
      </c>
      <c r="I31" t="s">
        <v>78</v>
      </c>
      <c r="J31">
        <f>VLOOKUP(G31,Table1[],5,FALSE)</f>
        <v>38.990830000000003</v>
      </c>
      <c r="K31">
        <f>VLOOKUP(G31,Table1[],6,FALSE)</f>
        <v>127.6236</v>
      </c>
      <c r="L31" t="s">
        <v>156</v>
      </c>
      <c r="O31" t="s">
        <v>19</v>
      </c>
      <c r="P31" t="s">
        <v>22</v>
      </c>
      <c r="R31" s="4" t="s">
        <v>72</v>
      </c>
    </row>
    <row r="32" spans="1:18" ht="60" x14ac:dyDescent="0.2">
      <c r="A32">
        <f t="shared" si="0"/>
        <v>31</v>
      </c>
      <c r="B32" s="1">
        <v>39999</v>
      </c>
      <c r="C32" s="27">
        <v>42740</v>
      </c>
      <c r="D32" t="s">
        <v>15</v>
      </c>
      <c r="E32" t="s">
        <v>8</v>
      </c>
      <c r="G32" s="5" t="s">
        <v>62</v>
      </c>
      <c r="H32" t="str">
        <f>VLOOKUP(G32,Table1[#All],7,FALSE)</f>
        <v>Kittae Pass, Kangwon Province, (North Korea)</v>
      </c>
      <c r="I32" t="s">
        <v>78</v>
      </c>
      <c r="J32">
        <f>VLOOKUP(G32,Table1[],5,FALSE)</f>
        <v>38.990830000000003</v>
      </c>
      <c r="K32">
        <f>VLOOKUP(G32,Table1[],6,FALSE)</f>
        <v>127.6236</v>
      </c>
      <c r="L32" t="s">
        <v>156</v>
      </c>
      <c r="O32" t="s">
        <v>19</v>
      </c>
      <c r="P32" t="s">
        <v>22</v>
      </c>
      <c r="R32" s="4" t="s">
        <v>72</v>
      </c>
    </row>
    <row r="33" spans="1:18" ht="30" x14ac:dyDescent="0.2">
      <c r="A33">
        <f t="shared" si="0"/>
        <v>32</v>
      </c>
      <c r="B33" s="1">
        <v>41012</v>
      </c>
      <c r="C33" s="27">
        <v>42740</v>
      </c>
      <c r="D33" t="s">
        <v>31</v>
      </c>
      <c r="E33" t="s">
        <v>21</v>
      </c>
      <c r="G33" t="s">
        <v>25</v>
      </c>
      <c r="H33" t="str">
        <f>VLOOKUP(G33,Table1[#All],7,FALSE)</f>
        <v>Cholsan County, North Pyongan Province</v>
      </c>
      <c r="I33" t="s">
        <v>24</v>
      </c>
      <c r="J33">
        <f>VLOOKUP(G33,Table1[],5,FALSE)</f>
        <v>39.659599999999998</v>
      </c>
      <c r="K33">
        <f>VLOOKUP(G33,Table1[],6,FALSE)</f>
        <v>124.70569999999999</v>
      </c>
      <c r="L33" t="s">
        <v>30</v>
      </c>
      <c r="M33" t="s">
        <v>10</v>
      </c>
      <c r="N33" t="s">
        <v>10</v>
      </c>
      <c r="O33" t="s">
        <v>19</v>
      </c>
      <c r="P33" t="s">
        <v>23</v>
      </c>
      <c r="Q33" t="s">
        <v>172</v>
      </c>
      <c r="R33" s="4" t="s">
        <v>32</v>
      </c>
    </row>
    <row r="34" spans="1:18" ht="30" x14ac:dyDescent="0.2">
      <c r="A34">
        <f t="shared" si="0"/>
        <v>33</v>
      </c>
      <c r="B34" s="1">
        <v>41255</v>
      </c>
      <c r="C34" s="27">
        <v>42740</v>
      </c>
      <c r="D34" t="s">
        <v>31</v>
      </c>
      <c r="E34" t="s">
        <v>21</v>
      </c>
      <c r="G34" t="s">
        <v>25</v>
      </c>
      <c r="H34" t="str">
        <f>VLOOKUP(G34,Table1[#All],7,FALSE)</f>
        <v>Cholsan County, North Pyongan Province</v>
      </c>
      <c r="I34" t="s">
        <v>24</v>
      </c>
      <c r="J34">
        <f>VLOOKUP(G34,Table1[],5,FALSE)</f>
        <v>39.659599999999998</v>
      </c>
      <c r="K34">
        <f>VLOOKUP(G34,Table1[],6,FALSE)</f>
        <v>124.70569999999999</v>
      </c>
      <c r="L34" t="s">
        <v>33</v>
      </c>
      <c r="M34">
        <v>581</v>
      </c>
      <c r="N34" t="s">
        <v>33</v>
      </c>
      <c r="O34" t="s">
        <v>19</v>
      </c>
      <c r="P34" t="s">
        <v>22</v>
      </c>
      <c r="Q34" t="s">
        <v>173</v>
      </c>
      <c r="R34" s="4" t="s">
        <v>34</v>
      </c>
    </row>
    <row r="35" spans="1:18" ht="45" x14ac:dyDescent="0.2">
      <c r="A35">
        <f t="shared" ref="A35:A40" si="1">A34+1</f>
        <v>34</v>
      </c>
      <c r="B35" s="1">
        <v>41412</v>
      </c>
      <c r="C35" s="27">
        <v>42740</v>
      </c>
      <c r="D35" t="s">
        <v>98</v>
      </c>
      <c r="E35" t="s">
        <v>8</v>
      </c>
      <c r="G35" t="s">
        <v>101</v>
      </c>
      <c r="H35" t="str">
        <f>VLOOKUP(G35,Table1[#All],7,FALSE)</f>
        <v>Kangwon Province, (North Korea)</v>
      </c>
      <c r="J35">
        <f>VLOOKUP(G35,Table1[],5,FALSE)</f>
        <v>39.401670000000003</v>
      </c>
      <c r="K35">
        <f>VLOOKUP(G35,Table1[],6,FALSE)</f>
        <v>127.5369</v>
      </c>
      <c r="L35" t="s">
        <v>156</v>
      </c>
      <c r="M35" t="s">
        <v>10</v>
      </c>
      <c r="N35" t="s">
        <v>10</v>
      </c>
      <c r="O35" t="s">
        <v>17</v>
      </c>
      <c r="P35" t="s">
        <v>22</v>
      </c>
      <c r="Q35" t="s">
        <v>140</v>
      </c>
      <c r="R35" s="4" t="s">
        <v>139</v>
      </c>
    </row>
    <row r="36" spans="1:18" ht="60" x14ac:dyDescent="0.2">
      <c r="A36">
        <f t="shared" si="1"/>
        <v>35</v>
      </c>
      <c r="B36" s="1">
        <v>41412</v>
      </c>
      <c r="C36" s="27">
        <v>42740</v>
      </c>
      <c r="D36" t="s">
        <v>98</v>
      </c>
      <c r="E36" t="s">
        <v>8</v>
      </c>
      <c r="G36" t="s">
        <v>101</v>
      </c>
      <c r="H36" t="str">
        <f>VLOOKUP(G36,Table1[#All],7,FALSE)</f>
        <v>Kangwon Province, (North Korea)</v>
      </c>
      <c r="J36">
        <f>VLOOKUP(G36,Table1[],5,FALSE)</f>
        <v>39.401670000000003</v>
      </c>
      <c r="K36">
        <f>VLOOKUP(G36,Table1[],6,FALSE)</f>
        <v>127.5369</v>
      </c>
      <c r="L36" t="s">
        <v>156</v>
      </c>
      <c r="M36" t="s">
        <v>10</v>
      </c>
      <c r="N36" t="s">
        <v>10</v>
      </c>
      <c r="O36" t="s">
        <v>17</v>
      </c>
      <c r="P36" t="s">
        <v>22</v>
      </c>
      <c r="Q36" t="s">
        <v>140</v>
      </c>
      <c r="R36" s="4" t="s">
        <v>141</v>
      </c>
    </row>
    <row r="37" spans="1:18" ht="60" x14ac:dyDescent="0.2">
      <c r="A37">
        <f t="shared" si="1"/>
        <v>36</v>
      </c>
      <c r="B37" s="1">
        <v>41412</v>
      </c>
      <c r="C37" s="27">
        <v>42740</v>
      </c>
      <c r="D37" t="s">
        <v>98</v>
      </c>
      <c r="E37" t="s">
        <v>8</v>
      </c>
      <c r="G37" t="s">
        <v>101</v>
      </c>
      <c r="H37" t="str">
        <f>VLOOKUP(G37,Table1[#All],7,FALSE)</f>
        <v>Kangwon Province, (North Korea)</v>
      </c>
      <c r="J37">
        <f>VLOOKUP(G37,Table1[],5,FALSE)</f>
        <v>39.401670000000003</v>
      </c>
      <c r="K37">
        <f>VLOOKUP(G37,Table1[],6,FALSE)</f>
        <v>127.5369</v>
      </c>
      <c r="L37" t="s">
        <v>156</v>
      </c>
      <c r="M37" t="s">
        <v>10</v>
      </c>
      <c r="N37" t="s">
        <v>10</v>
      </c>
      <c r="O37" t="s">
        <v>17</v>
      </c>
      <c r="P37" t="s">
        <v>22</v>
      </c>
      <c r="Q37" t="s">
        <v>140</v>
      </c>
      <c r="R37" s="4" t="s">
        <v>141</v>
      </c>
    </row>
    <row r="38" spans="1:18" ht="60" x14ac:dyDescent="0.2">
      <c r="A38">
        <f t="shared" si="1"/>
        <v>37</v>
      </c>
      <c r="B38" s="1">
        <v>41413</v>
      </c>
      <c r="C38" s="27">
        <v>42740</v>
      </c>
      <c r="D38" t="s">
        <v>98</v>
      </c>
      <c r="E38" t="s">
        <v>8</v>
      </c>
      <c r="G38" t="s">
        <v>101</v>
      </c>
      <c r="H38" t="str">
        <f>VLOOKUP(G38,Table1[#All],7,FALSE)</f>
        <v>Kangwon Province, (North Korea)</v>
      </c>
      <c r="J38">
        <f>VLOOKUP(G38,Table1[],5,FALSE)</f>
        <v>39.401670000000003</v>
      </c>
      <c r="K38">
        <f>VLOOKUP(G38,Table1[],6,FALSE)</f>
        <v>127.5369</v>
      </c>
      <c r="L38" t="s">
        <v>156</v>
      </c>
      <c r="M38" t="s">
        <v>10</v>
      </c>
      <c r="N38" t="s">
        <v>10</v>
      </c>
      <c r="O38" t="s">
        <v>17</v>
      </c>
      <c r="P38" t="s">
        <v>22</v>
      </c>
      <c r="Q38" t="s">
        <v>140</v>
      </c>
      <c r="R38" s="4" t="s">
        <v>141</v>
      </c>
    </row>
    <row r="39" spans="1:18" ht="60" x14ac:dyDescent="0.2">
      <c r="A39">
        <f t="shared" si="1"/>
        <v>38</v>
      </c>
      <c r="B39" s="1">
        <v>41414</v>
      </c>
      <c r="C39" s="27">
        <v>42740</v>
      </c>
      <c r="D39" t="s">
        <v>98</v>
      </c>
      <c r="E39" t="s">
        <v>8</v>
      </c>
      <c r="G39" t="s">
        <v>101</v>
      </c>
      <c r="H39" t="str">
        <f>VLOOKUP(G39,Table1[#All],7,FALSE)</f>
        <v>Kangwon Province, (North Korea)</v>
      </c>
      <c r="J39">
        <f>VLOOKUP(G39,Table1[],5,FALSE)</f>
        <v>39.401670000000003</v>
      </c>
      <c r="K39">
        <f>VLOOKUP(G39,Table1[],6,FALSE)</f>
        <v>127.5369</v>
      </c>
      <c r="L39" t="s">
        <v>156</v>
      </c>
      <c r="M39" t="s">
        <v>10</v>
      </c>
      <c r="N39" t="s">
        <v>10</v>
      </c>
      <c r="O39" t="s">
        <v>17</v>
      </c>
      <c r="P39" t="s">
        <v>22</v>
      </c>
      <c r="Q39" t="s">
        <v>140</v>
      </c>
      <c r="R39" s="4" t="s">
        <v>141</v>
      </c>
    </row>
    <row r="40" spans="1:18" ht="60" x14ac:dyDescent="0.2">
      <c r="A40">
        <f t="shared" si="1"/>
        <v>39</v>
      </c>
      <c r="B40" s="1">
        <v>41414</v>
      </c>
      <c r="C40" s="27">
        <v>42740</v>
      </c>
      <c r="D40" t="s">
        <v>98</v>
      </c>
      <c r="E40" t="s">
        <v>8</v>
      </c>
      <c r="G40" t="s">
        <v>101</v>
      </c>
      <c r="H40" t="str">
        <f>VLOOKUP(G40,Table1[#All],7,FALSE)</f>
        <v>Kangwon Province, (North Korea)</v>
      </c>
      <c r="J40">
        <f>VLOOKUP(G40,Table1[],5,FALSE)</f>
        <v>39.401670000000003</v>
      </c>
      <c r="K40">
        <f>VLOOKUP(G40,Table1[],6,FALSE)</f>
        <v>127.5369</v>
      </c>
      <c r="L40" t="s">
        <v>156</v>
      </c>
      <c r="M40" t="s">
        <v>10</v>
      </c>
      <c r="N40" t="s">
        <v>10</v>
      </c>
      <c r="O40" t="s">
        <v>17</v>
      </c>
      <c r="P40" t="s">
        <v>22</v>
      </c>
      <c r="Q40" t="s">
        <v>140</v>
      </c>
      <c r="R40" s="4" t="s">
        <v>141</v>
      </c>
    </row>
    <row r="41" spans="1:18" ht="60" x14ac:dyDescent="0.2">
      <c r="A41">
        <f t="shared" ref="A41:A97" si="2">A40+1</f>
        <v>40</v>
      </c>
      <c r="B41" s="1">
        <v>41697</v>
      </c>
      <c r="C41" s="27">
        <v>42740</v>
      </c>
      <c r="D41" t="s">
        <v>7</v>
      </c>
      <c r="E41" t="s">
        <v>8</v>
      </c>
      <c r="G41" t="s">
        <v>62</v>
      </c>
      <c r="H41" t="str">
        <f>VLOOKUP(G41,Table1[#All],7,FALSE)</f>
        <v>Kittae Pass, Kangwon Province, (North Korea)</v>
      </c>
      <c r="I41" s="3" t="s">
        <v>78</v>
      </c>
      <c r="J41">
        <f>VLOOKUP(G41,Table1[],5,FALSE)</f>
        <v>38.990830000000003</v>
      </c>
      <c r="K41">
        <f>VLOOKUP(G41,Table1[],6,FALSE)</f>
        <v>127.6236</v>
      </c>
      <c r="L41" t="s">
        <v>156</v>
      </c>
      <c r="M41">
        <v>80</v>
      </c>
      <c r="N41">
        <v>200</v>
      </c>
      <c r="O41" t="s">
        <v>19</v>
      </c>
      <c r="P41" t="s">
        <v>22</v>
      </c>
      <c r="Q41" t="s">
        <v>129</v>
      </c>
      <c r="R41" s="4" t="s">
        <v>130</v>
      </c>
    </row>
    <row r="42" spans="1:18" ht="60" x14ac:dyDescent="0.2">
      <c r="A42">
        <f t="shared" si="2"/>
        <v>41</v>
      </c>
      <c r="B42" s="1">
        <v>41697</v>
      </c>
      <c r="C42" s="27">
        <v>42740</v>
      </c>
      <c r="D42" t="s">
        <v>7</v>
      </c>
      <c r="E42" t="s">
        <v>8</v>
      </c>
      <c r="G42" t="s">
        <v>62</v>
      </c>
      <c r="H42" t="str">
        <f>VLOOKUP(G42,Table1[#All],7,FALSE)</f>
        <v>Kittae Pass, Kangwon Province, (North Korea)</v>
      </c>
      <c r="I42" s="3" t="s">
        <v>78</v>
      </c>
      <c r="J42">
        <f>VLOOKUP(G42,Table1[],5,FALSE)</f>
        <v>38.990830000000003</v>
      </c>
      <c r="K42">
        <f>VLOOKUP(G42,Table1[],6,FALSE)</f>
        <v>127.6236</v>
      </c>
      <c r="L42" t="s">
        <v>156</v>
      </c>
      <c r="M42" t="s">
        <v>10</v>
      </c>
      <c r="N42">
        <v>200</v>
      </c>
      <c r="O42" t="s">
        <v>19</v>
      </c>
      <c r="P42" t="s">
        <v>22</v>
      </c>
      <c r="Q42" t="s">
        <v>129</v>
      </c>
      <c r="R42" s="4" t="s">
        <v>130</v>
      </c>
    </row>
    <row r="43" spans="1:18" ht="60" x14ac:dyDescent="0.2">
      <c r="A43">
        <f t="shared" si="2"/>
        <v>42</v>
      </c>
      <c r="B43" s="1">
        <v>41697</v>
      </c>
      <c r="C43" s="27">
        <v>42740</v>
      </c>
      <c r="D43" t="s">
        <v>7</v>
      </c>
      <c r="E43" t="s">
        <v>8</v>
      </c>
      <c r="G43" t="s">
        <v>62</v>
      </c>
      <c r="H43" t="str">
        <f>VLOOKUP(G43,Table1[#All],7,FALSE)</f>
        <v>Kittae Pass, Kangwon Province, (North Korea)</v>
      </c>
      <c r="I43" s="3" t="s">
        <v>78</v>
      </c>
      <c r="J43">
        <f>VLOOKUP(G43,Table1[],5,FALSE)</f>
        <v>38.990830000000003</v>
      </c>
      <c r="K43">
        <f>VLOOKUP(G43,Table1[],6,FALSE)</f>
        <v>127.6236</v>
      </c>
      <c r="L43" t="s">
        <v>156</v>
      </c>
      <c r="M43" t="s">
        <v>10</v>
      </c>
      <c r="N43">
        <v>200</v>
      </c>
      <c r="O43" t="s">
        <v>19</v>
      </c>
      <c r="P43" t="s">
        <v>22</v>
      </c>
      <c r="Q43" t="s">
        <v>129</v>
      </c>
      <c r="R43" s="4" t="s">
        <v>130</v>
      </c>
    </row>
    <row r="44" spans="1:18" ht="60" x14ac:dyDescent="0.2">
      <c r="A44">
        <f t="shared" si="2"/>
        <v>43</v>
      </c>
      <c r="B44" s="1">
        <v>41697</v>
      </c>
      <c r="C44" s="27">
        <v>42740</v>
      </c>
      <c r="D44" t="s">
        <v>7</v>
      </c>
      <c r="E44" t="s">
        <v>8</v>
      </c>
      <c r="G44" t="s">
        <v>62</v>
      </c>
      <c r="H44" t="str">
        <f>VLOOKUP(G44,Table1[#All],7,FALSE)</f>
        <v>Kittae Pass, Kangwon Province, (North Korea)</v>
      </c>
      <c r="I44" s="3" t="s">
        <v>78</v>
      </c>
      <c r="J44">
        <f>VLOOKUP(G44,Table1[],5,FALSE)</f>
        <v>38.990830000000003</v>
      </c>
      <c r="K44">
        <f>VLOOKUP(G44,Table1[],6,FALSE)</f>
        <v>127.6236</v>
      </c>
      <c r="L44" t="s">
        <v>156</v>
      </c>
      <c r="M44" t="s">
        <v>10</v>
      </c>
      <c r="N44">
        <v>200</v>
      </c>
      <c r="O44" t="s">
        <v>19</v>
      </c>
      <c r="P44" t="s">
        <v>22</v>
      </c>
      <c r="Q44" t="s">
        <v>129</v>
      </c>
      <c r="R44" s="4" t="s">
        <v>130</v>
      </c>
    </row>
    <row r="45" spans="1:18" ht="90" x14ac:dyDescent="0.2">
      <c r="A45">
        <f t="shared" si="2"/>
        <v>44</v>
      </c>
      <c r="B45" s="1">
        <v>41701</v>
      </c>
      <c r="C45" s="27">
        <v>42740</v>
      </c>
      <c r="D45" t="s">
        <v>15</v>
      </c>
      <c r="E45" t="s">
        <v>8</v>
      </c>
      <c r="G45" t="s">
        <v>53</v>
      </c>
      <c r="H45" t="str">
        <f>VLOOKUP(G45,Table1[#All],7,FALSE)</f>
        <v>Kangwon Province, (North Korea)</v>
      </c>
      <c r="I45" t="s">
        <v>54</v>
      </c>
      <c r="J45">
        <f>VLOOKUP(G45,Table1[],5,FALSE)</f>
        <v>39.167700000000004</v>
      </c>
      <c r="K45">
        <f>VLOOKUP(G45,Table1[],6,FALSE)</f>
        <v>127.4817</v>
      </c>
      <c r="L45" t="s">
        <v>156</v>
      </c>
      <c r="M45">
        <v>150</v>
      </c>
      <c r="N45">
        <v>500</v>
      </c>
      <c r="O45" t="s">
        <v>19</v>
      </c>
      <c r="P45" t="s">
        <v>22</v>
      </c>
      <c r="R45" s="4" t="s">
        <v>93</v>
      </c>
    </row>
    <row r="46" spans="1:18" ht="90" x14ac:dyDescent="0.2">
      <c r="A46">
        <f t="shared" si="2"/>
        <v>45</v>
      </c>
      <c r="B46" s="1">
        <v>41701</v>
      </c>
      <c r="C46" s="27">
        <v>42740</v>
      </c>
      <c r="D46" t="s">
        <v>15</v>
      </c>
      <c r="E46" t="s">
        <v>8</v>
      </c>
      <c r="G46" t="s">
        <v>53</v>
      </c>
      <c r="H46" t="str">
        <f>VLOOKUP(G46,Table1[#All],7,FALSE)</f>
        <v>Kangwon Province, (North Korea)</v>
      </c>
      <c r="I46" t="s">
        <v>54</v>
      </c>
      <c r="J46">
        <f>VLOOKUP(G46,Table1[],5,FALSE)</f>
        <v>39.167700000000004</v>
      </c>
      <c r="K46">
        <f>VLOOKUP(G46,Table1[],6,FALSE)</f>
        <v>127.4817</v>
      </c>
      <c r="L46" t="s">
        <v>156</v>
      </c>
      <c r="M46" s="3" t="s">
        <v>10</v>
      </c>
      <c r="N46">
        <v>500</v>
      </c>
      <c r="O46" t="s">
        <v>19</v>
      </c>
      <c r="P46" t="s">
        <v>22</v>
      </c>
      <c r="R46" s="4" t="s">
        <v>93</v>
      </c>
    </row>
    <row r="47" spans="1:18" ht="60" x14ac:dyDescent="0.2">
      <c r="A47">
        <f t="shared" si="2"/>
        <v>46</v>
      </c>
      <c r="B47" s="1">
        <v>41724</v>
      </c>
      <c r="C47" s="27">
        <v>42740</v>
      </c>
      <c r="D47" t="s">
        <v>5</v>
      </c>
      <c r="E47" t="s">
        <v>6</v>
      </c>
      <c r="G47" t="s">
        <v>35</v>
      </c>
      <c r="H47" t="str">
        <f>VLOOKUP(G47,Table1[#All],7,FALSE)</f>
        <v>South Pyongan Province</v>
      </c>
      <c r="I47" s="3"/>
      <c r="J47">
        <f>VLOOKUP(G47,Table1[],5,FALSE)</f>
        <v>39.412593999999999</v>
      </c>
      <c r="K47">
        <f>VLOOKUP(G47,Table1[],6,FALSE)</f>
        <v>125.89031</v>
      </c>
      <c r="L47" t="s">
        <v>156</v>
      </c>
      <c r="M47" s="3">
        <v>150</v>
      </c>
      <c r="N47" s="3">
        <v>650</v>
      </c>
      <c r="O47" s="3" t="s">
        <v>19</v>
      </c>
      <c r="P47" s="3" t="s">
        <v>22</v>
      </c>
      <c r="R47" s="4" t="s">
        <v>71</v>
      </c>
    </row>
    <row r="48" spans="1:18" ht="60" x14ac:dyDescent="0.2">
      <c r="A48">
        <f t="shared" si="2"/>
        <v>47</v>
      </c>
      <c r="B48" s="1">
        <v>41724</v>
      </c>
      <c r="C48" s="27">
        <v>42740</v>
      </c>
      <c r="D48" t="s">
        <v>5</v>
      </c>
      <c r="E48" t="s">
        <v>6</v>
      </c>
      <c r="G48" t="s">
        <v>35</v>
      </c>
      <c r="H48" t="str">
        <f>VLOOKUP(G48,Table1[#All],7,FALSE)</f>
        <v>South Pyongan Province</v>
      </c>
      <c r="I48" s="3"/>
      <c r="J48">
        <f>VLOOKUP(G48,Table1[],5,FALSE)</f>
        <v>39.412593999999999</v>
      </c>
      <c r="K48">
        <f>VLOOKUP(G48,Table1[],6,FALSE)</f>
        <v>125.89031</v>
      </c>
      <c r="L48" t="s">
        <v>156</v>
      </c>
      <c r="M48" s="3">
        <v>150</v>
      </c>
      <c r="N48" s="3">
        <v>650</v>
      </c>
      <c r="O48" s="3" t="s">
        <v>19</v>
      </c>
      <c r="P48" s="3" t="s">
        <v>22</v>
      </c>
      <c r="R48" s="4" t="s">
        <v>71</v>
      </c>
    </row>
    <row r="49" spans="1:18" ht="30" x14ac:dyDescent="0.2">
      <c r="A49">
        <f t="shared" si="2"/>
        <v>48</v>
      </c>
      <c r="B49" s="1">
        <v>41816</v>
      </c>
      <c r="C49" s="27">
        <v>42740</v>
      </c>
      <c r="D49" t="s">
        <v>98</v>
      </c>
      <c r="E49" t="s">
        <v>8</v>
      </c>
      <c r="G49" t="s">
        <v>101</v>
      </c>
      <c r="H49" t="str">
        <f>VLOOKUP(G49,Table1[#All],7,FALSE)</f>
        <v>Kangwon Province, (North Korea)</v>
      </c>
      <c r="I49" s="3"/>
      <c r="J49">
        <f>VLOOKUP(G49,Table1[],5,FALSE)</f>
        <v>39.401670000000003</v>
      </c>
      <c r="K49">
        <f>VLOOKUP(G49,Table1[],6,FALSE)</f>
        <v>127.5369</v>
      </c>
      <c r="L49" t="s">
        <v>156</v>
      </c>
      <c r="M49" s="3" t="s">
        <v>10</v>
      </c>
      <c r="N49" s="3" t="s">
        <v>10</v>
      </c>
      <c r="O49" s="3" t="s">
        <v>19</v>
      </c>
      <c r="P49" s="3" t="s">
        <v>22</v>
      </c>
      <c r="Q49" s="3" t="s">
        <v>99</v>
      </c>
      <c r="R49" s="4" t="s">
        <v>102</v>
      </c>
    </row>
    <row r="50" spans="1:18" ht="60" x14ac:dyDescent="0.2">
      <c r="A50">
        <f t="shared" si="2"/>
        <v>49</v>
      </c>
      <c r="B50" s="1">
        <v>41819</v>
      </c>
      <c r="C50" s="27">
        <v>42740</v>
      </c>
      <c r="D50" t="s">
        <v>15</v>
      </c>
      <c r="E50" t="s">
        <v>8</v>
      </c>
      <c r="G50" t="s">
        <v>53</v>
      </c>
      <c r="H50" t="str">
        <f>VLOOKUP(G50,Table1[#All],7,FALSE)</f>
        <v>Kangwon Province, (North Korea)</v>
      </c>
      <c r="I50" t="s">
        <v>54</v>
      </c>
      <c r="J50">
        <f>VLOOKUP(G50,Table1[],5,FALSE)</f>
        <v>39.167700000000004</v>
      </c>
      <c r="K50">
        <f>VLOOKUP(G50,Table1[],6,FALSE)</f>
        <v>127.4817</v>
      </c>
      <c r="L50" t="s">
        <v>156</v>
      </c>
      <c r="M50">
        <v>150</v>
      </c>
      <c r="N50" t="s">
        <v>10</v>
      </c>
      <c r="O50" s="3" t="s">
        <v>19</v>
      </c>
      <c r="P50" s="3" t="s">
        <v>22</v>
      </c>
      <c r="Q50" t="s">
        <v>174</v>
      </c>
      <c r="R50" s="4" t="s">
        <v>70</v>
      </c>
    </row>
    <row r="51" spans="1:18" ht="60" x14ac:dyDescent="0.2">
      <c r="A51">
        <f t="shared" si="2"/>
        <v>50</v>
      </c>
      <c r="B51" s="1">
        <v>41819</v>
      </c>
      <c r="C51" s="27">
        <v>42740</v>
      </c>
      <c r="D51" t="s">
        <v>15</v>
      </c>
      <c r="E51" t="s">
        <v>8</v>
      </c>
      <c r="G51" t="s">
        <v>53</v>
      </c>
      <c r="H51" t="str">
        <f>VLOOKUP(G51,Table1[#All],7,FALSE)</f>
        <v>Kangwon Province, (North Korea)</v>
      </c>
      <c r="I51" t="s">
        <v>54</v>
      </c>
      <c r="J51">
        <f>VLOOKUP(G51,Table1[],5,FALSE)</f>
        <v>39.167700000000004</v>
      </c>
      <c r="K51">
        <f>VLOOKUP(G51,Table1[],6,FALSE)</f>
        <v>127.4817</v>
      </c>
      <c r="L51" t="s">
        <v>156</v>
      </c>
      <c r="M51">
        <v>150</v>
      </c>
      <c r="N51" t="s">
        <v>10</v>
      </c>
      <c r="O51" s="3" t="s">
        <v>19</v>
      </c>
      <c r="P51" s="3" t="s">
        <v>22</v>
      </c>
      <c r="Q51" t="s">
        <v>174</v>
      </c>
      <c r="R51" s="4" t="s">
        <v>70</v>
      </c>
    </row>
    <row r="52" spans="1:18" ht="60" x14ac:dyDescent="0.2">
      <c r="A52">
        <f t="shared" si="2"/>
        <v>51</v>
      </c>
      <c r="B52" s="1">
        <v>41829</v>
      </c>
      <c r="C52" s="27">
        <v>42740</v>
      </c>
      <c r="D52" t="s">
        <v>15</v>
      </c>
      <c r="E52" t="s">
        <v>8</v>
      </c>
      <c r="G52" t="s">
        <v>92</v>
      </c>
      <c r="H52" t="str">
        <f>VLOOKUP(G52,Table1[#All],7,FALSE)</f>
        <v>Hwangju,  North Hwanghae province</v>
      </c>
      <c r="I52" s="3" t="s">
        <v>10</v>
      </c>
      <c r="J52">
        <f>VLOOKUP(G52,Table1[],5,FALSE)</f>
        <v>38.686833999999998</v>
      </c>
      <c r="K52">
        <f>VLOOKUP(G52,Table1[],6,FALSE)</f>
        <v>125.702005</v>
      </c>
      <c r="L52" t="s">
        <v>156</v>
      </c>
      <c r="M52">
        <v>100</v>
      </c>
      <c r="N52">
        <v>500</v>
      </c>
      <c r="O52" t="s">
        <v>19</v>
      </c>
      <c r="P52" t="s">
        <v>22</v>
      </c>
      <c r="R52" s="4" t="s">
        <v>90</v>
      </c>
    </row>
    <row r="53" spans="1:18" ht="60" x14ac:dyDescent="0.2">
      <c r="A53">
        <f t="shared" si="2"/>
        <v>52</v>
      </c>
      <c r="B53" s="1">
        <v>41829</v>
      </c>
      <c r="C53" s="27">
        <v>42740</v>
      </c>
      <c r="D53" t="s">
        <v>15</v>
      </c>
      <c r="E53" t="s">
        <v>8</v>
      </c>
      <c r="G53" t="s">
        <v>92</v>
      </c>
      <c r="H53" t="str">
        <f>VLOOKUP(G53,Table1[#All],7,FALSE)</f>
        <v>Hwangju,  North Hwanghae province</v>
      </c>
      <c r="I53" s="3" t="s">
        <v>10</v>
      </c>
      <c r="J53">
        <f>VLOOKUP(G53,Table1[],5,FALSE)</f>
        <v>38.686833999999998</v>
      </c>
      <c r="K53">
        <f>VLOOKUP(G53,Table1[],6,FALSE)</f>
        <v>125.702005</v>
      </c>
      <c r="L53" t="s">
        <v>156</v>
      </c>
      <c r="M53">
        <v>100</v>
      </c>
      <c r="N53">
        <v>500</v>
      </c>
      <c r="O53" t="s">
        <v>19</v>
      </c>
      <c r="P53" t="s">
        <v>22</v>
      </c>
      <c r="R53" s="4" t="s">
        <v>90</v>
      </c>
    </row>
    <row r="54" spans="1:18" ht="105" x14ac:dyDescent="0.2">
      <c r="A54">
        <f t="shared" si="2"/>
        <v>53</v>
      </c>
      <c r="B54" s="1">
        <v>41833</v>
      </c>
      <c r="C54" s="27">
        <v>42740</v>
      </c>
      <c r="D54" t="s">
        <v>15</v>
      </c>
      <c r="E54" t="s">
        <v>8</v>
      </c>
      <c r="G54" t="s">
        <v>89</v>
      </c>
      <c r="H54" t="str">
        <f>VLOOKUP(G54,Table1[#All],7,FALSE)</f>
        <v>North Hwanghae Province</v>
      </c>
      <c r="I54" s="3"/>
      <c r="J54">
        <f>VLOOKUP(G54,Table1[],5,FALSE)</f>
        <v>37.938200000000002</v>
      </c>
      <c r="K54">
        <f>VLOOKUP(G54,Table1[],6,FALSE)</f>
        <v>126.5878</v>
      </c>
      <c r="L54" t="s">
        <v>156</v>
      </c>
      <c r="M54">
        <v>120</v>
      </c>
      <c r="N54">
        <v>500</v>
      </c>
      <c r="O54" t="s">
        <v>19</v>
      </c>
      <c r="P54" t="s">
        <v>22</v>
      </c>
      <c r="Q54" t="s">
        <v>94</v>
      </c>
      <c r="R54" s="4" t="s">
        <v>95</v>
      </c>
    </row>
    <row r="55" spans="1:18" ht="105" x14ac:dyDescent="0.2">
      <c r="A55">
        <f t="shared" si="2"/>
        <v>54</v>
      </c>
      <c r="B55" s="1">
        <v>41833</v>
      </c>
      <c r="C55" s="27">
        <v>42740</v>
      </c>
      <c r="D55" t="s">
        <v>15</v>
      </c>
      <c r="E55" t="s">
        <v>8</v>
      </c>
      <c r="G55" t="s">
        <v>89</v>
      </c>
      <c r="H55" t="str">
        <f>VLOOKUP(G55,Table1[#All],7,FALSE)</f>
        <v>North Hwanghae Province</v>
      </c>
      <c r="I55" s="3"/>
      <c r="J55">
        <f>VLOOKUP(G55,Table1[],5,FALSE)</f>
        <v>37.938200000000002</v>
      </c>
      <c r="K55">
        <f>VLOOKUP(G55,Table1[],6,FALSE)</f>
        <v>126.5878</v>
      </c>
      <c r="L55" t="s">
        <v>156</v>
      </c>
      <c r="M55">
        <v>120</v>
      </c>
      <c r="N55">
        <v>500</v>
      </c>
      <c r="O55" t="s">
        <v>19</v>
      </c>
      <c r="P55" t="s">
        <v>22</v>
      </c>
      <c r="Q55" t="s">
        <v>94</v>
      </c>
      <c r="R55" s="4" t="s">
        <v>95</v>
      </c>
    </row>
    <row r="56" spans="1:18" ht="45" x14ac:dyDescent="0.2">
      <c r="A56">
        <f t="shared" si="2"/>
        <v>55</v>
      </c>
      <c r="B56" s="1">
        <v>41846</v>
      </c>
      <c r="C56" s="27">
        <v>42740</v>
      </c>
      <c r="D56" t="s">
        <v>15</v>
      </c>
      <c r="E56" t="s">
        <v>8</v>
      </c>
      <c r="G56" t="s">
        <v>10</v>
      </c>
      <c r="H56" t="str">
        <f>VLOOKUP(G56,Table1[#All],7,FALSE)</f>
        <v>Unknown</v>
      </c>
      <c r="I56" s="3" t="s">
        <v>10</v>
      </c>
      <c r="J56" t="str">
        <f>VLOOKUP(G56,Table1[],5,FALSE)</f>
        <v>Unknown</v>
      </c>
      <c r="K56" t="str">
        <f>VLOOKUP(G56,Table1[],6,FALSE)</f>
        <v>Unknown</v>
      </c>
      <c r="L56" t="s">
        <v>156</v>
      </c>
      <c r="M56" s="3" t="s">
        <v>10</v>
      </c>
      <c r="N56" s="3">
        <v>500</v>
      </c>
      <c r="O56" s="3" t="s">
        <v>19</v>
      </c>
      <c r="P56" s="3" t="s">
        <v>22</v>
      </c>
      <c r="Q56" s="3" t="s">
        <v>112</v>
      </c>
      <c r="R56" s="4" t="s">
        <v>69</v>
      </c>
    </row>
    <row r="57" spans="1:18" ht="30" x14ac:dyDescent="0.2">
      <c r="A57">
        <f t="shared" si="2"/>
        <v>56</v>
      </c>
      <c r="B57" s="1">
        <v>41865</v>
      </c>
      <c r="C57" s="27">
        <v>42740</v>
      </c>
      <c r="D57" t="s">
        <v>98</v>
      </c>
      <c r="E57" t="s">
        <v>8</v>
      </c>
      <c r="G57" t="s">
        <v>101</v>
      </c>
      <c r="H57" t="str">
        <f>VLOOKUP(G57,Table1[#All],7,FALSE)</f>
        <v>Kangwon Province, (North Korea)</v>
      </c>
      <c r="I57" s="3"/>
      <c r="J57">
        <f>VLOOKUP(G57,Table1[],5,FALSE)</f>
        <v>39.401670000000003</v>
      </c>
      <c r="K57">
        <f>VLOOKUP(G57,Table1[],6,FALSE)</f>
        <v>127.5369</v>
      </c>
      <c r="L57" t="s">
        <v>156</v>
      </c>
      <c r="M57" s="3" t="s">
        <v>10</v>
      </c>
      <c r="N57" s="3" t="s">
        <v>10</v>
      </c>
      <c r="O57" s="3" t="s">
        <v>19</v>
      </c>
      <c r="P57" s="3" t="s">
        <v>22</v>
      </c>
      <c r="R57" s="4" t="s">
        <v>102</v>
      </c>
    </row>
    <row r="58" spans="1:18" ht="30" x14ac:dyDescent="0.2">
      <c r="A58">
        <f t="shared" si="2"/>
        <v>57</v>
      </c>
      <c r="B58" s="1">
        <v>41883</v>
      </c>
      <c r="C58" s="27">
        <v>42740</v>
      </c>
      <c r="D58" t="s">
        <v>98</v>
      </c>
      <c r="E58" t="s">
        <v>8</v>
      </c>
      <c r="G58" t="s">
        <v>101</v>
      </c>
      <c r="H58" t="str">
        <f>VLOOKUP(G58,Table1[#All],7,FALSE)</f>
        <v>Kangwon Province, (North Korea)</v>
      </c>
      <c r="I58" s="3"/>
      <c r="J58">
        <f>VLOOKUP(G58,Table1[],5,FALSE)</f>
        <v>39.401670000000003</v>
      </c>
      <c r="K58">
        <f>VLOOKUP(G58,Table1[],6,FALSE)</f>
        <v>127.5369</v>
      </c>
      <c r="L58" t="s">
        <v>156</v>
      </c>
      <c r="M58" s="3" t="s">
        <v>10</v>
      </c>
      <c r="N58" s="3" t="s">
        <v>10</v>
      </c>
      <c r="O58" s="3" t="s">
        <v>19</v>
      </c>
      <c r="P58" s="3" t="s">
        <v>22</v>
      </c>
      <c r="R58" s="4" t="s">
        <v>102</v>
      </c>
    </row>
    <row r="59" spans="1:18" ht="30" x14ac:dyDescent="0.2">
      <c r="A59">
        <f t="shared" si="2"/>
        <v>58</v>
      </c>
      <c r="B59" s="1">
        <v>41888</v>
      </c>
      <c r="C59" s="27">
        <v>42740</v>
      </c>
      <c r="D59" t="s">
        <v>98</v>
      </c>
      <c r="E59" t="s">
        <v>8</v>
      </c>
      <c r="G59" t="s">
        <v>101</v>
      </c>
      <c r="H59" t="str">
        <f>VLOOKUP(G59,Table1[#All],7,FALSE)</f>
        <v>Kangwon Province, (North Korea)</v>
      </c>
      <c r="I59" s="3"/>
      <c r="J59">
        <f>VLOOKUP(G59,Table1[],5,FALSE)</f>
        <v>39.401670000000003</v>
      </c>
      <c r="K59">
        <f>VLOOKUP(G59,Table1[],6,FALSE)</f>
        <v>127.5369</v>
      </c>
      <c r="L59" t="s">
        <v>156</v>
      </c>
      <c r="M59" s="3" t="s">
        <v>10</v>
      </c>
      <c r="N59" s="3" t="s">
        <v>10</v>
      </c>
      <c r="O59" s="3" t="s">
        <v>19</v>
      </c>
      <c r="P59" s="3" t="s">
        <v>22</v>
      </c>
      <c r="R59" s="4" t="s">
        <v>102</v>
      </c>
    </row>
    <row r="60" spans="1:18" ht="30" x14ac:dyDescent="0.2">
      <c r="A60">
        <f t="shared" si="2"/>
        <v>59</v>
      </c>
      <c r="B60" s="1">
        <v>42043</v>
      </c>
      <c r="C60" s="27">
        <v>42740</v>
      </c>
      <c r="D60" t="s">
        <v>98</v>
      </c>
      <c r="E60" t="s">
        <v>8</v>
      </c>
      <c r="G60" t="s">
        <v>101</v>
      </c>
      <c r="H60" t="str">
        <f>VLOOKUP(G60,Table1[#All],7,FALSE)</f>
        <v>Kangwon Province, (North Korea)</v>
      </c>
      <c r="I60" s="3"/>
      <c r="J60">
        <f>VLOOKUP(G60,Table1[],5,FALSE)</f>
        <v>39.401670000000003</v>
      </c>
      <c r="K60">
        <f>VLOOKUP(G60,Table1[],6,FALSE)</f>
        <v>127.5369</v>
      </c>
      <c r="L60" t="s">
        <v>156</v>
      </c>
      <c r="M60" s="3" t="s">
        <v>10</v>
      </c>
      <c r="N60" s="3" t="s">
        <v>10</v>
      </c>
      <c r="O60" s="3" t="s">
        <v>19</v>
      </c>
      <c r="P60" s="3" t="s">
        <v>22</v>
      </c>
      <c r="R60" s="4" t="s">
        <v>102</v>
      </c>
    </row>
    <row r="61" spans="1:18" ht="30" x14ac:dyDescent="0.2">
      <c r="A61">
        <f t="shared" si="2"/>
        <v>60</v>
      </c>
      <c r="B61" s="1">
        <v>42043</v>
      </c>
      <c r="C61" s="27">
        <v>42740</v>
      </c>
      <c r="D61" t="s">
        <v>98</v>
      </c>
      <c r="E61" t="s">
        <v>8</v>
      </c>
      <c r="G61" t="s">
        <v>101</v>
      </c>
      <c r="H61" t="str">
        <f>VLOOKUP(G61,Table1[#All],7,FALSE)</f>
        <v>Kangwon Province, (North Korea)</v>
      </c>
      <c r="I61" s="3"/>
      <c r="J61">
        <f>VLOOKUP(G61,Table1[],5,FALSE)</f>
        <v>39.401670000000003</v>
      </c>
      <c r="K61">
        <f>VLOOKUP(G61,Table1[],6,FALSE)</f>
        <v>127.5369</v>
      </c>
      <c r="L61" t="s">
        <v>156</v>
      </c>
      <c r="M61" s="3" t="s">
        <v>10</v>
      </c>
      <c r="N61" s="3" t="s">
        <v>10</v>
      </c>
      <c r="O61" s="3" t="s">
        <v>19</v>
      </c>
      <c r="P61" s="3" t="s">
        <v>22</v>
      </c>
      <c r="R61" s="4" t="s">
        <v>102</v>
      </c>
    </row>
    <row r="62" spans="1:18" ht="30" x14ac:dyDescent="0.2">
      <c r="A62">
        <f t="shared" si="2"/>
        <v>61</v>
      </c>
      <c r="B62" s="1">
        <v>42043</v>
      </c>
      <c r="C62" s="27">
        <v>42740</v>
      </c>
      <c r="D62" t="s">
        <v>98</v>
      </c>
      <c r="E62" t="s">
        <v>8</v>
      </c>
      <c r="G62" t="s">
        <v>101</v>
      </c>
      <c r="H62" t="str">
        <f>VLOOKUP(G62,Table1[#All],7,FALSE)</f>
        <v>Kangwon Province, (North Korea)</v>
      </c>
      <c r="I62" s="3"/>
      <c r="J62">
        <f>VLOOKUP(G62,Table1[],5,FALSE)</f>
        <v>39.401670000000003</v>
      </c>
      <c r="K62">
        <f>VLOOKUP(G62,Table1[],6,FALSE)</f>
        <v>127.5369</v>
      </c>
      <c r="L62" t="s">
        <v>156</v>
      </c>
      <c r="M62" s="3" t="s">
        <v>10</v>
      </c>
      <c r="N62" s="3" t="s">
        <v>10</v>
      </c>
      <c r="O62" s="3" t="s">
        <v>19</v>
      </c>
      <c r="P62" s="3" t="s">
        <v>22</v>
      </c>
      <c r="R62" s="4" t="s">
        <v>102</v>
      </c>
    </row>
    <row r="63" spans="1:18" ht="30" x14ac:dyDescent="0.2">
      <c r="A63">
        <f t="shared" si="2"/>
        <v>62</v>
      </c>
      <c r="B63" s="1">
        <v>42043</v>
      </c>
      <c r="C63" s="27">
        <v>42740</v>
      </c>
      <c r="D63" t="s">
        <v>98</v>
      </c>
      <c r="E63" t="s">
        <v>8</v>
      </c>
      <c r="G63" t="s">
        <v>101</v>
      </c>
      <c r="H63" t="str">
        <f>VLOOKUP(G63,Table1[#All],7,FALSE)</f>
        <v>Kangwon Province, (North Korea)</v>
      </c>
      <c r="I63" s="3"/>
      <c r="J63">
        <f>VLOOKUP(G63,Table1[],5,FALSE)</f>
        <v>39.401670000000003</v>
      </c>
      <c r="K63">
        <f>VLOOKUP(G63,Table1[],6,FALSE)</f>
        <v>127.5369</v>
      </c>
      <c r="L63" t="s">
        <v>156</v>
      </c>
      <c r="M63" s="3" t="s">
        <v>10</v>
      </c>
      <c r="N63" s="3" t="s">
        <v>10</v>
      </c>
      <c r="O63" s="3" t="s">
        <v>19</v>
      </c>
      <c r="P63" s="3" t="s">
        <v>22</v>
      </c>
      <c r="R63" s="4" t="s">
        <v>102</v>
      </c>
    </row>
    <row r="64" spans="1:18" ht="30" x14ac:dyDescent="0.2">
      <c r="A64">
        <f t="shared" si="2"/>
        <v>63</v>
      </c>
      <c r="B64" s="1">
        <v>42043</v>
      </c>
      <c r="C64" s="27">
        <v>42740</v>
      </c>
      <c r="D64" t="s">
        <v>98</v>
      </c>
      <c r="E64" t="s">
        <v>8</v>
      </c>
      <c r="G64" t="s">
        <v>101</v>
      </c>
      <c r="H64" t="str">
        <f>VLOOKUP(G64,Table1[#All],7,FALSE)</f>
        <v>Kangwon Province, (North Korea)</v>
      </c>
      <c r="I64" s="3"/>
      <c r="J64">
        <f>VLOOKUP(G64,Table1[],5,FALSE)</f>
        <v>39.401670000000003</v>
      </c>
      <c r="K64">
        <f>VLOOKUP(G64,Table1[],6,FALSE)</f>
        <v>127.5369</v>
      </c>
      <c r="L64" t="s">
        <v>156</v>
      </c>
      <c r="M64" s="3" t="s">
        <v>10</v>
      </c>
      <c r="N64" s="3" t="s">
        <v>10</v>
      </c>
      <c r="O64" s="3" t="s">
        <v>19</v>
      </c>
      <c r="P64" s="3" t="s">
        <v>22</v>
      </c>
      <c r="R64" s="4" t="s">
        <v>102</v>
      </c>
    </row>
    <row r="65" spans="1:18" ht="30" x14ac:dyDescent="0.2">
      <c r="A65">
        <f t="shared" si="2"/>
        <v>64</v>
      </c>
      <c r="B65" s="1">
        <v>42064</v>
      </c>
      <c r="C65" s="27">
        <v>42741</v>
      </c>
      <c r="D65" t="s">
        <v>15</v>
      </c>
      <c r="E65" t="s">
        <v>8</v>
      </c>
      <c r="G65" t="s">
        <v>36</v>
      </c>
      <c r="H65" t="str">
        <f>VLOOKUP(G65,Table1[#All],7,FALSE)</f>
        <v>South Pyongan Province</v>
      </c>
      <c r="J65">
        <f>VLOOKUP(G65,Table1[],5,FALSE)</f>
        <v>38.752299999999998</v>
      </c>
      <c r="K65">
        <f>VLOOKUP(G65,Table1[],6,FALSE)</f>
        <v>125.32470000000001</v>
      </c>
      <c r="L65" t="s">
        <v>156</v>
      </c>
      <c r="M65">
        <v>134</v>
      </c>
      <c r="N65">
        <v>490</v>
      </c>
      <c r="O65" t="s">
        <v>19</v>
      </c>
      <c r="P65" t="s">
        <v>22</v>
      </c>
      <c r="Q65" t="s">
        <v>97</v>
      </c>
      <c r="R65" s="4" t="s">
        <v>96</v>
      </c>
    </row>
    <row r="66" spans="1:18" ht="30" x14ac:dyDescent="0.2">
      <c r="A66">
        <f t="shared" si="2"/>
        <v>65</v>
      </c>
      <c r="B66" s="1">
        <v>42064</v>
      </c>
      <c r="C66" s="27">
        <v>42741</v>
      </c>
      <c r="D66" t="s">
        <v>15</v>
      </c>
      <c r="E66" t="s">
        <v>8</v>
      </c>
      <c r="G66" t="s">
        <v>36</v>
      </c>
      <c r="H66" t="str">
        <f>VLOOKUP(G66,Table1[#All],7,FALSE)</f>
        <v>South Pyongan Province</v>
      </c>
      <c r="J66">
        <f>VLOOKUP(G66,Table1[],5,FALSE)</f>
        <v>38.752299999999998</v>
      </c>
      <c r="K66">
        <f>VLOOKUP(G66,Table1[],6,FALSE)</f>
        <v>125.32470000000001</v>
      </c>
      <c r="L66" t="s">
        <v>156</v>
      </c>
      <c r="M66">
        <v>134</v>
      </c>
      <c r="N66">
        <v>490</v>
      </c>
      <c r="O66" t="s">
        <v>19</v>
      </c>
      <c r="P66" t="s">
        <v>22</v>
      </c>
      <c r="Q66" t="s">
        <v>97</v>
      </c>
      <c r="R66" s="4" t="s">
        <v>96</v>
      </c>
    </row>
    <row r="67" spans="1:18" ht="30" x14ac:dyDescent="0.2">
      <c r="A67">
        <f t="shared" si="2"/>
        <v>66</v>
      </c>
      <c r="B67" s="1">
        <v>42096</v>
      </c>
      <c r="C67" s="27">
        <v>42741</v>
      </c>
      <c r="D67" t="s">
        <v>98</v>
      </c>
      <c r="E67" t="s">
        <v>8</v>
      </c>
      <c r="G67" t="s">
        <v>101</v>
      </c>
      <c r="H67" t="str">
        <f>VLOOKUP(G67,Table1[#All],7,FALSE)</f>
        <v>Kangwon Province, (North Korea)</v>
      </c>
      <c r="I67" s="3"/>
      <c r="J67">
        <f>VLOOKUP(G67,Table1[],5,FALSE)</f>
        <v>39.401670000000003</v>
      </c>
      <c r="K67">
        <f>VLOOKUP(G67,Table1[],6,FALSE)</f>
        <v>127.5369</v>
      </c>
      <c r="L67" t="s">
        <v>156</v>
      </c>
      <c r="M67" t="s">
        <v>10</v>
      </c>
      <c r="N67" t="s">
        <v>10</v>
      </c>
      <c r="O67" t="s">
        <v>19</v>
      </c>
      <c r="P67" t="s">
        <v>22</v>
      </c>
      <c r="R67" s="4" t="s">
        <v>102</v>
      </c>
    </row>
    <row r="68" spans="1:18" ht="30" x14ac:dyDescent="0.2">
      <c r="A68">
        <f t="shared" si="2"/>
        <v>67</v>
      </c>
      <c r="B68" s="1">
        <v>42097</v>
      </c>
      <c r="C68" s="27">
        <v>42741</v>
      </c>
      <c r="D68" t="s">
        <v>98</v>
      </c>
      <c r="E68" t="s">
        <v>8</v>
      </c>
      <c r="G68" t="s">
        <v>101</v>
      </c>
      <c r="H68" t="str">
        <f>VLOOKUP(G68,Table1[#All],7,FALSE)</f>
        <v>Kangwon Province, (North Korea)</v>
      </c>
      <c r="I68" s="3"/>
      <c r="J68">
        <f>VLOOKUP(G68,Table1[],5,FALSE)</f>
        <v>39.401670000000003</v>
      </c>
      <c r="K68">
        <f>VLOOKUP(G68,Table1[],6,FALSE)</f>
        <v>127.5369</v>
      </c>
      <c r="L68" t="s">
        <v>156</v>
      </c>
      <c r="M68" t="s">
        <v>10</v>
      </c>
      <c r="N68" t="s">
        <v>10</v>
      </c>
      <c r="O68" t="s">
        <v>19</v>
      </c>
      <c r="P68" t="s">
        <v>22</v>
      </c>
      <c r="R68" s="4" t="s">
        <v>102</v>
      </c>
    </row>
    <row r="69" spans="1:18" ht="30" x14ac:dyDescent="0.2">
      <c r="A69">
        <f t="shared" si="2"/>
        <v>68</v>
      </c>
      <c r="B69" s="1">
        <v>42097</v>
      </c>
      <c r="C69" s="27">
        <v>42741</v>
      </c>
      <c r="D69" t="s">
        <v>98</v>
      </c>
      <c r="E69" t="s">
        <v>8</v>
      </c>
      <c r="G69" t="s">
        <v>101</v>
      </c>
      <c r="H69" t="str">
        <f>VLOOKUP(G69,Table1[#All],7,FALSE)</f>
        <v>Kangwon Province, (North Korea)</v>
      </c>
      <c r="I69" s="3"/>
      <c r="J69">
        <f>VLOOKUP(G69,Table1[],5,FALSE)</f>
        <v>39.401670000000003</v>
      </c>
      <c r="K69">
        <f>VLOOKUP(G69,Table1[],6,FALSE)</f>
        <v>127.5369</v>
      </c>
      <c r="L69" t="s">
        <v>156</v>
      </c>
      <c r="M69" t="s">
        <v>10</v>
      </c>
      <c r="N69" t="s">
        <v>10</v>
      </c>
      <c r="O69" t="s">
        <v>19</v>
      </c>
      <c r="P69" t="s">
        <v>22</v>
      </c>
      <c r="R69" s="4" t="s">
        <v>102</v>
      </c>
    </row>
    <row r="70" spans="1:18" ht="30" x14ac:dyDescent="0.2">
      <c r="A70">
        <f t="shared" si="2"/>
        <v>69</v>
      </c>
      <c r="B70" s="1">
        <v>42097</v>
      </c>
      <c r="C70" s="27">
        <v>42741</v>
      </c>
      <c r="D70" t="s">
        <v>98</v>
      </c>
      <c r="E70" t="s">
        <v>8</v>
      </c>
      <c r="G70" t="s">
        <v>101</v>
      </c>
      <c r="H70" t="str">
        <f>VLOOKUP(G70,Table1[#All],7,FALSE)</f>
        <v>Kangwon Province, (North Korea)</v>
      </c>
      <c r="I70" s="3"/>
      <c r="J70">
        <f>VLOOKUP(G70,Table1[],5,FALSE)</f>
        <v>39.401670000000003</v>
      </c>
      <c r="K70">
        <f>VLOOKUP(G70,Table1[],6,FALSE)</f>
        <v>127.5369</v>
      </c>
      <c r="L70" t="s">
        <v>156</v>
      </c>
      <c r="M70" t="s">
        <v>10</v>
      </c>
      <c r="N70" t="s">
        <v>10</v>
      </c>
      <c r="O70" t="s">
        <v>19</v>
      </c>
      <c r="P70" t="s">
        <v>22</v>
      </c>
      <c r="R70" s="4" t="s">
        <v>102</v>
      </c>
    </row>
    <row r="71" spans="1:18" ht="30" x14ac:dyDescent="0.2">
      <c r="A71">
        <f t="shared" si="2"/>
        <v>70</v>
      </c>
      <c r="B71" s="1">
        <v>42097</v>
      </c>
      <c r="C71" s="27">
        <v>42741</v>
      </c>
      <c r="D71" t="s">
        <v>98</v>
      </c>
      <c r="E71" t="s">
        <v>8</v>
      </c>
      <c r="G71" t="s">
        <v>101</v>
      </c>
      <c r="H71" t="str">
        <f>VLOOKUP(G71,Table1[#All],7,FALSE)</f>
        <v>Kangwon Province, (North Korea)</v>
      </c>
      <c r="I71" s="3"/>
      <c r="J71">
        <f>VLOOKUP(G71,Table1[],5,FALSE)</f>
        <v>39.401670000000003</v>
      </c>
      <c r="K71">
        <f>VLOOKUP(G71,Table1[],6,FALSE)</f>
        <v>127.5369</v>
      </c>
      <c r="L71" t="s">
        <v>156</v>
      </c>
      <c r="M71" t="s">
        <v>10</v>
      </c>
      <c r="N71" t="s">
        <v>10</v>
      </c>
      <c r="O71" t="s">
        <v>19</v>
      </c>
      <c r="P71" t="s">
        <v>22</v>
      </c>
      <c r="R71" s="4" t="s">
        <v>102</v>
      </c>
    </row>
    <row r="72" spans="1:18" ht="45" x14ac:dyDescent="0.2">
      <c r="A72">
        <f t="shared" si="2"/>
        <v>71</v>
      </c>
      <c r="B72" s="1">
        <v>42132</v>
      </c>
      <c r="C72" s="27">
        <v>42741</v>
      </c>
      <c r="D72" t="s">
        <v>37</v>
      </c>
      <c r="E72" t="s">
        <v>38</v>
      </c>
      <c r="G72" t="s">
        <v>39</v>
      </c>
      <c r="H72" t="str">
        <f>VLOOKUP(G72,Table1[#All],7,FALSE)</f>
        <v>South Hamgyong province</v>
      </c>
      <c r="J72">
        <f>VLOOKUP(G72,Table1[],5,FALSE)</f>
        <v>40.036799999999999</v>
      </c>
      <c r="K72">
        <f>VLOOKUP(G72,Table1[],6,FALSE)</f>
        <v>128.18389999999999</v>
      </c>
      <c r="L72" t="s">
        <v>10</v>
      </c>
      <c r="M72" t="s">
        <v>10</v>
      </c>
      <c r="N72" t="s">
        <v>10</v>
      </c>
      <c r="O72" t="s">
        <v>19</v>
      </c>
      <c r="P72" t="s">
        <v>22</v>
      </c>
      <c r="Q72" t="s">
        <v>84</v>
      </c>
      <c r="R72" s="4" t="s">
        <v>41</v>
      </c>
    </row>
    <row r="73" spans="1:18" ht="30" x14ac:dyDescent="0.2">
      <c r="A73">
        <f t="shared" si="2"/>
        <v>72</v>
      </c>
      <c r="B73" s="1">
        <v>42336</v>
      </c>
      <c r="C73" s="27">
        <v>42741</v>
      </c>
      <c r="D73" t="s">
        <v>37</v>
      </c>
      <c r="E73" t="s">
        <v>38</v>
      </c>
      <c r="G73" t="s">
        <v>39</v>
      </c>
      <c r="H73" t="str">
        <f>VLOOKUP(G73,Table1[#All],7,FALSE)</f>
        <v>South Hamgyong province</v>
      </c>
      <c r="J73">
        <f>VLOOKUP(G73,Table1[],5,FALSE)</f>
        <v>40.036799999999999</v>
      </c>
      <c r="K73">
        <f>VLOOKUP(G73,Table1[],6,FALSE)</f>
        <v>128.18389999999999</v>
      </c>
      <c r="L73" t="s">
        <v>33</v>
      </c>
      <c r="M73" t="s">
        <v>33</v>
      </c>
      <c r="N73" t="s">
        <v>33</v>
      </c>
      <c r="O73" t="s">
        <v>19</v>
      </c>
      <c r="P73" t="s">
        <v>23</v>
      </c>
      <c r="Q73" t="s">
        <v>43</v>
      </c>
      <c r="R73" s="4" t="s">
        <v>42</v>
      </c>
    </row>
    <row r="74" spans="1:18" ht="30" x14ac:dyDescent="0.2">
      <c r="A74">
        <f t="shared" si="2"/>
        <v>73</v>
      </c>
      <c r="B74" s="1">
        <v>42359</v>
      </c>
      <c r="C74" s="27">
        <v>42741</v>
      </c>
      <c r="D74" t="s">
        <v>37</v>
      </c>
      <c r="E74" t="s">
        <v>38</v>
      </c>
      <c r="G74" t="s">
        <v>39</v>
      </c>
      <c r="H74" t="str">
        <f>VLOOKUP(G74,Table1[#All],7,FALSE)</f>
        <v>South Hamgyong province</v>
      </c>
      <c r="J74">
        <f>VLOOKUP(G74,Table1[],5,FALSE)</f>
        <v>40.036799999999999</v>
      </c>
      <c r="K74">
        <f>VLOOKUP(G74,Table1[],6,FALSE)</f>
        <v>128.18389999999999</v>
      </c>
      <c r="L74" t="s">
        <v>33</v>
      </c>
      <c r="M74" t="s">
        <v>33</v>
      </c>
      <c r="N74" t="s">
        <v>33</v>
      </c>
      <c r="O74" t="s">
        <v>19</v>
      </c>
      <c r="P74" t="s">
        <v>23</v>
      </c>
      <c r="Q74" t="s">
        <v>44</v>
      </c>
      <c r="R74" s="4" t="s">
        <v>45</v>
      </c>
    </row>
    <row r="75" spans="1:18" ht="30" x14ac:dyDescent="0.2">
      <c r="A75">
        <f t="shared" si="2"/>
        <v>74</v>
      </c>
      <c r="B75" s="1">
        <v>42407</v>
      </c>
      <c r="C75" s="27">
        <v>42741</v>
      </c>
      <c r="D75" t="s">
        <v>31</v>
      </c>
      <c r="E75" t="s">
        <v>21</v>
      </c>
      <c r="G75" t="s">
        <v>25</v>
      </c>
      <c r="H75" t="str">
        <f>VLOOKUP(G75,Table1[#All],7,FALSE)</f>
        <v>Cholsan County, North Pyongan Province</v>
      </c>
      <c r="I75" t="s">
        <v>24</v>
      </c>
      <c r="J75">
        <f>VLOOKUP(G75,Table1[],5,FALSE)</f>
        <v>39.659599999999998</v>
      </c>
      <c r="K75">
        <f>VLOOKUP(G75,Table1[],6,FALSE)</f>
        <v>124.70569999999999</v>
      </c>
      <c r="L75" t="s">
        <v>33</v>
      </c>
      <c r="M75">
        <v>502</v>
      </c>
      <c r="N75" t="s">
        <v>33</v>
      </c>
      <c r="O75" t="s">
        <v>19</v>
      </c>
      <c r="P75" t="s">
        <v>22</v>
      </c>
      <c r="Q75" t="s">
        <v>67</v>
      </c>
      <c r="R75" s="4" t="s">
        <v>68</v>
      </c>
    </row>
    <row r="76" spans="1:18" ht="30" x14ac:dyDescent="0.2">
      <c r="A76">
        <f t="shared" si="2"/>
        <v>75</v>
      </c>
      <c r="B76" s="1">
        <v>42439</v>
      </c>
      <c r="C76" s="27">
        <v>42741</v>
      </c>
      <c r="D76" t="s">
        <v>15</v>
      </c>
      <c r="E76" t="s">
        <v>8</v>
      </c>
      <c r="G76" t="s">
        <v>92</v>
      </c>
      <c r="H76" t="str">
        <f>VLOOKUP(G76,Table1[#All],7,FALSE)</f>
        <v>Hwangju,  North Hwanghae province</v>
      </c>
      <c r="I76" t="s">
        <v>60</v>
      </c>
      <c r="J76">
        <f>VLOOKUP(G76,Table1[],5,FALSE)</f>
        <v>38.686833999999998</v>
      </c>
      <c r="K76">
        <f>VLOOKUP(G76,Table1[],6,FALSE)</f>
        <v>125.702005</v>
      </c>
      <c r="L76" t="s">
        <v>156</v>
      </c>
      <c r="M76" t="s">
        <v>10</v>
      </c>
      <c r="N76" t="s">
        <v>10</v>
      </c>
      <c r="O76" t="s">
        <v>19</v>
      </c>
      <c r="P76" t="s">
        <v>22</v>
      </c>
      <c r="Q76" t="s">
        <v>135</v>
      </c>
      <c r="R76" s="4" t="s">
        <v>136</v>
      </c>
    </row>
    <row r="77" spans="1:18" ht="30" x14ac:dyDescent="0.2">
      <c r="A77">
        <f t="shared" si="2"/>
        <v>76</v>
      </c>
      <c r="B77" s="1">
        <v>42439</v>
      </c>
      <c r="C77" s="27">
        <v>42741</v>
      </c>
      <c r="D77" t="s">
        <v>15</v>
      </c>
      <c r="E77" t="s">
        <v>8</v>
      </c>
      <c r="G77" t="s">
        <v>92</v>
      </c>
      <c r="H77" t="str">
        <f>VLOOKUP(G77,Table1[#All],7,FALSE)</f>
        <v>Hwangju,  North Hwanghae province</v>
      </c>
      <c r="I77" t="s">
        <v>60</v>
      </c>
      <c r="J77">
        <f>VLOOKUP(G77,Table1[],5,FALSE)</f>
        <v>38.686833999999998</v>
      </c>
      <c r="K77">
        <f>VLOOKUP(G77,Table1[],6,FALSE)</f>
        <v>125.702005</v>
      </c>
      <c r="L77" t="s">
        <v>156</v>
      </c>
      <c r="M77" t="s">
        <v>10</v>
      </c>
      <c r="N77" t="s">
        <v>10</v>
      </c>
      <c r="O77" t="s">
        <v>19</v>
      </c>
      <c r="P77" t="s">
        <v>22</v>
      </c>
      <c r="Q77" t="s">
        <v>135</v>
      </c>
      <c r="R77" s="4" t="s">
        <v>136</v>
      </c>
    </row>
    <row r="78" spans="1:18" ht="30" x14ac:dyDescent="0.2">
      <c r="A78">
        <f t="shared" si="2"/>
        <v>77</v>
      </c>
      <c r="B78" s="1">
        <v>42447</v>
      </c>
      <c r="C78" s="27">
        <v>42741</v>
      </c>
      <c r="D78" t="s">
        <v>5</v>
      </c>
      <c r="E78" t="s">
        <v>6</v>
      </c>
      <c r="G78" t="s">
        <v>35</v>
      </c>
      <c r="H78" t="str">
        <f>VLOOKUP(G78,Table1[#All],7,FALSE)</f>
        <v>South Pyongan Province</v>
      </c>
      <c r="J78">
        <f>VLOOKUP(G78,Table1[],5,FALSE)</f>
        <v>39.412593999999999</v>
      </c>
      <c r="K78">
        <f>VLOOKUP(G78,Table1[],6,FALSE)</f>
        <v>125.89031</v>
      </c>
      <c r="L78" t="s">
        <v>156</v>
      </c>
      <c r="M78" t="s">
        <v>10</v>
      </c>
      <c r="N78">
        <v>800</v>
      </c>
      <c r="O78" t="s">
        <v>19</v>
      </c>
      <c r="P78" t="s">
        <v>22</v>
      </c>
      <c r="Q78" t="s">
        <v>133</v>
      </c>
      <c r="R78" s="4" t="s">
        <v>132</v>
      </c>
    </row>
    <row r="79" spans="1:18" ht="30" x14ac:dyDescent="0.2">
      <c r="A79">
        <f t="shared" si="2"/>
        <v>78</v>
      </c>
      <c r="B79" s="1">
        <v>42447</v>
      </c>
      <c r="C79" s="27">
        <v>42741</v>
      </c>
      <c r="D79" t="s">
        <v>5</v>
      </c>
      <c r="E79" t="s">
        <v>6</v>
      </c>
      <c r="G79" t="s">
        <v>35</v>
      </c>
      <c r="H79" t="str">
        <f>VLOOKUP(G79,Table1[#All],7,FALSE)</f>
        <v>South Pyongan Province</v>
      </c>
      <c r="J79">
        <f>VLOOKUP(G79,Table1[],5,FALSE)</f>
        <v>39.412593999999999</v>
      </c>
      <c r="K79">
        <f>VLOOKUP(G79,Table1[],6,FALSE)</f>
        <v>125.89031</v>
      </c>
      <c r="L79" t="s">
        <v>156</v>
      </c>
      <c r="M79">
        <v>17</v>
      </c>
      <c r="N79" t="s">
        <v>10</v>
      </c>
      <c r="O79" t="s">
        <v>19</v>
      </c>
      <c r="P79" t="s">
        <v>23</v>
      </c>
      <c r="Q79" t="s">
        <v>134</v>
      </c>
      <c r="R79" s="4" t="s">
        <v>132</v>
      </c>
    </row>
    <row r="80" spans="1:18" ht="135" x14ac:dyDescent="0.2">
      <c r="A80">
        <f t="shared" si="2"/>
        <v>79</v>
      </c>
      <c r="B80" s="1">
        <v>42475</v>
      </c>
      <c r="C80" s="27">
        <v>42741</v>
      </c>
      <c r="D80" t="s">
        <v>51</v>
      </c>
      <c r="E80" t="s">
        <v>52</v>
      </c>
      <c r="G80" t="s">
        <v>53</v>
      </c>
      <c r="H80" t="str">
        <f>VLOOKUP(G80,Table1[#All],7,FALSE)</f>
        <v>Kangwon Province, (North Korea)</v>
      </c>
      <c r="I80" t="s">
        <v>54</v>
      </c>
      <c r="J80">
        <f>VLOOKUP(G80,Table1[],5,FALSE)</f>
        <v>39.167700000000004</v>
      </c>
      <c r="K80">
        <f>VLOOKUP(G80,Table1[],6,FALSE)</f>
        <v>127.4817</v>
      </c>
      <c r="L80" t="s">
        <v>10</v>
      </c>
      <c r="M80" t="s">
        <v>10</v>
      </c>
      <c r="N80" t="s">
        <v>10</v>
      </c>
      <c r="O80" t="s">
        <v>19</v>
      </c>
      <c r="P80" t="s">
        <v>23</v>
      </c>
      <c r="Q80" t="s">
        <v>137</v>
      </c>
      <c r="R80" s="4" t="s">
        <v>138</v>
      </c>
    </row>
    <row r="81" spans="1:18" x14ac:dyDescent="0.2">
      <c r="A81">
        <f t="shared" si="2"/>
        <v>80</v>
      </c>
      <c r="B81" s="1">
        <v>42483</v>
      </c>
      <c r="C81" s="27">
        <v>42741</v>
      </c>
      <c r="D81" t="s">
        <v>37</v>
      </c>
      <c r="E81" t="s">
        <v>38</v>
      </c>
      <c r="G81" t="s">
        <v>39</v>
      </c>
      <c r="H81" t="str">
        <f>VLOOKUP(G81,Table1[#All],7,FALSE)</f>
        <v>South Hamgyong province</v>
      </c>
      <c r="J81">
        <f>VLOOKUP(G81,Table1[],5,FALSE)</f>
        <v>40.036799999999999</v>
      </c>
      <c r="K81">
        <f>VLOOKUP(G81,Table1[],6,FALSE)</f>
        <v>128.18389999999999</v>
      </c>
      <c r="L81" t="s">
        <v>10</v>
      </c>
      <c r="M81" t="s">
        <v>10</v>
      </c>
      <c r="N81">
        <v>30</v>
      </c>
      <c r="O81" t="s">
        <v>19</v>
      </c>
      <c r="P81" t="s">
        <v>22</v>
      </c>
      <c r="Q81" t="s">
        <v>175</v>
      </c>
      <c r="R81" s="4" t="s">
        <v>46</v>
      </c>
    </row>
    <row r="82" spans="1:18" ht="45" x14ac:dyDescent="0.2">
      <c r="A82">
        <f t="shared" si="2"/>
        <v>81</v>
      </c>
      <c r="B82" s="1">
        <v>42488</v>
      </c>
      <c r="C82" s="27">
        <v>42741</v>
      </c>
      <c r="D82" t="s">
        <v>51</v>
      </c>
      <c r="E82" t="s">
        <v>52</v>
      </c>
      <c r="G82" t="s">
        <v>53</v>
      </c>
      <c r="H82" t="str">
        <f>VLOOKUP(G82,Table1[#All],7,FALSE)</f>
        <v>Kangwon Province, (North Korea)</v>
      </c>
      <c r="I82" t="s">
        <v>54</v>
      </c>
      <c r="J82">
        <f>VLOOKUP(G82,Table1[],5,FALSE)</f>
        <v>39.167700000000004</v>
      </c>
      <c r="K82">
        <f>VLOOKUP(G82,Table1[],6,FALSE)</f>
        <v>127.4817</v>
      </c>
      <c r="L82" t="s">
        <v>33</v>
      </c>
      <c r="M82" t="s">
        <v>10</v>
      </c>
      <c r="N82" t="s">
        <v>10</v>
      </c>
      <c r="O82" t="s">
        <v>19</v>
      </c>
      <c r="P82" t="s">
        <v>23</v>
      </c>
      <c r="R82" s="4" t="s">
        <v>74</v>
      </c>
    </row>
    <row r="83" spans="1:18" ht="45" x14ac:dyDescent="0.2">
      <c r="A83">
        <f t="shared" si="2"/>
        <v>82</v>
      </c>
      <c r="B83" s="1">
        <v>42488</v>
      </c>
      <c r="C83" s="27">
        <v>42741</v>
      </c>
      <c r="D83" t="s">
        <v>51</v>
      </c>
      <c r="E83" t="s">
        <v>52</v>
      </c>
      <c r="G83" t="s">
        <v>53</v>
      </c>
      <c r="H83" t="str">
        <f>VLOOKUP(G83,Table1[#All],7,FALSE)</f>
        <v>Kangwon Province, (North Korea)</v>
      </c>
      <c r="I83" t="s">
        <v>54</v>
      </c>
      <c r="J83">
        <f>VLOOKUP(G83,Table1[],5,FALSE)</f>
        <v>39.167700000000004</v>
      </c>
      <c r="K83">
        <f>VLOOKUP(G83,Table1[],6,FALSE)</f>
        <v>127.4817</v>
      </c>
      <c r="L83" t="s">
        <v>33</v>
      </c>
      <c r="M83" t="s">
        <v>10</v>
      </c>
      <c r="N83" t="s">
        <v>10</v>
      </c>
      <c r="O83" t="s">
        <v>19</v>
      </c>
      <c r="P83" t="s">
        <v>23</v>
      </c>
      <c r="R83" s="4" t="s">
        <v>74</v>
      </c>
    </row>
    <row r="84" spans="1:18" ht="30" x14ac:dyDescent="0.2">
      <c r="A84">
        <f t="shared" si="2"/>
        <v>83</v>
      </c>
      <c r="B84" s="1">
        <v>42521</v>
      </c>
      <c r="C84" s="27">
        <v>42741</v>
      </c>
      <c r="D84" t="s">
        <v>51</v>
      </c>
      <c r="E84" t="s">
        <v>52</v>
      </c>
      <c r="G84" t="s">
        <v>53</v>
      </c>
      <c r="H84" t="str">
        <f>VLOOKUP(G84,Table1[#All],7,FALSE)</f>
        <v>Kangwon Province, (North Korea)</v>
      </c>
      <c r="I84" t="s">
        <v>54</v>
      </c>
      <c r="J84">
        <f>VLOOKUP(G84,Table1[],5,FALSE)</f>
        <v>39.167700000000004</v>
      </c>
      <c r="K84">
        <f>VLOOKUP(G84,Table1[],6,FALSE)</f>
        <v>127.4817</v>
      </c>
      <c r="L84" t="s">
        <v>33</v>
      </c>
      <c r="M84" t="s">
        <v>10</v>
      </c>
      <c r="N84" t="s">
        <v>10</v>
      </c>
      <c r="O84" t="s">
        <v>19</v>
      </c>
      <c r="P84" t="s">
        <v>23</v>
      </c>
      <c r="R84" s="4" t="s">
        <v>75</v>
      </c>
    </row>
    <row r="85" spans="1:18" ht="30" x14ac:dyDescent="0.2">
      <c r="A85">
        <f t="shared" si="2"/>
        <v>84</v>
      </c>
      <c r="B85" s="1">
        <v>42543</v>
      </c>
      <c r="C85" s="27">
        <v>42741</v>
      </c>
      <c r="D85" t="s">
        <v>51</v>
      </c>
      <c r="E85" t="s">
        <v>52</v>
      </c>
      <c r="G85" t="s">
        <v>53</v>
      </c>
      <c r="H85" t="str">
        <f>VLOOKUP(G85,Table1[#All],7,FALSE)</f>
        <v>Kangwon Province, (North Korea)</v>
      </c>
      <c r="I85" t="s">
        <v>54</v>
      </c>
      <c r="J85">
        <f>VLOOKUP(G85,Table1[],5,FALSE)</f>
        <v>39.167700000000004</v>
      </c>
      <c r="K85">
        <f>VLOOKUP(G85,Table1[],6,FALSE)</f>
        <v>127.4817</v>
      </c>
      <c r="L85" t="s">
        <v>156</v>
      </c>
      <c r="M85" t="s">
        <v>10</v>
      </c>
      <c r="N85" t="s">
        <v>10</v>
      </c>
      <c r="O85" t="s">
        <v>19</v>
      </c>
      <c r="P85" t="s">
        <v>23</v>
      </c>
      <c r="Q85" t="s">
        <v>73</v>
      </c>
      <c r="R85" s="4" t="s">
        <v>76</v>
      </c>
    </row>
    <row r="86" spans="1:18" ht="45" x14ac:dyDescent="0.2">
      <c r="A86">
        <f t="shared" si="2"/>
        <v>85</v>
      </c>
      <c r="B86" s="1">
        <v>42543</v>
      </c>
      <c r="C86" s="27">
        <v>42741</v>
      </c>
      <c r="D86" t="s">
        <v>51</v>
      </c>
      <c r="E86" t="s">
        <v>52</v>
      </c>
      <c r="G86" t="s">
        <v>53</v>
      </c>
      <c r="H86" t="str">
        <f>VLOOKUP(G86,Table1[#All],7,FALSE)</f>
        <v>Kangwon Province, (North Korea)</v>
      </c>
      <c r="I86" t="s">
        <v>54</v>
      </c>
      <c r="J86">
        <f>VLOOKUP(G86,Table1[],5,FALSE)</f>
        <v>39.167700000000004</v>
      </c>
      <c r="K86">
        <f>VLOOKUP(G86,Table1[],6,FALSE)</f>
        <v>127.4817</v>
      </c>
      <c r="L86" t="s">
        <v>156</v>
      </c>
      <c r="M86">
        <v>1400</v>
      </c>
      <c r="N86">
        <v>400</v>
      </c>
      <c r="O86" t="s">
        <v>19</v>
      </c>
      <c r="P86" t="s">
        <v>22</v>
      </c>
      <c r="Q86" t="s">
        <v>55</v>
      </c>
      <c r="R86" s="4" t="s">
        <v>77</v>
      </c>
    </row>
    <row r="87" spans="1:18" ht="30" x14ac:dyDescent="0.2">
      <c r="A87">
        <f t="shared" si="2"/>
        <v>86</v>
      </c>
      <c r="B87" s="1">
        <v>42560</v>
      </c>
      <c r="C87" s="27">
        <v>42741</v>
      </c>
      <c r="D87" t="s">
        <v>37</v>
      </c>
      <c r="E87" t="s">
        <v>38</v>
      </c>
      <c r="G87" t="s">
        <v>39</v>
      </c>
      <c r="H87" t="str">
        <f>VLOOKUP(G87,Table1[#All],7,FALSE)</f>
        <v>South Hamgyong province</v>
      </c>
      <c r="J87">
        <f>VLOOKUP(G87,Table1[],5,FALSE)</f>
        <v>40.036799999999999</v>
      </c>
      <c r="K87">
        <f>VLOOKUP(G87,Table1[],6,FALSE)</f>
        <v>128.18389999999999</v>
      </c>
      <c r="L87" t="s">
        <v>156</v>
      </c>
      <c r="M87">
        <v>10</v>
      </c>
      <c r="N87" t="s">
        <v>10</v>
      </c>
      <c r="O87" t="s">
        <v>19</v>
      </c>
      <c r="P87" t="s">
        <v>23</v>
      </c>
      <c r="Q87" t="s">
        <v>47</v>
      </c>
      <c r="R87" s="4" t="s">
        <v>48</v>
      </c>
    </row>
    <row r="88" spans="1:18" ht="30" x14ac:dyDescent="0.2">
      <c r="A88">
        <f t="shared" si="2"/>
        <v>87</v>
      </c>
      <c r="B88" s="1">
        <v>42569</v>
      </c>
      <c r="C88" s="27">
        <v>42801</v>
      </c>
      <c r="D88" t="s">
        <v>15</v>
      </c>
      <c r="E88" t="s">
        <v>8</v>
      </c>
      <c r="F88" s="15" t="s">
        <v>148</v>
      </c>
      <c r="G88" t="s">
        <v>92</v>
      </c>
      <c r="H88" t="str">
        <f>VLOOKUP(G88,Table1[#All],7,FALSE)</f>
        <v>Hwangju,  North Hwanghae province</v>
      </c>
      <c r="I88" t="s">
        <v>60</v>
      </c>
      <c r="J88">
        <f>VLOOKUP(G88,Table1[],5,FALSE)</f>
        <v>38.686833999999998</v>
      </c>
      <c r="K88">
        <f>VLOOKUP(G88,Table1[],6,FALSE)</f>
        <v>125.702005</v>
      </c>
      <c r="L88" t="s">
        <v>10</v>
      </c>
      <c r="M88" t="s">
        <v>10</v>
      </c>
      <c r="N88" t="s">
        <v>10</v>
      </c>
      <c r="O88" t="s">
        <v>19</v>
      </c>
      <c r="P88" t="s">
        <v>22</v>
      </c>
      <c r="Q88" t="s">
        <v>65</v>
      </c>
      <c r="R88" s="4" t="s">
        <v>100</v>
      </c>
    </row>
    <row r="89" spans="1:18" ht="30" x14ac:dyDescent="0.2">
      <c r="A89">
        <f t="shared" si="2"/>
        <v>88</v>
      </c>
      <c r="B89" s="1">
        <v>42569</v>
      </c>
      <c r="C89" s="27">
        <v>42801</v>
      </c>
      <c r="D89" t="s">
        <v>15</v>
      </c>
      <c r="E89" t="s">
        <v>8</v>
      </c>
      <c r="F89" s="15" t="s">
        <v>148</v>
      </c>
      <c r="G89" t="s">
        <v>92</v>
      </c>
      <c r="H89" t="str">
        <f>VLOOKUP(G89,Table1[#All],7,FALSE)</f>
        <v>Hwangju,  North Hwanghae province</v>
      </c>
      <c r="I89" t="s">
        <v>60</v>
      </c>
      <c r="J89">
        <f>VLOOKUP(G89,Table1[],5,FALSE)</f>
        <v>38.686833999999998</v>
      </c>
      <c r="K89">
        <f>VLOOKUP(G89,Table1[],6,FALSE)</f>
        <v>125.702005</v>
      </c>
      <c r="L89" t="s">
        <v>10</v>
      </c>
      <c r="M89" t="s">
        <v>10</v>
      </c>
      <c r="N89" t="s">
        <v>10</v>
      </c>
      <c r="O89" t="s">
        <v>19</v>
      </c>
      <c r="P89" t="s">
        <v>22</v>
      </c>
      <c r="Q89" t="s">
        <v>65</v>
      </c>
      <c r="R89" s="4" t="s">
        <v>100</v>
      </c>
    </row>
    <row r="90" spans="1:18" ht="30" x14ac:dyDescent="0.2">
      <c r="A90">
        <f t="shared" si="2"/>
        <v>89</v>
      </c>
      <c r="B90" s="1">
        <v>42569</v>
      </c>
      <c r="C90" s="27">
        <v>42801</v>
      </c>
      <c r="D90" t="s">
        <v>5</v>
      </c>
      <c r="E90" t="s">
        <v>6</v>
      </c>
      <c r="F90" s="15" t="s">
        <v>148</v>
      </c>
      <c r="G90" t="s">
        <v>92</v>
      </c>
      <c r="H90" t="str">
        <f>VLOOKUP(G90,Table1[#All],7,FALSE)</f>
        <v>Hwangju,  North Hwanghae province</v>
      </c>
      <c r="I90" t="s">
        <v>60</v>
      </c>
      <c r="J90">
        <f>VLOOKUP(G90,Table1[],5,FALSE)</f>
        <v>38.686833999999998</v>
      </c>
      <c r="K90">
        <f>VLOOKUP(G90,Table1[],6,FALSE)</f>
        <v>125.702005</v>
      </c>
      <c r="L90" t="s">
        <v>156</v>
      </c>
      <c r="M90" t="s">
        <v>10</v>
      </c>
      <c r="N90">
        <v>500</v>
      </c>
      <c r="O90" t="s">
        <v>19</v>
      </c>
      <c r="P90" t="s">
        <v>22</v>
      </c>
      <c r="R90" s="4" t="s">
        <v>100</v>
      </c>
    </row>
    <row r="91" spans="1:18" ht="30" x14ac:dyDescent="0.2">
      <c r="A91">
        <f t="shared" si="2"/>
        <v>90</v>
      </c>
      <c r="B91" s="1">
        <v>42584</v>
      </c>
      <c r="C91" s="27">
        <v>42741</v>
      </c>
      <c r="D91" t="s">
        <v>5</v>
      </c>
      <c r="E91" t="s">
        <v>6</v>
      </c>
      <c r="G91" t="s">
        <v>92</v>
      </c>
      <c r="H91" t="str">
        <f>VLOOKUP(G91,Table1[#All],7,FALSE)</f>
        <v>Hwangju,  North Hwanghae province</v>
      </c>
      <c r="I91" t="s">
        <v>60</v>
      </c>
      <c r="J91">
        <f>VLOOKUP(G91,Table1[],5,FALSE)</f>
        <v>38.686833999999998</v>
      </c>
      <c r="K91">
        <f>VLOOKUP(G91,Table1[],6,FALSE)</f>
        <v>125.702005</v>
      </c>
      <c r="L91" t="s">
        <v>156</v>
      </c>
      <c r="M91" t="s">
        <v>10</v>
      </c>
      <c r="N91">
        <v>1000</v>
      </c>
      <c r="O91" t="s">
        <v>19</v>
      </c>
      <c r="P91" t="s">
        <v>22</v>
      </c>
      <c r="R91" s="4" t="s">
        <v>91</v>
      </c>
    </row>
    <row r="92" spans="1:18" ht="30" x14ac:dyDescent="0.2">
      <c r="A92">
        <f t="shared" si="2"/>
        <v>91</v>
      </c>
      <c r="B92" s="1">
        <v>42584</v>
      </c>
      <c r="C92" s="27">
        <v>42741</v>
      </c>
      <c r="D92" t="s">
        <v>5</v>
      </c>
      <c r="E92" t="s">
        <v>6</v>
      </c>
      <c r="G92" t="s">
        <v>92</v>
      </c>
      <c r="H92" t="str">
        <f>VLOOKUP(G92,Table1[#All],7,FALSE)</f>
        <v>Hwangju,  North Hwanghae province</v>
      </c>
      <c r="I92" t="s">
        <v>60</v>
      </c>
      <c r="J92">
        <f>VLOOKUP(G92,Table1[],5,FALSE)</f>
        <v>38.686833999999998</v>
      </c>
      <c r="K92">
        <f>VLOOKUP(G92,Table1[],6,FALSE)</f>
        <v>125.702005</v>
      </c>
      <c r="L92" t="s">
        <v>10</v>
      </c>
      <c r="M92" t="s">
        <v>10</v>
      </c>
      <c r="N92" t="s">
        <v>10</v>
      </c>
      <c r="O92" t="s">
        <v>19</v>
      </c>
      <c r="P92" t="s">
        <v>23</v>
      </c>
      <c r="R92" s="4" t="s">
        <v>91</v>
      </c>
    </row>
    <row r="93" spans="1:18" x14ac:dyDescent="0.2">
      <c r="A93">
        <f t="shared" si="2"/>
        <v>92</v>
      </c>
      <c r="B93" s="1">
        <v>42606</v>
      </c>
      <c r="C93" s="27">
        <v>42741</v>
      </c>
      <c r="D93" t="s">
        <v>37</v>
      </c>
      <c r="E93" t="s">
        <v>38</v>
      </c>
      <c r="G93" t="s">
        <v>39</v>
      </c>
      <c r="H93" t="str">
        <f>VLOOKUP(G93,Table1[#All],7,FALSE)</f>
        <v>South Hamgyong province</v>
      </c>
      <c r="J93">
        <f>VLOOKUP(G93,Table1[],5,FALSE)</f>
        <v>40.036799999999999</v>
      </c>
      <c r="K93">
        <f>VLOOKUP(G93,Table1[],6,FALSE)</f>
        <v>128.18389999999999</v>
      </c>
      <c r="L93" t="s">
        <v>156</v>
      </c>
      <c r="M93" t="s">
        <v>10</v>
      </c>
      <c r="N93">
        <v>500</v>
      </c>
      <c r="O93" t="s">
        <v>19</v>
      </c>
      <c r="P93" t="s">
        <v>22</v>
      </c>
      <c r="Q93" t="s">
        <v>49</v>
      </c>
      <c r="R93" s="4" t="s">
        <v>50</v>
      </c>
    </row>
    <row r="94" spans="1:18" ht="45" x14ac:dyDescent="0.2">
      <c r="A94">
        <f t="shared" si="2"/>
        <v>93</v>
      </c>
      <c r="B94" s="1">
        <v>42618</v>
      </c>
      <c r="C94" s="27">
        <v>42801</v>
      </c>
      <c r="D94" t="s">
        <v>56</v>
      </c>
      <c r="E94" t="s">
        <v>6</v>
      </c>
      <c r="F94" s="15" t="s">
        <v>148</v>
      </c>
      <c r="G94" t="s">
        <v>92</v>
      </c>
      <c r="H94" t="str">
        <f>VLOOKUP(G94,Table1[#All],7,FALSE)</f>
        <v>Hwangju,  North Hwanghae province</v>
      </c>
      <c r="I94" t="s">
        <v>60</v>
      </c>
      <c r="J94">
        <f>VLOOKUP(G94,Table1[],5,FALSE)</f>
        <v>38.686833999999998</v>
      </c>
      <c r="K94">
        <f>VLOOKUP(G94,Table1[],6,FALSE)</f>
        <v>125.702005</v>
      </c>
      <c r="L94" t="s">
        <v>156</v>
      </c>
      <c r="M94" t="s">
        <v>10</v>
      </c>
      <c r="N94">
        <v>1000</v>
      </c>
      <c r="O94" t="s">
        <v>19</v>
      </c>
      <c r="P94" t="s">
        <v>22</v>
      </c>
      <c r="Q94" t="s">
        <v>57</v>
      </c>
      <c r="R94" s="4" t="s">
        <v>58</v>
      </c>
    </row>
    <row r="95" spans="1:18" ht="45" x14ac:dyDescent="0.2">
      <c r="A95">
        <f t="shared" si="2"/>
        <v>94</v>
      </c>
      <c r="B95" s="1">
        <v>42618</v>
      </c>
      <c r="C95" s="27">
        <v>42801</v>
      </c>
      <c r="D95" t="s">
        <v>56</v>
      </c>
      <c r="E95" t="s">
        <v>6</v>
      </c>
      <c r="F95" s="15" t="s">
        <v>148</v>
      </c>
      <c r="G95" t="s">
        <v>92</v>
      </c>
      <c r="H95" t="str">
        <f>VLOOKUP(G95,Table1[#All],7,FALSE)</f>
        <v>Hwangju,  North Hwanghae province</v>
      </c>
      <c r="I95" t="s">
        <v>60</v>
      </c>
      <c r="J95">
        <f>VLOOKUP(G95,Table1[],5,FALSE)</f>
        <v>38.686833999999998</v>
      </c>
      <c r="K95">
        <f>VLOOKUP(G95,Table1[],6,FALSE)</f>
        <v>125.702005</v>
      </c>
      <c r="L95" t="s">
        <v>156</v>
      </c>
      <c r="M95" t="s">
        <v>10</v>
      </c>
      <c r="N95">
        <v>1000</v>
      </c>
      <c r="O95" t="s">
        <v>19</v>
      </c>
      <c r="P95" t="s">
        <v>22</v>
      </c>
      <c r="R95" s="4" t="s">
        <v>58</v>
      </c>
    </row>
    <row r="96" spans="1:18" ht="45" x14ac:dyDescent="0.2">
      <c r="A96">
        <f t="shared" si="2"/>
        <v>95</v>
      </c>
      <c r="B96" s="1">
        <v>42618</v>
      </c>
      <c r="C96" s="27">
        <v>42801</v>
      </c>
      <c r="D96" t="s">
        <v>56</v>
      </c>
      <c r="E96" t="s">
        <v>6</v>
      </c>
      <c r="F96" s="15" t="s">
        <v>148</v>
      </c>
      <c r="G96" t="s">
        <v>92</v>
      </c>
      <c r="H96" t="str">
        <f>VLOOKUP(G96,Table1[#All],7,FALSE)</f>
        <v>Hwangju,  North Hwanghae province</v>
      </c>
      <c r="I96" t="s">
        <v>60</v>
      </c>
      <c r="J96">
        <f>VLOOKUP(G96,Table1[],5,FALSE)</f>
        <v>38.686833999999998</v>
      </c>
      <c r="K96">
        <f>VLOOKUP(G96,Table1[],6,FALSE)</f>
        <v>125.702005</v>
      </c>
      <c r="L96" t="s">
        <v>156</v>
      </c>
      <c r="M96" t="s">
        <v>10</v>
      </c>
      <c r="N96">
        <v>1000</v>
      </c>
      <c r="O96" t="s">
        <v>19</v>
      </c>
      <c r="P96" t="s">
        <v>22</v>
      </c>
      <c r="R96" s="4" t="s">
        <v>58</v>
      </c>
    </row>
    <row r="97" spans="1:18" ht="75" x14ac:dyDescent="0.2">
      <c r="A97">
        <f t="shared" si="2"/>
        <v>96</v>
      </c>
      <c r="B97" s="1">
        <v>42657</v>
      </c>
      <c r="C97" s="27">
        <v>42741</v>
      </c>
      <c r="D97" t="s">
        <v>51</v>
      </c>
      <c r="E97" t="s">
        <v>52</v>
      </c>
      <c r="G97" t="s">
        <v>80</v>
      </c>
      <c r="H97" t="str">
        <f>VLOOKUP(G97,Table1[#All],7,FALSE)</f>
        <v>Kusong, North Pyongan</v>
      </c>
      <c r="I97" t="s">
        <v>81</v>
      </c>
      <c r="J97">
        <f>VLOOKUP(G97,Table1[],5,FALSE)</f>
        <v>39.927472000000002</v>
      </c>
      <c r="K97">
        <f>VLOOKUP(G97,Table1[],6,FALSE)</f>
        <v>125.20788899999999</v>
      </c>
      <c r="L97" t="s">
        <v>10</v>
      </c>
      <c r="M97" t="s">
        <v>10</v>
      </c>
      <c r="N97" t="s">
        <v>10</v>
      </c>
      <c r="O97" t="s">
        <v>19</v>
      </c>
      <c r="P97" t="s">
        <v>23</v>
      </c>
      <c r="Q97" t="s">
        <v>163</v>
      </c>
      <c r="R97" s="4" t="s">
        <v>83</v>
      </c>
    </row>
    <row r="98" spans="1:18" ht="60" x14ac:dyDescent="0.2">
      <c r="A98">
        <f t="shared" ref="A98:A107" si="3">A97+1</f>
        <v>97</v>
      </c>
      <c r="B98" s="1">
        <v>42662</v>
      </c>
      <c r="C98" s="27">
        <v>42741</v>
      </c>
      <c r="D98" t="s">
        <v>51</v>
      </c>
      <c r="E98" t="s">
        <v>52</v>
      </c>
      <c r="G98" t="s">
        <v>80</v>
      </c>
      <c r="H98" t="str">
        <f>VLOOKUP(G98,Table1[#All],7,FALSE)</f>
        <v>Kusong, North Pyongan</v>
      </c>
      <c r="I98" t="s">
        <v>81</v>
      </c>
      <c r="J98">
        <f>VLOOKUP(G98,Table1[],5,FALSE)</f>
        <v>39.927472000000002</v>
      </c>
      <c r="K98">
        <f>VLOOKUP(G98,Table1[],6,FALSE)</f>
        <v>125.20788899999999</v>
      </c>
      <c r="L98" t="s">
        <v>10</v>
      </c>
      <c r="M98" t="s">
        <v>10</v>
      </c>
      <c r="N98" t="s">
        <v>10</v>
      </c>
      <c r="O98" t="s">
        <v>19</v>
      </c>
      <c r="P98" t="s">
        <v>23</v>
      </c>
      <c r="Q98" t="s">
        <v>164</v>
      </c>
      <c r="R98" s="4" t="s">
        <v>82</v>
      </c>
    </row>
    <row r="99" spans="1:18" ht="103.5" customHeight="1" x14ac:dyDescent="0.2">
      <c r="A99">
        <f t="shared" si="3"/>
        <v>98</v>
      </c>
      <c r="B99" s="17">
        <v>42778</v>
      </c>
      <c r="C99" s="27">
        <v>42782</v>
      </c>
      <c r="D99" s="15" t="s">
        <v>147</v>
      </c>
      <c r="E99" s="15" t="s">
        <v>6</v>
      </c>
      <c r="F99" s="14" t="s">
        <v>143</v>
      </c>
      <c r="G99" s="15" t="s">
        <v>144</v>
      </c>
      <c r="H99" t="str">
        <f>VLOOKUP(G99,Table1[#All],7,FALSE)</f>
        <v>Kusong, North Pyongan</v>
      </c>
      <c r="I99" s="14" t="s">
        <v>143</v>
      </c>
      <c r="J99">
        <f>VLOOKUP(G99,Table1[],5,FALSE)</f>
        <v>40.013249999999999</v>
      </c>
      <c r="K99">
        <f>VLOOKUP(G99,Table1[],6,FALSE)</f>
        <v>125.22302000000001</v>
      </c>
      <c r="L99" t="s">
        <v>156</v>
      </c>
      <c r="M99" s="15">
        <v>550</v>
      </c>
      <c r="N99" s="15">
        <v>500</v>
      </c>
      <c r="O99" t="s">
        <v>19</v>
      </c>
      <c r="P99" s="15" t="s">
        <v>22</v>
      </c>
      <c r="Q99" s="16" t="s">
        <v>165</v>
      </c>
      <c r="R99" s="15" t="s">
        <v>146</v>
      </c>
    </row>
    <row r="100" spans="1:18" ht="135" x14ac:dyDescent="0.2">
      <c r="A100">
        <f t="shared" si="3"/>
        <v>99</v>
      </c>
      <c r="B100" s="17">
        <v>42800</v>
      </c>
      <c r="C100" s="27">
        <v>42801</v>
      </c>
      <c r="D100" s="15" t="s">
        <v>56</v>
      </c>
      <c r="E100" s="15" t="s">
        <v>6</v>
      </c>
      <c r="F100" s="15" t="s">
        <v>148</v>
      </c>
      <c r="G100" s="15" t="s">
        <v>25</v>
      </c>
      <c r="H100" s="8" t="str">
        <f>VLOOKUP(G100,Table1[#All],7,FALSE)</f>
        <v>Cholsan County, North Pyongan Province</v>
      </c>
      <c r="I100" s="8"/>
      <c r="J100" s="8">
        <f>VLOOKUP(G100,Table1[],5,FALSE)</f>
        <v>39.659599999999998</v>
      </c>
      <c r="K100" s="8">
        <f>VLOOKUP(G100,Table1[],6,FALSE)</f>
        <v>124.70569999999999</v>
      </c>
      <c r="L100" t="s">
        <v>156</v>
      </c>
      <c r="M100" s="15">
        <v>260</v>
      </c>
      <c r="N100" s="15">
        <v>1000</v>
      </c>
      <c r="O100" s="18" t="s">
        <v>19</v>
      </c>
      <c r="P100" s="19" t="s">
        <v>22</v>
      </c>
      <c r="Q100" s="20" t="s">
        <v>152</v>
      </c>
      <c r="R100" s="19" t="s">
        <v>149</v>
      </c>
    </row>
    <row r="101" spans="1:18" ht="135" x14ac:dyDescent="0.2">
      <c r="A101">
        <f t="shared" si="3"/>
        <v>100</v>
      </c>
      <c r="B101" s="17">
        <v>42800</v>
      </c>
      <c r="C101" s="27">
        <v>42801</v>
      </c>
      <c r="D101" s="15" t="s">
        <v>56</v>
      </c>
      <c r="E101" s="15" t="s">
        <v>6</v>
      </c>
      <c r="F101" s="15" t="s">
        <v>148</v>
      </c>
      <c r="G101" s="15" t="s">
        <v>25</v>
      </c>
      <c r="H101" s="8" t="str">
        <f>VLOOKUP(G101,Table1[#All],7,FALSE)</f>
        <v>Cholsan County, North Pyongan Province</v>
      </c>
      <c r="I101" s="8"/>
      <c r="J101" s="8">
        <f>VLOOKUP(G101,Table1[],5,FALSE)</f>
        <v>39.659599999999998</v>
      </c>
      <c r="K101" s="8">
        <f>VLOOKUP(G101,Table1[],6,FALSE)</f>
        <v>124.70569999999999</v>
      </c>
      <c r="L101" t="s">
        <v>156</v>
      </c>
      <c r="M101" s="15">
        <v>260</v>
      </c>
      <c r="N101" s="15">
        <v>1000</v>
      </c>
      <c r="O101" s="18" t="s">
        <v>19</v>
      </c>
      <c r="P101" s="19" t="s">
        <v>22</v>
      </c>
      <c r="Q101" s="20" t="s">
        <v>152</v>
      </c>
      <c r="R101" s="19" t="s">
        <v>149</v>
      </c>
    </row>
    <row r="102" spans="1:18" ht="135" x14ac:dyDescent="0.2">
      <c r="A102">
        <f t="shared" si="3"/>
        <v>101</v>
      </c>
      <c r="B102" s="17">
        <v>42800</v>
      </c>
      <c r="C102" s="27">
        <v>42801</v>
      </c>
      <c r="D102" s="15" t="s">
        <v>56</v>
      </c>
      <c r="E102" s="15" t="s">
        <v>6</v>
      </c>
      <c r="F102" s="15" t="s">
        <v>148</v>
      </c>
      <c r="G102" s="15" t="s">
        <v>25</v>
      </c>
      <c r="H102" s="8" t="str">
        <f>VLOOKUP(G102,Table1[#All],7,FALSE)</f>
        <v>Cholsan County, North Pyongan Province</v>
      </c>
      <c r="I102" s="8"/>
      <c r="J102" s="8">
        <f>VLOOKUP(G102,Table1[],5,FALSE)</f>
        <v>39.659599999999998</v>
      </c>
      <c r="K102" s="8">
        <f>VLOOKUP(G102,Table1[],6,FALSE)</f>
        <v>124.70569999999999</v>
      </c>
      <c r="L102" t="s">
        <v>156</v>
      </c>
      <c r="M102" s="15">
        <v>260</v>
      </c>
      <c r="N102" s="15">
        <v>1000</v>
      </c>
      <c r="O102" s="18" t="s">
        <v>19</v>
      </c>
      <c r="P102" s="19" t="s">
        <v>22</v>
      </c>
      <c r="Q102" s="20" t="s">
        <v>152</v>
      </c>
      <c r="R102" s="19" t="s">
        <v>149</v>
      </c>
    </row>
    <row r="103" spans="1:18" ht="135" x14ac:dyDescent="0.2">
      <c r="A103" s="8">
        <f t="shared" si="3"/>
        <v>102</v>
      </c>
      <c r="B103" s="17">
        <v>42800</v>
      </c>
      <c r="C103" s="27">
        <v>42801</v>
      </c>
      <c r="D103" s="15" t="s">
        <v>56</v>
      </c>
      <c r="E103" s="15" t="s">
        <v>6</v>
      </c>
      <c r="F103" s="15" t="s">
        <v>148</v>
      </c>
      <c r="G103" s="15" t="s">
        <v>25</v>
      </c>
      <c r="H103" s="8" t="str">
        <f>VLOOKUP(G103,Table1[#All],7,FALSE)</f>
        <v>Cholsan County, North Pyongan Province</v>
      </c>
      <c r="I103" s="8"/>
      <c r="J103" s="8">
        <f>VLOOKUP(G103,Table1[],5,FALSE)</f>
        <v>39.659599999999998</v>
      </c>
      <c r="K103" s="8">
        <f>VLOOKUP(G103,Table1[],6,FALSE)</f>
        <v>124.70569999999999</v>
      </c>
      <c r="L103" t="s">
        <v>156</v>
      </c>
      <c r="M103" s="15">
        <v>260</v>
      </c>
      <c r="N103" s="15">
        <v>1000</v>
      </c>
      <c r="O103" s="21" t="s">
        <v>19</v>
      </c>
      <c r="P103" s="15" t="s">
        <v>22</v>
      </c>
      <c r="Q103" s="20" t="s">
        <v>152</v>
      </c>
      <c r="R103" s="15" t="s">
        <v>149</v>
      </c>
    </row>
    <row r="104" spans="1:18" ht="60" x14ac:dyDescent="0.2">
      <c r="A104" s="8">
        <f t="shared" si="3"/>
        <v>103</v>
      </c>
      <c r="B104" s="26">
        <v>42816</v>
      </c>
      <c r="C104" s="27">
        <v>42818</v>
      </c>
      <c r="D104" s="15" t="s">
        <v>10</v>
      </c>
      <c r="E104" s="15" t="s">
        <v>10</v>
      </c>
      <c r="F104" s="14" t="s">
        <v>143</v>
      </c>
      <c r="G104" s="15" t="s">
        <v>53</v>
      </c>
      <c r="H104" s="8" t="str">
        <f>VLOOKUP(G104,Table1[#All],7,FALSE)</f>
        <v>Kangwon Province, (North Korea)</v>
      </c>
      <c r="I104" s="8" t="s">
        <v>54</v>
      </c>
      <c r="J104" s="8">
        <f>VLOOKUP(G104,Table1[],5,FALSE)</f>
        <v>39.167700000000004</v>
      </c>
      <c r="K104" s="8">
        <f>VLOOKUP(G104,Table1[],6,FALSE)</f>
        <v>127.4817</v>
      </c>
      <c r="L104" s="23" t="s">
        <v>33</v>
      </c>
      <c r="M104" s="20">
        <v>0</v>
      </c>
      <c r="N104" s="24"/>
      <c r="O104" s="18" t="s">
        <v>19</v>
      </c>
      <c r="P104" s="20" t="s">
        <v>23</v>
      </c>
      <c r="Q104" s="20" t="s">
        <v>150</v>
      </c>
      <c r="R104" s="22" t="s">
        <v>151</v>
      </c>
    </row>
    <row r="105" spans="1:18" ht="120" x14ac:dyDescent="0.2">
      <c r="A105" s="8">
        <f t="shared" si="3"/>
        <v>104</v>
      </c>
      <c r="B105" s="1">
        <v>42830</v>
      </c>
      <c r="C105" s="27">
        <v>42843</v>
      </c>
      <c r="D105" t="s">
        <v>155</v>
      </c>
      <c r="E105" t="s">
        <v>8</v>
      </c>
      <c r="F105" t="s">
        <v>143</v>
      </c>
      <c r="G105" t="s">
        <v>39</v>
      </c>
      <c r="H105" t="str">
        <f>VLOOKUP(G105,Table1[#All],7,FALSE)</f>
        <v>South Hamgyong province</v>
      </c>
      <c r="J105">
        <f>VLOOKUP(G105,Table1[],5,FALSE)</f>
        <v>40.036799999999999</v>
      </c>
      <c r="K105">
        <f>VLOOKUP(G105,Table1[],6,FALSE)</f>
        <v>128.18389999999999</v>
      </c>
      <c r="L105" t="s">
        <v>156</v>
      </c>
      <c r="M105">
        <v>189</v>
      </c>
      <c r="N105">
        <v>60</v>
      </c>
      <c r="O105" s="18" t="s">
        <v>19</v>
      </c>
      <c r="P105" t="s">
        <v>23</v>
      </c>
      <c r="Q105" t="s">
        <v>160</v>
      </c>
      <c r="R105" s="4" t="s">
        <v>153</v>
      </c>
    </row>
    <row r="106" spans="1:18" ht="75" x14ac:dyDescent="0.2">
      <c r="A106" s="8">
        <f t="shared" si="3"/>
        <v>105</v>
      </c>
      <c r="B106" s="25">
        <v>42841</v>
      </c>
      <c r="C106" s="27">
        <v>42843</v>
      </c>
      <c r="D106" s="19" t="s">
        <v>155</v>
      </c>
      <c r="E106" s="19" t="s">
        <v>8</v>
      </c>
      <c r="F106" s="22" t="s">
        <v>143</v>
      </c>
      <c r="G106" s="19" t="s">
        <v>39</v>
      </c>
      <c r="H106" t="str">
        <f>VLOOKUP(G106,Table1[#All],7,FALSE)</f>
        <v>South Hamgyong province</v>
      </c>
      <c r="J106">
        <f>VLOOKUP(G106,Table1[],5,FALSE)</f>
        <v>40.036799999999999</v>
      </c>
      <c r="K106">
        <f>VLOOKUP(G106,Table1[],6,FALSE)</f>
        <v>128.18389999999999</v>
      </c>
      <c r="L106" s="19" t="s">
        <v>33</v>
      </c>
      <c r="M106" s="19">
        <v>0</v>
      </c>
      <c r="N106" s="19">
        <v>0</v>
      </c>
      <c r="O106" s="18" t="s">
        <v>19</v>
      </c>
      <c r="P106" s="19" t="s">
        <v>23</v>
      </c>
      <c r="Q106" s="20" t="s">
        <v>161</v>
      </c>
      <c r="R106" s="22" t="s">
        <v>154</v>
      </c>
    </row>
    <row r="107" spans="1:18" ht="75" x14ac:dyDescent="0.2">
      <c r="A107" s="8">
        <f t="shared" si="3"/>
        <v>106</v>
      </c>
      <c r="B107" s="1">
        <v>42854</v>
      </c>
      <c r="C107" s="27">
        <v>42857</v>
      </c>
      <c r="D107" t="s">
        <v>10</v>
      </c>
      <c r="E107" s="28" t="s">
        <v>10</v>
      </c>
      <c r="F107" s="29"/>
      <c r="G107" t="s">
        <v>166</v>
      </c>
      <c r="H107" t="str">
        <f>VLOOKUP(G107,Table1[#All],7,FALSE)</f>
        <v>South Pyongan Province</v>
      </c>
      <c r="J107">
        <f>VLOOKUP(G107,Table1[],5,FALSE)</f>
        <v>39.504416999999997</v>
      </c>
      <c r="K107">
        <f>VLOOKUP(G107,Table1[],6,FALSE)</f>
        <v>125.964333</v>
      </c>
      <c r="L107" s="28" t="s">
        <v>33</v>
      </c>
      <c r="M107" s="28">
        <v>71</v>
      </c>
      <c r="N107" s="28"/>
      <c r="O107" s="30" t="s">
        <v>19</v>
      </c>
      <c r="P107" s="28" t="s">
        <v>23</v>
      </c>
      <c r="Q107" s="31" t="s">
        <v>167</v>
      </c>
      <c r="R107" s="32" t="s">
        <v>168</v>
      </c>
    </row>
  </sheetData>
  <pageMargins left="0.7" right="0.7" top="0.75" bottom="0.75" header="0.3" footer="0.3"/>
  <pageSetup orientation="landscape" r:id="rId1"/>
  <ignoredErrors>
    <ignoredError sqref="A2" calculatedColumn="1"/>
  </ignoredErrors>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C29" sqref="C29"/>
    </sheetView>
  </sheetViews>
  <sheetFormatPr baseColWidth="10" defaultColWidth="8.83203125" defaultRowHeight="15" x14ac:dyDescent="0.2"/>
  <cols>
    <col min="1" max="1" width="34.6640625" customWidth="1"/>
    <col min="2" max="2" width="18" customWidth="1"/>
    <col min="3" max="3" width="25.1640625" customWidth="1"/>
    <col min="4" max="4" width="18.6640625" customWidth="1"/>
    <col min="5" max="5" width="15.5" customWidth="1"/>
    <col min="6" max="6" width="14.83203125" customWidth="1"/>
    <col min="7" max="7" width="44.5" customWidth="1"/>
    <col min="8" max="11" width="5" customWidth="1"/>
    <col min="12" max="12" width="11.33203125" customWidth="1"/>
    <col min="13" max="13" width="6.6640625" customWidth="1"/>
    <col min="14" max="14" width="6.83203125" customWidth="1"/>
    <col min="15" max="15" width="4.5" customWidth="1"/>
    <col min="16" max="17" width="6.6640625" customWidth="1"/>
    <col min="18" max="18" width="6.83203125" customWidth="1"/>
    <col min="19" max="20" width="6.6640625" customWidth="1"/>
    <col min="21" max="21" width="4.33203125" customWidth="1"/>
    <col min="22" max="22" width="6.83203125" customWidth="1"/>
    <col min="23" max="23" width="4.5" customWidth="1"/>
    <col min="24" max="24" width="6.6640625" customWidth="1"/>
    <col min="25" max="25" width="4.83203125" customWidth="1"/>
    <col min="26" max="26" width="4" customWidth="1"/>
    <col min="27" max="27" width="6.6640625" customWidth="1"/>
    <col min="28" max="28" width="4.5" customWidth="1"/>
    <col min="29" max="29" width="4.33203125" customWidth="1"/>
    <col min="30" max="30" width="6.6640625" customWidth="1"/>
    <col min="31" max="31" width="11.33203125" bestFit="1" customWidth="1"/>
  </cols>
  <sheetData>
    <row r="1" spans="1:12" x14ac:dyDescent="0.2">
      <c r="A1" t="s">
        <v>88</v>
      </c>
      <c r="B1" t="s">
        <v>85</v>
      </c>
      <c r="C1" t="s">
        <v>86</v>
      </c>
      <c r="D1" s="10" t="s">
        <v>87</v>
      </c>
      <c r="E1" t="s">
        <v>104</v>
      </c>
      <c r="F1" t="s">
        <v>105</v>
      </c>
      <c r="G1" t="s">
        <v>106</v>
      </c>
    </row>
    <row r="2" spans="1:12" x14ac:dyDescent="0.2">
      <c r="A2" t="s">
        <v>14</v>
      </c>
      <c r="B2" s="1">
        <f t="array" ref="B2">MIN(IF('Missile Tests'!$G$2:$G$107=Table1[[#This Row],[Facility]], 'Missile Tests'!$B$2:$B$107))</f>
        <v>30781</v>
      </c>
      <c r="C2" s="1">
        <f t="array" ref="C2">MAX(IF('Missile Tests'!$G$2:$G$107=Table1[[#This Row],[Facility]], 'Missile Tests'!$B$2:$B$107))</f>
        <v>39908</v>
      </c>
      <c r="D2" s="10">
        <f>COUNTIF('Missile Tests'!G:G,Table1[[#This Row],[Facility]])</f>
        <v>17</v>
      </c>
      <c r="E2">
        <v>40.849996599999997</v>
      </c>
      <c r="F2">
        <v>129.666664</v>
      </c>
      <c r="G2" s="7" t="s">
        <v>110</v>
      </c>
    </row>
    <row r="3" spans="1:12" x14ac:dyDescent="0.2">
      <c r="A3" t="s">
        <v>27</v>
      </c>
      <c r="B3" s="1">
        <f t="array" ref="B3">MIN(IF('Missile Tests'!$G$2:$G$107=Table1[[#This Row],[Facility]], 'Missile Tests'!$B$2:$B$107))</f>
        <v>33420</v>
      </c>
      <c r="C3" s="1">
        <f t="array" ref="C3">MAX(IF('Missile Tests'!$G$2:$G$107=Table1[[#This Row],[Facility]], 'Missile Tests'!$B$2:$B$107))</f>
        <v>33420</v>
      </c>
      <c r="D3" s="10">
        <f>COUNTIF('Missile Tests'!G:G,Table1[[#This Row],[Facility]])</f>
        <v>1</v>
      </c>
      <c r="E3">
        <v>38.623330000000003</v>
      </c>
      <c r="F3">
        <v>126.68470000000001</v>
      </c>
      <c r="G3" t="s">
        <v>122</v>
      </c>
    </row>
    <row r="4" spans="1:12" x14ac:dyDescent="0.2">
      <c r="A4" t="s">
        <v>10</v>
      </c>
      <c r="B4" s="1">
        <f t="array" ref="B4">MIN(IF('Missile Tests'!$G$2:$G$107=Table1[[#This Row],[Facility]], 'Missile Tests'!$B$2:$B$107))</f>
        <v>41846</v>
      </c>
      <c r="C4" s="1">
        <f t="array" ref="C4">MAX(IF('Missile Tests'!$G$2:$G$107=Table1[[#This Row],[Facility]], 'Missile Tests'!$B$2:$B$107))</f>
        <v>41846</v>
      </c>
      <c r="D4" s="10">
        <f>COUNTIF('Missile Tests'!G:G,Table1[[#This Row],[Facility]])</f>
        <v>1</v>
      </c>
      <c r="E4" s="9" t="s">
        <v>10</v>
      </c>
      <c r="F4" s="9" t="s">
        <v>10</v>
      </c>
      <c r="G4" s="7" t="s">
        <v>10</v>
      </c>
    </row>
    <row r="5" spans="1:12" x14ac:dyDescent="0.2">
      <c r="A5" t="s">
        <v>62</v>
      </c>
      <c r="B5" s="1">
        <f t="array" ref="B5">MIN(IF('Missile Tests'!$G$2:$G$107=Table1[[#This Row],[Facility]], 'Missile Tests'!$B$2:$B$107))</f>
        <v>38903</v>
      </c>
      <c r="C5" s="1">
        <f t="array" ref="C5">MAX(IF('Missile Tests'!$G$2:$G$107=Table1[[#This Row],[Facility]], 'Missile Tests'!$B$2:$B$107))</f>
        <v>41697</v>
      </c>
      <c r="D5" s="10">
        <f>COUNTIF('Missile Tests'!G:G,Table1[[#This Row],[Facility]])</f>
        <v>17</v>
      </c>
      <c r="E5">
        <v>38.990830000000003</v>
      </c>
      <c r="F5">
        <v>127.6236</v>
      </c>
      <c r="G5" s="3" t="s">
        <v>111</v>
      </c>
    </row>
    <row r="6" spans="1:12" x14ac:dyDescent="0.2">
      <c r="A6" t="s">
        <v>25</v>
      </c>
      <c r="B6" s="1">
        <f t="array" ref="B6">MIN(IF('Missile Tests'!$G$2:$G$107=Table1[[#This Row],[Facility]], 'Missile Tests'!$B$2:$B$107))</f>
        <v>41012</v>
      </c>
      <c r="C6" s="1">
        <f t="array" ref="C6">MAX(IF('Missile Tests'!$G$2:$G$107=Table1[[#This Row],[Facility]], 'Missile Tests'!$B$2:$B$107))</f>
        <v>42800</v>
      </c>
      <c r="D6" s="10">
        <f>COUNTIF('Missile Tests'!G:G,Table1[[#This Row],[Facility]])</f>
        <v>7</v>
      </c>
      <c r="E6">
        <v>39.659599999999998</v>
      </c>
      <c r="F6">
        <v>124.70569999999999</v>
      </c>
      <c r="G6" s="7" t="s">
        <v>109</v>
      </c>
    </row>
    <row r="7" spans="1:12" x14ac:dyDescent="0.2">
      <c r="A7" t="s">
        <v>53</v>
      </c>
      <c r="B7" s="1">
        <f t="array" ref="B7">MIN(IF('Missile Tests'!$G$2:$G$107=Table1[[#This Row],[Facility]], 'Missile Tests'!$B$2:$B$107))</f>
        <v>41701</v>
      </c>
      <c r="C7" s="1">
        <f t="array" ref="C7">MAX(IF('Missile Tests'!$G$2:$G$107=Table1[[#This Row],[Facility]], 'Missile Tests'!$B$2:$B$107))</f>
        <v>42816</v>
      </c>
      <c r="D7" s="10">
        <f>COUNTIF('Missile Tests'!G:G,Table1[[#This Row],[Facility]])</f>
        <v>11</v>
      </c>
      <c r="E7">
        <v>39.167700000000004</v>
      </c>
      <c r="F7">
        <v>127.4817</v>
      </c>
      <c r="G7" s="7" t="s">
        <v>107</v>
      </c>
    </row>
    <row r="8" spans="1:12" x14ac:dyDescent="0.2">
      <c r="A8" t="s">
        <v>35</v>
      </c>
      <c r="B8" s="1">
        <f t="array" ref="B8">MIN(IF('Missile Tests'!$G$2:$G$107=Table1[[#This Row],[Facility]], 'Missile Tests'!$B$2:$B$107))</f>
        <v>41724</v>
      </c>
      <c r="C8" s="1">
        <f t="array" ref="C8">MAX(IF('Missile Tests'!$G$2:$G$107=Table1[[#This Row],[Facility]], 'Missile Tests'!$B$2:$B$107))</f>
        <v>42447</v>
      </c>
      <c r="D8" s="10">
        <f>COUNTIF('Missile Tests'!G:G,Table1[[#This Row],[Facility]])</f>
        <v>4</v>
      </c>
      <c r="E8" s="3">
        <v>39.412593999999999</v>
      </c>
      <c r="F8" s="3">
        <v>125.89031</v>
      </c>
      <c r="G8" s="7" t="s">
        <v>40</v>
      </c>
    </row>
    <row r="9" spans="1:12" x14ac:dyDescent="0.2">
      <c r="A9" t="s">
        <v>101</v>
      </c>
      <c r="B9" s="1">
        <f t="array" ref="B9">MIN(IF('Missile Tests'!$G$2:$G$107=Table1[[#This Row],[Facility]], 'Missile Tests'!$B$2:$B$107))</f>
        <v>41412</v>
      </c>
      <c r="C9" s="1">
        <f t="array" ref="C9">MAX(IF('Missile Tests'!$G$2:$G$107=Table1[[#This Row],[Facility]], 'Missile Tests'!$B$2:$B$107))</f>
        <v>42097</v>
      </c>
      <c r="D9" s="11">
        <f>COUNTIF('Missile Tests'!G:G,Table1[[#This Row],[Facility]])</f>
        <v>20</v>
      </c>
      <c r="E9">
        <v>39.401670000000003</v>
      </c>
      <c r="F9">
        <v>127.5369</v>
      </c>
      <c r="G9" s="7" t="s">
        <v>107</v>
      </c>
    </row>
    <row r="10" spans="1:12" x14ac:dyDescent="0.2">
      <c r="A10" t="s">
        <v>92</v>
      </c>
      <c r="B10" s="1">
        <f t="array" ref="B10">MIN(IF('Missile Tests'!$G$2:$G$107=Table1[[#This Row],[Facility]], 'Missile Tests'!$B$2:$B$107))</f>
        <v>41829</v>
      </c>
      <c r="C10" s="1">
        <f t="array" ref="C10">MAX(IF('Missile Tests'!$G$2:$G$107=Table1[[#This Row],[Facility]], 'Missile Tests'!$B$2:$B$107))</f>
        <v>42618</v>
      </c>
      <c r="D10" s="10">
        <f>COUNTIF('Missile Tests'!G:G,Table1[[#This Row],[Facility]])</f>
        <v>12</v>
      </c>
      <c r="E10">
        <v>38.686833999999998</v>
      </c>
      <c r="F10">
        <v>125.702005</v>
      </c>
      <c r="G10" t="s">
        <v>59</v>
      </c>
      <c r="H10" s="7"/>
      <c r="I10" s="7"/>
      <c r="J10" s="7"/>
      <c r="K10" s="7"/>
      <c r="L10" s="7"/>
    </row>
    <row r="11" spans="1:12" x14ac:dyDescent="0.2">
      <c r="A11" t="s">
        <v>89</v>
      </c>
      <c r="B11" s="1">
        <f t="array" ref="B11">MIN(IF('Missile Tests'!$G$2:$G$107=Table1[[#This Row],[Facility]], 'Missile Tests'!$B$2:$B$107))</f>
        <v>41833</v>
      </c>
      <c r="C11" s="1">
        <f t="array" ref="C11">MAX(IF('Missile Tests'!$G$2:$G$107=Table1[[#This Row],[Facility]], 'Missile Tests'!$B$2:$B$107))</f>
        <v>41833</v>
      </c>
      <c r="D11" s="11">
        <f>COUNTIF('Missile Tests'!G:G,Table1[[#This Row],[Facility]])</f>
        <v>2</v>
      </c>
      <c r="E11">
        <v>37.938200000000002</v>
      </c>
      <c r="F11">
        <v>126.5878</v>
      </c>
      <c r="G11" s="3" t="s">
        <v>66</v>
      </c>
      <c r="H11" s="7"/>
      <c r="I11" s="7"/>
      <c r="J11" s="7"/>
      <c r="K11" s="7"/>
      <c r="L11" s="7"/>
    </row>
    <row r="12" spans="1:12" x14ac:dyDescent="0.2">
      <c r="A12" t="s">
        <v>36</v>
      </c>
      <c r="B12" s="1">
        <f t="array" ref="B12">MIN(IF('Missile Tests'!$G$2:$G$107=Table1[[#This Row],[Facility]], 'Missile Tests'!$B$2:$B$107))</f>
        <v>42064</v>
      </c>
      <c r="C12" s="1">
        <f t="array" ref="C12">MAX(IF('Missile Tests'!$G$2:$G$107=Table1[[#This Row],[Facility]], 'Missile Tests'!$B$2:$B$107))</f>
        <v>42064</v>
      </c>
      <c r="D12" s="10">
        <f>COUNTIF('Missile Tests'!G:G,Table1[[#This Row],[Facility]])</f>
        <v>2</v>
      </c>
      <c r="E12">
        <v>38.752299999999998</v>
      </c>
      <c r="F12">
        <v>125.32470000000001</v>
      </c>
      <c r="G12" s="7" t="s">
        <v>40</v>
      </c>
      <c r="H12" s="7"/>
      <c r="I12" s="7"/>
      <c r="J12" s="7"/>
      <c r="K12" s="7"/>
      <c r="L12" s="7"/>
    </row>
    <row r="13" spans="1:12" x14ac:dyDescent="0.2">
      <c r="A13" t="s">
        <v>39</v>
      </c>
      <c r="B13" s="1">
        <f t="array" ref="B13">MIN(IF('Missile Tests'!$G$2:$G$107=Table1[[#This Row],[Facility]], 'Missile Tests'!$B$2:$B$107))</f>
        <v>42132</v>
      </c>
      <c r="C13" s="1">
        <f t="array" ref="C13">MAX(IF('Missile Tests'!$G$2:$G$107=Table1[[#This Row],[Facility]], 'Missile Tests'!$B$2:$B$107))</f>
        <v>42841</v>
      </c>
      <c r="D13" s="10">
        <f>COUNTIF('Missile Tests'!G:G,Table1[[#This Row],[Facility]])</f>
        <v>8</v>
      </c>
      <c r="E13">
        <v>40.036799999999999</v>
      </c>
      <c r="F13">
        <v>128.18389999999999</v>
      </c>
      <c r="G13" s="7" t="s">
        <v>108</v>
      </c>
      <c r="H13" s="7"/>
      <c r="I13" s="7"/>
      <c r="J13" s="7"/>
      <c r="K13" s="7"/>
      <c r="L13" s="7"/>
    </row>
    <row r="14" spans="1:12" x14ac:dyDescent="0.2">
      <c r="A14" t="s">
        <v>80</v>
      </c>
      <c r="B14" s="1">
        <f t="array" ref="B14">MIN(IF('Missile Tests'!$G$2:$G$107=Table1[[#This Row],[Facility]], 'Missile Tests'!$B$2:$B$107))</f>
        <v>42657</v>
      </c>
      <c r="C14" s="1">
        <f t="array" ref="C14">MAX(IF('Missile Tests'!$G$2:$G$107=Table1[[#This Row],[Facility]], 'Missile Tests'!$B$2:$B$107))</f>
        <v>42662</v>
      </c>
      <c r="D14" s="10">
        <f>COUNTIF('Missile Tests'!G:G,Table1[[#This Row],[Facility]])</f>
        <v>2</v>
      </c>
      <c r="E14">
        <v>39.927472000000002</v>
      </c>
      <c r="F14">
        <v>125.20788899999999</v>
      </c>
      <c r="G14" s="7" t="s">
        <v>145</v>
      </c>
      <c r="H14" s="7"/>
      <c r="I14" s="7"/>
      <c r="J14" s="7"/>
      <c r="K14" s="7"/>
      <c r="L14" s="7"/>
    </row>
    <row r="15" spans="1:12" x14ac:dyDescent="0.2">
      <c r="A15" t="s">
        <v>144</v>
      </c>
      <c r="B15" s="1">
        <f t="array" ref="B15">MIN(IF('Missile Tests'!$G$2:$G$107=Table1[[#This Row],[Facility]], 'Missile Tests'!$B$2:$B$107))</f>
        <v>42778</v>
      </c>
      <c r="C15" s="1">
        <f t="array" ref="C15">MAX(IF('Missile Tests'!$G$2:$G$107=Table1[[#This Row],[Facility]], 'Missile Tests'!$B$2:$B$107))</f>
        <v>42778</v>
      </c>
      <c r="D15" s="10">
        <f>COUNTIF('Missile Tests'!G:G,Table1[[#This Row],[Facility]])</f>
        <v>1</v>
      </c>
      <c r="E15" s="7">
        <v>40.013249999999999</v>
      </c>
      <c r="F15" s="7">
        <v>125.22302000000001</v>
      </c>
      <c r="G15" s="7" t="s">
        <v>145</v>
      </c>
      <c r="H15" s="7"/>
      <c r="I15" s="7"/>
      <c r="J15" s="7"/>
      <c r="K15" s="7"/>
      <c r="L15" s="7"/>
    </row>
    <row r="16" spans="1:12" x14ac:dyDescent="0.2">
      <c r="A16" t="s">
        <v>166</v>
      </c>
      <c r="B16" s="1">
        <f t="array" ref="B16">MIN(IF('Missile Tests'!$G$2:$G$107=Table1[[#This Row],[Facility]], 'Missile Tests'!$B$2:$B$107))</f>
        <v>42854</v>
      </c>
      <c r="C16" s="1">
        <f t="array" ref="C16">MAX(IF('Missile Tests'!$G$2:$G$107=Table1[[#This Row],[Facility]], 'Missile Tests'!$B$2:$B$107))</f>
        <v>42854</v>
      </c>
      <c r="D16" s="10">
        <f>COUNTIF('Missile Tests'!G:G,Table1[[#This Row],[Facility]])</f>
        <v>1</v>
      </c>
      <c r="E16" s="7">
        <v>39.504416999999997</v>
      </c>
      <c r="F16" s="7">
        <v>125.964333</v>
      </c>
      <c r="G16" s="7" t="s">
        <v>40</v>
      </c>
      <c r="H16" s="7"/>
      <c r="I16" s="7"/>
      <c r="J16" s="7"/>
      <c r="K16" s="7"/>
      <c r="L16" s="7"/>
    </row>
    <row r="17" spans="1:12" x14ac:dyDescent="0.2">
      <c r="A17" t="s">
        <v>103</v>
      </c>
      <c r="B17" s="1">
        <f>SUBTOTAL(105,Table1[Date of First Test])</f>
        <v>30781</v>
      </c>
      <c r="C17" s="1">
        <f>SUBTOTAL(104,Table1[Date of Most Recent Test])</f>
        <v>42854</v>
      </c>
      <c r="D17" s="11">
        <f>SUBTOTAL(109,Table1[Number of Tests])</f>
        <v>106</v>
      </c>
      <c r="H17" s="7"/>
      <c r="I17" s="7"/>
      <c r="J17" s="7"/>
      <c r="K17" s="7"/>
      <c r="L17" s="7"/>
    </row>
    <row r="18" spans="1:12" x14ac:dyDescent="0.2">
      <c r="B18" s="6"/>
      <c r="C18" s="7"/>
      <c r="D18" s="7"/>
      <c r="E18" s="7"/>
      <c r="F18" s="7"/>
      <c r="G18" s="7"/>
      <c r="H18" s="7"/>
      <c r="I18" s="7"/>
      <c r="J18" s="7"/>
      <c r="K18" s="7"/>
      <c r="L18" s="7"/>
    </row>
    <row r="19" spans="1:12" x14ac:dyDescent="0.2">
      <c r="B19" s="6"/>
      <c r="C19" s="7"/>
      <c r="D19" s="7"/>
      <c r="E19" s="7"/>
      <c r="F19" s="7"/>
      <c r="G19" s="7"/>
      <c r="H19" s="7"/>
      <c r="I19" s="7"/>
      <c r="J19" s="7"/>
      <c r="K19" s="7"/>
      <c r="L19" s="7"/>
    </row>
    <row r="20" spans="1:12" x14ac:dyDescent="0.2">
      <c r="B20" s="6"/>
      <c r="C20" s="7"/>
      <c r="D20" s="7"/>
      <c r="E20" s="7"/>
      <c r="F20" s="7"/>
      <c r="G20" s="7"/>
      <c r="H20" s="7"/>
      <c r="I20" s="7"/>
      <c r="J20" s="7"/>
      <c r="K20" s="7"/>
      <c r="L20" s="7"/>
    </row>
    <row r="21" spans="1:12" x14ac:dyDescent="0.2">
      <c r="B21" s="6"/>
      <c r="C21" s="7"/>
      <c r="D21" s="7"/>
      <c r="E21" s="7"/>
      <c r="F21" s="7"/>
      <c r="G21" s="7"/>
      <c r="H21" s="7"/>
      <c r="I21" s="7"/>
      <c r="J21" s="7"/>
      <c r="K21" s="7"/>
      <c r="L21" s="7"/>
    </row>
    <row r="22" spans="1:12" x14ac:dyDescent="0.2">
      <c r="B22" s="6"/>
      <c r="C22" s="7"/>
      <c r="D22" s="7"/>
      <c r="E22" s="7"/>
      <c r="F22" s="7"/>
      <c r="G22" s="7"/>
      <c r="H22" s="7"/>
      <c r="I22" s="7"/>
      <c r="J22" s="7"/>
      <c r="K22" s="7"/>
      <c r="L22" s="7"/>
    </row>
    <row r="23" spans="1:12" x14ac:dyDescent="0.2">
      <c r="B23" s="6"/>
      <c r="C23" s="7"/>
      <c r="D23" s="7"/>
      <c r="E23" s="7"/>
      <c r="F23" s="7"/>
      <c r="G23" s="7"/>
      <c r="H23" s="7"/>
      <c r="I23" s="7"/>
      <c r="J23" s="7"/>
      <c r="K23" s="7"/>
      <c r="L23" s="7"/>
    </row>
    <row r="24" spans="1:12" x14ac:dyDescent="0.2">
      <c r="B24" s="6"/>
      <c r="C24" s="7"/>
      <c r="D24" s="7"/>
      <c r="E24" s="7"/>
      <c r="F24" s="7"/>
      <c r="G24" s="7"/>
      <c r="H24" s="7"/>
      <c r="I24" s="7"/>
      <c r="J24" s="7"/>
      <c r="K24" s="7"/>
      <c r="L24" s="7"/>
    </row>
  </sheetData>
  <dataConsolidate/>
  <pageMargins left="0.7" right="0.7" top="0.75" bottom="0.75" header="0.3" footer="0.3"/>
  <pageSetup orientation="portrait" verticalDpi="0" r:id="rId1"/>
  <ignoredErrors>
    <ignoredError sqref="B2:B16" calculatedColumn="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Missile Tests</vt:lpstr>
      <vt:lpstr>Facilities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dc:creator>
  <cp:lastModifiedBy>Microsoft Office User</cp:lastModifiedBy>
  <cp:lastPrinted>2016-11-02T21:33:34Z</cp:lastPrinted>
  <dcterms:created xsi:type="dcterms:W3CDTF">2016-09-09T20:07:59Z</dcterms:created>
  <dcterms:modified xsi:type="dcterms:W3CDTF">2017-05-11T16:09:02Z</dcterms:modified>
</cp:coreProperties>
</file>