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ns.geology.wisc.edu\Active Data\Le\publication paper\Revision2_28Aug2023\"/>
    </mc:Choice>
  </mc:AlternateContent>
  <xr:revisionPtr revIDLastSave="0" documentId="13_ncr:1_{FD5C5E21-9A2A-4C68-A824-DDA73874A46A}" xr6:coauthVersionLast="47" xr6:coauthVersionMax="47" xr10:uidLastSave="{00000000-0000-0000-0000-000000000000}"/>
  <bookViews>
    <workbookView xWindow="38280" yWindow="1620" windowWidth="29040" windowHeight="15840" activeTab="2" xr2:uid="{77C91EE1-F662-4AF8-8A8D-FE5B25B9D8AB}"/>
  </bookViews>
  <sheets>
    <sheet name="Fig S2_uptake and retention" sheetId="1" r:id="rId1"/>
    <sheet name="Fig S3_Effluent radioactivity" sheetId="2" r:id="rId2"/>
    <sheet name="Fig S4_cell st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4" i="2" s="1"/>
  <c r="A4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5" i="2" l="1"/>
  <c r="B6" i="2"/>
  <c r="B14" i="2"/>
  <c r="B16" i="2"/>
  <c r="B7" i="2"/>
  <c r="B9" i="2"/>
  <c r="B10" i="2"/>
  <c r="B12" i="2"/>
  <c r="B15" i="2"/>
  <c r="B8" i="2"/>
  <c r="B11" i="2"/>
  <c r="B13" i="2"/>
  <c r="B17" i="2"/>
  <c r="B18" i="2"/>
  <c r="B4" i="2"/>
</calcChain>
</file>

<file path=xl/sharedStrings.xml><?xml version="1.0" encoding="utf-8"?>
<sst xmlns="http://schemas.openxmlformats.org/spreadsheetml/2006/main" count="109" uniqueCount="58">
  <si>
    <t xml:space="preserve">Cell separation method </t>
  </si>
  <si>
    <t>Note</t>
  </si>
  <si>
    <t>Exp No.</t>
  </si>
  <si>
    <t xml:space="preserve">NaCl 100 mM </t>
  </si>
  <si>
    <t>vacuum filtration</t>
  </si>
  <si>
    <t>LB</t>
  </si>
  <si>
    <t>NaCl 100 mM</t>
  </si>
  <si>
    <t>NaCl 1 mM</t>
  </si>
  <si>
    <t>Initial culture OD (600nm)</t>
  </si>
  <si>
    <t>Growth media</t>
  </si>
  <si>
    <t>M9 glucose</t>
  </si>
  <si>
    <t>LB + 2 ml glucose</t>
  </si>
  <si>
    <t>Uptake media</t>
  </si>
  <si>
    <t>Retention media</t>
  </si>
  <si>
    <t>BATCH RADIOLABELING EXPERIMENT RESULTS</t>
  </si>
  <si>
    <t>Exp 1</t>
  </si>
  <si>
    <t>Time since adding F18-FDG  (min)</t>
  </si>
  <si>
    <t>Average F18 uptake</t>
  </si>
  <si>
    <t>UPTAKE</t>
  </si>
  <si>
    <t>RETENTION</t>
  </si>
  <si>
    <t>Average F18 retention</t>
  </si>
  <si>
    <t>Exp 3</t>
  </si>
  <si>
    <t>M9 glucose-grown, uptake and retention in NaCl 100 mM</t>
  </si>
  <si>
    <t xml:space="preserve">LB-grown, uptake and retention in NaCl 100 mM </t>
  </si>
  <si>
    <t xml:space="preserve">LB +glucose -grown, uptake and retention in NaCl 100 mM </t>
  </si>
  <si>
    <t>Exp 4</t>
  </si>
  <si>
    <t xml:space="preserve">LB  -grown, uptake and retention in NaCl 100 mM </t>
  </si>
  <si>
    <t>Exp 2a</t>
  </si>
  <si>
    <t>Exp 2b</t>
  </si>
  <si>
    <t>2A</t>
  </si>
  <si>
    <t>2B</t>
  </si>
  <si>
    <t>Exp 2A and 2B are duplicates but performed separately on different days with different batches of P8</t>
  </si>
  <si>
    <t>EXPERIMENT SUMMARY</t>
  </si>
  <si>
    <t>Note: Figure S2 was produced based on the following uptake and retention data. Average results and standard deviation (STDV) were calculated based on triplicate measurements.</t>
  </si>
  <si>
    <t>STDV</t>
  </si>
  <si>
    <t>Parameters to calculate pore volume</t>
  </si>
  <si>
    <t xml:space="preserve">Q </t>
  </si>
  <si>
    <t>Flow rate (ml/min)</t>
  </si>
  <si>
    <t>Column cross-sectional area (cm^2)</t>
  </si>
  <si>
    <t>A</t>
  </si>
  <si>
    <t>Column length (cm)</t>
  </si>
  <si>
    <t xml:space="preserve">V </t>
  </si>
  <si>
    <t>Column volume (cm^3)</t>
  </si>
  <si>
    <t>Porosity</t>
  </si>
  <si>
    <t>Pore volume (PV)</t>
  </si>
  <si>
    <t>Effluent collection time since pulse injection (min)</t>
  </si>
  <si>
    <t>Bacteria (CPM)</t>
  </si>
  <si>
    <t>Bulk solution (CPM)</t>
  </si>
  <si>
    <t>𝜃</t>
  </si>
  <si>
    <t>RADIOACTIVITY COUNT OF THE AUTOSAMPLED EFFLUENT DURING BACTERIA PULSE INJECTION</t>
  </si>
  <si>
    <t>Note: Figure S3 was produced based on the following effluent radioactivity data.</t>
  </si>
  <si>
    <t xml:space="preserve">LB-grown, uptake and retention in NaCl 1 mM </t>
  </si>
  <si>
    <t>TIME-COURSE OPTICAL DENSITY MEASUREMENTS</t>
  </si>
  <si>
    <t>Time (hour)</t>
  </si>
  <si>
    <t>Concentrated</t>
  </si>
  <si>
    <t>Average OD600</t>
  </si>
  <si>
    <t>Non-concentrated</t>
  </si>
  <si>
    <t>Note: Figure S4 was produced based on the following optical density measurements of the concentrated and non-concentrated bacterial cell suspension in parallel experiments to demonstrate cell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</si>
</sst>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60D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6" fillId="0" borderId="0" xfId="0" applyFont="1"/>
    <xf numFmtId="0" fontId="8" fillId="0" borderId="0" xfId="0" applyFont="1" applyAlignment="1">
      <alignment horizontal="right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6" fillId="0" borderId="4" xfId="0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6" fillId="0" borderId="6" xfId="0" applyFont="1" applyBorder="1" applyAlignment="1">
      <alignment horizontal="right" wrapText="1"/>
    </xf>
    <xf numFmtId="0" fontId="6" fillId="0" borderId="7" xfId="0" applyFont="1" applyBorder="1"/>
    <xf numFmtId="0" fontId="8" fillId="0" borderId="7" xfId="0" applyFont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164" fontId="9" fillId="0" borderId="0" xfId="0" applyNumberFormat="1" applyFont="1" applyBorder="1"/>
    <xf numFmtId="0" fontId="0" fillId="0" borderId="5" xfId="0" applyBorder="1"/>
    <xf numFmtId="2" fontId="9" fillId="0" borderId="0" xfId="0" applyNumberFormat="1" applyFont="1" applyBorder="1"/>
    <xf numFmtId="0" fontId="0" fillId="0" borderId="6" xfId="0" applyBorder="1"/>
    <xf numFmtId="2" fontId="9" fillId="0" borderId="7" xfId="0" applyNumberFormat="1" applyFont="1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9" fillId="0" borderId="4" xfId="0" applyNumberFormat="1" applyFont="1" applyBorder="1"/>
    <xf numFmtId="2" fontId="9" fillId="0" borderId="4" xfId="0" applyNumberFormat="1" applyFont="1" applyBorder="1"/>
    <xf numFmtId="2" fontId="9" fillId="0" borderId="6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0D2"/>
      <color rgb="FF66FFFF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166687</xdr:colOff>
      <xdr:row>14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6DE819-9FB2-A9AD-7B18-22903B2334A2}"/>
            </a:ext>
          </a:extLst>
        </xdr:cNvPr>
        <xdr:cNvSpPr txBox="1"/>
      </xdr:nvSpPr>
      <xdr:spPr>
        <a:xfrm>
          <a:off x="7805737" y="3681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166687</xdr:colOff>
      <xdr:row>14</xdr:row>
      <xdr:rowOff>138112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153C11-35D9-1DA5-B054-804D57A8EB4E}"/>
            </a:ext>
          </a:extLst>
        </xdr:cNvPr>
        <xdr:cNvSpPr txBox="1"/>
      </xdr:nvSpPr>
      <xdr:spPr>
        <a:xfrm>
          <a:off x="7805737" y="3681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F7AB-027C-4E47-B57F-CA4AAB4E182A}">
  <dimension ref="A1:J63"/>
  <sheetViews>
    <sheetView workbookViewId="0">
      <selection activeCell="B11" sqref="B11"/>
    </sheetView>
  </sheetViews>
  <sheetFormatPr defaultRowHeight="15" x14ac:dyDescent="0.2"/>
  <cols>
    <col min="1" max="1" width="9.140625" style="6"/>
    <col min="2" max="2" width="18.42578125" style="6" customWidth="1"/>
    <col min="3" max="3" width="12.140625" style="6" customWidth="1"/>
    <col min="4" max="4" width="14.28515625" style="6" customWidth="1"/>
    <col min="5" max="5" width="15.28515625" style="6" customWidth="1"/>
    <col min="6" max="7" width="14.85546875" style="6" customWidth="1"/>
    <col min="8" max="8" width="21.5703125" style="6" customWidth="1"/>
    <col min="9" max="16384" width="9.140625" style="6"/>
  </cols>
  <sheetData>
    <row r="1" spans="1:10" ht="15.75" x14ac:dyDescent="0.25">
      <c r="A1" s="5" t="s">
        <v>32</v>
      </c>
    </row>
    <row r="2" spans="1:10" ht="15.75" x14ac:dyDescent="0.25">
      <c r="A2" s="1" t="s">
        <v>2</v>
      </c>
      <c r="B2" s="2" t="s">
        <v>8</v>
      </c>
      <c r="C2" s="2" t="s">
        <v>9</v>
      </c>
      <c r="D2" s="2" t="s">
        <v>12</v>
      </c>
      <c r="E2" s="2" t="s">
        <v>13</v>
      </c>
      <c r="F2" s="3" t="s">
        <v>0</v>
      </c>
      <c r="G2" s="4"/>
      <c r="H2" s="11" t="s">
        <v>1</v>
      </c>
      <c r="I2" s="5"/>
      <c r="J2" s="5"/>
    </row>
    <row r="3" spans="1:10" x14ac:dyDescent="0.2">
      <c r="A3" s="12">
        <v>1</v>
      </c>
      <c r="B3" s="6">
        <v>1.391</v>
      </c>
      <c r="C3" s="6" t="s">
        <v>10</v>
      </c>
      <c r="D3" s="6" t="s">
        <v>3</v>
      </c>
      <c r="E3" s="6" t="s">
        <v>3</v>
      </c>
      <c r="F3" s="7" t="s">
        <v>4</v>
      </c>
      <c r="G3" s="7"/>
      <c r="H3" s="13"/>
    </row>
    <row r="4" spans="1:10" x14ac:dyDescent="0.2">
      <c r="A4" s="12" t="s">
        <v>29</v>
      </c>
      <c r="B4" s="6">
        <v>1.4990000000000001</v>
      </c>
      <c r="C4" s="6" t="s">
        <v>5</v>
      </c>
      <c r="D4" s="6" t="s">
        <v>3</v>
      </c>
      <c r="E4" s="6" t="s">
        <v>3</v>
      </c>
      <c r="F4" s="7" t="s">
        <v>4</v>
      </c>
      <c r="G4" s="7"/>
      <c r="H4" s="13" t="s">
        <v>31</v>
      </c>
    </row>
    <row r="5" spans="1:10" x14ac:dyDescent="0.2">
      <c r="A5" s="12" t="s">
        <v>30</v>
      </c>
      <c r="B5" s="6">
        <v>1.4179999999999999</v>
      </c>
      <c r="C5" s="6" t="s">
        <v>5</v>
      </c>
      <c r="D5" s="6" t="s">
        <v>6</v>
      </c>
      <c r="E5" s="6" t="s">
        <v>6</v>
      </c>
      <c r="F5" s="7" t="s">
        <v>4</v>
      </c>
      <c r="H5" s="13" t="s">
        <v>31</v>
      </c>
    </row>
    <row r="6" spans="1:10" ht="15" customHeight="1" x14ac:dyDescent="0.2">
      <c r="A6" s="12">
        <v>3</v>
      </c>
      <c r="B6" s="6">
        <v>1.5249999999999999</v>
      </c>
      <c r="C6" s="6" t="s">
        <v>11</v>
      </c>
      <c r="D6" s="6" t="s">
        <v>3</v>
      </c>
      <c r="E6" s="6" t="s">
        <v>3</v>
      </c>
      <c r="F6" s="7" t="s">
        <v>4</v>
      </c>
      <c r="G6" s="7"/>
      <c r="H6" s="13"/>
    </row>
    <row r="7" spans="1:10" x14ac:dyDescent="0.2">
      <c r="A7" s="14">
        <v>4</v>
      </c>
      <c r="B7" s="8">
        <v>1.4179999999999999</v>
      </c>
      <c r="C7" s="8" t="s">
        <v>5</v>
      </c>
      <c r="D7" s="8" t="s">
        <v>7</v>
      </c>
      <c r="E7" s="8" t="s">
        <v>7</v>
      </c>
      <c r="F7" s="9" t="s">
        <v>4</v>
      </c>
      <c r="G7" s="9"/>
      <c r="H7" s="15"/>
    </row>
    <row r="10" spans="1:10" ht="15.75" x14ac:dyDescent="0.25">
      <c r="A10" s="5" t="s">
        <v>14</v>
      </c>
    </row>
    <row r="11" spans="1:10" x14ac:dyDescent="0.2">
      <c r="A11" s="6" t="s">
        <v>33</v>
      </c>
    </row>
    <row r="13" spans="1:10" ht="15.75" x14ac:dyDescent="0.25">
      <c r="A13" s="16" t="s">
        <v>15</v>
      </c>
      <c r="B13" s="17" t="s">
        <v>22</v>
      </c>
      <c r="C13" s="16"/>
      <c r="D13" s="16"/>
      <c r="E13" s="16"/>
      <c r="F13" s="16"/>
      <c r="G13" s="16"/>
    </row>
    <row r="14" spans="1:10" x14ac:dyDescent="0.2">
      <c r="A14" s="44" t="s">
        <v>18</v>
      </c>
      <c r="B14" s="45"/>
      <c r="C14" s="46"/>
      <c r="E14" s="44" t="s">
        <v>19</v>
      </c>
      <c r="F14" s="45"/>
      <c r="G14" s="46"/>
    </row>
    <row r="15" spans="1:10" x14ac:dyDescent="0.2">
      <c r="A15" s="12" t="s">
        <v>16</v>
      </c>
      <c r="B15" s="6" t="s">
        <v>17</v>
      </c>
      <c r="C15" s="13" t="s">
        <v>34</v>
      </c>
      <c r="E15" s="12" t="s">
        <v>16</v>
      </c>
      <c r="F15" s="6" t="s">
        <v>20</v>
      </c>
      <c r="G15" s="13" t="s">
        <v>34</v>
      </c>
    </row>
    <row r="16" spans="1:10" x14ac:dyDescent="0.2">
      <c r="A16" s="12">
        <v>14</v>
      </c>
      <c r="B16" s="6">
        <v>0.45240000000000002</v>
      </c>
      <c r="C16" s="13">
        <v>2.8122315950000001E-2</v>
      </c>
      <c r="E16" s="25">
        <v>87</v>
      </c>
      <c r="F16" s="10">
        <v>0.49</v>
      </c>
      <c r="G16" s="26">
        <v>5.5951739200000003E-2</v>
      </c>
    </row>
    <row r="17" spans="1:7" x14ac:dyDescent="0.2">
      <c r="A17" s="12">
        <v>30</v>
      </c>
      <c r="B17" s="6">
        <v>0.4698</v>
      </c>
      <c r="C17" s="13">
        <v>4.9112341259999998E-2</v>
      </c>
      <c r="E17" s="25">
        <v>102</v>
      </c>
      <c r="F17" s="10">
        <v>0.49</v>
      </c>
      <c r="G17" s="26">
        <v>4.2573173159999998E-2</v>
      </c>
    </row>
    <row r="18" spans="1:7" x14ac:dyDescent="0.2">
      <c r="A18" s="12">
        <v>45</v>
      </c>
      <c r="B18" s="6">
        <v>0.44090000000000001</v>
      </c>
      <c r="C18" s="13">
        <v>3.9617931150000001E-2</v>
      </c>
      <c r="E18" s="25">
        <v>135</v>
      </c>
      <c r="F18" s="10">
        <v>0.31</v>
      </c>
      <c r="G18" s="26">
        <v>0.1535613404</v>
      </c>
    </row>
    <row r="19" spans="1:7" x14ac:dyDescent="0.2">
      <c r="A19" s="12">
        <v>60</v>
      </c>
      <c r="B19" s="6">
        <v>0.4652</v>
      </c>
      <c r="C19" s="13">
        <v>5.5698601940000002E-2</v>
      </c>
      <c r="E19" s="25">
        <v>166</v>
      </c>
      <c r="F19" s="10">
        <v>0.4085105067</v>
      </c>
      <c r="G19" s="26">
        <v>3.9109875129999999E-2</v>
      </c>
    </row>
    <row r="20" spans="1:7" x14ac:dyDescent="0.2">
      <c r="A20" s="12">
        <v>90</v>
      </c>
      <c r="B20" s="6">
        <v>0.50680000000000003</v>
      </c>
      <c r="C20" s="13">
        <v>5.6158218060000001E-2</v>
      </c>
      <c r="E20" s="25">
        <v>193</v>
      </c>
      <c r="F20" s="10">
        <v>0.37109639979999998</v>
      </c>
      <c r="G20" s="26">
        <v>9.0491023130000008E-3</v>
      </c>
    </row>
    <row r="21" spans="1:7" x14ac:dyDescent="0.2">
      <c r="A21" s="14">
        <v>125</v>
      </c>
      <c r="B21" s="8">
        <v>0.41249999999999998</v>
      </c>
      <c r="C21" s="15">
        <v>7.0111464220000003E-2</v>
      </c>
      <c r="E21" s="27">
        <v>222</v>
      </c>
      <c r="F21" s="28">
        <v>0.41930557550000003</v>
      </c>
      <c r="G21" s="29">
        <v>1.4402414150000001E-2</v>
      </c>
    </row>
    <row r="23" spans="1:7" ht="15.75" x14ac:dyDescent="0.25">
      <c r="A23" s="18" t="s">
        <v>27</v>
      </c>
      <c r="B23" s="19" t="s">
        <v>23</v>
      </c>
      <c r="C23" s="18"/>
      <c r="D23" s="18"/>
      <c r="E23" s="18"/>
      <c r="F23" s="18"/>
      <c r="G23" s="18"/>
    </row>
    <row r="24" spans="1:7" x14ac:dyDescent="0.2">
      <c r="A24" s="44" t="s">
        <v>18</v>
      </c>
      <c r="B24" s="45"/>
      <c r="C24" s="46"/>
      <c r="E24" s="44" t="s">
        <v>19</v>
      </c>
      <c r="F24" s="45"/>
      <c r="G24" s="46"/>
    </row>
    <row r="25" spans="1:7" x14ac:dyDescent="0.2">
      <c r="A25" s="12" t="s">
        <v>16</v>
      </c>
      <c r="B25" s="6" t="s">
        <v>17</v>
      </c>
      <c r="C25" s="13" t="s">
        <v>34</v>
      </c>
      <c r="E25" s="12" t="s">
        <v>16</v>
      </c>
      <c r="F25" s="6" t="s">
        <v>20</v>
      </c>
      <c r="G25" s="13" t="s">
        <v>34</v>
      </c>
    </row>
    <row r="26" spans="1:7" x14ac:dyDescent="0.2">
      <c r="A26" s="12">
        <v>15</v>
      </c>
      <c r="B26" s="6">
        <v>0.85905125999999998</v>
      </c>
      <c r="C26" s="13">
        <v>5.5016834060000004E-3</v>
      </c>
      <c r="E26" s="25">
        <v>86</v>
      </c>
      <c r="F26" s="10">
        <v>0.85637312409999999</v>
      </c>
      <c r="G26" s="26">
        <v>2.5388794329999999E-2</v>
      </c>
    </row>
    <row r="27" spans="1:7" x14ac:dyDescent="0.2">
      <c r="A27" s="12">
        <v>30</v>
      </c>
      <c r="B27" s="6">
        <v>0.84812127530000003</v>
      </c>
      <c r="C27" s="13">
        <v>3.5101206559999998E-3</v>
      </c>
      <c r="E27" s="25">
        <v>101</v>
      </c>
      <c r="F27" s="10">
        <v>0.8394649864</v>
      </c>
      <c r="G27" s="26">
        <v>6.1619000689999998E-3</v>
      </c>
    </row>
    <row r="28" spans="1:7" x14ac:dyDescent="0.2">
      <c r="A28" s="12">
        <v>46</v>
      </c>
      <c r="B28" s="6">
        <v>0.82654724079999997</v>
      </c>
      <c r="C28" s="13">
        <v>7.5924683580000001E-3</v>
      </c>
      <c r="E28" s="25">
        <v>135</v>
      </c>
      <c r="F28" s="10">
        <v>0.77590945759999996</v>
      </c>
      <c r="G28" s="26">
        <v>2.4134238610000001E-2</v>
      </c>
    </row>
    <row r="29" spans="1:7" x14ac:dyDescent="0.2">
      <c r="A29" s="12">
        <v>60</v>
      </c>
      <c r="B29" s="6">
        <v>0.84403625090000001</v>
      </c>
      <c r="C29" s="13">
        <v>1.608846609E-2</v>
      </c>
      <c r="E29" s="25">
        <v>164</v>
      </c>
      <c r="F29" s="10">
        <v>0.7893271691</v>
      </c>
      <c r="G29" s="26">
        <v>8.4788784859999994E-3</v>
      </c>
    </row>
    <row r="30" spans="1:7" x14ac:dyDescent="0.2">
      <c r="A30" s="12">
        <v>90</v>
      </c>
      <c r="B30" s="6">
        <v>0.76439720109999998</v>
      </c>
      <c r="C30" s="13">
        <v>4.3019930689999999E-2</v>
      </c>
      <c r="E30" s="25">
        <v>191</v>
      </c>
      <c r="F30" s="10">
        <v>0.7762726593</v>
      </c>
      <c r="G30" s="26">
        <v>1.439155858E-2</v>
      </c>
    </row>
    <row r="31" spans="1:7" x14ac:dyDescent="0.2">
      <c r="A31" s="14">
        <v>125</v>
      </c>
      <c r="B31" s="8">
        <v>0.77332250410000003</v>
      </c>
      <c r="C31" s="15">
        <v>3.0634902629999999E-2</v>
      </c>
      <c r="E31" s="27">
        <v>220</v>
      </c>
      <c r="F31" s="28">
        <v>0.76655848559999995</v>
      </c>
      <c r="G31" s="29">
        <v>7.0599894339999997E-2</v>
      </c>
    </row>
    <row r="33" spans="1:7" ht="15.75" x14ac:dyDescent="0.25">
      <c r="A33" s="20" t="s">
        <v>28</v>
      </c>
      <c r="B33" s="21" t="s">
        <v>26</v>
      </c>
      <c r="C33" s="20"/>
      <c r="D33" s="20"/>
      <c r="E33" s="20"/>
      <c r="F33" s="20"/>
      <c r="G33" s="20"/>
    </row>
    <row r="34" spans="1:7" x14ac:dyDescent="0.2">
      <c r="A34" s="44" t="s">
        <v>18</v>
      </c>
      <c r="B34" s="45"/>
      <c r="C34" s="46"/>
      <c r="E34" s="44" t="s">
        <v>19</v>
      </c>
      <c r="F34" s="45"/>
      <c r="G34" s="46"/>
    </row>
    <row r="35" spans="1:7" x14ac:dyDescent="0.2">
      <c r="A35" s="12" t="s">
        <v>16</v>
      </c>
      <c r="B35" s="6" t="s">
        <v>17</v>
      </c>
      <c r="C35" s="13" t="s">
        <v>34</v>
      </c>
      <c r="E35" s="12" t="s">
        <v>16</v>
      </c>
      <c r="F35" s="6" t="s">
        <v>20</v>
      </c>
      <c r="G35" s="13" t="s">
        <v>34</v>
      </c>
    </row>
    <row r="36" spans="1:7" x14ac:dyDescent="0.2">
      <c r="A36" s="12">
        <v>15</v>
      </c>
      <c r="B36" s="6">
        <v>0.84560000000000002</v>
      </c>
      <c r="C36" s="13">
        <v>2.089545705E-2</v>
      </c>
      <c r="E36" s="12">
        <v>83</v>
      </c>
      <c r="F36" s="6">
        <v>0.82</v>
      </c>
      <c r="G36" s="13">
        <v>2.5193600940000001E-2</v>
      </c>
    </row>
    <row r="37" spans="1:7" x14ac:dyDescent="0.2">
      <c r="A37" s="12">
        <v>30</v>
      </c>
      <c r="B37" s="6">
        <v>0.83499999999999996</v>
      </c>
      <c r="C37" s="13">
        <v>2.9026712829999999E-2</v>
      </c>
      <c r="E37" s="12">
        <v>98</v>
      </c>
      <c r="F37" s="6">
        <v>0.8</v>
      </c>
      <c r="G37" s="13">
        <v>4.8735674649999998E-2</v>
      </c>
    </row>
    <row r="38" spans="1:7" x14ac:dyDescent="0.2">
      <c r="A38" s="12">
        <v>45</v>
      </c>
      <c r="B38" s="6">
        <v>0.83099999999999996</v>
      </c>
      <c r="C38" s="13">
        <v>2.2589611619999998E-2</v>
      </c>
      <c r="E38" s="12">
        <v>128</v>
      </c>
      <c r="F38" s="6">
        <v>0.8</v>
      </c>
      <c r="G38" s="13">
        <v>1.726437326E-2</v>
      </c>
    </row>
    <row r="39" spans="1:7" x14ac:dyDescent="0.2">
      <c r="A39" s="12">
        <v>60</v>
      </c>
      <c r="B39" s="6">
        <v>0.80120000000000002</v>
      </c>
      <c r="C39" s="13">
        <v>1.1841746970000001E-2</v>
      </c>
      <c r="E39" s="12">
        <v>158</v>
      </c>
      <c r="F39" s="6">
        <v>0.77420041790000005</v>
      </c>
      <c r="G39" s="13">
        <v>5.4588581069999996E-3</v>
      </c>
    </row>
    <row r="40" spans="1:7" x14ac:dyDescent="0.2">
      <c r="A40" s="12">
        <v>90</v>
      </c>
      <c r="B40" s="6">
        <v>0.75819999999999999</v>
      </c>
      <c r="C40" s="13">
        <v>3.5122026379999997E-2</v>
      </c>
      <c r="E40" s="12">
        <v>188</v>
      </c>
      <c r="F40" s="6">
        <v>0.76287816669999997</v>
      </c>
      <c r="G40" s="13">
        <v>1.9047603409999999E-2</v>
      </c>
    </row>
    <row r="41" spans="1:7" x14ac:dyDescent="0.2">
      <c r="A41" s="14">
        <v>120</v>
      </c>
      <c r="B41" s="8">
        <v>0.78039999999999998</v>
      </c>
      <c r="C41" s="15">
        <v>2.611615082E-2</v>
      </c>
      <c r="E41" s="12">
        <v>218</v>
      </c>
      <c r="F41" s="6">
        <v>0.75188426310000001</v>
      </c>
      <c r="G41" s="13">
        <v>9.1879598889999994E-3</v>
      </c>
    </row>
    <row r="42" spans="1:7" x14ac:dyDescent="0.2">
      <c r="E42" s="14">
        <v>248</v>
      </c>
      <c r="F42" s="8">
        <v>0.75374770339999997</v>
      </c>
      <c r="G42" s="15">
        <v>3.0111598819999998E-2</v>
      </c>
    </row>
    <row r="44" spans="1:7" ht="15.75" x14ac:dyDescent="0.25">
      <c r="A44" s="22" t="s">
        <v>21</v>
      </c>
      <c r="B44" s="23" t="s">
        <v>24</v>
      </c>
      <c r="C44" s="22"/>
      <c r="D44" s="22"/>
      <c r="E44" s="22"/>
      <c r="F44" s="22"/>
      <c r="G44" s="22"/>
    </row>
    <row r="45" spans="1:7" x14ac:dyDescent="0.2">
      <c r="A45" s="44" t="s">
        <v>18</v>
      </c>
      <c r="B45" s="45"/>
      <c r="C45" s="46"/>
      <c r="E45" s="44" t="s">
        <v>19</v>
      </c>
      <c r="F45" s="45"/>
      <c r="G45" s="46"/>
    </row>
    <row r="46" spans="1:7" x14ac:dyDescent="0.2">
      <c r="A46" s="12" t="s">
        <v>16</v>
      </c>
      <c r="B46" s="6" t="s">
        <v>17</v>
      </c>
      <c r="C46" s="13" t="s">
        <v>34</v>
      </c>
      <c r="E46" s="12" t="s">
        <v>16</v>
      </c>
      <c r="F46" s="6" t="s">
        <v>20</v>
      </c>
      <c r="G46" s="13" t="s">
        <v>34</v>
      </c>
    </row>
    <row r="47" spans="1:7" x14ac:dyDescent="0.2">
      <c r="A47" s="12">
        <v>15</v>
      </c>
      <c r="B47" s="6">
        <v>0.54996661140000003</v>
      </c>
      <c r="C47" s="13">
        <v>1.9256646650000001E-2</v>
      </c>
      <c r="E47" s="12">
        <v>81</v>
      </c>
      <c r="F47" s="6">
        <v>0.55897972549999997</v>
      </c>
      <c r="G47" s="26">
        <v>2.5059738460000001E-2</v>
      </c>
    </row>
    <row r="48" spans="1:7" x14ac:dyDescent="0.2">
      <c r="A48" s="12">
        <v>30</v>
      </c>
      <c r="B48" s="6">
        <v>0.58506469120000004</v>
      </c>
      <c r="C48" s="13">
        <v>2.6805066799999999E-2</v>
      </c>
      <c r="E48" s="12">
        <v>97</v>
      </c>
      <c r="F48" s="6">
        <v>0.53033297260000001</v>
      </c>
      <c r="G48" s="26">
        <v>6.7872899249999993E-2</v>
      </c>
    </row>
    <row r="49" spans="1:7" x14ac:dyDescent="0.2">
      <c r="A49" s="12">
        <v>48</v>
      </c>
      <c r="B49" s="6">
        <v>0.62382969430000001</v>
      </c>
      <c r="C49" s="13">
        <v>4.9381538379999999E-2</v>
      </c>
      <c r="E49" s="12">
        <v>132</v>
      </c>
      <c r="F49" s="6">
        <v>0.35553164599999998</v>
      </c>
      <c r="G49" s="26">
        <v>5.3532111680000001E-2</v>
      </c>
    </row>
    <row r="50" spans="1:7" x14ac:dyDescent="0.2">
      <c r="A50" s="12">
        <v>73</v>
      </c>
      <c r="B50" s="6">
        <v>0.5164164094</v>
      </c>
      <c r="C50" s="13">
        <v>6.6035270460000003E-2</v>
      </c>
      <c r="E50" s="12">
        <v>159</v>
      </c>
      <c r="F50" s="6">
        <v>0.48323422030000002</v>
      </c>
      <c r="G50" s="26">
        <v>5.2376007439999997E-2</v>
      </c>
    </row>
    <row r="51" spans="1:7" x14ac:dyDescent="0.2">
      <c r="A51" s="12">
        <v>90</v>
      </c>
      <c r="B51" s="6">
        <v>0.49569197209999999</v>
      </c>
      <c r="C51" s="13">
        <v>6.460048501E-2</v>
      </c>
      <c r="E51" s="12">
        <v>186</v>
      </c>
      <c r="F51" s="6">
        <v>0.42756612360000001</v>
      </c>
      <c r="G51" s="26">
        <v>3.1331049899999998E-2</v>
      </c>
    </row>
    <row r="52" spans="1:7" x14ac:dyDescent="0.2">
      <c r="A52" s="14">
        <v>121</v>
      </c>
      <c r="B52" s="8">
        <v>0.47398683339999997</v>
      </c>
      <c r="C52" s="15">
        <v>5.2345007479999997E-2</v>
      </c>
      <c r="E52" s="14">
        <v>215</v>
      </c>
      <c r="F52" s="8">
        <v>0.46046726069999999</v>
      </c>
      <c r="G52" s="29">
        <v>1.8985481660000001E-2</v>
      </c>
    </row>
    <row r="54" spans="1:7" x14ac:dyDescent="0.2">
      <c r="A54" s="24" t="s">
        <v>25</v>
      </c>
      <c r="B54" s="24" t="s">
        <v>51</v>
      </c>
      <c r="C54" s="24"/>
      <c r="D54" s="24"/>
      <c r="E54" s="24"/>
      <c r="F54" s="24"/>
      <c r="G54" s="24"/>
    </row>
    <row r="55" spans="1:7" x14ac:dyDescent="0.2">
      <c r="A55" s="44" t="s">
        <v>18</v>
      </c>
      <c r="B55" s="45"/>
      <c r="C55" s="46"/>
      <c r="E55" s="44" t="s">
        <v>19</v>
      </c>
      <c r="F55" s="45"/>
      <c r="G55" s="46"/>
    </row>
    <row r="56" spans="1:7" x14ac:dyDescent="0.2">
      <c r="A56" s="12" t="s">
        <v>16</v>
      </c>
      <c r="B56" s="6" t="s">
        <v>17</v>
      </c>
      <c r="C56" s="13" t="s">
        <v>34</v>
      </c>
      <c r="E56" s="12" t="s">
        <v>16</v>
      </c>
      <c r="F56" s="6" t="s">
        <v>20</v>
      </c>
      <c r="G56" s="13" t="s">
        <v>34</v>
      </c>
    </row>
    <row r="57" spans="1:7" x14ac:dyDescent="0.2">
      <c r="A57" s="12">
        <v>14</v>
      </c>
      <c r="B57" s="6">
        <v>0.84555365559999995</v>
      </c>
      <c r="C57" s="13">
        <v>7.5535604890000002E-3</v>
      </c>
      <c r="E57" s="12">
        <v>83</v>
      </c>
      <c r="F57" s="6">
        <v>0.8609414796</v>
      </c>
      <c r="G57" s="13">
        <v>3.4374071300000003E-2</v>
      </c>
    </row>
    <row r="58" spans="1:7" x14ac:dyDescent="0.2">
      <c r="A58" s="12">
        <v>29</v>
      </c>
      <c r="B58" s="6">
        <v>0.83343049700000005</v>
      </c>
      <c r="C58" s="13">
        <v>1.1713642200000001E-2</v>
      </c>
      <c r="E58" s="12">
        <v>98</v>
      </c>
      <c r="F58" s="6">
        <v>0.84615124679999998</v>
      </c>
      <c r="G58" s="13">
        <v>2.0871007149999999E-2</v>
      </c>
    </row>
    <row r="59" spans="1:7" x14ac:dyDescent="0.2">
      <c r="A59" s="12">
        <v>45</v>
      </c>
      <c r="B59" s="6">
        <v>0.82958220709999997</v>
      </c>
      <c r="C59" s="13">
        <v>1.8688458509999999E-2</v>
      </c>
      <c r="E59" s="12">
        <v>126</v>
      </c>
      <c r="F59" s="6">
        <v>0.79037711529999999</v>
      </c>
      <c r="G59" s="13">
        <v>2.7494384310000002E-2</v>
      </c>
    </row>
    <row r="60" spans="1:7" x14ac:dyDescent="0.2">
      <c r="A60" s="12">
        <v>60</v>
      </c>
      <c r="B60" s="6">
        <v>0.82886690959999998</v>
      </c>
      <c r="C60" s="13">
        <v>1.5640743969999999E-2</v>
      </c>
      <c r="E60" s="12">
        <v>158</v>
      </c>
      <c r="F60" s="6">
        <v>0.82006448229999995</v>
      </c>
      <c r="G60" s="13">
        <v>2.8521344600000002E-2</v>
      </c>
    </row>
    <row r="61" spans="1:7" x14ac:dyDescent="0.2">
      <c r="A61" s="12">
        <v>90</v>
      </c>
      <c r="B61" s="6">
        <v>0.84681959740000001</v>
      </c>
      <c r="C61" s="13">
        <v>3.3429549750000002E-2</v>
      </c>
      <c r="E61" s="12">
        <v>188</v>
      </c>
      <c r="F61" s="6">
        <v>0.77753057000000003</v>
      </c>
      <c r="G61" s="13">
        <v>9.3533945009999994E-3</v>
      </c>
    </row>
    <row r="62" spans="1:7" x14ac:dyDescent="0.2">
      <c r="A62" s="14">
        <v>120</v>
      </c>
      <c r="B62" s="8">
        <v>0.76425508710000001</v>
      </c>
      <c r="C62" s="15">
        <v>3.9051804879999999E-2</v>
      </c>
      <c r="E62" s="12">
        <v>218</v>
      </c>
      <c r="F62" s="6">
        <v>0.82969997880000002</v>
      </c>
      <c r="G62" s="13">
        <v>6.0429968209999997E-2</v>
      </c>
    </row>
    <row r="63" spans="1:7" x14ac:dyDescent="0.2">
      <c r="E63" s="14">
        <v>247</v>
      </c>
      <c r="F63" s="8">
        <v>0.7752941243</v>
      </c>
      <c r="G63" s="15">
        <v>2.3763162179999998E-2</v>
      </c>
    </row>
  </sheetData>
  <mergeCells count="10">
    <mergeCell ref="A45:C45"/>
    <mergeCell ref="E45:G45"/>
    <mergeCell ref="A55:C55"/>
    <mergeCell ref="E55:G55"/>
    <mergeCell ref="A14:C14"/>
    <mergeCell ref="E14:G14"/>
    <mergeCell ref="A24:C24"/>
    <mergeCell ref="E24:G24"/>
    <mergeCell ref="A34:C34"/>
    <mergeCell ref="E34:G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589-A274-42F0-8BE0-DB94AF0EE048}">
  <dimension ref="A1:E25"/>
  <sheetViews>
    <sheetView workbookViewId="0">
      <selection activeCell="A2" sqref="A2"/>
    </sheetView>
  </sheetViews>
  <sheetFormatPr defaultRowHeight="15" x14ac:dyDescent="0.25"/>
  <cols>
    <col min="1" max="1" width="19" customWidth="1"/>
    <col min="2" max="2" width="17.140625" customWidth="1"/>
    <col min="3" max="3" width="19.7109375" customWidth="1"/>
    <col min="4" max="4" width="17" customWidth="1"/>
  </cols>
  <sheetData>
    <row r="1" spans="1:5" x14ac:dyDescent="0.25">
      <c r="A1" t="s">
        <v>49</v>
      </c>
    </row>
    <row r="2" spans="1:5" x14ac:dyDescent="0.25">
      <c r="A2" t="s">
        <v>50</v>
      </c>
    </row>
    <row r="3" spans="1:5" s="33" customFormat="1" ht="45" x14ac:dyDescent="0.25">
      <c r="A3" s="34" t="s">
        <v>45</v>
      </c>
      <c r="B3" s="35" t="s">
        <v>44</v>
      </c>
      <c r="C3" s="35" t="s">
        <v>47</v>
      </c>
      <c r="D3" s="36" t="s">
        <v>46</v>
      </c>
      <c r="E3" s="32"/>
    </row>
    <row r="4" spans="1:5" ht="15.75" x14ac:dyDescent="0.25">
      <c r="A4" s="37">
        <f>602/60</f>
        <v>10.033333333333333</v>
      </c>
      <c r="B4" s="30">
        <f>$C$21*A4/($C$24*$C$25)</f>
        <v>1.0216896220717557</v>
      </c>
      <c r="C4" s="31">
        <v>669311</v>
      </c>
      <c r="D4" s="38">
        <v>555235</v>
      </c>
      <c r="E4" s="30"/>
    </row>
    <row r="5" spans="1:5" ht="15.75" x14ac:dyDescent="0.25">
      <c r="A5" s="37">
        <f>682/60</f>
        <v>11.366666666666667</v>
      </c>
      <c r="B5" s="30">
        <f t="shared" ref="B5:B18" si="0">$C$21*A5/($C$24*$C$25)</f>
        <v>1.1574623293238164</v>
      </c>
      <c r="C5" s="31">
        <v>360358</v>
      </c>
      <c r="D5" s="38">
        <v>286390</v>
      </c>
      <c r="E5" s="30"/>
    </row>
    <row r="6" spans="1:5" ht="15.75" x14ac:dyDescent="0.25">
      <c r="A6" s="37">
        <f>767/60</f>
        <v>12.783333333333333</v>
      </c>
      <c r="B6" s="30">
        <f t="shared" si="0"/>
        <v>1.3017208307791306</v>
      </c>
      <c r="C6" s="31">
        <v>148834</v>
      </c>
      <c r="D6" s="38">
        <v>101474</v>
      </c>
      <c r="E6" s="30"/>
    </row>
    <row r="7" spans="1:5" ht="15.75" x14ac:dyDescent="0.25">
      <c r="A7" s="37">
        <f>847/60</f>
        <v>14.116666666666667</v>
      </c>
      <c r="B7" s="30">
        <f t="shared" si="0"/>
        <v>1.4374935380311913</v>
      </c>
      <c r="C7" s="31">
        <v>74512</v>
      </c>
      <c r="D7" s="38">
        <v>42493</v>
      </c>
      <c r="E7" s="30"/>
    </row>
    <row r="8" spans="1:5" ht="15.75" x14ac:dyDescent="0.25">
      <c r="A8" s="37">
        <f>927/60</f>
        <v>15.45</v>
      </c>
      <c r="B8" s="30">
        <f t="shared" si="0"/>
        <v>1.5732662452832518</v>
      </c>
      <c r="C8" s="31">
        <v>45883</v>
      </c>
      <c r="D8" s="38">
        <v>19126</v>
      </c>
      <c r="E8" s="30"/>
    </row>
    <row r="9" spans="1:5" ht="15.75" x14ac:dyDescent="0.25">
      <c r="A9" s="37">
        <f>1007/60</f>
        <v>16.783333333333335</v>
      </c>
      <c r="B9" s="30">
        <f t="shared" si="0"/>
        <v>1.7090389525353127</v>
      </c>
      <c r="C9" s="31">
        <v>34728</v>
      </c>
      <c r="D9" s="38">
        <v>11531</v>
      </c>
      <c r="E9" s="30"/>
    </row>
    <row r="10" spans="1:5" ht="15.75" x14ac:dyDescent="0.25">
      <c r="A10" s="37">
        <f>1087/60</f>
        <v>18.116666666666667</v>
      </c>
      <c r="B10" s="30">
        <f t="shared" si="0"/>
        <v>1.8448116597873732</v>
      </c>
      <c r="C10" s="31">
        <v>28797</v>
      </c>
      <c r="D10" s="38">
        <v>8407</v>
      </c>
      <c r="E10" s="30"/>
    </row>
    <row r="11" spans="1:5" ht="15.75" x14ac:dyDescent="0.25">
      <c r="A11" s="37">
        <f>1167/60</f>
        <v>19.45</v>
      </c>
      <c r="B11" s="30">
        <f t="shared" si="0"/>
        <v>1.9805843670394336</v>
      </c>
      <c r="C11" s="31">
        <v>24424</v>
      </c>
      <c r="D11" s="38">
        <v>5072</v>
      </c>
      <c r="E11" s="30"/>
    </row>
    <row r="12" spans="1:5" ht="15.75" x14ac:dyDescent="0.25">
      <c r="A12" s="37">
        <f>1247/60</f>
        <v>20.783333333333335</v>
      </c>
      <c r="B12" s="30">
        <f t="shared" si="0"/>
        <v>2.1163570742914946</v>
      </c>
      <c r="C12" s="31">
        <v>21612</v>
      </c>
      <c r="D12" s="38">
        <v>3964</v>
      </c>
      <c r="E12" s="30"/>
    </row>
    <row r="13" spans="1:5" ht="15.75" x14ac:dyDescent="0.25">
      <c r="A13" s="37">
        <f>1327/60</f>
        <v>22.116666666666667</v>
      </c>
      <c r="B13" s="30">
        <f t="shared" si="0"/>
        <v>2.2521297815435544</v>
      </c>
      <c r="C13" s="31">
        <v>19676</v>
      </c>
      <c r="D13" s="38">
        <v>3197</v>
      </c>
      <c r="E13" s="30"/>
    </row>
    <row r="14" spans="1:5" ht="15.75" x14ac:dyDescent="0.25">
      <c r="A14" s="37">
        <f>1407/60</f>
        <v>23.45</v>
      </c>
      <c r="B14" s="30">
        <f t="shared" si="0"/>
        <v>2.3879024887956151</v>
      </c>
      <c r="C14" s="31">
        <v>18081</v>
      </c>
      <c r="D14" s="38">
        <v>2986</v>
      </c>
      <c r="E14" s="30"/>
    </row>
    <row r="15" spans="1:5" ht="15.75" x14ac:dyDescent="0.25">
      <c r="A15" s="37">
        <f>1487/60</f>
        <v>24.783333333333335</v>
      </c>
      <c r="B15" s="30">
        <f t="shared" si="0"/>
        <v>2.5236751960476758</v>
      </c>
      <c r="C15" s="31">
        <v>17067</v>
      </c>
      <c r="D15" s="38">
        <v>2436</v>
      </c>
      <c r="E15" s="30"/>
    </row>
    <row r="16" spans="1:5" ht="15.75" x14ac:dyDescent="0.25">
      <c r="A16" s="37">
        <f>1572/60</f>
        <v>26.2</v>
      </c>
      <c r="B16" s="30">
        <f t="shared" si="0"/>
        <v>2.6679336975029901</v>
      </c>
      <c r="C16" s="31">
        <v>15622</v>
      </c>
      <c r="D16" s="38">
        <v>2101</v>
      </c>
      <c r="E16" s="30"/>
    </row>
    <row r="17" spans="1:5" ht="15.75" x14ac:dyDescent="0.25">
      <c r="A17" s="37">
        <f>1652/60</f>
        <v>27.533333333333335</v>
      </c>
      <c r="B17" s="30">
        <f t="shared" si="0"/>
        <v>2.8037064047550508</v>
      </c>
      <c r="C17" s="31">
        <v>12528</v>
      </c>
      <c r="D17" s="38">
        <v>0</v>
      </c>
      <c r="E17" s="30"/>
    </row>
    <row r="18" spans="1:5" ht="15.75" x14ac:dyDescent="0.25">
      <c r="A18" s="39">
        <f>1732/60</f>
        <v>28.866666666666667</v>
      </c>
      <c r="B18" s="40">
        <f t="shared" si="0"/>
        <v>2.9394791120071115</v>
      </c>
      <c r="C18" s="41">
        <v>13820</v>
      </c>
      <c r="D18" s="42">
        <v>1246</v>
      </c>
      <c r="E18" s="30"/>
    </row>
    <row r="20" spans="1:5" x14ac:dyDescent="0.25">
      <c r="A20" s="43" t="s">
        <v>35</v>
      </c>
    </row>
    <row r="21" spans="1:5" x14ac:dyDescent="0.25">
      <c r="A21" t="s">
        <v>37</v>
      </c>
      <c r="B21" t="s">
        <v>36</v>
      </c>
      <c r="C21">
        <v>1.8260000000000001</v>
      </c>
    </row>
    <row r="22" spans="1:5" x14ac:dyDescent="0.25">
      <c r="A22" t="s">
        <v>38</v>
      </c>
      <c r="B22" t="s">
        <v>39</v>
      </c>
      <c r="C22">
        <f>3.1415*((2.54/2)^2)</f>
        <v>5.06692535</v>
      </c>
    </row>
    <row r="23" spans="1:5" x14ac:dyDescent="0.25">
      <c r="A23" t="s">
        <v>40</v>
      </c>
      <c r="C23">
        <v>9.0744000000000007</v>
      </c>
    </row>
    <row r="24" spans="1:5" x14ac:dyDescent="0.25">
      <c r="A24" t="s">
        <v>42</v>
      </c>
      <c r="B24" t="s">
        <v>41</v>
      </c>
      <c r="C24">
        <f>C22*C23</f>
        <v>45.979307396040006</v>
      </c>
    </row>
    <row r="25" spans="1:5" x14ac:dyDescent="0.25">
      <c r="A25" t="s">
        <v>43</v>
      </c>
      <c r="B25" t="s">
        <v>48</v>
      </c>
      <c r="C25">
        <v>0.39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7BC8-BE87-401C-8E83-1A98B43B1371}">
  <dimension ref="A1:E19"/>
  <sheetViews>
    <sheetView tabSelected="1" workbookViewId="0">
      <selection activeCell="N23" sqref="N23"/>
    </sheetView>
  </sheetViews>
  <sheetFormatPr defaultRowHeight="15" x14ac:dyDescent="0.25"/>
  <cols>
    <col min="1" max="1" width="14" customWidth="1"/>
    <col min="2" max="2" width="14.7109375" customWidth="1"/>
    <col min="3" max="3" width="10.28515625" customWidth="1"/>
    <col min="4" max="4" width="15.7109375" customWidth="1"/>
    <col min="5" max="5" width="11.7109375" customWidth="1"/>
  </cols>
  <sheetData>
    <row r="1" spans="1:5" x14ac:dyDescent="0.25">
      <c r="A1" t="s">
        <v>52</v>
      </c>
    </row>
    <row r="2" spans="1:5" x14ac:dyDescent="0.25">
      <c r="A2" t="s">
        <v>57</v>
      </c>
    </row>
    <row r="4" spans="1:5" x14ac:dyDescent="0.25">
      <c r="A4" s="47"/>
      <c r="B4" s="61" t="s">
        <v>54</v>
      </c>
      <c r="C4" s="62"/>
      <c r="D4" s="61" t="s">
        <v>56</v>
      </c>
      <c r="E4" s="62"/>
    </row>
    <row r="5" spans="1:5" x14ac:dyDescent="0.25">
      <c r="A5" s="55" t="s">
        <v>53</v>
      </c>
      <c r="B5" s="55" t="s">
        <v>55</v>
      </c>
      <c r="C5" s="57" t="s">
        <v>34</v>
      </c>
      <c r="D5" s="56" t="s">
        <v>55</v>
      </c>
      <c r="E5" s="57" t="s">
        <v>34</v>
      </c>
    </row>
    <row r="6" spans="1:5" x14ac:dyDescent="0.25">
      <c r="A6" s="48">
        <v>0</v>
      </c>
      <c r="B6" s="58">
        <v>1.9395</v>
      </c>
      <c r="C6" s="50">
        <v>2.1920310216783073E-2</v>
      </c>
      <c r="D6" s="49">
        <v>1.3273333333333333</v>
      </c>
      <c r="E6" s="50">
        <v>1.885618083164076E-3</v>
      </c>
    </row>
    <row r="7" spans="1:5" x14ac:dyDescent="0.25">
      <c r="A7" s="48">
        <v>0.25</v>
      </c>
      <c r="B7" s="58">
        <v>1.9554999999999998</v>
      </c>
      <c r="C7" s="50">
        <v>3.4648232278140623E-2</v>
      </c>
      <c r="D7" s="49">
        <v>1.3281666666666667</v>
      </c>
      <c r="E7" s="50">
        <v>4.0069384267237993E-3</v>
      </c>
    </row>
    <row r="8" spans="1:5" x14ac:dyDescent="0.25">
      <c r="A8" s="48">
        <v>0.5</v>
      </c>
      <c r="B8" s="58">
        <v>1.9441666666666668</v>
      </c>
      <c r="C8" s="50">
        <v>7.3067700722609713E-3</v>
      </c>
      <c r="D8" s="49">
        <v>1.3273333333333333</v>
      </c>
      <c r="E8" s="50">
        <v>4.7140452079102689E-3</v>
      </c>
    </row>
    <row r="9" spans="1:5" x14ac:dyDescent="0.25">
      <c r="A9" s="48">
        <v>0.75</v>
      </c>
      <c r="B9" s="58">
        <v>1.9695</v>
      </c>
      <c r="C9" s="50">
        <v>1.06066017177983E-2</v>
      </c>
      <c r="D9" s="49">
        <v>1.3245</v>
      </c>
      <c r="E9" s="50">
        <v>7.0710678118646967E-4</v>
      </c>
    </row>
    <row r="10" spans="1:5" x14ac:dyDescent="0.25">
      <c r="A10" s="48">
        <v>1</v>
      </c>
      <c r="B10" s="58">
        <v>1.9220000000000002</v>
      </c>
      <c r="C10" s="50">
        <v>7.0710678118656384E-3</v>
      </c>
      <c r="D10" s="49">
        <v>1.323</v>
      </c>
      <c r="E10" s="50">
        <v>1.4142135623730963E-3</v>
      </c>
    </row>
    <row r="11" spans="1:5" x14ac:dyDescent="0.25">
      <c r="A11" s="48">
        <v>1.25</v>
      </c>
      <c r="B11" s="58">
        <v>1.9413333333333334</v>
      </c>
      <c r="C11" s="50">
        <v>2.451303508113346E-2</v>
      </c>
      <c r="D11" s="49">
        <v>1.3228333333333335</v>
      </c>
      <c r="E11" s="50">
        <v>4.4783429475147791E-3</v>
      </c>
    </row>
    <row r="12" spans="1:5" x14ac:dyDescent="0.25">
      <c r="A12" s="48">
        <v>1.5</v>
      </c>
      <c r="B12" s="58">
        <v>1.9304999999999999</v>
      </c>
      <c r="C12" s="50">
        <v>2.1213203435594091E-3</v>
      </c>
      <c r="D12" s="49">
        <v>1.3214999999999999</v>
      </c>
      <c r="E12" s="50">
        <v>3.5355339059328192E-3</v>
      </c>
    </row>
    <row r="13" spans="1:5" x14ac:dyDescent="0.25">
      <c r="A13" s="48">
        <v>1.75</v>
      </c>
      <c r="B13" s="58">
        <v>1.9185000000000001</v>
      </c>
      <c r="C13" s="50">
        <v>3.0641293851416825E-3</v>
      </c>
      <c r="D13" s="49">
        <v>1.3174999999999999</v>
      </c>
      <c r="E13" s="50">
        <v>4.9497474683057588E-3</v>
      </c>
    </row>
    <row r="14" spans="1:5" x14ac:dyDescent="0.25">
      <c r="A14" s="48">
        <v>2</v>
      </c>
      <c r="B14" s="59">
        <v>1.9591666666666665</v>
      </c>
      <c r="C14" s="50">
        <v>7.3067700722609713E-3</v>
      </c>
      <c r="D14" s="51">
        <v>1.321</v>
      </c>
      <c r="E14" s="50">
        <v>6.128258770283365E-3</v>
      </c>
    </row>
    <row r="15" spans="1:5" x14ac:dyDescent="0.25">
      <c r="A15" s="48">
        <v>2.25</v>
      </c>
      <c r="B15" s="59">
        <v>1.9185000000000001</v>
      </c>
      <c r="C15" s="50">
        <v>1.0606601717797986E-2</v>
      </c>
      <c r="D15" s="51">
        <v>1.3205</v>
      </c>
      <c r="E15" s="50">
        <v>7.778174593052108E-3</v>
      </c>
    </row>
    <row r="16" spans="1:5" x14ac:dyDescent="0.25">
      <c r="A16" s="48">
        <v>2.5</v>
      </c>
      <c r="B16" s="59">
        <v>1.9405000000000001</v>
      </c>
      <c r="C16" s="50">
        <v>2.1213203435595661E-3</v>
      </c>
      <c r="D16" s="51">
        <v>1.3214999999999999</v>
      </c>
      <c r="E16" s="50">
        <v>7.0710678118662666E-4</v>
      </c>
    </row>
    <row r="17" spans="1:5" x14ac:dyDescent="0.25">
      <c r="A17" s="48">
        <v>2.75</v>
      </c>
      <c r="B17" s="59">
        <v>1.9470000000000001</v>
      </c>
      <c r="C17" s="50">
        <v>1.4142135623730963E-2</v>
      </c>
      <c r="D17" s="51">
        <v>1.3206666666666667</v>
      </c>
      <c r="E17" s="50">
        <v>1.0842303978193791E-2</v>
      </c>
    </row>
    <row r="18" spans="1:5" x14ac:dyDescent="0.25">
      <c r="A18" s="48">
        <v>3</v>
      </c>
      <c r="B18" s="59">
        <v>1.9393333333333334</v>
      </c>
      <c r="C18" s="50">
        <v>7.5424723326566181E-3</v>
      </c>
      <c r="D18" s="51">
        <v>1.3159999999999998</v>
      </c>
      <c r="E18" s="50">
        <v>4.2426406871192892E-3</v>
      </c>
    </row>
    <row r="19" spans="1:5" x14ac:dyDescent="0.25">
      <c r="A19" s="52">
        <v>3.25</v>
      </c>
      <c r="B19" s="60">
        <v>1.9353333333333333</v>
      </c>
      <c r="C19" s="54">
        <v>5.1854497287014056E-3</v>
      </c>
      <c r="D19" s="53">
        <v>1.3151666666666668</v>
      </c>
      <c r="E19" s="54">
        <v>1.6499158227685862E-3</v>
      </c>
    </row>
  </sheetData>
  <mergeCells count="2"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S2_uptake and retention</vt:lpstr>
      <vt:lpstr>Fig S3_Effluent radioactivity</vt:lpstr>
      <vt:lpstr>Fig S4_cell 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Le</dc:creator>
  <cp:lastModifiedBy>Vy Le</cp:lastModifiedBy>
  <dcterms:created xsi:type="dcterms:W3CDTF">2023-01-18T20:36:32Z</dcterms:created>
  <dcterms:modified xsi:type="dcterms:W3CDTF">2023-08-28T16:21:16Z</dcterms:modified>
</cp:coreProperties>
</file>