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Баумана excel обучение\Портфолио excel за все темы\"/>
    </mc:Choice>
  </mc:AlternateContent>
  <xr:revisionPtr revIDLastSave="0" documentId="13_ncr:1_{CAB49EAC-5094-4C6A-A36E-D4C300A53287}" xr6:coauthVersionLast="47" xr6:coauthVersionMax="47" xr10:uidLastSave="{00000000-0000-0000-0000-000000000000}"/>
  <bookViews>
    <workbookView xWindow="15180" yWindow="0" windowWidth="22170" windowHeight="15600" xr2:uid="{00000000-000D-0000-FFFF-FFFF00000000}"/>
  </bookViews>
  <sheets>
    <sheet name="Однояч. и многояч. массивы" sheetId="1" r:id="rId1"/>
    <sheet name="Массивоподоб. функции" sheetId="2" r:id="rId2"/>
    <sheet name="Анализ ЧТО ЕСЛИ" sheetId="3" r:id="rId3"/>
    <sheet name="Пользов. форматы" sheetId="4" r:id="rId4"/>
    <sheet name="Визуализации" sheetId="5" r:id="rId5"/>
  </sheets>
  <definedNames>
    <definedName name="solver_adj" localSheetId="2" hidden="1">'Анализ ЧТО ЕСЛИ'!$D$53:$H$54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'Анализ ЧТО ЕСЛИ'!$D$55:$H$55</definedName>
    <definedName name="solver_lhs2" localSheetId="2" hidden="1">'Анализ ЧТО ЕСЛИ'!$I$53:$I$54</definedName>
    <definedName name="solver_lhs3" localSheetId="2" hidden="1">'Анализ ЧТО ЕСЛИ'!$H$53:$H$54</definedName>
    <definedName name="solver_lhs4" localSheetId="2" hidden="1">'Анализ ЧТО ЕСЛИ'!$H$53:$H$54</definedName>
    <definedName name="solver_lhs5" localSheetId="2" hidden="1">'Анализ ЧТО ЕСЛИ'!$H$53:$H$54</definedName>
    <definedName name="solver_lhs6" localSheetId="2" hidden="1">'Анализ ЧТО ЕСЛИ'!$H$53:$H$54</definedName>
    <definedName name="solver_lhs7" localSheetId="2" hidden="1">'Анализ ЧТО ЕСЛИ'!$H$53:$H$54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'Анализ ЧТО ЕСЛИ'!$E$59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hs1" localSheetId="2" hidden="1">'Анализ ЧТО ЕСЛИ'!$D$57:$H$57</definedName>
    <definedName name="solver_rhs2" localSheetId="2" hidden="1">'Анализ ЧТО ЕСЛИ'!$K$53:$K$54</definedName>
    <definedName name="solver_rhs3" localSheetId="2" hidden="1">'Анализ ЧТО ЕСЛИ'!$H$57</definedName>
    <definedName name="solver_rhs4" localSheetId="2" hidden="1">'Анализ ЧТО ЕСЛИ'!$H$57</definedName>
    <definedName name="solver_rhs5" localSheetId="2" hidden="1">'Анализ ЧТО ЕСЛИ'!$H$57</definedName>
    <definedName name="solver_rhs6" localSheetId="2" hidden="1">'Анализ ЧТО ЕСЛИ'!$H$57</definedName>
    <definedName name="solver_rhs7" localSheetId="2" hidden="1">'Анализ ЧТО ЕСЛИ'!$H$57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9" i="5" l="1"/>
  <c r="J80" i="5"/>
  <c r="J81" i="5"/>
  <c r="J82" i="5"/>
  <c r="J78" i="5"/>
  <c r="E82" i="5"/>
  <c r="E81" i="5"/>
  <c r="E80" i="5"/>
  <c r="E79" i="5"/>
  <c r="E78" i="5"/>
  <c r="F38" i="5"/>
  <c r="C39" i="5" s="1"/>
  <c r="F39" i="5" s="1"/>
  <c r="C40" i="5" s="1"/>
  <c r="F40" i="5" s="1"/>
  <c r="C41" i="5" s="1"/>
  <c r="F41" i="5" s="1"/>
  <c r="C42" i="5" s="1"/>
  <c r="F42" i="5" s="1"/>
  <c r="C43" i="5" s="1"/>
  <c r="F43" i="5" s="1"/>
  <c r="C44" i="5" s="1"/>
  <c r="F44" i="5" s="1"/>
  <c r="C45" i="5" s="1"/>
  <c r="F45" i="5" s="1"/>
  <c r="C46" i="5" s="1"/>
  <c r="F46" i="5" s="1"/>
  <c r="H26" i="5"/>
  <c r="H25" i="5"/>
  <c r="H24" i="5"/>
  <c r="H23" i="5"/>
  <c r="H22" i="5"/>
  <c r="E69" i="4" l="1"/>
  <c r="E65" i="4"/>
  <c r="E70" i="4" s="1"/>
  <c r="H23" i="4"/>
  <c r="H24" i="4"/>
  <c r="I37" i="4"/>
  <c r="I36" i="4"/>
  <c r="I35" i="4"/>
  <c r="I34" i="4"/>
  <c r="I33" i="4"/>
  <c r="I32" i="4"/>
  <c r="I31" i="4"/>
  <c r="H22" i="4"/>
  <c r="H21" i="4"/>
  <c r="H20" i="4"/>
  <c r="H19" i="4"/>
  <c r="H18" i="4"/>
  <c r="H17" i="4"/>
  <c r="E59" i="3" l="1"/>
  <c r="E55" i="3"/>
  <c r="F55" i="3"/>
  <c r="G55" i="3"/>
  <c r="H55" i="3"/>
  <c r="D55" i="3"/>
  <c r="I54" i="3"/>
  <c r="I53" i="3"/>
  <c r="D42" i="3"/>
  <c r="D36" i="3"/>
  <c r="E8" i="3"/>
  <c r="C13" i="3" s="1"/>
  <c r="E9" i="3" l="1"/>
  <c r="C24" i="3" s="1"/>
  <c r="B85" i="2" l="1" a="1"/>
  <c r="B85" i="2" s="1"/>
  <c r="K69" i="2"/>
  <c r="O29" i="2" a="1"/>
  <c r="O29" i="2" s="1"/>
  <c r="O28" i="2" a="1"/>
  <c r="O28" i="2" s="1"/>
  <c r="O27" i="2" a="1"/>
  <c r="O27" i="2" s="1"/>
  <c r="I6" i="2" a="1"/>
  <c r="I6" i="2" s="1"/>
  <c r="E52" i="1" l="1" a="1"/>
  <c r="E52" i="1" s="1"/>
  <c r="H52" i="1" a="1"/>
  <c r="H52" i="1" s="1"/>
  <c r="K52" i="1" a="1"/>
  <c r="K52" i="1" s="1"/>
  <c r="N52" i="1" a="1"/>
  <c r="N52" i="1" s="1"/>
  <c r="C22" i="1" a="1"/>
  <c r="C22" i="1" s="1"/>
  <c r="B34" i="1" a="1"/>
  <c r="B34" i="1" s="1"/>
  <c r="H112" i="1"/>
  <c r="H113" i="1"/>
  <c r="H114" i="1"/>
  <c r="H115" i="1"/>
  <c r="H116" i="1"/>
  <c r="H117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85" i="1"/>
  <c r="K60" i="1" a="1"/>
  <c r="K60" i="1" s="1"/>
  <c r="K58" i="1" a="1"/>
  <c r="K58" i="1" s="1"/>
  <c r="K11" i="1" a="1"/>
  <c r="K11" i="1" s="1"/>
  <c r="K9" i="1" a="1"/>
  <c r="K9" i="1" s="1"/>
  <c r="K7" i="1" a="1"/>
  <c r="K7" i="1" s="1"/>
  <c r="K5" i="1" a="1"/>
  <c r="K5" i="1" s="1"/>
  <c r="I91" i="1" l="1" a="1"/>
  <c r="I91" i="1" s="1"/>
  <c r="I94" i="1" a="1"/>
  <c r="I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<sst xmlns="http://schemas.openxmlformats.org/spreadsheetml/2006/main" count="729" uniqueCount="467">
  <si>
    <t>Цена</t>
  </si>
  <si>
    <t>Количество</t>
  </si>
  <si>
    <t>Доставка</t>
  </si>
  <si>
    <t>Функции СУММ, СРЗНАЧ, МИН и одноячеечные массивы</t>
  </si>
  <si>
    <t>Наименование</t>
  </si>
  <si>
    <t>Код товара</t>
  </si>
  <si>
    <t>СУММ</t>
  </si>
  <si>
    <t>МАКС</t>
  </si>
  <si>
    <t>ЦЕЛОЕ и СРЗНАЧ</t>
  </si>
  <si>
    <t>ОКРВВЕРХ.МАТ и СРЗНАЧ</t>
  </si>
  <si>
    <t>Говядина бескостная, кг</t>
  </si>
  <si>
    <t>Свинина бескостная, кг</t>
  </si>
  <si>
    <t>Окорочка куриные, кг</t>
  </si>
  <si>
    <t>Мясо индейки, кг</t>
  </si>
  <si>
    <t>Печень говяжья, кг</t>
  </si>
  <si>
    <t>Фарш мясной, кг</t>
  </si>
  <si>
    <t xml:space="preserve">Наименование </t>
  </si>
  <si>
    <t>Стоимость</t>
  </si>
  <si>
    <t>Количество, шт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</si>
  <si>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</si>
  <si>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</si>
  <si>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</si>
  <si>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</si>
  <si>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</si>
  <si>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</si>
  <si>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</si>
  <si>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</si>
  <si>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</si>
  <si>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</si>
  <si>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</si>
  <si>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</si>
  <si>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</si>
  <si>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</si>
  <si>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</si>
  <si>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</si>
  <si>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</si>
  <si>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</si>
  <si>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</si>
  <si>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</si>
  <si>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</si>
  <si>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</si>
  <si>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</si>
  <si>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</si>
  <si>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Сумма, €</t>
  </si>
  <si>
    <t>I кв</t>
  </si>
  <si>
    <t>II кв</t>
  </si>
  <si>
    <t>III кв</t>
  </si>
  <si>
    <t>IV кв</t>
  </si>
  <si>
    <t>Сумма</t>
  </si>
  <si>
    <t>Умная таблица, МИНЕСЛИ на основе массива</t>
  </si>
  <si>
    <t>№</t>
  </si>
  <si>
    <t>Фамилия Имя Отчество</t>
  </si>
  <si>
    <t>Коэффициент</t>
  </si>
  <si>
    <t>Отдел</t>
  </si>
  <si>
    <t>Оклад</t>
  </si>
  <si>
    <t>ОТД</t>
  </si>
  <si>
    <t>ОНК</t>
  </si>
  <si>
    <t>РМО</t>
  </si>
  <si>
    <t>ОКЧ</t>
  </si>
  <si>
    <t>ТКБ</t>
  </si>
  <si>
    <t>ОМА</t>
  </si>
  <si>
    <t>Куры охлажденные, кг</t>
  </si>
  <si>
    <t>Баранина , кг</t>
  </si>
  <si>
    <t>Свинина , кг</t>
  </si>
  <si>
    <t>Говядина на кости, кг</t>
  </si>
  <si>
    <t>Пельмени, кг</t>
  </si>
  <si>
    <t>Сосиски, кг</t>
  </si>
  <si>
    <t>Минимальный положительный коэффициент</t>
  </si>
  <si>
    <t>Минимальный оклад в отделе ОТД</t>
  </si>
  <si>
    <t>Цена, €</t>
  </si>
  <si>
    <t>Обработка ошибок, ЕСЛИОШИБКА</t>
  </si>
  <si>
    <t>Ф.И.О.</t>
  </si>
  <si>
    <t>Оклад, руб</t>
  </si>
  <si>
    <t>Премия</t>
  </si>
  <si>
    <t>отдел</t>
  </si>
  <si>
    <t>-</t>
  </si>
  <si>
    <t>Сумма премий</t>
  </si>
  <si>
    <t>Минимальная премия</t>
  </si>
  <si>
    <t>Антонов Андрей Алексеевич</t>
  </si>
  <si>
    <t>Воронцов Виталий Васильевич</t>
  </si>
  <si>
    <t>Вернадская Валентина Васильевна</t>
  </si>
  <si>
    <t>Дятел Даниил Сергеевич</t>
  </si>
  <si>
    <t>Дроздова Татьяна Дмитриевна</t>
  </si>
  <si>
    <t>Дынин Дмитрий Иванович</t>
  </si>
  <si>
    <t>Зайкова Зинаида Тихоновна</t>
  </si>
  <si>
    <t>Лисов Леонид Анатольевич</t>
  </si>
  <si>
    <t>Мышкина Ксения Максимовна</t>
  </si>
  <si>
    <t>Носорогова Нина Анатольевна</t>
  </si>
  <si>
    <t>Носорогов Никита Сергеевич</t>
  </si>
  <si>
    <t>Орлова Татьяна Олеговна</t>
  </si>
  <si>
    <t>Перцев Семен Платонович</t>
  </si>
  <si>
    <t>Птицин Арсений Павлович</t>
  </si>
  <si>
    <t>Рогова Зинаида Романовна</t>
  </si>
  <si>
    <t>Редин Роман Андреевич</t>
  </si>
  <si>
    <t>Редин Рената Максимович</t>
  </si>
  <si>
    <t>Степнов Михаил Тимурович</t>
  </si>
  <si>
    <t>Степнова Светлана Ивановна</t>
  </si>
  <si>
    <t>Туров Тимофей Викторович</t>
  </si>
  <si>
    <t>Уткина Ульяна Владиславовна</t>
  </si>
  <si>
    <t>Хорова Кристина Харитоновна</t>
  </si>
  <si>
    <t>Южный Юрий Аркадьевич</t>
  </si>
  <si>
    <t>Таблица через массив на основе функции ВЫБОР как аргумент для ВПР</t>
  </si>
  <si>
    <t>Код должности</t>
  </si>
  <si>
    <t xml:space="preserve">Должность </t>
  </si>
  <si>
    <t>Сотрудник</t>
  </si>
  <si>
    <t>Должность</t>
  </si>
  <si>
    <t>З-П</t>
  </si>
  <si>
    <t>а</t>
  </si>
  <si>
    <t>Бухгалтер</t>
  </si>
  <si>
    <t>Курьер</t>
  </si>
  <si>
    <t>б</t>
  </si>
  <si>
    <t>в</t>
  </si>
  <si>
    <t>Директор</t>
  </si>
  <si>
    <t>Уборщик</t>
  </si>
  <si>
    <t>г</t>
  </si>
  <si>
    <t>Редактор</t>
  </si>
  <si>
    <t>д</t>
  </si>
  <si>
    <t>Многоячеечный массив и СУММ</t>
  </si>
  <si>
    <t>Многокритериальный поиск, ИНДЕКС, ПОИСКПОЗ</t>
  </si>
  <si>
    <t>Код клиента</t>
  </si>
  <si>
    <t>Код сотрудника</t>
  </si>
  <si>
    <t>Стоимость заказа</t>
  </si>
  <si>
    <t>Код заказа</t>
  </si>
  <si>
    <t>Получатель</t>
  </si>
  <si>
    <t>Код Клиента</t>
  </si>
  <si>
    <t>VIP</t>
  </si>
  <si>
    <t>Код Сотрудника</t>
  </si>
  <si>
    <t>AVA</t>
  </si>
  <si>
    <t>DOK</t>
  </si>
  <si>
    <t>MED</t>
  </si>
  <si>
    <t>OPA</t>
  </si>
  <si>
    <t>Арбузова Ксения</t>
  </si>
  <si>
    <t>Крохина Наталья</t>
  </si>
  <si>
    <t>Ольхова Тамара</t>
  </si>
  <si>
    <t>Рудой Сергей</t>
  </si>
  <si>
    <t>Иванов Дмитрий</t>
  </si>
  <si>
    <t>Антонова Ирина</t>
  </si>
  <si>
    <t>Резкова Ульяна</t>
  </si>
  <si>
    <t>Птичкин Никита</t>
  </si>
  <si>
    <t>Грозный Тимур</t>
  </si>
  <si>
    <t>Воробьева Татьяна</t>
  </si>
  <si>
    <t>Алексеев Иван</t>
  </si>
  <si>
    <t>Курочкин Дмитрий</t>
  </si>
  <si>
    <t>Фелисеева Ксения</t>
  </si>
  <si>
    <t>Уткин Павел</t>
  </si>
  <si>
    <t>Пчелкина Екатерина</t>
  </si>
  <si>
    <t>Веселов Петр</t>
  </si>
  <si>
    <t>Тигров Дмитрий</t>
  </si>
  <si>
    <t>Китова Ирина</t>
  </si>
  <si>
    <t>Котова Ксения</t>
  </si>
  <si>
    <t>ЕСНД, ИНДЕКС, ПОИСКПОЗ</t>
  </si>
  <si>
    <t xml:space="preserve">Работа с СУММПРОИЗВ </t>
  </si>
  <si>
    <t>Фамилия</t>
  </si>
  <si>
    <t>Имя</t>
  </si>
  <si>
    <t>Отчество</t>
  </si>
  <si>
    <t>Пол</t>
  </si>
  <si>
    <t>Дата
рождения</t>
  </si>
  <si>
    <t>Город</t>
  </si>
  <si>
    <t>Оклад, €</t>
  </si>
  <si>
    <t>Алексеевич</t>
  </si>
  <si>
    <t>м</t>
  </si>
  <si>
    <t>Москва</t>
  </si>
  <si>
    <t>ФИН</t>
  </si>
  <si>
    <t>Арбузова</t>
  </si>
  <si>
    <t>Анна</t>
  </si>
  <si>
    <t>ж</t>
  </si>
  <si>
    <t>Звенигород</t>
  </si>
  <si>
    <t>ЛОГ</t>
  </si>
  <si>
    <t>Василий</t>
  </si>
  <si>
    <t>Викторович</t>
  </si>
  <si>
    <t>Нижний Новгород</t>
  </si>
  <si>
    <t>Викторовна</t>
  </si>
  <si>
    <t>Екатеринбург</t>
  </si>
  <si>
    <t>Воронов</t>
  </si>
  <si>
    <t>Виктор</t>
  </si>
  <si>
    <t>Васильевич</t>
  </si>
  <si>
    <t>Воронова</t>
  </si>
  <si>
    <t>Васильевна</t>
  </si>
  <si>
    <t>Дмитриевна</t>
  </si>
  <si>
    <t>Казань</t>
  </si>
  <si>
    <t>Денис</t>
  </si>
  <si>
    <t>Дмитрий</t>
  </si>
  <si>
    <t>Дмитриевич</t>
  </si>
  <si>
    <t>Дятлов</t>
  </si>
  <si>
    <t>Зайкин</t>
  </si>
  <si>
    <t>Захарович</t>
  </si>
  <si>
    <t>Ярославль</t>
  </si>
  <si>
    <t>Карасев</t>
  </si>
  <si>
    <t>Константин</t>
  </si>
  <si>
    <t>Лариса</t>
  </si>
  <si>
    <t>Михайлович</t>
  </si>
  <si>
    <t>Санкт-Петербург</t>
  </si>
  <si>
    <t>Марина</t>
  </si>
  <si>
    <t>Максимовна</t>
  </si>
  <si>
    <t>Никита</t>
  </si>
  <si>
    <t>Николаевич</t>
  </si>
  <si>
    <t>Владимир</t>
  </si>
  <si>
    <t>Оксана</t>
  </si>
  <si>
    <t>Олеговна</t>
  </si>
  <si>
    <t>Орлов</t>
  </si>
  <si>
    <t>Ольга</t>
  </si>
  <si>
    <t>Павел</t>
  </si>
  <si>
    <t>Красногорск</t>
  </si>
  <si>
    <t>Платонович</t>
  </si>
  <si>
    <t>Перцева</t>
  </si>
  <si>
    <t>Полина</t>
  </si>
  <si>
    <t>Петр</t>
  </si>
  <si>
    <t>Павлович</t>
  </si>
  <si>
    <t>Роман</t>
  </si>
  <si>
    <t>Кол-во сотрудников в отделе ФИН и ЛОГ</t>
  </si>
  <si>
    <t>Сумма окладов женщин по ФИН и ЛОГ</t>
  </si>
  <si>
    <t>Средний оклад мужчин по ФИН и ЛОГ</t>
  </si>
  <si>
    <t>Мсц/Мгз</t>
  </si>
  <si>
    <t>Магазин 1</t>
  </si>
  <si>
    <t>Магазин 2</t>
  </si>
  <si>
    <t>Магазин 3</t>
  </si>
  <si>
    <t>Магазин 4</t>
  </si>
  <si>
    <t>Магазин 5</t>
  </si>
  <si>
    <t>1 (янв)</t>
  </si>
  <si>
    <t>2 (фев)</t>
  </si>
  <si>
    <t>3 (мар)</t>
  </si>
  <si>
    <t>4 (апр)</t>
  </si>
  <si>
    <t>5 (май)</t>
  </si>
  <si>
    <t>6 (июн)</t>
  </si>
  <si>
    <t>7 (июл)</t>
  </si>
  <si>
    <t>8 (авг)</t>
  </si>
  <si>
    <t>9 (сен)</t>
  </si>
  <si>
    <t>10 (окт)</t>
  </si>
  <si>
    <t>11 (ноя)</t>
  </si>
  <si>
    <t>12 (дек)</t>
  </si>
  <si>
    <t>Месяц №</t>
  </si>
  <si>
    <t>Магазин №</t>
  </si>
  <si>
    <t>Кол-во месяцев</t>
  </si>
  <si>
    <t>Кол-во магазинов</t>
  </si>
  <si>
    <t>Итоговая сумма</t>
  </si>
  <si>
    <t>Функция ТРАНСП</t>
  </si>
  <si>
    <t>Месяц</t>
  </si>
  <si>
    <t>Январь</t>
  </si>
  <si>
    <t>Февраль</t>
  </si>
  <si>
    <t>Март</t>
  </si>
  <si>
    <t>Апрель</t>
  </si>
  <si>
    <t>Июнь</t>
  </si>
  <si>
    <t>Заказов</t>
  </si>
  <si>
    <t>Результат транспонирования</t>
  </si>
  <si>
    <t>ДВССЫЛ и динамические списки</t>
  </si>
  <si>
    <t>Овощи</t>
  </si>
  <si>
    <t>Огурец</t>
  </si>
  <si>
    <t>Капуста</t>
  </si>
  <si>
    <t>Морковь</t>
  </si>
  <si>
    <t>Баклажан</t>
  </si>
  <si>
    <t>Картофель</t>
  </si>
  <si>
    <t>Помидор</t>
  </si>
  <si>
    <t>Свекла</t>
  </si>
  <si>
    <t>Перец</t>
  </si>
  <si>
    <t>Фрукты</t>
  </si>
  <si>
    <t>Яблоко</t>
  </si>
  <si>
    <t>Банан</t>
  </si>
  <si>
    <t>Апельсин</t>
  </si>
  <si>
    <t>Персик</t>
  </si>
  <si>
    <t>Ананас</t>
  </si>
  <si>
    <t>Слива</t>
  </si>
  <si>
    <t>Категория</t>
  </si>
  <si>
    <t>ДВССЫЛ в проверке данных</t>
  </si>
  <si>
    <t>Сумма, р</t>
  </si>
  <si>
    <t>Срок, месяцы</t>
  </si>
  <si>
    <t>Ставка, за год</t>
  </si>
  <si>
    <t>Платеж, р</t>
  </si>
  <si>
    <t>Переплата, р</t>
  </si>
  <si>
    <t>целевая функция</t>
  </si>
  <si>
    <t>Процентная ставка, за год</t>
  </si>
  <si>
    <t>Планирование выплат при кридите, ПЛТ</t>
  </si>
  <si>
    <t>Подбор параметра в "Анализ ЧТО ЕСЛИ"</t>
  </si>
  <si>
    <t>Стоимость 1 л, руб/л</t>
  </si>
  <si>
    <t>Количество, л</t>
  </si>
  <si>
    <t>Сумма кредита, $</t>
  </si>
  <si>
    <t>Годовая ставка</t>
  </si>
  <si>
    <t>Ежемесячные выплаты, $</t>
  </si>
  <si>
    <t>Количество периодов выплаты, мес</t>
  </si>
  <si>
    <r>
      <t xml:space="preserve">Сумма, </t>
    </r>
    <r>
      <rPr>
        <sz val="12"/>
        <color rgb="FF002060"/>
        <rFont val="Arial"/>
        <family val="2"/>
        <charset val="204"/>
      </rPr>
      <t>€</t>
    </r>
  </si>
  <si>
    <r>
      <t xml:space="preserve">Курс </t>
    </r>
    <r>
      <rPr>
        <sz val="12"/>
        <color rgb="FF002060"/>
        <rFont val="Arial"/>
        <family val="2"/>
        <charset val="204"/>
      </rPr>
      <t>€</t>
    </r>
  </si>
  <si>
    <t>Меняя значение в этой ячейке</t>
  </si>
  <si>
    <t>В этой ячейке установим значение 81, используя подбор параметра в "Аназиз что если"</t>
  </si>
  <si>
    <t>Магазин1</t>
  </si>
  <si>
    <t>Магазин2</t>
  </si>
  <si>
    <t>Магазин3</t>
  </si>
  <si>
    <t>Магазин4</t>
  </si>
  <si>
    <t>Магазин5</t>
  </si>
  <si>
    <t>Склад 1</t>
  </si>
  <si>
    <t>Склад 2</t>
  </si>
  <si>
    <t>Подбор параметра через ПОИСК РЕШЕНИЯ</t>
  </si>
  <si>
    <t>Найдем маршрут доставки из магазинов до складов, соблюдая емкость складов и требуемых ограничений</t>
  </si>
  <si>
    <t>Емкость склада</t>
  </si>
  <si>
    <t>Итого</t>
  </si>
  <si>
    <t>Итого, ед</t>
  </si>
  <si>
    <t>Требуется, ед</t>
  </si>
  <si>
    <t>Общая стоимость доставки</t>
  </si>
  <si>
    <t>Ограничение</t>
  </si>
  <si>
    <t>В "поиске решения" прописываем ограничения и условия для поиска</t>
  </si>
  <si>
    <t>Пользовательские форматы</t>
  </si>
  <si>
    <t>Инвентарный номер</t>
  </si>
  <si>
    <t>Дата ввода</t>
  </si>
  <si>
    <t>Дата начала</t>
  </si>
  <si>
    <t>Дата окончания</t>
  </si>
  <si>
    <t>Длительность, час и мин</t>
  </si>
  <si>
    <t>Пользовательский формат, даты</t>
  </si>
  <si>
    <t>Пользовательский формат ячеек, цвет</t>
  </si>
  <si>
    <t>Склад</t>
  </si>
  <si>
    <t>На складе</t>
  </si>
  <si>
    <t>Минимальный запас</t>
  </si>
  <si>
    <t>Ситуация</t>
  </si>
  <si>
    <t>Разделы форматов</t>
  </si>
  <si>
    <t>Чайник</t>
  </si>
  <si>
    <t>Кофеварка</t>
  </si>
  <si>
    <t>Тостер</t>
  </si>
  <si>
    <t>Пылесос</t>
  </si>
  <si>
    <t>Фен</t>
  </si>
  <si>
    <t>Плойка</t>
  </si>
  <si>
    <t>Вафельница</t>
  </si>
  <si>
    <t>Формат</t>
  </si>
  <si>
    <t>[Цвет10]+0" Избыток";[Красный]-0" Дефицит";[Синий]"норма"</t>
  </si>
  <si>
    <t>Формат для стоимости ремонта2</t>
  </si>
  <si>
    <t>[Цвет43]0,00" у.е."</t>
  </si>
  <si>
    <t>Формат для длительности</t>
  </si>
  <si>
    <t>[ч]" час" мм" мин"</t>
  </si>
  <si>
    <t>Скрытие разделов</t>
  </si>
  <si>
    <t>Положит числа</t>
  </si>
  <si>
    <t>Текст</t>
  </si>
  <si>
    <t>Сочи</t>
  </si>
  <si>
    <t>0;;;</t>
  </si>
  <si>
    <t>;;;@</t>
  </si>
  <si>
    <t>Условия</t>
  </si>
  <si>
    <t>[Зеленый][&gt;100000]0;[Синий][&gt;20000]0;0</t>
  </si>
  <si>
    <t>Авто</t>
  </si>
  <si>
    <t>Разгон до 100 км/ч</t>
  </si>
  <si>
    <t>Средняя цена, у.е.</t>
  </si>
  <si>
    <t>Дорожный просвет, см</t>
  </si>
  <si>
    <t>Седан</t>
  </si>
  <si>
    <t>Кроссовер</t>
  </si>
  <si>
    <t>Лада</t>
  </si>
  <si>
    <t>БМВ</t>
  </si>
  <si>
    <t>Разные типы визуализаций на одном макете</t>
  </si>
  <si>
    <t>0 000" у.е."</t>
  </si>
  <si>
    <t>Формат для сред цены</t>
  </si>
  <si>
    <t>Диаграмма с накоплением и итогами сверху</t>
  </si>
  <si>
    <t>Ручка</t>
  </si>
  <si>
    <t>Бумага</t>
  </si>
  <si>
    <t>Карандаш</t>
  </si>
  <si>
    <t>Ластик</t>
  </si>
  <si>
    <t>Пенал</t>
  </si>
  <si>
    <t>Тверь</t>
  </si>
  <si>
    <t>Диаграмма Ганта</t>
  </si>
  <si>
    <t>Длительность</t>
  </si>
  <si>
    <t>Задержка</t>
  </si>
  <si>
    <t>Разработка анкеты</t>
  </si>
  <si>
    <t>Подведение итогов</t>
  </si>
  <si>
    <t>Проведение анкетирования</t>
  </si>
  <si>
    <t>Печать анкеты</t>
  </si>
  <si>
    <t>Рассылка анкеты</t>
  </si>
  <si>
    <t>Сбор анкет</t>
  </si>
  <si>
    <t>Обработка результатов анкет</t>
  </si>
  <si>
    <t>Анализ результатов</t>
  </si>
  <si>
    <t>Формирование отчета</t>
  </si>
  <si>
    <t>Этапы анкетирования</t>
  </si>
  <si>
    <t>Диаграмма Торнадо</t>
  </si>
  <si>
    <t>Село</t>
  </si>
  <si>
    <t>мужчины</t>
  </si>
  <si>
    <t>женщины</t>
  </si>
  <si>
    <t>до 1 года</t>
  </si>
  <si>
    <t>0-4</t>
  </si>
  <si>
    <t>5-9</t>
  </si>
  <si>
    <t xml:space="preserve">10-14 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</si>
  <si>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</si>
  <si>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</si>
  <si>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</si>
  <si>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</si>
  <si>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</si>
  <si>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</si>
  <si>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</si>
  <si>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</si>
  <si>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</si>
  <si>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</si>
  <si>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</si>
  <si>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 и более</t>
  </si>
  <si>
    <t>0;0;;</t>
  </si>
  <si>
    <t>Возрастные группы (лет)</t>
  </si>
  <si>
    <t>Диаграмма термометр</t>
  </si>
  <si>
    <t>Регион</t>
  </si>
  <si>
    <t>Макс план</t>
  </si>
  <si>
    <t>Мин план</t>
  </si>
  <si>
    <t>Текущее</t>
  </si>
  <si>
    <t>1 кв</t>
  </si>
  <si>
    <t>2 кв</t>
  </si>
  <si>
    <t>3 кв</t>
  </si>
  <si>
    <t>4 кв</t>
  </si>
  <si>
    <t>Разница</t>
  </si>
  <si>
    <t>Самара</t>
  </si>
  <si>
    <t>Орел</t>
  </si>
  <si>
    <t>Иркутск</t>
  </si>
  <si>
    <t>Владивосток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</si>
  <si>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</si>
  <si>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</si>
  <si>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</si>
  <si>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</si>
  <si>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</si>
  <si>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</si>
  <si>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r>
      <t xml:space="preserve">Цена, </t>
    </r>
    <r>
      <rPr>
        <sz val="12"/>
        <color theme="1"/>
        <rFont val="Arial"/>
        <family val="2"/>
        <charset val="204"/>
      </rPr>
      <t>€</t>
    </r>
  </si>
  <si>
    <r>
      <t xml:space="preserve">Итоговая сумма заказов </t>
    </r>
    <r>
      <rPr>
        <b/>
        <sz val="12"/>
        <color theme="1"/>
        <rFont val="Arial"/>
        <family val="2"/>
        <charset val="204"/>
      </rPr>
      <t>с учетом доставки</t>
    </r>
    <r>
      <rPr>
        <sz val="12"/>
        <color theme="1"/>
        <rFont val="Arial"/>
        <family val="2"/>
        <charset val="204"/>
      </rPr>
      <t>, р</t>
    </r>
  </si>
  <si>
    <r>
      <t xml:space="preserve">Максимальная сумма заказа </t>
    </r>
    <r>
      <rPr>
        <b/>
        <sz val="12"/>
        <color theme="1"/>
        <rFont val="Arial"/>
        <family val="2"/>
        <charset val="204"/>
      </rPr>
      <t>c учетом доставки</t>
    </r>
    <r>
      <rPr>
        <sz val="12"/>
        <color theme="1"/>
        <rFont val="Arial"/>
        <family val="2"/>
        <charset val="204"/>
      </rPr>
      <t>, р</t>
    </r>
  </si>
  <si>
    <r>
      <t xml:space="preserve">Средняя сумма заказа </t>
    </r>
    <r>
      <rPr>
        <b/>
        <sz val="12"/>
        <color theme="1"/>
        <rFont val="Arial"/>
        <family val="2"/>
        <charset val="204"/>
      </rPr>
      <t>без учета доставки</t>
    </r>
    <r>
      <rPr>
        <sz val="12"/>
        <color theme="1"/>
        <rFont val="Arial"/>
        <family val="2"/>
        <charset val="204"/>
      </rPr>
      <t>, р
Результат - только целая часть числа</t>
    </r>
  </si>
  <si>
    <r>
      <t xml:space="preserve">Средняя сумма заказа </t>
    </r>
    <r>
      <rPr>
        <b/>
        <sz val="12"/>
        <color theme="1"/>
        <rFont val="Arial"/>
        <family val="2"/>
        <charset val="204"/>
      </rPr>
      <t>с учетом доставки</t>
    </r>
    <r>
      <rPr>
        <sz val="12"/>
        <color theme="1"/>
        <rFont val="Arial"/>
        <family val="2"/>
        <charset val="204"/>
      </rPr>
      <t>, р
Результат - значение кратное 5 в большую сторону</t>
    </r>
  </si>
  <si>
    <t>Западный</t>
  </si>
  <si>
    <t>Южный</t>
  </si>
  <si>
    <t>Центральный</t>
  </si>
  <si>
    <t>Восточный</t>
  </si>
  <si>
    <t>Северный</t>
  </si>
  <si>
    <t>OPP</t>
  </si>
  <si>
    <t>TAN</t>
  </si>
  <si>
    <t>RGF</t>
  </si>
  <si>
    <t>GTQ</t>
  </si>
  <si>
    <t>WHL</t>
  </si>
  <si>
    <t>Функция СМЕЩ</t>
  </si>
  <si>
    <t>Ксения</t>
  </si>
  <si>
    <t>Инна</t>
  </si>
  <si>
    <t>Витальевна</t>
  </si>
  <si>
    <t>Виноградов</t>
  </si>
  <si>
    <t>Андреевич</t>
  </si>
  <si>
    <t>Веселова</t>
  </si>
  <si>
    <t>Антонович</t>
  </si>
  <si>
    <t>Игоревна</t>
  </si>
  <si>
    <t>Дубный</t>
  </si>
  <si>
    <t>Анатольевич</t>
  </si>
  <si>
    <t>Дронова</t>
  </si>
  <si>
    <t>Журавлев</t>
  </si>
  <si>
    <t>Сергеева</t>
  </si>
  <si>
    <t>Динара</t>
  </si>
  <si>
    <t>Засухин</t>
  </si>
  <si>
    <t>Игорь</t>
  </si>
  <si>
    <t>Краев</t>
  </si>
  <si>
    <t>Ломоносова</t>
  </si>
  <si>
    <t>Елена</t>
  </si>
  <si>
    <t>Петровна</t>
  </si>
  <si>
    <t>Лисова</t>
  </si>
  <si>
    <t>Михайловна</t>
  </si>
  <si>
    <t>Уткин</t>
  </si>
  <si>
    <t>Китова</t>
  </si>
  <si>
    <t>Котов</t>
  </si>
  <si>
    <t>Фелисеев</t>
  </si>
  <si>
    <t>Рыбина</t>
  </si>
  <si>
    <t>Кароасева</t>
  </si>
  <si>
    <t>Татьяна</t>
  </si>
  <si>
    <t>Речкин</t>
  </si>
  <si>
    <t>Ухов</t>
  </si>
  <si>
    <t>Игоревич</t>
  </si>
  <si>
    <t>Шарова</t>
  </si>
  <si>
    <t>Антонина</t>
  </si>
  <si>
    <t>Шелухова</t>
  </si>
  <si>
    <t>Андреевна</t>
  </si>
  <si>
    <t>Щипков</t>
  </si>
  <si>
    <t>Ширин</t>
  </si>
  <si>
    <t>Рисовый</t>
  </si>
  <si>
    <t>Мандарин</t>
  </si>
  <si>
    <t>Виноград</t>
  </si>
  <si>
    <t>Стоимость ремонта</t>
  </si>
  <si>
    <t>Рено</t>
  </si>
  <si>
    <t>Ауди</t>
  </si>
  <si>
    <t>Хавал</t>
  </si>
  <si>
    <t>Лексус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</si>
</sst>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#,##0&quot;р.&quot;"/>
    <numFmt numFmtId="165" formatCode="#,##0.00&quot;р.&quot;"/>
    <numFmt numFmtId="166" formatCode="_-* #,##0\ _₽_-;\-* #,##0\ _₽_-;_-* &quot;-&quot;\ _₽_-;_-@_-"/>
    <numFmt numFmtId="167" formatCode="_-* #,##0.00\ _₽_-;\-* #,##0.00\ _₽_-;_-* &quot;-&quot;??\ _₽_-;_-@_-"/>
    <numFmt numFmtId="168" formatCode="_-* #,##0.00\ [$₽-419]_-;\-* #,##0.00\ [$₽-419]_-;_-* &quot;-&quot;??\ [$₽-419]_-;_-@_-"/>
    <numFmt numFmtId="169" formatCode="_-[$€-2]\ * #,##0.00_-;\-[$€-2]\ * #,##0.00_-;_-[$€-2]\ * &quot;-&quot;??_-;_-@_-"/>
    <numFmt numFmtId="170" formatCode="_-* #,##0_р_._-;\-* #,##0_р_._-;_-* &quot;-&quot;??_р_._-;_-@_-"/>
    <numFmt numFmtId="171" formatCode="_-* #,##0\ [$₽-419]_-;\-* #,##0\ [$₽-419]_-;_-* &quot;-&quot;??\ [$₽-419]_-;_-@_-"/>
    <numFmt numFmtId="172" formatCode="[$$-80A]#,##0.00;\-[$$-80A]#,##0.00"/>
    <numFmt numFmtId="173" formatCode="#,##0.00_ ;\-#,##0.00\ "/>
    <numFmt numFmtId="174" formatCode="#,##0_р_."/>
    <numFmt numFmtId="175" formatCode="0.0%"/>
    <numFmt numFmtId="176" formatCode="_-* #,##0.00&quot;р.&quot;_-;\-* #,##0.00&quot;р.&quot;_-;_-* &quot;-&quot;??&quot;р.&quot;_-;_-@_-"/>
    <numFmt numFmtId="177" formatCode="0&quot; мес&quot;"/>
    <numFmt numFmtId="178" formatCode="#,##0.00\ [$$-C0C]_ ;\-#,##0.00\ [$$-C0C]\ "/>
    <numFmt numFmtId="179" formatCode="_(&quot;$&quot;* #,##0.00_);_(&quot;$&quot;* \(#,##0.00\);_(&quot;$&quot;* &quot;-&quot;??_);_(@_)"/>
    <numFmt numFmtId="180" formatCode="0&quot; шт.&quot;"/>
    <numFmt numFmtId="181" formatCode="[Red]0.00&quot; у.е.&quot;"/>
    <numFmt numFmtId="182" formatCode="[Blue]\№\ 0\-0000"/>
    <numFmt numFmtId="183" formatCode="ddd\ dd/mm"/>
    <numFmt numFmtId="184" formatCode="dd\ mmm\ ddd"/>
    <numFmt numFmtId="185" formatCode="[h]&quot; час&quot;\ mm&quot; мин&quot;"/>
    <numFmt numFmtId="186" formatCode="[Color10]\+0&quot; Избыток&quot;;[Red]\-0&quot; Дефицит&quot;;[Blue]&quot;норма&quot;"/>
    <numFmt numFmtId="187" formatCode="0;;;"/>
    <numFmt numFmtId="188" formatCode=";;;@"/>
    <numFmt numFmtId="189" formatCode="[Green][&gt;100000]0;[Blue][&gt;20000]0;0"/>
    <numFmt numFmtId="190" formatCode="0;0;;"/>
    <numFmt numFmtId="191" formatCode="\+0;\-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0"/>
      <name val="Arial"/>
      <family val="2"/>
      <charset val="204"/>
    </font>
    <font>
      <sz val="12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b/>
      <sz val="10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theme="0" tint="-0.499984740745262"/>
      <name val="Arial"/>
      <family val="2"/>
      <charset val="204"/>
    </font>
    <font>
      <sz val="11"/>
      <color theme="0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6" tint="0.59999389629810485"/>
        <bgColor theme="4" tint="0.59999389629810485"/>
      </patternFill>
    </fill>
    <fill>
      <patternFill patternType="solid">
        <fgColor theme="6" tint="0.59999389629810485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4" tint="0.59999389629810485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 tint="-0.24994659260841701"/>
      </left>
      <right style="thin">
        <color indexed="64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indexed="64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6" fillId="0" borderId="0"/>
    <xf numFmtId="0" fontId="10" fillId="0" borderId="0"/>
    <xf numFmtId="0" fontId="8" fillId="0" borderId="0"/>
    <xf numFmtId="43" fontId="9" fillId="0" borderId="0" applyFont="0" applyFill="0" applyBorder="0" applyAlignment="0" applyProtection="0"/>
    <xf numFmtId="0" fontId="6" fillId="0" borderId="0"/>
    <xf numFmtId="0" fontId="10" fillId="0" borderId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9" fontId="6" fillId="0" borderId="0" applyFont="0" applyFill="0" applyBorder="0" applyAlignment="0" applyProtection="0"/>
  </cellStyleXfs>
  <cellXfs count="215">
    <xf numFmtId="0" fontId="0" fillId="0" borderId="0" xfId="0"/>
    <xf numFmtId="0" fontId="11" fillId="0" borderId="0" xfId="0" applyFont="1"/>
    <xf numFmtId="164" fontId="13" fillId="0" borderId="1" xfId="3" applyNumberFormat="1" applyFont="1" applyBorder="1"/>
    <xf numFmtId="0" fontId="13" fillId="0" borderId="0" xfId="4" applyFont="1"/>
    <xf numFmtId="0" fontId="15" fillId="0" borderId="0" xfId="0" applyFont="1"/>
    <xf numFmtId="0" fontId="16" fillId="3" borderId="0" xfId="0" applyFont="1" applyFill="1"/>
    <xf numFmtId="0" fontId="16" fillId="0" borderId="0" xfId="0" applyFont="1"/>
    <xf numFmtId="168" fontId="15" fillId="0" borderId="0" xfId="0" applyNumberFormat="1" applyFont="1"/>
    <xf numFmtId="49" fontId="12" fillId="0" borderId="0" xfId="5" applyNumberFormat="1" applyFont="1" applyAlignment="1">
      <alignment horizontal="left" vertical="top" wrapText="1" shrinkToFit="1"/>
    </xf>
    <xf numFmtId="2" fontId="18" fillId="0" borderId="0" xfId="5" applyNumberFormat="1" applyFont="1" applyAlignment="1">
      <alignment horizontal="right" vertical="center" indent="1"/>
    </xf>
    <xf numFmtId="0" fontId="19" fillId="3" borderId="0" xfId="0" applyFont="1" applyFill="1"/>
    <xf numFmtId="0" fontId="15" fillId="0" borderId="5" xfId="0" applyFont="1" applyBorder="1"/>
    <xf numFmtId="0" fontId="20" fillId="0" borderId="0" xfId="12" applyFont="1"/>
    <xf numFmtId="0" fontId="5" fillId="0" borderId="0" xfId="13" applyFont="1"/>
    <xf numFmtId="0" fontId="11" fillId="0" borderId="0" xfId="0" applyFont="1" applyAlignment="1">
      <alignment vertical="top"/>
    </xf>
    <xf numFmtId="0" fontId="15" fillId="0" borderId="0" xfId="0" applyFont="1" applyAlignment="1">
      <alignment vertical="top"/>
    </xf>
    <xf numFmtId="171" fontId="15" fillId="0" borderId="5" xfId="0" applyNumberFormat="1" applyFont="1" applyBorder="1"/>
    <xf numFmtId="171" fontId="15" fillId="0" borderId="5" xfId="0" applyNumberFormat="1" applyFont="1" applyBorder="1" applyAlignment="1">
      <alignment horizontal="center"/>
    </xf>
    <xf numFmtId="0" fontId="15" fillId="0" borderId="8" xfId="0" applyFont="1" applyBorder="1"/>
    <xf numFmtId="0" fontId="15" fillId="0" borderId="13" xfId="0" applyFont="1" applyBorder="1"/>
    <xf numFmtId="0" fontId="15" fillId="0" borderId="14" xfId="0" applyFont="1" applyBorder="1"/>
    <xf numFmtId="0" fontId="13" fillId="0" borderId="5" xfId="3" applyFont="1" applyBorder="1"/>
    <xf numFmtId="0" fontId="13" fillId="0" borderId="7" xfId="3" applyFont="1" applyBorder="1"/>
    <xf numFmtId="49" fontId="13" fillId="0" borderId="5" xfId="3" applyNumberFormat="1" applyFont="1" applyBorder="1"/>
    <xf numFmtId="0" fontId="13" fillId="0" borderId="5" xfId="16" applyFont="1" applyBorder="1"/>
    <xf numFmtId="14" fontId="13" fillId="0" borderId="5" xfId="3" applyNumberFormat="1" applyFont="1" applyBorder="1"/>
    <xf numFmtId="0" fontId="22" fillId="0" borderId="0" xfId="17" applyFont="1"/>
    <xf numFmtId="0" fontId="24" fillId="0" borderId="0" xfId="0" applyFont="1" applyAlignment="1">
      <alignment vertical="top"/>
    </xf>
    <xf numFmtId="49" fontId="13" fillId="0" borderId="0" xfId="0" applyNumberFormat="1" applyFont="1"/>
    <xf numFmtId="0" fontId="18" fillId="0" borderId="0" xfId="0" applyFont="1"/>
    <xf numFmtId="0" fontId="25" fillId="0" borderId="0" xfId="0" applyFont="1" applyAlignment="1">
      <alignment horizontal="left" indent="1"/>
    </xf>
    <xf numFmtId="0" fontId="26" fillId="0" borderId="0" xfId="0" applyFont="1"/>
    <xf numFmtId="0" fontId="17" fillId="0" borderId="9" xfId="0" applyFont="1" applyBorder="1"/>
    <xf numFmtId="0" fontId="17" fillId="0" borderId="5" xfId="12" applyFont="1" applyBorder="1"/>
    <xf numFmtId="0" fontId="17" fillId="9" borderId="5" xfId="12" applyFont="1" applyFill="1" applyBorder="1"/>
    <xf numFmtId="0" fontId="17" fillId="10" borderId="5" xfId="12" applyFont="1" applyFill="1" applyBorder="1" applyAlignment="1">
      <alignment horizontal="right"/>
    </xf>
    <xf numFmtId="176" fontId="15" fillId="12" borderId="5" xfId="20" applyNumberFormat="1" applyFont="1" applyFill="1" applyBorder="1"/>
    <xf numFmtId="0" fontId="17" fillId="11" borderId="5" xfId="12" applyFont="1" applyFill="1" applyBorder="1" applyAlignment="1">
      <alignment horizontal="right"/>
    </xf>
    <xf numFmtId="176" fontId="15" fillId="13" borderId="5" xfId="20" applyNumberFormat="1" applyFont="1" applyFill="1" applyBorder="1"/>
    <xf numFmtId="0" fontId="17" fillId="9" borderId="7" xfId="12" applyFont="1" applyFill="1" applyBorder="1"/>
    <xf numFmtId="0" fontId="17" fillId="11" borderId="6" xfId="12" applyFont="1" applyFill="1" applyBorder="1" applyAlignment="1">
      <alignment horizontal="right"/>
    </xf>
    <xf numFmtId="0" fontId="17" fillId="0" borderId="9" xfId="0" applyFont="1" applyBorder="1" applyAlignment="1">
      <alignment horizontal="right"/>
    </xf>
    <xf numFmtId="0" fontId="15" fillId="6" borderId="0" xfId="0" applyFont="1" applyFill="1"/>
    <xf numFmtId="0" fontId="15" fillId="4" borderId="9" xfId="0" applyFont="1" applyFill="1" applyBorder="1"/>
    <xf numFmtId="176" fontId="15" fillId="15" borderId="5" xfId="20" applyNumberFormat="1" applyFont="1" applyFill="1" applyBorder="1"/>
    <xf numFmtId="176" fontId="15" fillId="15" borderId="7" xfId="20" applyNumberFormat="1" applyFont="1" applyFill="1" applyBorder="1"/>
    <xf numFmtId="176" fontId="15" fillId="16" borderId="6" xfId="20" applyNumberFormat="1" applyFont="1" applyFill="1" applyBorder="1"/>
    <xf numFmtId="176" fontId="15" fillId="16" borderId="18" xfId="20" applyNumberFormat="1" applyFont="1" applyFill="1" applyBorder="1"/>
    <xf numFmtId="0" fontId="27" fillId="0" borderId="0" xfId="0" applyFont="1"/>
    <xf numFmtId="176" fontId="15" fillId="14" borderId="9" xfId="0" applyNumberFormat="1" applyFont="1" applyFill="1" applyBorder="1"/>
    <xf numFmtId="176" fontId="15" fillId="17" borderId="9" xfId="0" applyNumberFormat="1" applyFont="1" applyFill="1" applyBorder="1"/>
    <xf numFmtId="0" fontId="15" fillId="2" borderId="19" xfId="0" applyFont="1" applyFill="1" applyBorder="1"/>
    <xf numFmtId="0" fontId="0" fillId="3" borderId="0" xfId="0" applyFill="1"/>
    <xf numFmtId="0" fontId="28" fillId="3" borderId="0" xfId="0" applyFont="1" applyFill="1"/>
    <xf numFmtId="0" fontId="28" fillId="0" borderId="0" xfId="0" applyFont="1"/>
    <xf numFmtId="180" fontId="5" fillId="0" borderId="0" xfId="3" applyNumberFormat="1" applyFont="1"/>
    <xf numFmtId="181" fontId="5" fillId="0" borderId="0" xfId="3" applyNumberFormat="1" applyFont="1"/>
    <xf numFmtId="182" fontId="5" fillId="0" borderId="0" xfId="3" applyNumberFormat="1" applyFont="1"/>
    <xf numFmtId="0" fontId="30" fillId="0" borderId="5" xfId="0" applyFont="1" applyBorder="1"/>
    <xf numFmtId="0" fontId="29" fillId="0" borderId="5" xfId="0" applyFont="1" applyBorder="1"/>
    <xf numFmtId="183" fontId="5" fillId="0" borderId="0" xfId="3" applyNumberFormat="1" applyFont="1"/>
    <xf numFmtId="184" fontId="5" fillId="0" borderId="0" xfId="3" applyNumberFormat="1" applyFont="1"/>
    <xf numFmtId="185" fontId="5" fillId="0" borderId="0" xfId="3" applyNumberFormat="1" applyFont="1"/>
    <xf numFmtId="187" fontId="1" fillId="0" borderId="5" xfId="0" applyNumberFormat="1" applyFont="1" applyBorder="1"/>
    <xf numFmtId="188" fontId="1" fillId="0" borderId="5" xfId="0" applyNumberFormat="1" applyFont="1" applyBorder="1"/>
    <xf numFmtId="0" fontId="5" fillId="0" borderId="5" xfId="3" applyFont="1" applyBorder="1"/>
    <xf numFmtId="0" fontId="11" fillId="0" borderId="5" xfId="0" applyFont="1" applyBorder="1"/>
    <xf numFmtId="0" fontId="4" fillId="0" borderId="5" xfId="3" applyFont="1" applyBorder="1"/>
    <xf numFmtId="14" fontId="5" fillId="0" borderId="5" xfId="3" applyNumberFormat="1" applyFont="1" applyBorder="1"/>
    <xf numFmtId="0" fontId="32" fillId="3" borderId="0" xfId="0" applyFont="1" applyFill="1"/>
    <xf numFmtId="190" fontId="29" fillId="0" borderId="5" xfId="0" applyNumberFormat="1" applyFont="1" applyBorder="1"/>
    <xf numFmtId="0" fontId="31" fillId="19" borderId="5" xfId="0" applyFont="1" applyFill="1" applyBorder="1" applyAlignment="1">
      <alignment horizontal="center" vertical="center" wrapText="1"/>
    </xf>
    <xf numFmtId="0" fontId="31" fillId="19" borderId="5" xfId="0" applyFont="1" applyFill="1" applyBorder="1" applyAlignment="1">
      <alignment vertical="center"/>
    </xf>
    <xf numFmtId="191" fontId="0" fillId="0" borderId="5" xfId="0" applyNumberFormat="1" applyBorder="1"/>
    <xf numFmtId="0" fontId="32" fillId="19" borderId="5" xfId="0" applyFont="1" applyFill="1" applyBorder="1" applyAlignment="1">
      <alignment vertical="center"/>
    </xf>
    <xf numFmtId="0" fontId="5" fillId="0" borderId="5" xfId="13" applyFont="1" applyBorder="1"/>
    <xf numFmtId="0" fontId="5" fillId="0" borderId="5" xfId="13" applyFont="1" applyBorder="1" applyAlignment="1">
      <alignment horizontal="center"/>
    </xf>
    <xf numFmtId="49" fontId="13" fillId="0" borderId="8" xfId="3" applyNumberFormat="1" applyFont="1" applyBorder="1" applyAlignment="1">
      <alignment horizontal="center"/>
    </xf>
    <xf numFmtId="1" fontId="13" fillId="0" borderId="5" xfId="3" applyNumberFormat="1" applyFont="1" applyBorder="1" applyAlignment="1">
      <alignment horizontal="right" indent="1"/>
    </xf>
    <xf numFmtId="0" fontId="13" fillId="0" borderId="5" xfId="13" applyFont="1" applyBorder="1" applyAlignment="1">
      <alignment horizontal="center"/>
    </xf>
    <xf numFmtId="3" fontId="13" fillId="0" borderId="7" xfId="13" applyNumberFormat="1" applyFont="1" applyBorder="1"/>
    <xf numFmtId="49" fontId="13" fillId="0" borderId="13" xfId="3" applyNumberFormat="1" applyFont="1" applyBorder="1" applyAlignment="1">
      <alignment horizontal="center"/>
    </xf>
    <xf numFmtId="0" fontId="5" fillId="0" borderId="6" xfId="13" applyFont="1" applyBorder="1"/>
    <xf numFmtId="1" fontId="13" fillId="0" borderId="6" xfId="3" applyNumberFormat="1" applyFont="1" applyBorder="1" applyAlignment="1">
      <alignment horizontal="right" indent="1"/>
    </xf>
    <xf numFmtId="0" fontId="13" fillId="0" borderId="6" xfId="13" applyFont="1" applyBorder="1" applyAlignment="1">
      <alignment horizontal="center"/>
    </xf>
    <xf numFmtId="3" fontId="13" fillId="0" borderId="18" xfId="13" applyNumberFormat="1" applyFont="1" applyBorder="1"/>
    <xf numFmtId="0" fontId="30" fillId="18" borderId="5" xfId="13" applyFont="1" applyFill="1" applyBorder="1" applyAlignment="1">
      <alignment horizontal="center" vertical="center" wrapText="1"/>
    </xf>
    <xf numFmtId="0" fontId="30" fillId="18" borderId="5" xfId="13" applyFont="1" applyFill="1" applyBorder="1" applyAlignment="1">
      <alignment horizontal="center" vertical="center"/>
    </xf>
    <xf numFmtId="0" fontId="17" fillId="18" borderId="5" xfId="13" applyFont="1" applyFill="1" applyBorder="1" applyAlignment="1">
      <alignment horizontal="center" vertical="center" wrapText="1"/>
    </xf>
    <xf numFmtId="0" fontId="17" fillId="18" borderId="21" xfId="3" applyFont="1" applyFill="1" applyBorder="1" applyAlignment="1">
      <alignment horizontal="center" vertical="center" wrapText="1"/>
    </xf>
    <xf numFmtId="0" fontId="17" fillId="18" borderId="20" xfId="3" applyFont="1" applyFill="1" applyBorder="1" applyAlignment="1">
      <alignment horizontal="center" vertical="center" wrapText="1"/>
    </xf>
    <xf numFmtId="0" fontId="17" fillId="18" borderId="20" xfId="13" applyFont="1" applyFill="1" applyBorder="1" applyAlignment="1">
      <alignment horizontal="center" vertical="center" wrapText="1"/>
    </xf>
    <xf numFmtId="0" fontId="17" fillId="18" borderId="22" xfId="13" applyFont="1" applyFill="1" applyBorder="1" applyAlignment="1">
      <alignment horizontal="center" vertical="center" wrapText="1"/>
    </xf>
    <xf numFmtId="0" fontId="17" fillId="18" borderId="5" xfId="3" applyFont="1" applyFill="1" applyBorder="1" applyAlignment="1">
      <alignment horizontal="center" vertical="center" wrapText="1"/>
    </xf>
    <xf numFmtId="0" fontId="15" fillId="18" borderId="5" xfId="3" applyFont="1" applyFill="1" applyBorder="1" applyAlignment="1">
      <alignment horizontal="center"/>
    </xf>
    <xf numFmtId="0" fontId="13" fillId="0" borderId="5" xfId="3" applyFont="1" applyBorder="1" applyAlignment="1">
      <alignment horizontal="left" vertical="center" wrapText="1"/>
    </xf>
    <xf numFmtId="169" fontId="13" fillId="0" borderId="5" xfId="3" applyNumberFormat="1" applyFont="1" applyBorder="1"/>
    <xf numFmtId="169" fontId="21" fillId="0" borderId="5" xfId="12" applyNumberFormat="1" applyFont="1" applyBorder="1" applyAlignment="1">
      <alignment horizontal="centerContinuous" vertical="center"/>
    </xf>
    <xf numFmtId="169" fontId="21" fillId="0" borderId="5" xfId="1" applyNumberFormat="1" applyFont="1" applyBorder="1" applyAlignment="1">
      <alignment horizontal="centerContinuous" vertical="center"/>
    </xf>
    <xf numFmtId="0" fontId="15" fillId="18" borderId="5" xfId="0" applyFont="1" applyFill="1" applyBorder="1"/>
    <xf numFmtId="1" fontId="13" fillId="0" borderId="5" xfId="3" applyNumberFormat="1" applyFont="1" applyBorder="1" applyAlignment="1">
      <alignment horizontal="right" indent="2"/>
    </xf>
    <xf numFmtId="3" fontId="13" fillId="0" borderId="5" xfId="13" applyNumberFormat="1" applyFont="1" applyBorder="1"/>
    <xf numFmtId="170" fontId="5" fillId="0" borderId="5" xfId="15" applyNumberFormat="1" applyFont="1" applyBorder="1"/>
    <xf numFmtId="0" fontId="17" fillId="18" borderId="5" xfId="0" applyFont="1" applyFill="1" applyBorder="1" applyAlignment="1">
      <alignment horizontal="center" vertical="center"/>
    </xf>
    <xf numFmtId="49" fontId="12" fillId="0" borderId="5" xfId="5" applyNumberFormat="1" applyFont="1" applyBorder="1" applyAlignment="1">
      <alignment horizontal="center" vertical="center" wrapText="1" shrinkToFit="1"/>
    </xf>
    <xf numFmtId="0" fontId="13" fillId="0" borderId="5" xfId="3" applyFont="1" applyBorder="1" applyAlignment="1">
      <alignment horizontal="center" vertical="center"/>
    </xf>
    <xf numFmtId="168" fontId="12" fillId="0" borderId="5" xfId="5" applyNumberFormat="1" applyFont="1" applyBorder="1" applyAlignment="1">
      <alignment horizontal="center" vertical="center"/>
    </xf>
    <xf numFmtId="164" fontId="13" fillId="0" borderId="5" xfId="3" applyNumberFormat="1" applyFont="1" applyBorder="1" applyAlignment="1">
      <alignment horizontal="center" vertical="center"/>
    </xf>
    <xf numFmtId="164" fontId="13" fillId="0" borderId="5" xfId="3" applyNumberFormat="1" applyFont="1" applyBorder="1"/>
    <xf numFmtId="0" fontId="16" fillId="3" borderId="5" xfId="0" applyFont="1" applyFill="1" applyBorder="1"/>
    <xf numFmtId="165" fontId="13" fillId="0" borderId="5" xfId="3" applyNumberFormat="1" applyFont="1" applyBorder="1"/>
    <xf numFmtId="0" fontId="15" fillId="18" borderId="0" xfId="0" applyFont="1" applyFill="1"/>
    <xf numFmtId="0" fontId="19" fillId="3" borderId="0" xfId="0" applyFont="1" applyFill="1"/>
    <xf numFmtId="0" fontId="15" fillId="18" borderId="2" xfId="3" applyFont="1" applyFill="1" applyBorder="1" applyAlignment="1">
      <alignment horizontal="left"/>
    </xf>
    <xf numFmtId="0" fontId="15" fillId="18" borderId="3" xfId="3" applyFont="1" applyFill="1" applyBorder="1" applyAlignment="1">
      <alignment horizontal="left"/>
    </xf>
    <xf numFmtId="0" fontId="15" fillId="18" borderId="4" xfId="3" applyFont="1" applyFill="1" applyBorder="1" applyAlignment="1">
      <alignment horizontal="left"/>
    </xf>
    <xf numFmtId="0" fontId="17" fillId="18" borderId="5" xfId="12" applyFont="1" applyFill="1" applyBorder="1" applyAlignment="1">
      <alignment horizontal="center" vertical="center"/>
    </xf>
    <xf numFmtId="0" fontId="15" fillId="18" borderId="5" xfId="3" applyFont="1" applyFill="1" applyBorder="1" applyAlignment="1">
      <alignment horizontal="left"/>
    </xf>
    <xf numFmtId="0" fontId="15" fillId="18" borderId="5" xfId="3" applyFont="1" applyFill="1" applyBorder="1" applyAlignment="1">
      <alignment horizontal="left" wrapText="1"/>
    </xf>
    <xf numFmtId="0" fontId="16" fillId="3" borderId="5" xfId="0" applyFont="1" applyFill="1" applyBorder="1"/>
    <xf numFmtId="0" fontId="17" fillId="18" borderId="5" xfId="3" applyFont="1" applyFill="1" applyBorder="1" applyAlignment="1">
      <alignment horizontal="center" vertical="center" wrapText="1"/>
    </xf>
    <xf numFmtId="0" fontId="15" fillId="18" borderId="5" xfId="3" applyFont="1" applyFill="1" applyBorder="1" applyAlignment="1">
      <alignment horizontal="center"/>
    </xf>
    <xf numFmtId="0" fontId="15" fillId="18" borderId="5" xfId="0" applyFont="1" applyFill="1" applyBorder="1"/>
    <xf numFmtId="0" fontId="30" fillId="18" borderId="5" xfId="13" applyFont="1" applyFill="1" applyBorder="1" applyAlignment="1">
      <alignment horizontal="center" vertical="center"/>
    </xf>
    <xf numFmtId="0" fontId="15" fillId="2" borderId="10" xfId="0" applyFont="1" applyFill="1" applyBorder="1"/>
    <xf numFmtId="0" fontId="15" fillId="2" borderId="11" xfId="0" applyFont="1" applyFill="1" applyBorder="1"/>
    <xf numFmtId="0" fontId="15" fillId="2" borderId="12" xfId="0" applyFont="1" applyFill="1" applyBorder="1"/>
    <xf numFmtId="0" fontId="15" fillId="2" borderId="15" xfId="0" applyFont="1" applyFill="1" applyBorder="1"/>
    <xf numFmtId="0" fontId="15" fillId="2" borderId="16" xfId="0" applyFont="1" applyFill="1" applyBorder="1"/>
    <xf numFmtId="0" fontId="15" fillId="2" borderId="17" xfId="0" applyFont="1" applyFill="1" applyBorder="1"/>
    <xf numFmtId="0" fontId="15" fillId="2" borderId="4" xfId="0" applyFont="1" applyFill="1" applyBorder="1"/>
    <xf numFmtId="0" fontId="15" fillId="2" borderId="9" xfId="0" applyFont="1" applyFill="1" applyBorder="1"/>
    <xf numFmtId="0" fontId="15" fillId="2" borderId="3" xfId="0" applyFont="1" applyFill="1" applyBorder="1"/>
    <xf numFmtId="0" fontId="15" fillId="2" borderId="4" xfId="0" applyFont="1" applyFill="1" applyBorder="1" applyAlignment="1">
      <alignment horizontal="center"/>
    </xf>
    <xf numFmtId="0" fontId="31" fillId="19" borderId="6" xfId="0" applyFont="1" applyFill="1" applyBorder="1" applyAlignment="1">
      <alignment horizontal="center" vertical="center" wrapText="1"/>
    </xf>
    <xf numFmtId="0" fontId="31" fillId="19" borderId="20" xfId="0" applyFont="1" applyFill="1" applyBorder="1" applyAlignment="1">
      <alignment horizontal="center" vertical="center" wrapText="1"/>
    </xf>
    <xf numFmtId="0" fontId="31" fillId="19" borderId="7" xfId="0" applyFont="1" applyFill="1" applyBorder="1" applyAlignment="1">
      <alignment horizontal="center" vertical="center" wrapText="1"/>
    </xf>
    <xf numFmtId="0" fontId="31" fillId="19" borderId="8" xfId="0" applyFont="1" applyFill="1" applyBorder="1" applyAlignment="1">
      <alignment horizontal="center" vertical="center" wrapText="1"/>
    </xf>
    <xf numFmtId="0" fontId="15" fillId="18" borderId="21" xfId="3" applyFont="1" applyFill="1" applyBorder="1" applyAlignment="1">
      <alignment horizontal="center" vertical="center" wrapText="1"/>
    </xf>
    <xf numFmtId="0" fontId="15" fillId="18" borderId="20" xfId="3" applyFont="1" applyFill="1" applyBorder="1" applyAlignment="1">
      <alignment horizontal="center" vertical="center" wrapText="1"/>
    </xf>
    <xf numFmtId="0" fontId="15" fillId="18" borderId="22" xfId="3" applyFont="1" applyFill="1" applyBorder="1" applyAlignment="1">
      <alignment horizontal="center" vertical="center" wrapText="1"/>
    </xf>
    <xf numFmtId="49" fontId="13" fillId="4" borderId="8" xfId="3" applyNumberFormat="1" applyFont="1" applyFill="1" applyBorder="1"/>
    <xf numFmtId="0" fontId="13" fillId="4" borderId="5" xfId="3" applyFont="1" applyFill="1" applyBorder="1"/>
    <xf numFmtId="172" fontId="13" fillId="0" borderId="5" xfId="3" applyNumberFormat="1" applyFont="1" applyBorder="1"/>
    <xf numFmtId="0" fontId="13" fillId="0" borderId="5" xfId="3" quotePrefix="1" applyFont="1" applyBorder="1"/>
    <xf numFmtId="0" fontId="13" fillId="0" borderId="7" xfId="3" applyFont="1" applyBorder="1" applyAlignment="1">
      <alignment horizontal="left"/>
    </xf>
    <xf numFmtId="49" fontId="13" fillId="4" borderId="13" xfId="3" applyNumberFormat="1" applyFont="1" applyFill="1" applyBorder="1"/>
    <xf numFmtId="0" fontId="13" fillId="4" borderId="6" xfId="3" applyFont="1" applyFill="1" applyBorder="1"/>
    <xf numFmtId="172" fontId="13" fillId="0" borderId="6" xfId="3" applyNumberFormat="1" applyFont="1" applyBorder="1"/>
    <xf numFmtId="0" fontId="13" fillId="0" borderId="6" xfId="3" quotePrefix="1" applyFont="1" applyBorder="1"/>
    <xf numFmtId="0" fontId="13" fillId="0" borderId="18" xfId="3" applyFont="1" applyBorder="1" applyAlignment="1">
      <alignment horizontal="left"/>
    </xf>
    <xf numFmtId="0" fontId="13" fillId="18" borderId="5" xfId="3" applyFont="1" applyFill="1" applyBorder="1" applyAlignment="1">
      <alignment horizontal="left" vertical="center" wrapText="1"/>
    </xf>
    <xf numFmtId="0" fontId="13" fillId="18" borderId="5" xfId="3" applyFont="1" applyFill="1" applyBorder="1" applyAlignment="1">
      <alignment horizontal="left" vertical="center"/>
    </xf>
    <xf numFmtId="0" fontId="14" fillId="18" borderId="5" xfId="3" applyFont="1" applyFill="1" applyBorder="1" applyAlignment="1">
      <alignment vertical="center" wrapText="1"/>
    </xf>
    <xf numFmtId="0" fontId="14" fillId="18" borderId="5" xfId="3" applyFont="1" applyFill="1" applyBorder="1" applyAlignment="1">
      <alignment horizontal="left" vertical="center" wrapText="1"/>
    </xf>
    <xf numFmtId="0" fontId="14" fillId="18" borderId="5" xfId="3" applyFont="1" applyFill="1" applyBorder="1" applyAlignment="1">
      <alignment horizontal="left" vertical="center"/>
    </xf>
    <xf numFmtId="0" fontId="14" fillId="18" borderId="21" xfId="3" applyFont="1" applyFill="1" applyBorder="1" applyAlignment="1">
      <alignment horizontal="center" vertical="center" wrapText="1"/>
    </xf>
    <xf numFmtId="0" fontId="14" fillId="18" borderId="20" xfId="3" applyFont="1" applyFill="1" applyBorder="1" applyAlignment="1">
      <alignment horizontal="center" vertical="center" wrapText="1"/>
    </xf>
    <xf numFmtId="0" fontId="14" fillId="18" borderId="22" xfId="3" applyFont="1" applyFill="1" applyBorder="1" applyAlignment="1">
      <alignment horizontal="center" vertical="center" wrapText="1"/>
    </xf>
    <xf numFmtId="0" fontId="13" fillId="0" borderId="8" xfId="16" applyFont="1" applyBorder="1"/>
    <xf numFmtId="0" fontId="13" fillId="0" borderId="13" xfId="16" applyFont="1" applyBorder="1"/>
    <xf numFmtId="0" fontId="13" fillId="0" borderId="6" xfId="16" applyFont="1" applyBorder="1"/>
    <xf numFmtId="14" fontId="13" fillId="0" borderId="6" xfId="3" applyNumberFormat="1" applyFont="1" applyBorder="1"/>
    <xf numFmtId="0" fontId="13" fillId="0" borderId="6" xfId="3" applyFont="1" applyBorder="1"/>
    <xf numFmtId="0" fontId="13" fillId="0" borderId="18" xfId="3" applyFont="1" applyBorder="1"/>
    <xf numFmtId="0" fontId="23" fillId="18" borderId="5" xfId="15" applyNumberFormat="1" applyFont="1" applyFill="1" applyBorder="1" applyAlignment="1">
      <alignment vertical="center"/>
    </xf>
    <xf numFmtId="49" fontId="23" fillId="18" borderId="5" xfId="15" applyNumberFormat="1" applyFont="1" applyFill="1" applyBorder="1"/>
    <xf numFmtId="0" fontId="22" fillId="0" borderId="5" xfId="17" applyFont="1" applyBorder="1"/>
    <xf numFmtId="0" fontId="23" fillId="18" borderId="5" xfId="3" applyFont="1" applyFill="1" applyBorder="1" applyAlignment="1">
      <alignment vertical="center"/>
    </xf>
    <xf numFmtId="0" fontId="23" fillId="0" borderId="5" xfId="15" applyNumberFormat="1" applyFont="1" applyBorder="1"/>
    <xf numFmtId="0" fontId="23" fillId="18" borderId="5" xfId="3" applyFont="1" applyFill="1" applyBorder="1" applyAlignment="1">
      <alignment vertical="center"/>
    </xf>
    <xf numFmtId="0" fontId="23" fillId="0" borderId="5" xfId="15" applyNumberFormat="1" applyFont="1" applyBorder="1" applyAlignment="1"/>
    <xf numFmtId="0" fontId="22" fillId="20" borderId="5" xfId="17" applyFont="1" applyFill="1" applyBorder="1" applyAlignment="1">
      <alignment vertical="center"/>
    </xf>
    <xf numFmtId="0" fontId="4" fillId="18" borderId="5" xfId="3" applyFont="1" applyFill="1" applyBorder="1" applyAlignment="1">
      <alignment horizontal="center" vertical="center" wrapText="1"/>
    </xf>
    <xf numFmtId="0" fontId="5" fillId="20" borderId="5" xfId="3" applyFont="1" applyFill="1" applyBorder="1"/>
    <xf numFmtId="3" fontId="5" fillId="0" borderId="5" xfId="3" applyNumberFormat="1" applyFont="1" applyBorder="1"/>
    <xf numFmtId="171" fontId="5" fillId="0" borderId="5" xfId="3" applyNumberFormat="1" applyFont="1" applyBorder="1"/>
    <xf numFmtId="0" fontId="4" fillId="18" borderId="23" xfId="3" applyFont="1" applyFill="1" applyBorder="1" applyAlignment="1">
      <alignment horizontal="center" vertical="center" wrapText="1"/>
    </xf>
    <xf numFmtId="0" fontId="4" fillId="18" borderId="5" xfId="3" applyFont="1" applyFill="1" applyBorder="1" applyAlignment="1">
      <alignment horizontal="right" vertical="center" wrapText="1"/>
    </xf>
    <xf numFmtId="3" fontId="5" fillId="21" borderId="25" xfId="3" applyNumberFormat="1" applyFont="1" applyFill="1" applyBorder="1"/>
    <xf numFmtId="3" fontId="5" fillId="21" borderId="24" xfId="3" applyNumberFormat="1" applyFont="1" applyFill="1" applyBorder="1"/>
    <xf numFmtId="0" fontId="15" fillId="0" borderId="0" xfId="0" applyFont="1" applyAlignment="1">
      <alignment horizontal="center"/>
    </xf>
    <xf numFmtId="3" fontId="13" fillId="0" borderId="5" xfId="1" applyNumberFormat="1" applyFont="1" applyFill="1" applyBorder="1"/>
    <xf numFmtId="173" fontId="13" fillId="5" borderId="5" xfId="15" applyNumberFormat="1" applyFont="1" applyFill="1" applyBorder="1" applyAlignment="1">
      <alignment vertical="center"/>
    </xf>
    <xf numFmtId="0" fontId="13" fillId="18" borderId="6" xfId="3" applyFont="1" applyFill="1" applyBorder="1" applyAlignment="1">
      <alignment horizontal="left" vertical="center" wrapText="1"/>
    </xf>
    <xf numFmtId="1" fontId="13" fillId="20" borderId="6" xfId="1" applyNumberFormat="1" applyFont="1" applyFill="1" applyBorder="1"/>
    <xf numFmtId="0" fontId="13" fillId="18" borderId="20" xfId="3" applyFont="1" applyFill="1" applyBorder="1" applyAlignment="1">
      <alignment horizontal="left" vertical="center"/>
    </xf>
    <xf numFmtId="173" fontId="13" fillId="5" borderId="20" xfId="15" applyNumberFormat="1" applyFont="1" applyFill="1" applyBorder="1" applyAlignment="1">
      <alignment vertical="center"/>
    </xf>
    <xf numFmtId="0" fontId="13" fillId="18" borderId="26" xfId="3" applyFont="1" applyFill="1" applyBorder="1" applyAlignment="1">
      <alignment horizontal="left" vertical="center"/>
    </xf>
    <xf numFmtId="9" fontId="13" fillId="22" borderId="27" xfId="2" applyFont="1" applyFill="1" applyBorder="1"/>
    <xf numFmtId="165" fontId="13" fillId="18" borderId="5" xfId="1" applyNumberFormat="1" applyFont="1" applyFill="1" applyBorder="1" applyAlignment="1">
      <alignment horizontal="center"/>
    </xf>
    <xf numFmtId="174" fontId="13" fillId="22" borderId="5" xfId="3" applyNumberFormat="1" applyFont="1" applyFill="1" applyBorder="1" applyAlignment="1">
      <alignment horizontal="center"/>
    </xf>
    <xf numFmtId="175" fontId="13" fillId="22" borderId="5" xfId="3" applyNumberFormat="1" applyFont="1" applyFill="1" applyBorder="1" applyAlignment="1">
      <alignment horizontal="center"/>
    </xf>
    <xf numFmtId="165" fontId="13" fillId="7" borderId="5" xfId="1" applyNumberFormat="1" applyFont="1" applyFill="1" applyBorder="1"/>
    <xf numFmtId="0" fontId="13" fillId="20" borderId="5" xfId="2" applyNumberFormat="1" applyFont="1" applyFill="1" applyBorder="1" applyAlignment="1">
      <alignment horizontal="center"/>
    </xf>
    <xf numFmtId="175" fontId="13" fillId="20" borderId="5" xfId="2" applyNumberFormat="1" applyFont="1" applyFill="1" applyBorder="1" applyAlignment="1">
      <alignment horizontal="center" vertical="center" textRotation="90" wrapText="1"/>
    </xf>
    <xf numFmtId="174" fontId="13" fillId="22" borderId="6" xfId="3" applyNumberFormat="1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8" borderId="5" xfId="0" applyFont="1" applyFill="1" applyBorder="1"/>
    <xf numFmtId="0" fontId="15" fillId="6" borderId="5" xfId="0" applyFont="1" applyFill="1" applyBorder="1"/>
    <xf numFmtId="178" fontId="15" fillId="8" borderId="5" xfId="0" applyNumberFormat="1" applyFont="1" applyFill="1" applyBorder="1"/>
    <xf numFmtId="9" fontId="15" fillId="0" borderId="5" xfId="2" applyFont="1" applyBorder="1"/>
    <xf numFmtId="178" fontId="15" fillId="0" borderId="5" xfId="0" applyNumberFormat="1" applyFont="1" applyBorder="1"/>
    <xf numFmtId="177" fontId="15" fillId="6" borderId="5" xfId="0" applyNumberFormat="1" applyFont="1" applyFill="1" applyBorder="1"/>
    <xf numFmtId="189" fontId="5" fillId="21" borderId="5" xfId="3" applyNumberFormat="1" applyFont="1" applyFill="1" applyBorder="1"/>
    <xf numFmtId="186" fontId="5" fillId="0" borderId="5" xfId="3" applyNumberFormat="1" applyFont="1" applyBorder="1"/>
    <xf numFmtId="183" fontId="5" fillId="0" borderId="5" xfId="3" applyNumberFormat="1" applyFont="1" applyBorder="1"/>
    <xf numFmtId="184" fontId="5" fillId="0" borderId="5" xfId="3" applyNumberFormat="1" applyFont="1" applyBorder="1"/>
    <xf numFmtId="185" fontId="5" fillId="0" borderId="5" xfId="3" applyNumberFormat="1" applyFont="1" applyBorder="1"/>
    <xf numFmtId="180" fontId="5" fillId="0" borderId="5" xfId="3" applyNumberFormat="1" applyFont="1" applyBorder="1"/>
    <xf numFmtId="181" fontId="5" fillId="0" borderId="5" xfId="3" applyNumberFormat="1" applyFont="1" applyBorder="1"/>
    <xf numFmtId="182" fontId="5" fillId="0" borderId="5" xfId="3" applyNumberFormat="1" applyFont="1" applyBorder="1"/>
    <xf numFmtId="0" fontId="4" fillId="23" borderId="7" xfId="0" applyFont="1" applyFill="1" applyBorder="1" applyAlignment="1">
      <alignment horizontal="center" vertical="center"/>
    </xf>
    <xf numFmtId="0" fontId="4" fillId="23" borderId="8" xfId="0" applyFont="1" applyFill="1" applyBorder="1" applyAlignment="1">
      <alignment horizontal="center" vertical="center"/>
    </xf>
    <xf numFmtId="14" fontId="5" fillId="23" borderId="5" xfId="3" applyNumberFormat="1" applyFont="1" applyFill="1" applyBorder="1"/>
  </cellXfs>
  <cellStyles count="21">
    <cellStyle name="Comma" xfId="9" xr:uid="{B1DD7A29-795B-47D8-8A4A-566489C6470C}"/>
    <cellStyle name="Comma [0]" xfId="10" xr:uid="{28D59A39-F4FB-49E0-B9B4-09E1F698B3E6}"/>
    <cellStyle name="Currency" xfId="7" xr:uid="{0A223DDF-0DEB-4B6A-99BC-EF81FB342FBD}"/>
    <cellStyle name="Currency [0]" xfId="8" xr:uid="{3AE6E5C0-38A1-4EE6-B3C7-E3ADFBAA72C0}"/>
    <cellStyle name="Normal" xfId="11" xr:uid="{84B5D410-F4B5-4170-B0E7-E2BCE60121CB}"/>
    <cellStyle name="Percent" xfId="6" xr:uid="{BB412E14-D741-439B-8CCA-8F6BB33F1C75}"/>
    <cellStyle name="Денежный" xfId="1" builtinId="4"/>
    <cellStyle name="Денежный 2 2" xfId="20" xr:uid="{988E2DDF-49BC-47A4-BE53-1E665B88BB52}"/>
    <cellStyle name="Денежный 2 3" xfId="18" xr:uid="{2135B6B4-96C7-4721-9BC8-D27D7020A267}"/>
    <cellStyle name="Обычный" xfId="0" builtinId="0"/>
    <cellStyle name="Обычный 2" xfId="5" xr:uid="{3499DB76-B93C-4218-9ED1-90D278BAA465}"/>
    <cellStyle name="Обычный 2 2" xfId="12" xr:uid="{C7150101-3725-48C5-8856-81725FE63483}"/>
    <cellStyle name="Обычный 3 2" xfId="13" xr:uid="{4B26249A-9948-44B4-B4A7-F49B38E9B149}"/>
    <cellStyle name="Обычный 4" xfId="17" xr:uid="{86544282-E750-40E6-A11E-3338642C0486}"/>
    <cellStyle name="Обычный 6" xfId="14" xr:uid="{97811CCA-2271-42A0-8F6E-1B68C51BB3BE}"/>
    <cellStyle name="Обычный_DHL" xfId="3" xr:uid="{1DB3406D-6854-43A3-AC96-5F0259083996}"/>
    <cellStyle name="Обычный_Excel 2000" xfId="4" xr:uid="{8FD8B67E-887D-4708-AC65-2A71DFADEAF3}"/>
    <cellStyle name="Обычный_Функции ЕСЛИ и ВПР" xfId="16" xr:uid="{785A1041-E86F-479E-89E6-AB2C2B435C4D}"/>
    <cellStyle name="Процентный" xfId="2" builtinId="5"/>
    <cellStyle name="Процентный 2 2" xfId="19" xr:uid="{9F5C493A-C0C6-4594-AFCB-D5755AD4F1AC}"/>
    <cellStyle name="Финансовый 2" xfId="15" xr:uid="{7A9A41BA-9372-479B-A074-D5E9AECFF291}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numFmt numFmtId="3" formatCode="#,##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numFmt numFmtId="172" formatCode="[$$-80A]#,##0.00;\-[$$-80A]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numFmt numFmtId="30" formatCode="@"/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numFmt numFmtId="3" formatCode="#,##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numFmt numFmtId="1" formatCode="0"/>
      <alignment horizontal="righ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charset val="204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Визуализации!$B$3</c:f>
          <c:strCache>
            <c:ptCount val="1"/>
            <c:pt idx="0">
              <c:v>Авто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Визуализации!$C$3:$C$4</c:f>
              <c:strCache>
                <c:ptCount val="2"/>
                <c:pt idx="0">
                  <c:v>Разгон до 100 км/ч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dLbls>
            <c:delete val="1"/>
          </c:dLbls>
          <c:cat>
            <c:strRef>
              <c:f>Визуализации!$B$5:$B$10</c:f>
              <c:strCache>
                <c:ptCount val="6"/>
                <c:pt idx="0">
                  <c:v>Лада</c:v>
                </c:pt>
                <c:pt idx="1">
                  <c:v>Рено</c:v>
                </c:pt>
                <c:pt idx="2">
                  <c:v>Ауди</c:v>
                </c:pt>
                <c:pt idx="3">
                  <c:v>Лексус</c:v>
                </c:pt>
                <c:pt idx="4">
                  <c:v>Хавал</c:v>
                </c:pt>
                <c:pt idx="5">
                  <c:v>БМВ</c:v>
                </c:pt>
              </c:strCache>
            </c:strRef>
          </c:cat>
          <c:val>
            <c:numRef>
              <c:f>Визуализации!$C$5:$C$10</c:f>
              <c:numCache>
                <c:formatCode>General</c:formatCode>
                <c:ptCount val="6"/>
                <c:pt idx="0">
                  <c:v>14.6</c:v>
                </c:pt>
                <c:pt idx="1">
                  <c:v>12.1</c:v>
                </c:pt>
                <c:pt idx="2">
                  <c:v>10.8</c:v>
                </c:pt>
                <c:pt idx="3">
                  <c:v>7.6</c:v>
                </c:pt>
                <c:pt idx="4">
                  <c:v>6.1</c:v>
                </c:pt>
                <c:pt idx="5">
                  <c:v>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0-4380-9014-95BE53F3B0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38144000"/>
        <c:axId val="1538144960"/>
      </c:areaChart>
      <c:barChart>
        <c:barDir val="col"/>
        <c:grouping val="clustered"/>
        <c:varyColors val="0"/>
        <c:ser>
          <c:idx val="1"/>
          <c:order val="1"/>
          <c:tx>
            <c:strRef>
              <c:f>Визуализации!$D$3:$D$4</c:f>
              <c:strCache>
                <c:ptCount val="2"/>
                <c:pt idx="0">
                  <c:v>Средняя цена, у.е.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\ 000&quot; у.е.&quot;" sourceLinked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Визуализации!$B$5:$B$10</c:f>
              <c:strCache>
                <c:ptCount val="6"/>
                <c:pt idx="0">
                  <c:v>Лада</c:v>
                </c:pt>
                <c:pt idx="1">
                  <c:v>Рено</c:v>
                </c:pt>
                <c:pt idx="2">
                  <c:v>Ауди</c:v>
                </c:pt>
                <c:pt idx="3">
                  <c:v>Лексус</c:v>
                </c:pt>
                <c:pt idx="4">
                  <c:v>Хавал</c:v>
                </c:pt>
                <c:pt idx="5">
                  <c:v>БМВ</c:v>
                </c:pt>
              </c:strCache>
            </c:strRef>
          </c:cat>
          <c:val>
            <c:numRef>
              <c:f>Визуализации!$D$5:$D$10</c:f>
              <c:numCache>
                <c:formatCode>General</c:formatCode>
                <c:ptCount val="6"/>
                <c:pt idx="0">
                  <c:v>7900</c:v>
                </c:pt>
                <c:pt idx="1">
                  <c:v>12600</c:v>
                </c:pt>
                <c:pt idx="2">
                  <c:v>17800</c:v>
                </c:pt>
                <c:pt idx="3">
                  <c:v>19400</c:v>
                </c:pt>
                <c:pt idx="4">
                  <c:v>20800</c:v>
                </c:pt>
                <c:pt idx="5">
                  <c:v>36500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0-4380-9014-95BE53F3B0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814395024"/>
        <c:axId val="814392144"/>
      </c:barChart>
      <c:lineChart>
        <c:grouping val="standard"/>
        <c:varyColors val="0"/>
        <c:ser>
          <c:idx val="2"/>
          <c:order val="2"/>
          <c:tx>
            <c:strRef>
              <c:f>Визуализации!$E$3:$E$4</c:f>
              <c:strCache>
                <c:ptCount val="2"/>
                <c:pt idx="0">
                  <c:v>Дорожный просвет, см</c:v>
                </c:pt>
                <c:pt idx="1">
                  <c:v>Седан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numFmt formatCode="0.0" sourceLinked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Визуализации!$B$5:$B$10</c:f>
              <c:strCache>
                <c:ptCount val="6"/>
                <c:pt idx="0">
                  <c:v>Лада</c:v>
                </c:pt>
                <c:pt idx="1">
                  <c:v>Рено</c:v>
                </c:pt>
                <c:pt idx="2">
                  <c:v>Ауди</c:v>
                </c:pt>
                <c:pt idx="3">
                  <c:v>Лексус</c:v>
                </c:pt>
                <c:pt idx="4">
                  <c:v>Хавал</c:v>
                </c:pt>
                <c:pt idx="5">
                  <c:v>БМВ</c:v>
                </c:pt>
              </c:strCache>
            </c:strRef>
          </c:cat>
          <c:val>
            <c:numRef>
              <c:f>Визуализации!$E$5:$E$10</c:f>
              <c:numCache>
                <c:formatCode>General</c:formatCode>
                <c:ptCount val="6"/>
                <c:pt idx="0">
                  <c:v>14.3</c:v>
                </c:pt>
                <c:pt idx="1">
                  <c:v>13.5</c:v>
                </c:pt>
                <c:pt idx="2">
                  <c:v>14.8</c:v>
                </c:pt>
                <c:pt idx="3">
                  <c:v>15.1</c:v>
                </c:pt>
                <c:pt idx="4">
                  <c:v>16.5</c:v>
                </c:pt>
                <c:pt idx="5">
                  <c:v>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30-4380-9014-95BE53F3B08C}"/>
            </c:ext>
          </c:extLst>
        </c:ser>
        <c:ser>
          <c:idx val="3"/>
          <c:order val="3"/>
          <c:tx>
            <c:strRef>
              <c:f>Визуализации!$F$3:$F$4</c:f>
              <c:strCache>
                <c:ptCount val="2"/>
                <c:pt idx="0">
                  <c:v>Дорожный просвет, см</c:v>
                </c:pt>
                <c:pt idx="1">
                  <c:v>Кроссовер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numFmt formatCode="0.0" sourceLinked="0"/>
            <c:spPr>
              <a:solidFill>
                <a:schemeClr val="accent4"/>
              </a:solidFill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Визуализации!$B$5:$B$10</c:f>
              <c:strCache>
                <c:ptCount val="6"/>
                <c:pt idx="0">
                  <c:v>Лада</c:v>
                </c:pt>
                <c:pt idx="1">
                  <c:v>Рено</c:v>
                </c:pt>
                <c:pt idx="2">
                  <c:v>Ауди</c:v>
                </c:pt>
                <c:pt idx="3">
                  <c:v>Лексус</c:v>
                </c:pt>
                <c:pt idx="4">
                  <c:v>Хавал</c:v>
                </c:pt>
                <c:pt idx="5">
                  <c:v>БМВ</c:v>
                </c:pt>
              </c:strCache>
            </c:strRef>
          </c:cat>
          <c:val>
            <c:numRef>
              <c:f>Визуализации!$F$5:$F$10</c:f>
              <c:numCache>
                <c:formatCode>General</c:formatCode>
                <c:ptCount val="6"/>
                <c:pt idx="0">
                  <c:v>15.1</c:v>
                </c:pt>
                <c:pt idx="1">
                  <c:v>14.4</c:v>
                </c:pt>
                <c:pt idx="2">
                  <c:v>16.7</c:v>
                </c:pt>
                <c:pt idx="3">
                  <c:v>17.3</c:v>
                </c:pt>
                <c:pt idx="4">
                  <c:v>18.2</c:v>
                </c:pt>
                <c:pt idx="5">
                  <c:v>17.399999999999999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30-4380-9014-95BE53F3B0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38144000"/>
        <c:axId val="1538144960"/>
      </c:lineChart>
      <c:catAx>
        <c:axId val="1538144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8144960"/>
        <c:crosses val="autoZero"/>
        <c:auto val="1"/>
        <c:lblAlgn val="ctr"/>
        <c:lblOffset val="100"/>
        <c:noMultiLvlLbl val="0"/>
      </c:catAx>
      <c:valAx>
        <c:axId val="153814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8144000"/>
        <c:crosses val="autoZero"/>
        <c:crossBetween val="between"/>
      </c:valAx>
      <c:valAx>
        <c:axId val="814392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4395024"/>
        <c:crosses val="max"/>
        <c:crossBetween val="between"/>
      </c:valAx>
      <c:catAx>
        <c:axId val="814395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4392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Визуализации!$A$19</c:f>
          <c:strCache>
            <c:ptCount val="1"/>
            <c:pt idx="0">
              <c:v>Диаграмма с накоплением и итогами сверху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Визуализации!$C$21</c:f>
              <c:strCache>
                <c:ptCount val="1"/>
                <c:pt idx="0">
                  <c:v>Ручка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Визуализации!$B$22:$B$26</c:f>
              <c:strCache>
                <c:ptCount val="5"/>
                <c:pt idx="0">
                  <c:v>Самара</c:v>
                </c:pt>
                <c:pt idx="1">
                  <c:v>Орел</c:v>
                </c:pt>
                <c:pt idx="2">
                  <c:v>Тверь</c:v>
                </c:pt>
                <c:pt idx="3">
                  <c:v>Иркутск</c:v>
                </c:pt>
                <c:pt idx="4">
                  <c:v>Владивосток</c:v>
                </c:pt>
              </c:strCache>
            </c:strRef>
          </c:cat>
          <c:val>
            <c:numRef>
              <c:f>Визуализации!$C$22:$C$26</c:f>
              <c:numCache>
                <c:formatCode>General</c:formatCode>
                <c:ptCount val="5"/>
                <c:pt idx="0">
                  <c:v>763</c:v>
                </c:pt>
                <c:pt idx="1">
                  <c:v>1133</c:v>
                </c:pt>
                <c:pt idx="2">
                  <c:v>442</c:v>
                </c:pt>
                <c:pt idx="3">
                  <c:v>403</c:v>
                </c:pt>
                <c:pt idx="4">
                  <c:v>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B-4F8F-9E47-29841FA7FB6D}"/>
            </c:ext>
          </c:extLst>
        </c:ser>
        <c:ser>
          <c:idx val="1"/>
          <c:order val="1"/>
          <c:tx>
            <c:strRef>
              <c:f>Визуализации!$D$21</c:f>
              <c:strCache>
                <c:ptCount val="1"/>
                <c:pt idx="0">
                  <c:v>Бумага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Визуализации!$B$22:$B$26</c:f>
              <c:strCache>
                <c:ptCount val="5"/>
                <c:pt idx="0">
                  <c:v>Самара</c:v>
                </c:pt>
                <c:pt idx="1">
                  <c:v>Орел</c:v>
                </c:pt>
                <c:pt idx="2">
                  <c:v>Тверь</c:v>
                </c:pt>
                <c:pt idx="3">
                  <c:v>Иркутск</c:v>
                </c:pt>
                <c:pt idx="4">
                  <c:v>Владивосток</c:v>
                </c:pt>
              </c:strCache>
            </c:strRef>
          </c:cat>
          <c:val>
            <c:numRef>
              <c:f>Визуализации!$D$22:$D$26</c:f>
              <c:numCache>
                <c:formatCode>General</c:formatCode>
                <c:ptCount val="5"/>
                <c:pt idx="0">
                  <c:v>685</c:v>
                </c:pt>
                <c:pt idx="1">
                  <c:v>2003</c:v>
                </c:pt>
                <c:pt idx="2">
                  <c:v>613</c:v>
                </c:pt>
                <c:pt idx="3">
                  <c:v>473</c:v>
                </c:pt>
                <c:pt idx="4">
                  <c:v>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6B-4F8F-9E47-29841FA7FB6D}"/>
            </c:ext>
          </c:extLst>
        </c:ser>
        <c:ser>
          <c:idx val="2"/>
          <c:order val="2"/>
          <c:tx>
            <c:strRef>
              <c:f>Визуализации!$E$21</c:f>
              <c:strCache>
                <c:ptCount val="1"/>
                <c:pt idx="0">
                  <c:v>Карандаш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Визуализации!$B$22:$B$26</c:f>
              <c:strCache>
                <c:ptCount val="5"/>
                <c:pt idx="0">
                  <c:v>Самара</c:v>
                </c:pt>
                <c:pt idx="1">
                  <c:v>Орел</c:v>
                </c:pt>
                <c:pt idx="2">
                  <c:v>Тверь</c:v>
                </c:pt>
                <c:pt idx="3">
                  <c:v>Иркутск</c:v>
                </c:pt>
                <c:pt idx="4">
                  <c:v>Владивосток</c:v>
                </c:pt>
              </c:strCache>
            </c:strRef>
          </c:cat>
          <c:val>
            <c:numRef>
              <c:f>Визуализации!$E$22:$E$26</c:f>
              <c:numCache>
                <c:formatCode>General</c:formatCode>
                <c:ptCount val="5"/>
                <c:pt idx="0">
                  <c:v>463</c:v>
                </c:pt>
                <c:pt idx="1">
                  <c:v>1178</c:v>
                </c:pt>
                <c:pt idx="2">
                  <c:v>803</c:v>
                </c:pt>
                <c:pt idx="3">
                  <c:v>513</c:v>
                </c:pt>
                <c:pt idx="4">
                  <c:v>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6B-4F8F-9E47-29841FA7FB6D}"/>
            </c:ext>
          </c:extLst>
        </c:ser>
        <c:ser>
          <c:idx val="3"/>
          <c:order val="3"/>
          <c:tx>
            <c:strRef>
              <c:f>Визуализации!$F$21</c:f>
              <c:strCache>
                <c:ptCount val="1"/>
                <c:pt idx="0">
                  <c:v>Ластик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Визуализации!$B$22:$B$26</c:f>
              <c:strCache>
                <c:ptCount val="5"/>
                <c:pt idx="0">
                  <c:v>Самара</c:v>
                </c:pt>
                <c:pt idx="1">
                  <c:v>Орел</c:v>
                </c:pt>
                <c:pt idx="2">
                  <c:v>Тверь</c:v>
                </c:pt>
                <c:pt idx="3">
                  <c:v>Иркутск</c:v>
                </c:pt>
                <c:pt idx="4">
                  <c:v>Владивосток</c:v>
                </c:pt>
              </c:strCache>
            </c:strRef>
          </c:cat>
          <c:val>
            <c:numRef>
              <c:f>Визуализации!$F$22:$F$26</c:f>
              <c:numCache>
                <c:formatCode>General</c:formatCode>
                <c:ptCount val="5"/>
                <c:pt idx="0">
                  <c:v>418</c:v>
                </c:pt>
                <c:pt idx="1">
                  <c:v>570</c:v>
                </c:pt>
                <c:pt idx="2">
                  <c:v>1200</c:v>
                </c:pt>
                <c:pt idx="3">
                  <c:v>643</c:v>
                </c:pt>
                <c:pt idx="4">
                  <c:v>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6B-4F8F-9E47-29841FA7FB6D}"/>
            </c:ext>
          </c:extLst>
        </c:ser>
        <c:ser>
          <c:idx val="4"/>
          <c:order val="4"/>
          <c:tx>
            <c:strRef>
              <c:f>Визуализации!$G$21</c:f>
              <c:strCache>
                <c:ptCount val="1"/>
                <c:pt idx="0">
                  <c:v>Пенал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Визуализации!$B$22:$B$26</c:f>
              <c:strCache>
                <c:ptCount val="5"/>
                <c:pt idx="0">
                  <c:v>Самара</c:v>
                </c:pt>
                <c:pt idx="1">
                  <c:v>Орел</c:v>
                </c:pt>
                <c:pt idx="2">
                  <c:v>Тверь</c:v>
                </c:pt>
                <c:pt idx="3">
                  <c:v>Иркутск</c:v>
                </c:pt>
                <c:pt idx="4">
                  <c:v>Владивосток</c:v>
                </c:pt>
              </c:strCache>
            </c:strRef>
          </c:cat>
          <c:val>
            <c:numRef>
              <c:f>Визуализации!$G$22:$G$26</c:f>
              <c:numCache>
                <c:formatCode>General</c:formatCode>
                <c:ptCount val="5"/>
                <c:pt idx="0">
                  <c:v>758</c:v>
                </c:pt>
                <c:pt idx="1">
                  <c:v>1021</c:v>
                </c:pt>
                <c:pt idx="2">
                  <c:v>2613</c:v>
                </c:pt>
                <c:pt idx="3">
                  <c:v>402</c:v>
                </c:pt>
                <c:pt idx="4">
                  <c:v>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6B-4F8F-9E47-29841FA7FB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577988672"/>
        <c:axId val="1577997792"/>
      </c:barChart>
      <c:lineChart>
        <c:grouping val="standard"/>
        <c:varyColors val="0"/>
        <c:ser>
          <c:idx val="5"/>
          <c:order val="5"/>
          <c:tx>
            <c:strRef>
              <c:f>Визуализации!$H$21</c:f>
              <c:strCache>
                <c:ptCount val="1"/>
                <c:pt idx="0">
                  <c:v>Итого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Визуализации!$B$22:$B$26</c:f>
              <c:strCache>
                <c:ptCount val="5"/>
                <c:pt idx="0">
                  <c:v>Самара</c:v>
                </c:pt>
                <c:pt idx="1">
                  <c:v>Орел</c:v>
                </c:pt>
                <c:pt idx="2">
                  <c:v>Тверь</c:v>
                </c:pt>
                <c:pt idx="3">
                  <c:v>Иркутск</c:v>
                </c:pt>
                <c:pt idx="4">
                  <c:v>Владивосток</c:v>
                </c:pt>
              </c:strCache>
            </c:strRef>
          </c:cat>
          <c:val>
            <c:numRef>
              <c:f>Визуализации!$H$22:$H$26</c:f>
              <c:numCache>
                <c:formatCode>General</c:formatCode>
                <c:ptCount val="5"/>
                <c:pt idx="0">
                  <c:v>3087</c:v>
                </c:pt>
                <c:pt idx="1">
                  <c:v>5905</c:v>
                </c:pt>
                <c:pt idx="2">
                  <c:v>5671</c:v>
                </c:pt>
                <c:pt idx="3">
                  <c:v>2434</c:v>
                </c:pt>
                <c:pt idx="4">
                  <c:v>3675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6B-4F8F-9E47-29841FA7FB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77988672"/>
        <c:axId val="1577997792"/>
      </c:lineChart>
      <c:catAx>
        <c:axId val="157798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7997792"/>
        <c:crosses val="autoZero"/>
        <c:auto val="1"/>
        <c:lblAlgn val="ctr"/>
        <c:lblOffset val="100"/>
        <c:noMultiLvlLbl val="0"/>
      </c:catAx>
      <c:valAx>
        <c:axId val="15779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798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Визуализации!$A$35</c:f>
          <c:strCache>
            <c:ptCount val="1"/>
            <c:pt idx="0">
              <c:v>Диаграмма Ганта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Визуализации!$C$37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Визуализации!$B$38:$B$46</c:f>
              <c:strCache>
                <c:ptCount val="9"/>
                <c:pt idx="0">
                  <c:v>Разработка анкеты</c:v>
                </c:pt>
                <c:pt idx="1">
                  <c:v>Печать анкеты</c:v>
                </c:pt>
                <c:pt idx="2">
                  <c:v>Рассылка анкеты</c:v>
                </c:pt>
                <c:pt idx="3">
                  <c:v>Проведение анкетирования</c:v>
                </c:pt>
                <c:pt idx="4">
                  <c:v>Сбор анкет</c:v>
                </c:pt>
                <c:pt idx="5">
                  <c:v>Обработка результатов анкет</c:v>
                </c:pt>
                <c:pt idx="6">
                  <c:v>Анализ результатов</c:v>
                </c:pt>
                <c:pt idx="7">
                  <c:v>Формирование отчета</c:v>
                </c:pt>
                <c:pt idx="8">
                  <c:v>Подведение итогов</c:v>
                </c:pt>
              </c:strCache>
            </c:strRef>
          </c:cat>
          <c:val>
            <c:numRef>
              <c:f>Визуализации!$C$38:$C$46</c:f>
              <c:numCache>
                <c:formatCode>m/d/yyyy</c:formatCode>
                <c:ptCount val="9"/>
                <c:pt idx="0">
                  <c:v>43046</c:v>
                </c:pt>
                <c:pt idx="1">
                  <c:v>43048</c:v>
                </c:pt>
                <c:pt idx="2">
                  <c:v>43063</c:v>
                </c:pt>
                <c:pt idx="3">
                  <c:v>43070</c:v>
                </c:pt>
                <c:pt idx="4">
                  <c:v>43078</c:v>
                </c:pt>
                <c:pt idx="5">
                  <c:v>43104</c:v>
                </c:pt>
                <c:pt idx="6">
                  <c:v>43113</c:v>
                </c:pt>
                <c:pt idx="7">
                  <c:v>43129</c:v>
                </c:pt>
                <c:pt idx="8">
                  <c:v>43133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D5-44EA-8395-CE4EB29C065D}"/>
            </c:ext>
          </c:extLst>
        </c:ser>
        <c:ser>
          <c:idx val="1"/>
          <c:order val="1"/>
          <c:tx>
            <c:strRef>
              <c:f>Визуализации!$D$37</c:f>
              <c:strCache>
                <c:ptCount val="1"/>
                <c:pt idx="0">
                  <c:v>Длительность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Визуализации!$B$38:$B$46</c:f>
              <c:strCache>
                <c:ptCount val="9"/>
                <c:pt idx="0">
                  <c:v>Разработка анкеты</c:v>
                </c:pt>
                <c:pt idx="1">
                  <c:v>Печать анкеты</c:v>
                </c:pt>
                <c:pt idx="2">
                  <c:v>Рассылка анкеты</c:v>
                </c:pt>
                <c:pt idx="3">
                  <c:v>Проведение анкетирования</c:v>
                </c:pt>
                <c:pt idx="4">
                  <c:v>Сбор анкет</c:v>
                </c:pt>
                <c:pt idx="5">
                  <c:v>Обработка результатов анкет</c:v>
                </c:pt>
                <c:pt idx="6">
                  <c:v>Анализ результатов</c:v>
                </c:pt>
                <c:pt idx="7">
                  <c:v>Формирование отчета</c:v>
                </c:pt>
                <c:pt idx="8">
                  <c:v>Подведение итогов</c:v>
                </c:pt>
              </c:strCache>
            </c:strRef>
          </c:cat>
          <c:val>
            <c:numRef>
              <c:f>Визуализации!$D$38:$D$46</c:f>
              <c:numCache>
                <c:formatCode>General</c:formatCode>
                <c:ptCount val="9"/>
                <c:pt idx="0">
                  <c:v>2</c:v>
                </c:pt>
                <c:pt idx="1">
                  <c:v>11</c:v>
                </c:pt>
                <c:pt idx="2">
                  <c:v>7</c:v>
                </c:pt>
                <c:pt idx="3">
                  <c:v>14</c:v>
                </c:pt>
                <c:pt idx="4">
                  <c:v>23</c:v>
                </c:pt>
                <c:pt idx="5">
                  <c:v>13</c:v>
                </c:pt>
                <c:pt idx="6">
                  <c:v>16</c:v>
                </c:pt>
                <c:pt idx="7">
                  <c:v>4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D5-44EA-8395-CE4EB29C0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577992032"/>
        <c:axId val="1577979072"/>
      </c:barChart>
      <c:catAx>
        <c:axId val="1577992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7979072"/>
        <c:crosses val="autoZero"/>
        <c:auto val="0"/>
        <c:lblAlgn val="ctr"/>
        <c:lblOffset val="100"/>
        <c:noMultiLvlLbl val="0"/>
      </c:catAx>
      <c:valAx>
        <c:axId val="1577979072"/>
        <c:scaling>
          <c:orientation val="minMax"/>
          <c:max val="43150"/>
          <c:min val="430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7992032"/>
        <c:crosses val="max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Визуализации!$A$53</c:f>
          <c:strCache>
            <c:ptCount val="1"/>
            <c:pt idx="0">
              <c:v>Диаграмма Торнадо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Визуализации!$C$55:$C$56</c:f>
              <c:strCache>
                <c:ptCount val="2"/>
                <c:pt idx="0">
                  <c:v>Город</c:v>
                </c:pt>
                <c:pt idx="1">
                  <c:v>мужчины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Визуализации!$B$57:$B$72</c:f>
              <c:strCache>
                <c:ptCount val="16"/>
                <c:pt idx="0">
                  <c:v>до 1 года</c:v>
                </c:pt>
                <c:pt idx="1">
                  <c:v>0-4</c:v>
                </c:pt>
                <c:pt idx="2">
                  <c:v>5-9</c:v>
                </c:pt>
                <c:pt idx="3">
                  <c:v>10-14 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 и более</c:v>
                </c:pt>
              </c:strCache>
            </c:strRef>
          </c:cat>
          <c:val>
            <c:numRef>
              <c:f>Визуализации!$C$57:$C$72</c:f>
              <c:numCache>
                <c:formatCode>0;0;;</c:formatCode>
                <c:ptCount val="16"/>
                <c:pt idx="0">
                  <c:v>-610</c:v>
                </c:pt>
                <c:pt idx="1">
                  <c:v>-2775</c:v>
                </c:pt>
                <c:pt idx="2">
                  <c:v>-2372</c:v>
                </c:pt>
                <c:pt idx="3">
                  <c:v>-2331</c:v>
                </c:pt>
                <c:pt idx="4">
                  <c:v>-3231</c:v>
                </c:pt>
                <c:pt idx="5">
                  <c:v>-4622</c:v>
                </c:pt>
                <c:pt idx="6">
                  <c:v>-4618</c:v>
                </c:pt>
                <c:pt idx="7">
                  <c:v>-4020</c:v>
                </c:pt>
                <c:pt idx="8">
                  <c:v>-3651</c:v>
                </c:pt>
                <c:pt idx="9">
                  <c:v>-3271</c:v>
                </c:pt>
                <c:pt idx="10">
                  <c:v>-3932</c:v>
                </c:pt>
                <c:pt idx="11">
                  <c:v>-3646</c:v>
                </c:pt>
                <c:pt idx="12">
                  <c:v>-3072</c:v>
                </c:pt>
                <c:pt idx="13">
                  <c:v>-1812</c:v>
                </c:pt>
                <c:pt idx="14">
                  <c:v>-1440</c:v>
                </c:pt>
                <c:pt idx="15">
                  <c:v>-2722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66-49D5-9C30-9A9AF28ECC4A}"/>
            </c:ext>
          </c:extLst>
        </c:ser>
        <c:ser>
          <c:idx val="1"/>
          <c:order val="1"/>
          <c:tx>
            <c:strRef>
              <c:f>Визуализации!$D$55:$D$56</c:f>
              <c:strCache>
                <c:ptCount val="2"/>
                <c:pt idx="0">
                  <c:v>Город</c:v>
                </c:pt>
                <c:pt idx="1">
                  <c:v>женщины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Визуализации!$B$57:$B$72</c:f>
              <c:strCache>
                <c:ptCount val="16"/>
                <c:pt idx="0">
                  <c:v>до 1 года</c:v>
                </c:pt>
                <c:pt idx="1">
                  <c:v>0-4</c:v>
                </c:pt>
                <c:pt idx="2">
                  <c:v>5-9</c:v>
                </c:pt>
                <c:pt idx="3">
                  <c:v>10-14 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 и более</c:v>
                </c:pt>
              </c:strCache>
            </c:strRef>
          </c:cat>
          <c:val>
            <c:numRef>
              <c:f>Визуализации!$D$57:$D$72</c:f>
              <c:numCache>
                <c:formatCode>0;0;;</c:formatCode>
                <c:ptCount val="16"/>
                <c:pt idx="0">
                  <c:v>578</c:v>
                </c:pt>
                <c:pt idx="1">
                  <c:v>2636</c:v>
                </c:pt>
                <c:pt idx="2">
                  <c:v>2245</c:v>
                </c:pt>
                <c:pt idx="3">
                  <c:v>2231</c:v>
                </c:pt>
                <c:pt idx="4">
                  <c:v>3128</c:v>
                </c:pt>
                <c:pt idx="5">
                  <c:v>4654</c:v>
                </c:pt>
                <c:pt idx="6">
                  <c:v>4647</c:v>
                </c:pt>
                <c:pt idx="7">
                  <c:v>4175</c:v>
                </c:pt>
                <c:pt idx="8">
                  <c:v>3815</c:v>
                </c:pt>
                <c:pt idx="9">
                  <c:v>3602</c:v>
                </c:pt>
                <c:pt idx="10">
                  <c:v>4599</c:v>
                </c:pt>
                <c:pt idx="11">
                  <c:v>4615</c:v>
                </c:pt>
                <c:pt idx="12">
                  <c:v>4171</c:v>
                </c:pt>
                <c:pt idx="13">
                  <c:v>2660</c:v>
                </c:pt>
                <c:pt idx="14">
                  <c:v>2517</c:v>
                </c:pt>
                <c:pt idx="15">
                  <c:v>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6-49D5-9C30-9A9AF28ECC4A}"/>
            </c:ext>
          </c:extLst>
        </c:ser>
        <c:ser>
          <c:idx val="2"/>
          <c:order val="2"/>
          <c:tx>
            <c:strRef>
              <c:f>Визуализации!$E$55:$E$56</c:f>
              <c:strCache>
                <c:ptCount val="2"/>
                <c:pt idx="0">
                  <c:v>Село</c:v>
                </c:pt>
                <c:pt idx="1">
                  <c:v>мужчины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Визуализации!$B$57:$B$72</c:f>
              <c:strCache>
                <c:ptCount val="16"/>
                <c:pt idx="0">
                  <c:v>до 1 года</c:v>
                </c:pt>
                <c:pt idx="1">
                  <c:v>0-4</c:v>
                </c:pt>
                <c:pt idx="2">
                  <c:v>5-9</c:v>
                </c:pt>
                <c:pt idx="3">
                  <c:v>10-14 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 и более</c:v>
                </c:pt>
              </c:strCache>
            </c:strRef>
          </c:cat>
          <c:val>
            <c:numRef>
              <c:f>Визуализации!$E$57:$E$72</c:f>
              <c:numCache>
                <c:formatCode>0;0;;</c:formatCode>
                <c:ptCount val="16"/>
                <c:pt idx="0">
                  <c:v>-267</c:v>
                </c:pt>
                <c:pt idx="1">
                  <c:v>-1169</c:v>
                </c:pt>
                <c:pt idx="2">
                  <c:v>-1047</c:v>
                </c:pt>
                <c:pt idx="3">
                  <c:v>-1126</c:v>
                </c:pt>
                <c:pt idx="4">
                  <c:v>-1508</c:v>
                </c:pt>
                <c:pt idx="5">
                  <c:v>-1749</c:v>
                </c:pt>
                <c:pt idx="6">
                  <c:v>-1360</c:v>
                </c:pt>
                <c:pt idx="7">
                  <c:v>-1272</c:v>
                </c:pt>
                <c:pt idx="8">
                  <c:v>-1208</c:v>
                </c:pt>
                <c:pt idx="9">
                  <c:v>-1274</c:v>
                </c:pt>
                <c:pt idx="10">
                  <c:v>-1586</c:v>
                </c:pt>
                <c:pt idx="11">
                  <c:v>-1445</c:v>
                </c:pt>
                <c:pt idx="12">
                  <c:v>-1110</c:v>
                </c:pt>
                <c:pt idx="13">
                  <c:v>-572</c:v>
                </c:pt>
                <c:pt idx="14">
                  <c:v>-581</c:v>
                </c:pt>
                <c:pt idx="15">
                  <c:v>-1246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66-49D5-9C30-9A9AF28ECC4A}"/>
            </c:ext>
          </c:extLst>
        </c:ser>
        <c:ser>
          <c:idx val="3"/>
          <c:order val="3"/>
          <c:tx>
            <c:strRef>
              <c:f>Визуализации!$F$55:$F$56</c:f>
              <c:strCache>
                <c:ptCount val="2"/>
                <c:pt idx="0">
                  <c:v>Село</c:v>
                </c:pt>
                <c:pt idx="1">
                  <c:v>женщины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Визуализации!$B$57:$B$72</c:f>
              <c:strCache>
                <c:ptCount val="16"/>
                <c:pt idx="0">
                  <c:v>до 1 года</c:v>
                </c:pt>
                <c:pt idx="1">
                  <c:v>0-4</c:v>
                </c:pt>
                <c:pt idx="2">
                  <c:v>5-9</c:v>
                </c:pt>
                <c:pt idx="3">
                  <c:v>10-14 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 и более</c:v>
                </c:pt>
              </c:strCache>
            </c:strRef>
          </c:cat>
          <c:val>
            <c:numRef>
              <c:f>Визуализации!$F$57:$F$72</c:f>
              <c:numCache>
                <c:formatCode>0;0;;</c:formatCode>
                <c:ptCount val="16"/>
                <c:pt idx="0">
                  <c:v>257</c:v>
                </c:pt>
                <c:pt idx="1">
                  <c:v>1112</c:v>
                </c:pt>
                <c:pt idx="2">
                  <c:v>999</c:v>
                </c:pt>
                <c:pt idx="3">
                  <c:v>1084</c:v>
                </c:pt>
                <c:pt idx="4">
                  <c:v>1413</c:v>
                </c:pt>
                <c:pt idx="5">
                  <c:v>1563</c:v>
                </c:pt>
                <c:pt idx="6">
                  <c:v>1285</c:v>
                </c:pt>
                <c:pt idx="7">
                  <c:v>1227</c:v>
                </c:pt>
                <c:pt idx="8">
                  <c:v>1194</c:v>
                </c:pt>
                <c:pt idx="9">
                  <c:v>1268</c:v>
                </c:pt>
                <c:pt idx="10">
                  <c:v>1578</c:v>
                </c:pt>
                <c:pt idx="11">
                  <c:v>1507</c:v>
                </c:pt>
                <c:pt idx="12">
                  <c:v>1259</c:v>
                </c:pt>
                <c:pt idx="13">
                  <c:v>743</c:v>
                </c:pt>
                <c:pt idx="14">
                  <c:v>961</c:v>
                </c:pt>
                <c:pt idx="15">
                  <c:v>2862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66-49D5-9C30-9A9AF28ECC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6"/>
        <c:overlap val="100"/>
        <c:axId val="1300914096"/>
        <c:axId val="1300914576"/>
      </c:barChart>
      <c:catAx>
        <c:axId val="13009140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0914576"/>
        <c:crosses val="max"/>
        <c:auto val="1"/>
        <c:lblAlgn val="ctr"/>
        <c:lblOffset val="100"/>
        <c:noMultiLvlLbl val="0"/>
      </c:catAx>
      <c:valAx>
        <c:axId val="1300914576"/>
        <c:scaling>
          <c:orientation val="minMax"/>
          <c:max val="8000"/>
          <c:min val="-7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;0;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09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614664861744128"/>
          <c:y val="0.92815040351311517"/>
          <c:w val="0.58046031367528261"/>
          <c:h val="6.55676969888679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Визуализации!$A$75</c:f>
          <c:strCache>
            <c:ptCount val="1"/>
            <c:pt idx="0">
              <c:v>Диаграмма термометр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Визуализации!$C$77</c:f>
              <c:strCache>
                <c:ptCount val="1"/>
                <c:pt idx="0">
                  <c:v>Макс план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Визуализации!$B$78:$B$82</c:f>
              <c:strCache>
                <c:ptCount val="5"/>
                <c:pt idx="0">
                  <c:v>Северный</c:v>
                </c:pt>
                <c:pt idx="1">
                  <c:v>Восточный</c:v>
                </c:pt>
                <c:pt idx="2">
                  <c:v>Центральный</c:v>
                </c:pt>
                <c:pt idx="3">
                  <c:v>Южный</c:v>
                </c:pt>
                <c:pt idx="4">
                  <c:v>Западный</c:v>
                </c:pt>
              </c:strCache>
            </c:strRef>
          </c:cat>
          <c:val>
            <c:numRef>
              <c:f>Визуализации!$C$78:$C$82</c:f>
              <c:numCache>
                <c:formatCode>General</c:formatCode>
                <c:ptCount val="5"/>
                <c:pt idx="0">
                  <c:v>80</c:v>
                </c:pt>
                <c:pt idx="1">
                  <c:v>50</c:v>
                </c:pt>
                <c:pt idx="2">
                  <c:v>100</c:v>
                </c:pt>
                <c:pt idx="3">
                  <c:v>60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7E-4365-974B-0A60B5184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39444560"/>
        <c:axId val="1539443120"/>
      </c:barChart>
      <c:barChart>
        <c:barDir val="col"/>
        <c:grouping val="clustered"/>
        <c:varyColors val="0"/>
        <c:ser>
          <c:idx val="2"/>
          <c:order val="2"/>
          <c:tx>
            <c:strRef>
              <c:f>Визуализации!$E$77</c:f>
              <c:strCache>
                <c:ptCount val="1"/>
                <c:pt idx="0">
                  <c:v>Текущее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Визуализации!$B$78:$B$82</c:f>
              <c:strCache>
                <c:ptCount val="5"/>
                <c:pt idx="0">
                  <c:v>Северный</c:v>
                </c:pt>
                <c:pt idx="1">
                  <c:v>Восточный</c:v>
                </c:pt>
                <c:pt idx="2">
                  <c:v>Центральный</c:v>
                </c:pt>
                <c:pt idx="3">
                  <c:v>Южный</c:v>
                </c:pt>
                <c:pt idx="4">
                  <c:v>Западный</c:v>
                </c:pt>
              </c:strCache>
            </c:strRef>
          </c:cat>
          <c:val>
            <c:numRef>
              <c:f>Визуализации!$E$78:$E$82</c:f>
              <c:numCache>
                <c:formatCode>General</c:formatCode>
                <c:ptCount val="5"/>
                <c:pt idx="0">
                  <c:v>75</c:v>
                </c:pt>
                <c:pt idx="1">
                  <c:v>41</c:v>
                </c:pt>
                <c:pt idx="2">
                  <c:v>76</c:v>
                </c:pt>
                <c:pt idx="3">
                  <c:v>47</c:v>
                </c:pt>
                <c:pt idx="4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E-4365-974B-0A60B5184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3"/>
        <c:axId val="1577996832"/>
        <c:axId val="1577980992"/>
      </c:barChart>
      <c:lineChart>
        <c:grouping val="standard"/>
        <c:varyColors val="0"/>
        <c:ser>
          <c:idx val="1"/>
          <c:order val="1"/>
          <c:tx>
            <c:strRef>
              <c:f>Визуализации!$D$77</c:f>
              <c:strCache>
                <c:ptCount val="1"/>
                <c:pt idx="0">
                  <c:v>Мин план</c:v>
                </c:pt>
              </c:strCache>
            </c:strRef>
          </c:tx>
          <c:spPr>
            <a:ln w="28575" cap="sq">
              <a:noFill/>
              <a:round/>
            </a:ln>
            <a:effectLst/>
          </c:spPr>
          <c:marker>
            <c:symbol val="dash"/>
            <c:size val="2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Визуализации!$B$78:$B$82</c:f>
              <c:strCache>
                <c:ptCount val="5"/>
                <c:pt idx="0">
                  <c:v>Северный</c:v>
                </c:pt>
                <c:pt idx="1">
                  <c:v>Восточный</c:v>
                </c:pt>
                <c:pt idx="2">
                  <c:v>Центральный</c:v>
                </c:pt>
                <c:pt idx="3">
                  <c:v>Южный</c:v>
                </c:pt>
                <c:pt idx="4">
                  <c:v>Западный</c:v>
                </c:pt>
              </c:strCache>
            </c:strRef>
          </c:cat>
          <c:val>
            <c:numRef>
              <c:f>Визуализации!$D$78:$D$82</c:f>
              <c:numCache>
                <c:formatCode>General</c:formatCode>
                <c:ptCount val="5"/>
                <c:pt idx="0">
                  <c:v>64</c:v>
                </c:pt>
                <c:pt idx="1">
                  <c:v>32</c:v>
                </c:pt>
                <c:pt idx="2">
                  <c:v>85</c:v>
                </c:pt>
                <c:pt idx="3">
                  <c:v>52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7E-4365-974B-0A60B5184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9444560"/>
        <c:axId val="1539443120"/>
      </c:lineChart>
      <c:catAx>
        <c:axId val="153944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9443120"/>
        <c:crosses val="autoZero"/>
        <c:auto val="1"/>
        <c:lblAlgn val="ctr"/>
        <c:lblOffset val="100"/>
        <c:noMultiLvlLbl val="0"/>
      </c:catAx>
      <c:valAx>
        <c:axId val="15394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9444560"/>
        <c:crosses val="autoZero"/>
        <c:crossBetween val="between"/>
      </c:valAx>
      <c:valAx>
        <c:axId val="15779809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577996832"/>
        <c:crosses val="max"/>
        <c:crossBetween val="between"/>
      </c:valAx>
      <c:catAx>
        <c:axId val="1577996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7980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J$66" max="12" min="1" page="10" val="6"/>
</file>

<file path=xl/ctrlProps/ctrlProp2.xml><?xml version="1.0" encoding="utf-8"?>
<formControlPr xmlns="http://schemas.microsoft.com/office/spreadsheetml/2009/9/main" objectType="Spin" dx="22" fmlaLink="$J$67" max="5" min="1" page="10"/>
</file>

<file path=xl/ctrlProps/ctrlProp3.xml><?xml version="1.0" encoding="utf-8"?>
<formControlPr xmlns="http://schemas.microsoft.com/office/spreadsheetml/2009/9/main" objectType="Spin" dx="22" fmlaLink="$J$64" max="12" min="1" page="10" val="3"/>
</file>

<file path=xl/ctrlProps/ctrlProp4.xml><?xml version="1.0" encoding="utf-8"?>
<formControlPr xmlns="http://schemas.microsoft.com/office/spreadsheetml/2009/9/main" objectType="Spin" dx="22" fmlaLink="$J$65" max="5" min="1" page="10" val="3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65</xdr:row>
          <xdr:rowOff>9525</xdr:rowOff>
        </xdr:from>
        <xdr:to>
          <xdr:col>10</xdr:col>
          <xdr:colOff>257175</xdr:colOff>
          <xdr:row>65</xdr:row>
          <xdr:rowOff>190500</xdr:rowOff>
        </xdr:to>
        <xdr:sp macro="" textlink="">
          <xdr:nvSpPr>
            <xdr:cNvPr id="2057" name="Spinner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</xdr:colOff>
          <xdr:row>66</xdr:row>
          <xdr:rowOff>19050</xdr:rowOff>
        </xdr:from>
        <xdr:to>
          <xdr:col>10</xdr:col>
          <xdr:colOff>257175</xdr:colOff>
          <xdr:row>66</xdr:row>
          <xdr:rowOff>209550</xdr:rowOff>
        </xdr:to>
        <xdr:sp macro="" textlink="">
          <xdr:nvSpPr>
            <xdr:cNvPr id="2058" name="Spinner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</xdr:colOff>
          <xdr:row>63</xdr:row>
          <xdr:rowOff>9525</xdr:rowOff>
        </xdr:from>
        <xdr:to>
          <xdr:col>10</xdr:col>
          <xdr:colOff>257175</xdr:colOff>
          <xdr:row>63</xdr:row>
          <xdr:rowOff>238125</xdr:rowOff>
        </xdr:to>
        <xdr:sp macro="" textlink="">
          <xdr:nvSpPr>
            <xdr:cNvPr id="2059" name="Spinner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</xdr:colOff>
          <xdr:row>64</xdr:row>
          <xdr:rowOff>28575</xdr:rowOff>
        </xdr:from>
        <xdr:to>
          <xdr:col>10</xdr:col>
          <xdr:colOff>266700</xdr:colOff>
          <xdr:row>64</xdr:row>
          <xdr:rowOff>228600</xdr:rowOff>
        </xdr:to>
        <xdr:sp macro="" textlink="">
          <xdr:nvSpPr>
            <xdr:cNvPr id="2060" name="Spinne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365125</xdr:colOff>
      <xdr:row>2</xdr:row>
      <xdr:rowOff>4762</xdr:rowOff>
    </xdr:from>
    <xdr:to>
      <xdr:col>14</xdr:col>
      <xdr:colOff>481013</xdr:colOff>
      <xdr:row>16</xdr:row>
      <xdr:rowOff>142875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4561F13-6825-582C-386A-73E41329B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18</xdr:row>
      <xdr:rowOff>14287</xdr:rowOff>
    </xdr:from>
    <xdr:to>
      <xdr:col>15</xdr:col>
      <xdr:colOff>400050</xdr:colOff>
      <xdr:row>32</xdr:row>
      <xdr:rowOff>80962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7126124-832E-0361-3648-B2BA91384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276225</xdr:colOff>
      <xdr:row>34</xdr:row>
      <xdr:rowOff>14286</xdr:rowOff>
    </xdr:from>
    <xdr:to>
      <xdr:col>14</xdr:col>
      <xdr:colOff>600075</xdr:colOff>
      <xdr:row>50</xdr:row>
      <xdr:rowOff>180975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55B7F9E-5ECC-FB74-BBFA-768E36188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342901</xdr:colOff>
      <xdr:row>52</xdr:row>
      <xdr:rowOff>157161</xdr:rowOff>
    </xdr:from>
    <xdr:to>
      <xdr:col>15</xdr:col>
      <xdr:colOff>333375</xdr:colOff>
      <xdr:row>73</xdr:row>
      <xdr:rowOff>9524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5F539A9-C70B-42E0-2362-4A159CBD3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148167</xdr:colOff>
      <xdr:row>74</xdr:row>
      <xdr:rowOff>14816</xdr:rowOff>
    </xdr:from>
    <xdr:to>
      <xdr:col>17</xdr:col>
      <xdr:colOff>423334</xdr:colOff>
      <xdr:row>87</xdr:row>
      <xdr:rowOff>80433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03B024B-0E43-D254-A164-8437A1C65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F5968-EC61-4558-B1C1-0A4EC9823900}" name="дляМассива" displayName="дляМассива" ref="B57:F80" totalsRowShown="0" headerRowDxfId="50" dataDxfId="49" headerRowBorderDxfId="58" tableBorderDxfId="57" totalsRowBorderDxfId="56" headerRowCellStyle="Обычный 3 2">
  <autoFilter ref="B57:F80" xr:uid="{2ABF5968-EC61-4558-B1C1-0A4EC9823900}"/>
  <tableColumns count="5">
    <tableColumn id="1" xr3:uid="{26471784-7351-4962-A307-3C577C4ECA24}" name="№" dataDxfId="55" dataCellStyle="Обычный_DHL"/>
    <tableColumn id="2" xr3:uid="{00A05D27-4207-42DD-9B08-953F7ACA8AD6}" name="Фамилия Имя Отчество" dataDxfId="54" dataCellStyle="Обычный 3 2"/>
    <tableColumn id="3" xr3:uid="{5E6C8684-8A12-445C-8FD7-FA464CEC9DDF}" name="Коэффициент" dataDxfId="53" dataCellStyle="Обычный_DHL"/>
    <tableColumn id="4" xr3:uid="{7460C89B-6C06-4990-83C5-50A05C37F68E}" name="Отдел" dataDxfId="52" dataCellStyle="Обычный 3 2"/>
    <tableColumn id="5" xr3:uid="{4144B3C9-9FBF-4D02-AB9E-D1C79B141659}" name="Оклад" dataDxfId="51" dataCellStyle="Обычный 3 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A6B51E-1520-4068-A1E0-AC66ABA2AE3E}" name="дляИндекса" displayName="дляИндекса" ref="B4:F23" totalsRowShown="0" headerRowDxfId="38" dataDxfId="48" headerRowBorderDxfId="45" tableBorderDxfId="46" totalsRowBorderDxfId="44" headerRowCellStyle="Обычный_DHL">
  <autoFilter ref="B4:F23" xr:uid="{CFA6B51E-1520-4068-A1E0-AC66ABA2AE3E}"/>
  <tableColumns count="5">
    <tableColumn id="1" xr3:uid="{07C60CBA-B79D-4705-ADF5-401AB535BD25}" name="Код клиента" dataDxfId="43" dataCellStyle="Обычный_DHL"/>
    <tableColumn id="2" xr3:uid="{5BCD5E7C-658F-45CE-BD48-56089B30E6D6}" name="Код сотрудника" dataDxfId="42" dataCellStyle="Обычный_DHL"/>
    <tableColumn id="3" xr3:uid="{C46A38E9-FBFF-4584-912F-4AE496425FFD}" name="Стоимость заказа" dataDxfId="41" dataCellStyle="Обычный_DHL"/>
    <tableColumn id="4" xr3:uid="{E6B1B0E3-1E7E-484B-B6FA-90907F9A93A7}" name="Код заказа" dataDxfId="40" dataCellStyle="Обычный_DHL"/>
    <tableColumn id="5" xr3:uid="{9967DFF0-A1FE-494E-BA56-DDBB2D97FF43}" name="Получатель" dataDxfId="39" dataCellStyle="Обычный_DHL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7E601-251D-4792-8CEF-A2C0CEED9E62}" name="дляСуммПроизв" displayName="дляСуммПроизв" ref="B27:I60" totalsRowShown="0" headerRowDxfId="26" dataDxfId="47" headerRowBorderDxfId="36" tableBorderDxfId="37" totalsRowBorderDxfId="35" headerRowCellStyle="Обычный_DHL" dataCellStyle="Обычный_DHL">
  <autoFilter ref="B27:I60" xr:uid="{A8B7E601-251D-4792-8CEF-A2C0CEED9E62}"/>
  <tableColumns count="8">
    <tableColumn id="1" xr3:uid="{5BBC4272-6D30-4E45-98C6-0A3C4BB73515}" name="Фамилия" dataDxfId="34" dataCellStyle="Обычный_Функции ЕСЛИ и ВПР"/>
    <tableColumn id="2" xr3:uid="{9BC01A16-52E8-444C-B071-F2B17C7B7522}" name="Имя" dataDxfId="33" dataCellStyle="Обычный_Функции ЕСЛИ и ВПР"/>
    <tableColumn id="3" xr3:uid="{3DB8255E-463A-482B-848F-F4E43B08C67C}" name="Отчество" dataDxfId="32" dataCellStyle="Обычный_Функции ЕСЛИ и ВПР"/>
    <tableColumn id="4" xr3:uid="{2A189353-AE00-4F6C-97F7-D7106E67672D}" name="Пол" dataDxfId="31" dataCellStyle="Обычный_Функции ЕСЛИ и ВПР"/>
    <tableColumn id="5" xr3:uid="{5552BB4C-F322-4528-9679-6B99C6751C4F}" name="Дата_x000a_рождения" dataDxfId="30" dataCellStyle="Обычный_DHL"/>
    <tableColumn id="6" xr3:uid="{C5BB3893-5EAE-4C98-B7BD-632E599876EB}" name="Город" dataDxfId="29" dataCellStyle="Обычный_DHL"/>
    <tableColumn id="7" xr3:uid="{BFA0B764-74B5-41ED-B03D-4B13D7DF204C}" name="Отдел" dataDxfId="28" dataCellStyle="Обычный_DHL"/>
    <tableColumn id="8" xr3:uid="{B56CE71D-451C-40EA-B21B-24FD7F1871CE}" name="Оклад, €" dataDxfId="27" dataCellStyle="Обычный_DHL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455CBC-6BA8-47A5-92DA-6A62CBBB326F}" name="Овощи" displayName="Овощи" ref="B95:B103" totalsRowShown="0" headerRowDxfId="22" dataDxfId="0" headerRowBorderDxfId="24" tableBorderDxfId="25" totalsRowBorderDxfId="23" headerRowCellStyle="Обычный_DHL" dataCellStyle="Обычный_DHL">
  <autoFilter ref="B95:B103" xr:uid="{0B455CBC-6BA8-47A5-92DA-6A62CBBB326F}"/>
  <tableColumns count="1">
    <tableColumn id="1" xr3:uid="{8B1ADAC2-910E-4A53-9D90-6513026B8678}" name="Овощи" dataDxfId="1" dataCellStyle="Обычный_DH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449C51-0793-4D03-948A-4EA14D66CE58}" name="Фрукты" displayName="Фрукты" ref="D95:D103" totalsRowShown="0" headerRowDxfId="18" dataDxfId="2" headerRowBorderDxfId="20" tableBorderDxfId="21" totalsRowBorderDxfId="19" headerRowCellStyle="Обычный_DHL" dataCellStyle="Обычный_DHL">
  <autoFilter ref="D95:D103" xr:uid="{AB449C51-0793-4D03-948A-4EA14D66CE58}"/>
  <tableColumns count="1">
    <tableColumn id="1" xr3:uid="{4A5ECE7D-F788-4758-9BF8-B4EB1B274D27}" name="Фрукты" dataDxfId="3" dataCellStyle="Обычный_DH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trlProp" Target="../ctrlProps/ctrlProp1.xml"/><Relationship Id="rId7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5.xml"/><Relationship Id="rId4" Type="http://schemas.openxmlformats.org/officeDocument/2006/relationships/ctrlProp" Target="../ctrlProps/ctrlProp2.xml"/><Relationship Id="rId9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2:N127"/>
  <sheetViews>
    <sheetView tabSelected="1" zoomScale="90" zoomScaleNormal="90" workbookViewId="0">
      <selection activeCell="D10" sqref="D10"/>
    </sheetView>
  </sheetViews>
  <sheetFormatPr defaultRowHeight="15" x14ac:dyDescent="0.2"/>
  <cols>
    <col min="1" max="1" width="9.140625" style="4"/>
    <col min="2" max="2" width="23.7109375" style="4" customWidth="1"/>
    <col min="3" max="3" width="35.85546875" style="4" customWidth="1"/>
    <col min="4" max="4" width="16.85546875" style="4" customWidth="1"/>
    <col min="5" max="5" width="15.85546875" style="4" customWidth="1"/>
    <col min="6" max="6" width="17.140625" style="4" customWidth="1"/>
    <col min="7" max="7" width="14.42578125" style="4" customWidth="1"/>
    <col min="8" max="8" width="16.85546875" style="4" customWidth="1"/>
    <col min="9" max="9" width="15.7109375" style="4" customWidth="1"/>
    <col min="10" max="10" width="24.5703125" style="4" customWidth="1"/>
    <col min="11" max="11" width="17.140625" style="4" customWidth="1"/>
    <col min="12" max="12" width="9.140625" style="4"/>
    <col min="13" max="13" width="12.7109375" style="4" customWidth="1"/>
    <col min="14" max="14" width="16.42578125" style="4" customWidth="1"/>
    <col min="15" max="16384" width="9.140625" style="4"/>
  </cols>
  <sheetData>
    <row r="2" spans="1:14" ht="15.75" x14ac:dyDescent="0.25">
      <c r="A2" s="112" t="s">
        <v>3</v>
      </c>
      <c r="B2" s="112"/>
      <c r="C2" s="112"/>
      <c r="D2" s="112"/>
      <c r="E2" s="112"/>
      <c r="F2" s="112"/>
      <c r="G2" s="6"/>
      <c r="H2" s="6"/>
    </row>
    <row r="4" spans="1:14" ht="27.75" customHeight="1" x14ac:dyDescent="0.2">
      <c r="B4" s="103" t="s">
        <v>16</v>
      </c>
      <c r="C4" s="103" t="s">
        <v>5</v>
      </c>
      <c r="D4" s="103" t="s">
        <v>0</v>
      </c>
      <c r="E4" s="103" t="s">
        <v>1</v>
      </c>
      <c r="F4" s="103" t="s">
        <v>2</v>
      </c>
    </row>
    <row r="5" spans="1:14" ht="30" x14ac:dyDescent="0.25">
      <c r="B5" s="104" t="s">
        <v>64</v>
      </c>
      <c r="C5" s="105">
        <v>1245</v>
      </c>
      <c r="D5" s="106">
        <v>416.46</v>
      </c>
      <c r="E5" s="105">
        <v>2</v>
      </c>
      <c r="F5" s="107">
        <v>150</v>
      </c>
      <c r="H5" s="113" t="s">
        <v>406</v>
      </c>
      <c r="I5" s="114"/>
      <c r="J5" s="115"/>
      <c r="K5" s="2" cm="1">
        <f t="array" ref="K5">SUM(D5:D16*E5:E16+F5:F16)</f>
        <v>16350.8</v>
      </c>
      <c r="L5" s="5" t="s">
        <v>6</v>
      </c>
    </row>
    <row r="6" spans="1:14" ht="30" x14ac:dyDescent="0.2">
      <c r="B6" s="104" t="s">
        <v>10</v>
      </c>
      <c r="C6" s="105">
        <v>1248</v>
      </c>
      <c r="D6" s="106">
        <v>572.21</v>
      </c>
      <c r="E6" s="105">
        <v>3</v>
      </c>
      <c r="F6" s="107">
        <v>120</v>
      </c>
      <c r="H6" s="3"/>
      <c r="I6" s="3"/>
      <c r="J6" s="3"/>
      <c r="K6" s="3"/>
    </row>
    <row r="7" spans="1:14" ht="21" customHeight="1" x14ac:dyDescent="0.25">
      <c r="B7" s="104" t="s">
        <v>63</v>
      </c>
      <c r="C7" s="105">
        <v>2205</v>
      </c>
      <c r="D7" s="106">
        <v>311.83999999999997</v>
      </c>
      <c r="E7" s="105">
        <v>3</v>
      </c>
      <c r="F7" s="107">
        <v>130</v>
      </c>
      <c r="H7" s="117" t="s">
        <v>407</v>
      </c>
      <c r="I7" s="117"/>
      <c r="J7" s="117"/>
      <c r="K7" s="108" cm="1">
        <f t="array" ref="K7">MAX(D5:D16*E5:E16+F5:F16)</f>
        <v>2541.02</v>
      </c>
      <c r="L7" s="109" t="s">
        <v>7</v>
      </c>
    </row>
    <row r="8" spans="1:14" ht="30" x14ac:dyDescent="0.2">
      <c r="B8" s="104" t="s">
        <v>11</v>
      </c>
      <c r="C8" s="105">
        <v>4874</v>
      </c>
      <c r="D8" s="106">
        <v>400.17</v>
      </c>
      <c r="E8" s="105">
        <v>6</v>
      </c>
      <c r="F8" s="107">
        <v>140</v>
      </c>
      <c r="H8" s="3"/>
      <c r="I8" s="3"/>
      <c r="J8" s="3"/>
      <c r="K8" s="3"/>
    </row>
    <row r="9" spans="1:14" x14ac:dyDescent="0.2">
      <c r="B9" s="104" t="s">
        <v>62</v>
      </c>
      <c r="C9" s="105">
        <v>1245</v>
      </c>
      <c r="D9" s="106">
        <v>495.73</v>
      </c>
      <c r="E9" s="105">
        <v>2</v>
      </c>
      <c r="F9" s="107">
        <v>160</v>
      </c>
      <c r="H9" s="118" t="s">
        <v>408</v>
      </c>
      <c r="I9" s="117"/>
      <c r="J9" s="117"/>
      <c r="K9" s="110" cm="1">
        <f t="array" ref="K9">INT(AVERAGE(D5:D16*E5:E16))</f>
        <v>1228</v>
      </c>
      <c r="L9" s="119" t="s">
        <v>8</v>
      </c>
      <c r="M9" s="119"/>
    </row>
    <row r="10" spans="1:14" ht="30" x14ac:dyDescent="0.2">
      <c r="B10" s="104" t="s">
        <v>61</v>
      </c>
      <c r="C10" s="105">
        <v>2206</v>
      </c>
      <c r="D10" s="106">
        <v>183.54</v>
      </c>
      <c r="E10" s="105">
        <v>3</v>
      </c>
      <c r="F10" s="107">
        <v>150</v>
      </c>
      <c r="H10" s="3"/>
      <c r="I10" s="3"/>
      <c r="J10" s="3"/>
      <c r="K10" s="3"/>
    </row>
    <row r="11" spans="1:14" ht="42.75" customHeight="1" x14ac:dyDescent="0.2">
      <c r="B11" s="104" t="s">
        <v>12</v>
      </c>
      <c r="C11" s="105">
        <v>2210</v>
      </c>
      <c r="D11" s="106">
        <v>208.53</v>
      </c>
      <c r="E11" s="105">
        <v>5</v>
      </c>
      <c r="F11" s="107">
        <v>120</v>
      </c>
      <c r="H11" s="118" t="s">
        <v>409</v>
      </c>
      <c r="I11" s="117"/>
      <c r="J11" s="117"/>
      <c r="K11" s="108" cm="1">
        <f t="array" ref="K11">_xlfn.CEILING.MATH(AVERAGE(D5:D16*E5:E16+F5:F16),5)</f>
        <v>1365</v>
      </c>
      <c r="L11" s="119" t="s">
        <v>9</v>
      </c>
      <c r="M11" s="119"/>
      <c r="N11" s="119"/>
    </row>
    <row r="12" spans="1:14" x14ac:dyDescent="0.2">
      <c r="B12" s="104" t="s">
        <v>13</v>
      </c>
      <c r="C12" s="105">
        <v>1249</v>
      </c>
      <c r="D12" s="106">
        <v>414.66</v>
      </c>
      <c r="E12" s="105">
        <v>4</v>
      </c>
      <c r="F12" s="107">
        <v>110</v>
      </c>
    </row>
    <row r="13" spans="1:14" x14ac:dyDescent="0.2">
      <c r="B13" s="104" t="s">
        <v>14</v>
      </c>
      <c r="C13" s="105">
        <v>4872</v>
      </c>
      <c r="D13" s="106">
        <v>311.13</v>
      </c>
      <c r="E13" s="105">
        <v>5</v>
      </c>
      <c r="F13" s="107">
        <v>130</v>
      </c>
    </row>
    <row r="14" spans="1:14" x14ac:dyDescent="0.2">
      <c r="B14" s="104" t="s">
        <v>15</v>
      </c>
      <c r="C14" s="105">
        <v>4878</v>
      </c>
      <c r="D14" s="106">
        <v>393.17</v>
      </c>
      <c r="E14" s="105">
        <v>2</v>
      </c>
      <c r="F14" s="107">
        <v>150</v>
      </c>
    </row>
    <row r="15" spans="1:14" x14ac:dyDescent="0.2">
      <c r="B15" s="104" t="s">
        <v>65</v>
      </c>
      <c r="C15" s="105">
        <v>1234</v>
      </c>
      <c r="D15" s="106">
        <v>323.12</v>
      </c>
      <c r="E15" s="105">
        <v>3</v>
      </c>
      <c r="F15" s="107">
        <v>120</v>
      </c>
    </row>
    <row r="16" spans="1:14" x14ac:dyDescent="0.2">
      <c r="B16" s="104" t="s">
        <v>66</v>
      </c>
      <c r="C16" s="105">
        <v>7854</v>
      </c>
      <c r="D16" s="106">
        <v>433.33</v>
      </c>
      <c r="E16" s="105">
        <v>3</v>
      </c>
      <c r="F16" s="107">
        <v>130</v>
      </c>
    </row>
    <row r="18" spans="1:7" ht="15.75" x14ac:dyDescent="0.25">
      <c r="A18" s="112" t="s">
        <v>117</v>
      </c>
      <c r="B18" s="112"/>
      <c r="C18" s="112"/>
      <c r="D18" s="112"/>
      <c r="E18" s="112"/>
      <c r="F18" s="112"/>
      <c r="G18" s="112"/>
    </row>
    <row r="20" spans="1:7" ht="15.75" x14ac:dyDescent="0.2">
      <c r="B20" s="93" t="s">
        <v>17</v>
      </c>
      <c r="C20" s="120" t="s">
        <v>1</v>
      </c>
      <c r="D20" s="120"/>
      <c r="E20" s="120"/>
      <c r="F20" s="120"/>
      <c r="G20" s="120"/>
    </row>
    <row r="21" spans="1:7" ht="15.75" x14ac:dyDescent="0.2">
      <c r="B21" s="93" t="s">
        <v>405</v>
      </c>
      <c r="C21" s="93">
        <v>1</v>
      </c>
      <c r="D21" s="93">
        <v>2</v>
      </c>
      <c r="E21" s="93">
        <v>3</v>
      </c>
      <c r="F21" s="93">
        <v>4</v>
      </c>
      <c r="G21" s="93">
        <v>5</v>
      </c>
    </row>
    <row r="22" spans="1:7" ht="15.75" x14ac:dyDescent="0.2">
      <c r="B22" s="93">
        <v>100</v>
      </c>
      <c r="C22" s="21" cm="1">
        <f t="array" ref="C22:G31">B22:B31*C21:G21</f>
        <v>100</v>
      </c>
      <c r="D22" s="21">
        <v>200</v>
      </c>
      <c r="E22" s="21">
        <v>300</v>
      </c>
      <c r="F22" s="21">
        <v>400</v>
      </c>
      <c r="G22" s="21">
        <v>500</v>
      </c>
    </row>
    <row r="23" spans="1:7" ht="15.75" x14ac:dyDescent="0.2">
      <c r="B23" s="93">
        <v>200</v>
      </c>
      <c r="C23" s="21">
        <v>200</v>
      </c>
      <c r="D23" s="21">
        <v>400</v>
      </c>
      <c r="E23" s="21">
        <v>600</v>
      </c>
      <c r="F23" s="21">
        <v>800</v>
      </c>
      <c r="G23" s="21">
        <v>1000</v>
      </c>
    </row>
    <row r="24" spans="1:7" ht="15.75" x14ac:dyDescent="0.2">
      <c r="B24" s="93">
        <v>300</v>
      </c>
      <c r="C24" s="21">
        <v>300</v>
      </c>
      <c r="D24" s="21">
        <v>600</v>
      </c>
      <c r="E24" s="21">
        <v>900</v>
      </c>
      <c r="F24" s="21">
        <v>1200</v>
      </c>
      <c r="G24" s="21">
        <v>1500</v>
      </c>
    </row>
    <row r="25" spans="1:7" ht="15.75" x14ac:dyDescent="0.2">
      <c r="B25" s="93">
        <v>400</v>
      </c>
      <c r="C25" s="21">
        <v>400</v>
      </c>
      <c r="D25" s="21">
        <v>800</v>
      </c>
      <c r="E25" s="21">
        <v>1200</v>
      </c>
      <c r="F25" s="21">
        <v>1600</v>
      </c>
      <c r="G25" s="21">
        <v>2000</v>
      </c>
    </row>
    <row r="26" spans="1:7" ht="15.75" x14ac:dyDescent="0.2">
      <c r="B26" s="93">
        <v>500</v>
      </c>
      <c r="C26" s="21">
        <v>500</v>
      </c>
      <c r="D26" s="21">
        <v>1000</v>
      </c>
      <c r="E26" s="21">
        <v>1500</v>
      </c>
      <c r="F26" s="21">
        <v>2000</v>
      </c>
      <c r="G26" s="21">
        <v>2500</v>
      </c>
    </row>
    <row r="27" spans="1:7" ht="15.75" x14ac:dyDescent="0.2">
      <c r="B27" s="93">
        <v>600</v>
      </c>
      <c r="C27" s="21">
        <v>600</v>
      </c>
      <c r="D27" s="21">
        <v>1200</v>
      </c>
      <c r="E27" s="21">
        <v>1800</v>
      </c>
      <c r="F27" s="21">
        <v>2400</v>
      </c>
      <c r="G27" s="21">
        <v>3000</v>
      </c>
    </row>
    <row r="28" spans="1:7" ht="15.75" x14ac:dyDescent="0.2">
      <c r="B28" s="93">
        <v>700</v>
      </c>
      <c r="C28" s="21">
        <v>700</v>
      </c>
      <c r="D28" s="21">
        <v>1400</v>
      </c>
      <c r="E28" s="21">
        <v>2100</v>
      </c>
      <c r="F28" s="21">
        <v>2800</v>
      </c>
      <c r="G28" s="21">
        <v>3500</v>
      </c>
    </row>
    <row r="29" spans="1:7" ht="15.75" x14ac:dyDescent="0.2">
      <c r="B29" s="93">
        <v>800</v>
      </c>
      <c r="C29" s="21">
        <v>800</v>
      </c>
      <c r="D29" s="21">
        <v>1600</v>
      </c>
      <c r="E29" s="21">
        <v>2400</v>
      </c>
      <c r="F29" s="21">
        <v>3200</v>
      </c>
      <c r="G29" s="21">
        <v>4000</v>
      </c>
    </row>
    <row r="30" spans="1:7" ht="15.75" x14ac:dyDescent="0.2">
      <c r="B30" s="93">
        <v>900</v>
      </c>
      <c r="C30" s="21">
        <v>900</v>
      </c>
      <c r="D30" s="21">
        <v>1800</v>
      </c>
      <c r="E30" s="21">
        <v>2700</v>
      </c>
      <c r="F30" s="21">
        <v>3600</v>
      </c>
      <c r="G30" s="21">
        <v>4500</v>
      </c>
    </row>
    <row r="31" spans="1:7" ht="15.75" x14ac:dyDescent="0.2">
      <c r="B31" s="93">
        <v>1000</v>
      </c>
      <c r="C31" s="21">
        <v>1000</v>
      </c>
      <c r="D31" s="21">
        <v>2000</v>
      </c>
      <c r="E31" s="21">
        <v>3000</v>
      </c>
      <c r="F31" s="21">
        <v>4000</v>
      </c>
      <c r="G31" s="21">
        <v>5000</v>
      </c>
    </row>
    <row r="34" spans="1:14" x14ac:dyDescent="0.2">
      <c r="A34" s="111" t="s">
        <v>48</v>
      </c>
      <c r="B34" s="11" cm="1">
        <f t="array" ref="B34">SUM(B22:B31*C21:G21)</f>
        <v>82500</v>
      </c>
      <c r="C34" s="5" t="s">
        <v>6</v>
      </c>
    </row>
    <row r="36" spans="1:14" x14ac:dyDescent="0.2">
      <c r="A36" s="120" t="s">
        <v>4</v>
      </c>
      <c r="B36" s="120" t="s">
        <v>69</v>
      </c>
      <c r="C36" s="121" t="s">
        <v>18</v>
      </c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</row>
    <row r="37" spans="1:14" x14ac:dyDescent="0.2">
      <c r="A37" s="120"/>
      <c r="B37" s="120"/>
      <c r="C37" s="94" t="s">
        <v>19</v>
      </c>
      <c r="D37" s="94" t="s">
        <v>20</v>
      </c>
      <c r="E37" s="94" t="s">
        <v>21</v>
      </c>
      <c r="F37" s="94" t="s">
        <v>22</v>
      </c>
      <c r="G37" s="94" t="s">
        <v>23</v>
      </c>
      <c r="H37" s="94" t="s">
        <v>24</v>
      </c>
      <c r="I37" s="94" t="s">
        <v>25</v>
      </c>
      <c r="J37" s="94" t="s">
        <v>26</v>
      </c>
      <c r="K37" s="94" t="s">
        <v>27</v>
      </c>
      <c r="L37" s="94" t="s">
        <v>28</v>
      </c>
      <c r="M37" s="94" t="s">
        <v>29</v>
      </c>
      <c r="N37" s="94" t="s">
        <v>30</v>
      </c>
    </row>
    <row r="38" spans="1:14" ht="30" x14ac:dyDescent="0.2">
      <c r="A38" s="95" t="s">
        <v>31</v>
      </c>
      <c r="B38" s="96">
        <v>140</v>
      </c>
      <c r="C38" s="21">
        <v>46</v>
      </c>
      <c r="D38" s="21">
        <v>16</v>
      </c>
      <c r="E38" s="21">
        <v>41</v>
      </c>
      <c r="F38" s="21">
        <v>12</v>
      </c>
      <c r="G38" s="21">
        <v>20</v>
      </c>
      <c r="H38" s="21">
        <v>11</v>
      </c>
      <c r="I38" s="21">
        <v>50</v>
      </c>
      <c r="J38" s="21">
        <v>48</v>
      </c>
      <c r="K38" s="21">
        <v>44</v>
      </c>
      <c r="L38" s="21">
        <v>18</v>
      </c>
      <c r="M38" s="21">
        <v>21</v>
      </c>
      <c r="N38" s="21">
        <v>40</v>
      </c>
    </row>
    <row r="39" spans="1:14" ht="30" x14ac:dyDescent="0.2">
      <c r="A39" s="95" t="s">
        <v>32</v>
      </c>
      <c r="B39" s="96">
        <v>120</v>
      </c>
      <c r="C39" s="21">
        <v>42</v>
      </c>
      <c r="D39" s="21">
        <v>35</v>
      </c>
      <c r="E39" s="21">
        <v>27</v>
      </c>
      <c r="F39" s="21">
        <v>18</v>
      </c>
      <c r="G39" s="21">
        <v>35</v>
      </c>
      <c r="H39" s="21">
        <v>20</v>
      </c>
      <c r="I39" s="21">
        <v>15</v>
      </c>
      <c r="J39" s="21">
        <v>50</v>
      </c>
      <c r="K39" s="21">
        <v>20</v>
      </c>
      <c r="L39" s="21">
        <v>41</v>
      </c>
      <c r="M39" s="21">
        <v>20</v>
      </c>
      <c r="N39" s="21">
        <v>31</v>
      </c>
    </row>
    <row r="40" spans="1:14" ht="30" x14ac:dyDescent="0.2">
      <c r="A40" s="95" t="s">
        <v>33</v>
      </c>
      <c r="B40" s="96">
        <v>135</v>
      </c>
      <c r="C40" s="21">
        <v>46</v>
      </c>
      <c r="D40" s="21">
        <v>30</v>
      </c>
      <c r="E40" s="21">
        <v>42</v>
      </c>
      <c r="F40" s="21">
        <v>31</v>
      </c>
      <c r="G40" s="21">
        <v>41</v>
      </c>
      <c r="H40" s="21">
        <v>37</v>
      </c>
      <c r="I40" s="21">
        <v>36</v>
      </c>
      <c r="J40" s="21">
        <v>26</v>
      </c>
      <c r="K40" s="21">
        <v>20</v>
      </c>
      <c r="L40" s="21">
        <v>34</v>
      </c>
      <c r="M40" s="21">
        <v>21</v>
      </c>
      <c r="N40" s="21">
        <v>40</v>
      </c>
    </row>
    <row r="41" spans="1:14" ht="30" x14ac:dyDescent="0.2">
      <c r="A41" s="95" t="s">
        <v>34</v>
      </c>
      <c r="B41" s="96">
        <v>132</v>
      </c>
      <c r="C41" s="21">
        <v>43</v>
      </c>
      <c r="D41" s="21">
        <v>37</v>
      </c>
      <c r="E41" s="21">
        <v>35</v>
      </c>
      <c r="F41" s="21">
        <v>10</v>
      </c>
      <c r="G41" s="21">
        <v>28</v>
      </c>
      <c r="H41" s="21">
        <v>34</v>
      </c>
      <c r="I41" s="21">
        <v>32</v>
      </c>
      <c r="J41" s="21">
        <v>12</v>
      </c>
      <c r="K41" s="21">
        <v>32</v>
      </c>
      <c r="L41" s="21">
        <v>41</v>
      </c>
      <c r="M41" s="21">
        <v>29</v>
      </c>
      <c r="N41" s="21">
        <v>34</v>
      </c>
    </row>
    <row r="42" spans="1:14" ht="30" x14ac:dyDescent="0.2">
      <c r="A42" s="95" t="s">
        <v>35</v>
      </c>
      <c r="B42" s="96">
        <v>118</v>
      </c>
      <c r="C42" s="21">
        <v>12</v>
      </c>
      <c r="D42" s="21">
        <v>36</v>
      </c>
      <c r="E42" s="21">
        <v>31</v>
      </c>
      <c r="F42" s="21">
        <v>29</v>
      </c>
      <c r="G42" s="21">
        <v>34</v>
      </c>
      <c r="H42" s="21">
        <v>33</v>
      </c>
      <c r="I42" s="21">
        <v>25</v>
      </c>
      <c r="J42" s="21">
        <v>41</v>
      </c>
      <c r="K42" s="21">
        <v>22</v>
      </c>
      <c r="L42" s="21">
        <v>18</v>
      </c>
      <c r="M42" s="21">
        <v>22</v>
      </c>
      <c r="N42" s="21">
        <v>31</v>
      </c>
    </row>
    <row r="43" spans="1:14" ht="30" x14ac:dyDescent="0.2">
      <c r="A43" s="95" t="s">
        <v>36</v>
      </c>
      <c r="B43" s="96">
        <v>121</v>
      </c>
      <c r="C43" s="21">
        <v>11</v>
      </c>
      <c r="D43" s="21">
        <v>28</v>
      </c>
      <c r="E43" s="21">
        <v>29</v>
      </c>
      <c r="F43" s="21">
        <v>46</v>
      </c>
      <c r="G43" s="21">
        <v>41</v>
      </c>
      <c r="H43" s="21">
        <v>26</v>
      </c>
      <c r="I43" s="21">
        <v>19</v>
      </c>
      <c r="J43" s="21">
        <v>23</v>
      </c>
      <c r="K43" s="21">
        <v>17</v>
      </c>
      <c r="L43" s="21">
        <v>12</v>
      </c>
      <c r="M43" s="21">
        <v>45</v>
      </c>
      <c r="N43" s="21">
        <v>26</v>
      </c>
    </row>
    <row r="44" spans="1:14" ht="30" x14ac:dyDescent="0.2">
      <c r="A44" s="95" t="s">
        <v>37</v>
      </c>
      <c r="B44" s="96">
        <v>162</v>
      </c>
      <c r="C44" s="21">
        <v>20</v>
      </c>
      <c r="D44" s="21">
        <v>42</v>
      </c>
      <c r="E44" s="21">
        <v>44</v>
      </c>
      <c r="F44" s="21">
        <v>30</v>
      </c>
      <c r="G44" s="21">
        <v>25</v>
      </c>
      <c r="H44" s="21">
        <v>17</v>
      </c>
      <c r="I44" s="21">
        <v>18</v>
      </c>
      <c r="J44" s="21">
        <v>27</v>
      </c>
      <c r="K44" s="21">
        <v>26</v>
      </c>
      <c r="L44" s="21">
        <v>14</v>
      </c>
      <c r="M44" s="21">
        <v>46</v>
      </c>
      <c r="N44" s="21">
        <v>27</v>
      </c>
    </row>
    <row r="45" spans="1:14" ht="30" x14ac:dyDescent="0.2">
      <c r="A45" s="95" t="s">
        <v>38</v>
      </c>
      <c r="B45" s="96">
        <v>154</v>
      </c>
      <c r="C45" s="21">
        <v>20</v>
      </c>
      <c r="D45" s="21">
        <v>45</v>
      </c>
      <c r="E45" s="21">
        <v>18</v>
      </c>
      <c r="F45" s="21">
        <v>10</v>
      </c>
      <c r="G45" s="21">
        <v>46</v>
      </c>
      <c r="H45" s="21">
        <v>19</v>
      </c>
      <c r="I45" s="21">
        <v>19</v>
      </c>
      <c r="J45" s="21">
        <v>36</v>
      </c>
      <c r="K45" s="21">
        <v>43</v>
      </c>
      <c r="L45" s="21">
        <v>45</v>
      </c>
      <c r="M45" s="21">
        <v>11</v>
      </c>
      <c r="N45" s="21">
        <v>10</v>
      </c>
    </row>
    <row r="46" spans="1:14" ht="30" x14ac:dyDescent="0.2">
      <c r="A46" s="95" t="s">
        <v>39</v>
      </c>
      <c r="B46" s="96">
        <v>142</v>
      </c>
      <c r="C46" s="21">
        <v>19</v>
      </c>
      <c r="D46" s="21">
        <v>33</v>
      </c>
      <c r="E46" s="21">
        <v>22</v>
      </c>
      <c r="F46" s="21">
        <v>22</v>
      </c>
      <c r="G46" s="21">
        <v>41</v>
      </c>
      <c r="H46" s="21">
        <v>42</v>
      </c>
      <c r="I46" s="21">
        <v>25</v>
      </c>
      <c r="J46" s="21">
        <v>49</v>
      </c>
      <c r="K46" s="21">
        <v>28</v>
      </c>
      <c r="L46" s="21">
        <v>32</v>
      </c>
      <c r="M46" s="21">
        <v>10</v>
      </c>
      <c r="N46" s="21">
        <v>15</v>
      </c>
    </row>
    <row r="47" spans="1:14" ht="30" x14ac:dyDescent="0.2">
      <c r="A47" s="95" t="s">
        <v>40</v>
      </c>
      <c r="B47" s="96">
        <v>137</v>
      </c>
      <c r="C47" s="21">
        <v>22</v>
      </c>
      <c r="D47" s="21">
        <v>38</v>
      </c>
      <c r="E47" s="21">
        <v>23</v>
      </c>
      <c r="F47" s="21">
        <v>40</v>
      </c>
      <c r="G47" s="21">
        <v>25</v>
      </c>
      <c r="H47" s="21">
        <v>19</v>
      </c>
      <c r="I47" s="21">
        <v>43</v>
      </c>
      <c r="J47" s="21">
        <v>20</v>
      </c>
      <c r="K47" s="21">
        <v>26</v>
      </c>
      <c r="L47" s="21">
        <v>26</v>
      </c>
      <c r="M47" s="21">
        <v>11</v>
      </c>
      <c r="N47" s="21">
        <v>11</v>
      </c>
    </row>
    <row r="48" spans="1:14" ht="30" x14ac:dyDescent="0.2">
      <c r="A48" s="95" t="s">
        <v>41</v>
      </c>
      <c r="B48" s="96">
        <v>123</v>
      </c>
      <c r="C48" s="21">
        <v>11</v>
      </c>
      <c r="D48" s="21">
        <v>20</v>
      </c>
      <c r="E48" s="21">
        <v>12</v>
      </c>
      <c r="F48" s="21">
        <v>35</v>
      </c>
      <c r="G48" s="21">
        <v>41</v>
      </c>
      <c r="H48" s="21">
        <v>30</v>
      </c>
      <c r="I48" s="21">
        <v>33</v>
      </c>
      <c r="J48" s="21">
        <v>18</v>
      </c>
      <c r="K48" s="21">
        <v>10</v>
      </c>
      <c r="L48" s="21">
        <v>43</v>
      </c>
      <c r="M48" s="21">
        <v>32</v>
      </c>
      <c r="N48" s="21">
        <v>29</v>
      </c>
    </row>
    <row r="49" spans="1:14" ht="30" x14ac:dyDescent="0.2">
      <c r="A49" s="95" t="s">
        <v>42</v>
      </c>
      <c r="B49" s="96">
        <v>140</v>
      </c>
      <c r="C49" s="21">
        <v>28</v>
      </c>
      <c r="D49" s="21">
        <v>36</v>
      </c>
      <c r="E49" s="21">
        <v>19</v>
      </c>
      <c r="F49" s="21">
        <v>50</v>
      </c>
      <c r="G49" s="21">
        <v>31</v>
      </c>
      <c r="H49" s="21">
        <v>43</v>
      </c>
      <c r="I49" s="21">
        <v>10</v>
      </c>
      <c r="J49" s="21">
        <v>20</v>
      </c>
      <c r="K49" s="21">
        <v>45</v>
      </c>
      <c r="L49" s="21">
        <v>14</v>
      </c>
      <c r="M49" s="21">
        <v>46</v>
      </c>
      <c r="N49" s="21">
        <v>41</v>
      </c>
    </row>
    <row r="50" spans="1:14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5.75" x14ac:dyDescent="0.2">
      <c r="A52" s="116" t="s">
        <v>43</v>
      </c>
      <c r="B52" s="116"/>
      <c r="C52" s="116" t="s">
        <v>44</v>
      </c>
      <c r="D52" s="116"/>
      <c r="E52" s="97" cm="1">
        <f t="array" ref="E52">SUM($B$38:$B$49*C38:E49)</f>
        <v>144302</v>
      </c>
      <c r="F52" s="116" t="s">
        <v>45</v>
      </c>
      <c r="G52" s="116"/>
      <c r="H52" s="97" cm="1">
        <f t="array" ref="H52">SUM($B$38:$B$49*F38:H49)</f>
        <v>144030</v>
      </c>
      <c r="I52" s="116" t="s">
        <v>46</v>
      </c>
      <c r="J52" s="116"/>
      <c r="K52" s="97" cm="1">
        <f t="array" ref="K52">SUM($B$38:$B$49*I38:K49)</f>
        <v>139979</v>
      </c>
      <c r="L52" s="116" t="s">
        <v>47</v>
      </c>
      <c r="M52" s="116"/>
      <c r="N52" s="98" cm="1">
        <f t="array" ref="N52">SUM($B$38:$B$49*L38:N49)</f>
        <v>132934</v>
      </c>
    </row>
    <row r="55" spans="1:14" ht="15.75" customHeight="1" x14ac:dyDescent="0.25">
      <c r="A55" s="112" t="s">
        <v>49</v>
      </c>
      <c r="B55" s="112"/>
      <c r="C55" s="112"/>
      <c r="D55" s="112"/>
      <c r="E55" s="112"/>
      <c r="F55" s="112"/>
    </row>
    <row r="57" spans="1:14" ht="31.5" x14ac:dyDescent="0.2">
      <c r="B57" s="89" t="s">
        <v>50</v>
      </c>
      <c r="C57" s="90" t="s">
        <v>51</v>
      </c>
      <c r="D57" s="90" t="s">
        <v>52</v>
      </c>
      <c r="E57" s="91" t="s">
        <v>53</v>
      </c>
      <c r="F57" s="92" t="s">
        <v>54</v>
      </c>
    </row>
    <row r="58" spans="1:14" x14ac:dyDescent="0.2">
      <c r="B58" s="77">
        <v>1</v>
      </c>
      <c r="C58" s="75" t="s">
        <v>78</v>
      </c>
      <c r="D58" s="78">
        <v>14</v>
      </c>
      <c r="E58" s="79" t="s">
        <v>55</v>
      </c>
      <c r="F58" s="80">
        <v>55000</v>
      </c>
      <c r="H58" s="122" t="s">
        <v>67</v>
      </c>
      <c r="I58" s="122"/>
      <c r="J58" s="122"/>
      <c r="K58" s="100" cm="1">
        <f t="array" ref="K58">MIN(IF(дляМассива[Коэффициент]&gt;0,дляМассива[Коэффициент],""))</f>
        <v>1.79</v>
      </c>
    </row>
    <row r="59" spans="1:14" x14ac:dyDescent="0.2">
      <c r="B59" s="77">
        <v>2</v>
      </c>
      <c r="C59" s="75" t="s">
        <v>79</v>
      </c>
      <c r="D59" s="78">
        <v>20</v>
      </c>
      <c r="E59" s="79" t="s">
        <v>56</v>
      </c>
      <c r="F59" s="80">
        <v>42000</v>
      </c>
    </row>
    <row r="60" spans="1:14" x14ac:dyDescent="0.2">
      <c r="B60" s="77">
        <v>3</v>
      </c>
      <c r="C60" s="75" t="s">
        <v>80</v>
      </c>
      <c r="D60" s="78">
        <v>12</v>
      </c>
      <c r="E60" s="79" t="s">
        <v>55</v>
      </c>
      <c r="F60" s="80">
        <v>45000</v>
      </c>
      <c r="H60" s="122" t="s">
        <v>68</v>
      </c>
      <c r="I60" s="122"/>
      <c r="J60" s="122"/>
      <c r="K60" s="101" cm="1">
        <f t="array" ref="K60">MIN(IF(дляМассива[Отдел]="ОТД",дляМассива[Оклад],""))</f>
        <v>30000</v>
      </c>
    </row>
    <row r="61" spans="1:14" x14ac:dyDescent="0.2">
      <c r="B61" s="77">
        <v>4</v>
      </c>
      <c r="C61" s="75" t="s">
        <v>81</v>
      </c>
      <c r="D61" s="78">
        <v>10</v>
      </c>
      <c r="E61" s="79" t="s">
        <v>57</v>
      </c>
      <c r="F61" s="80">
        <v>65000</v>
      </c>
    </row>
    <row r="62" spans="1:14" x14ac:dyDescent="0.2">
      <c r="B62" s="77">
        <v>5</v>
      </c>
      <c r="C62" s="75" t="s">
        <v>82</v>
      </c>
      <c r="D62" s="78">
        <v>-5</v>
      </c>
      <c r="E62" s="79" t="s">
        <v>58</v>
      </c>
      <c r="F62" s="80">
        <v>70000</v>
      </c>
    </row>
    <row r="63" spans="1:14" x14ac:dyDescent="0.2">
      <c r="B63" s="77">
        <v>6</v>
      </c>
      <c r="C63" s="75" t="s">
        <v>83</v>
      </c>
      <c r="D63" s="78">
        <v>10</v>
      </c>
      <c r="E63" s="79" t="s">
        <v>59</v>
      </c>
      <c r="F63" s="80">
        <v>75000</v>
      </c>
    </row>
    <row r="64" spans="1:14" x14ac:dyDescent="0.2">
      <c r="B64" s="77">
        <v>7</v>
      </c>
      <c r="C64" s="75" t="s">
        <v>84</v>
      </c>
      <c r="D64" s="78">
        <v>-34</v>
      </c>
      <c r="E64" s="79" t="s">
        <v>56</v>
      </c>
      <c r="F64" s="80">
        <v>23000</v>
      </c>
    </row>
    <row r="65" spans="2:6" x14ac:dyDescent="0.2">
      <c r="B65" s="77">
        <v>8</v>
      </c>
      <c r="C65" s="75" t="s">
        <v>85</v>
      </c>
      <c r="D65" s="78">
        <v>12</v>
      </c>
      <c r="E65" s="79" t="s">
        <v>59</v>
      </c>
      <c r="F65" s="80">
        <v>45000</v>
      </c>
    </row>
    <row r="66" spans="2:6" x14ac:dyDescent="0.2">
      <c r="B66" s="77">
        <v>9</v>
      </c>
      <c r="C66" s="75" t="s">
        <v>86</v>
      </c>
      <c r="D66" s="78">
        <v>1.79</v>
      </c>
      <c r="E66" s="79" t="s">
        <v>60</v>
      </c>
      <c r="F66" s="80">
        <v>50000</v>
      </c>
    </row>
    <row r="67" spans="2:6" x14ac:dyDescent="0.2">
      <c r="B67" s="77">
        <v>10</v>
      </c>
      <c r="C67" s="75" t="s">
        <v>87</v>
      </c>
      <c r="D67" s="78">
        <v>17</v>
      </c>
      <c r="E67" s="79" t="s">
        <v>59</v>
      </c>
      <c r="F67" s="80">
        <v>60000</v>
      </c>
    </row>
    <row r="68" spans="2:6" x14ac:dyDescent="0.2">
      <c r="B68" s="77">
        <v>11</v>
      </c>
      <c r="C68" s="75" t="s">
        <v>88</v>
      </c>
      <c r="D68" s="78">
        <v>-4</v>
      </c>
      <c r="E68" s="79" t="s">
        <v>55</v>
      </c>
      <c r="F68" s="80">
        <v>48000</v>
      </c>
    </row>
    <row r="69" spans="2:6" x14ac:dyDescent="0.2">
      <c r="B69" s="77">
        <v>12</v>
      </c>
      <c r="C69" s="75" t="s">
        <v>89</v>
      </c>
      <c r="D69" s="78">
        <v>0</v>
      </c>
      <c r="E69" s="79" t="s">
        <v>56</v>
      </c>
      <c r="F69" s="80">
        <v>35000</v>
      </c>
    </row>
    <row r="70" spans="2:6" x14ac:dyDescent="0.2">
      <c r="B70" s="77">
        <v>13</v>
      </c>
      <c r="C70" s="75" t="s">
        <v>90</v>
      </c>
      <c r="D70" s="78">
        <v>-44</v>
      </c>
      <c r="E70" s="79" t="s">
        <v>59</v>
      </c>
      <c r="F70" s="80">
        <v>40000</v>
      </c>
    </row>
    <row r="71" spans="2:6" x14ac:dyDescent="0.2">
      <c r="B71" s="77">
        <v>14</v>
      </c>
      <c r="C71" s="75" t="s">
        <v>91</v>
      </c>
      <c r="D71" s="78">
        <v>15</v>
      </c>
      <c r="E71" s="79" t="s">
        <v>60</v>
      </c>
      <c r="F71" s="80">
        <v>55000</v>
      </c>
    </row>
    <row r="72" spans="2:6" x14ac:dyDescent="0.2">
      <c r="B72" s="77">
        <v>15</v>
      </c>
      <c r="C72" s="75" t="s">
        <v>92</v>
      </c>
      <c r="D72" s="78">
        <v>20</v>
      </c>
      <c r="E72" s="79" t="s">
        <v>55</v>
      </c>
      <c r="F72" s="80">
        <v>36000</v>
      </c>
    </row>
    <row r="73" spans="2:6" x14ac:dyDescent="0.2">
      <c r="B73" s="77">
        <v>16</v>
      </c>
      <c r="C73" s="75" t="s">
        <v>94</v>
      </c>
      <c r="D73" s="78">
        <v>40</v>
      </c>
      <c r="E73" s="79" t="s">
        <v>58</v>
      </c>
      <c r="F73" s="80">
        <v>58000</v>
      </c>
    </row>
    <row r="74" spans="2:6" x14ac:dyDescent="0.2">
      <c r="B74" s="77">
        <v>17</v>
      </c>
      <c r="C74" s="75" t="s">
        <v>93</v>
      </c>
      <c r="D74" s="78">
        <v>-18</v>
      </c>
      <c r="E74" s="79" t="s">
        <v>55</v>
      </c>
      <c r="F74" s="80">
        <v>49000</v>
      </c>
    </row>
    <row r="75" spans="2:6" x14ac:dyDescent="0.2">
      <c r="B75" s="77">
        <v>18</v>
      </c>
      <c r="C75" s="75" t="s">
        <v>95</v>
      </c>
      <c r="D75" s="78">
        <v>50</v>
      </c>
      <c r="E75" s="79" t="s">
        <v>55</v>
      </c>
      <c r="F75" s="80">
        <v>58000</v>
      </c>
    </row>
    <row r="76" spans="2:6" x14ac:dyDescent="0.2">
      <c r="B76" s="77">
        <v>19</v>
      </c>
      <c r="C76" s="75" t="s">
        <v>96</v>
      </c>
      <c r="D76" s="78">
        <v>3</v>
      </c>
      <c r="E76" s="79" t="s">
        <v>58</v>
      </c>
      <c r="F76" s="80">
        <v>66000</v>
      </c>
    </row>
    <row r="77" spans="2:6" x14ac:dyDescent="0.2">
      <c r="B77" s="77">
        <v>20</v>
      </c>
      <c r="C77" s="75" t="s">
        <v>97</v>
      </c>
      <c r="D77" s="78">
        <v>45</v>
      </c>
      <c r="E77" s="79" t="s">
        <v>59</v>
      </c>
      <c r="F77" s="80">
        <v>52000</v>
      </c>
    </row>
    <row r="78" spans="2:6" x14ac:dyDescent="0.2">
      <c r="B78" s="77">
        <v>21</v>
      </c>
      <c r="C78" s="75" t="s">
        <v>98</v>
      </c>
      <c r="D78" s="78">
        <v>40</v>
      </c>
      <c r="E78" s="79" t="s">
        <v>59</v>
      </c>
      <c r="F78" s="80">
        <v>44000</v>
      </c>
    </row>
    <row r="79" spans="2:6" x14ac:dyDescent="0.2">
      <c r="B79" s="77">
        <v>22</v>
      </c>
      <c r="C79" s="75" t="s">
        <v>99</v>
      </c>
      <c r="D79" s="78">
        <v>-34</v>
      </c>
      <c r="E79" s="79" t="s">
        <v>55</v>
      </c>
      <c r="F79" s="80">
        <v>30000</v>
      </c>
    </row>
    <row r="80" spans="2:6" x14ac:dyDescent="0.2">
      <c r="B80" s="81">
        <v>23</v>
      </c>
      <c r="C80" s="82" t="s">
        <v>100</v>
      </c>
      <c r="D80" s="83">
        <v>-12</v>
      </c>
      <c r="E80" s="84" t="s">
        <v>55</v>
      </c>
      <c r="F80" s="85">
        <v>54000</v>
      </c>
    </row>
    <row r="82" spans="1:9" ht="15.75" x14ac:dyDescent="0.25">
      <c r="A82" s="112" t="s">
        <v>70</v>
      </c>
      <c r="B82" s="112"/>
      <c r="C82" s="112"/>
      <c r="D82" s="112"/>
      <c r="E82" s="112"/>
      <c r="F82" s="112"/>
    </row>
    <row r="84" spans="1:9" ht="30" x14ac:dyDescent="0.2">
      <c r="B84" s="86" t="s">
        <v>50</v>
      </c>
      <c r="C84" s="86" t="s">
        <v>71</v>
      </c>
      <c r="D84" s="86" t="s">
        <v>53</v>
      </c>
      <c r="E84" s="86" t="s">
        <v>72</v>
      </c>
      <c r="F84" s="87" t="s">
        <v>73</v>
      </c>
      <c r="H84" s="86" t="s">
        <v>74</v>
      </c>
      <c r="I84" s="86" t="s">
        <v>52</v>
      </c>
    </row>
    <row r="85" spans="1:9" x14ac:dyDescent="0.2">
      <c r="B85" s="75">
        <v>1</v>
      </c>
      <c r="C85" s="75" t="s">
        <v>78</v>
      </c>
      <c r="D85" s="76" t="s">
        <v>55</v>
      </c>
      <c r="E85" s="75">
        <v>55000</v>
      </c>
      <c r="F85" s="75">
        <f>E85*VLOOKUP(D85,$H$85:$I$88,2,0)</f>
        <v>27500</v>
      </c>
      <c r="H85" s="75" t="s">
        <v>56</v>
      </c>
      <c r="I85" s="76">
        <v>0.7</v>
      </c>
    </row>
    <row r="86" spans="1:9" x14ac:dyDescent="0.2">
      <c r="B86" s="75">
        <v>2</v>
      </c>
      <c r="C86" s="75" t="s">
        <v>79</v>
      </c>
      <c r="D86" s="76" t="s">
        <v>56</v>
      </c>
      <c r="E86" s="75">
        <v>42000</v>
      </c>
      <c r="F86" s="75">
        <f t="shared" ref="F86:F107" si="0">E86*VLOOKUP(D86,$H$85:$I$88,2,0)</f>
        <v>29399.999999999996</v>
      </c>
      <c r="H86" s="75" t="s">
        <v>55</v>
      </c>
      <c r="I86" s="76">
        <v>0.5</v>
      </c>
    </row>
    <row r="87" spans="1:9" x14ac:dyDescent="0.2">
      <c r="B87" s="75">
        <v>3</v>
      </c>
      <c r="C87" s="75" t="s">
        <v>80</v>
      </c>
      <c r="D87" s="76" t="s">
        <v>55</v>
      </c>
      <c r="E87" s="75">
        <v>45000</v>
      </c>
      <c r="F87" s="75">
        <f t="shared" si="0"/>
        <v>22500</v>
      </c>
      <c r="H87" s="75" t="s">
        <v>59</v>
      </c>
      <c r="I87" s="76">
        <v>0.3</v>
      </c>
    </row>
    <row r="88" spans="1:9" x14ac:dyDescent="0.2">
      <c r="B88" s="75">
        <v>4</v>
      </c>
      <c r="C88" s="75" t="s">
        <v>81</v>
      </c>
      <c r="D88" s="76" t="s">
        <v>57</v>
      </c>
      <c r="E88" s="75">
        <v>65000</v>
      </c>
      <c r="F88" s="75" t="e">
        <f t="shared" si="0"/>
        <v>#N/A</v>
      </c>
      <c r="H88" s="75" t="s">
        <v>58</v>
      </c>
      <c r="I88" s="76" t="s">
        <v>75</v>
      </c>
    </row>
    <row r="89" spans="1:9" x14ac:dyDescent="0.2">
      <c r="B89" s="75">
        <v>5</v>
      </c>
      <c r="C89" s="75" t="s">
        <v>82</v>
      </c>
      <c r="D89" s="76" t="s">
        <v>58</v>
      </c>
      <c r="E89" s="75">
        <v>70000</v>
      </c>
      <c r="F89" s="75" t="e">
        <f t="shared" si="0"/>
        <v>#VALUE!</v>
      </c>
      <c r="H89" s="13"/>
      <c r="I89" s="13"/>
    </row>
    <row r="90" spans="1:9" x14ac:dyDescent="0.2">
      <c r="B90" s="75">
        <v>6</v>
      </c>
      <c r="C90" s="75" t="s">
        <v>83</v>
      </c>
      <c r="D90" s="76" t="s">
        <v>59</v>
      </c>
      <c r="E90" s="75">
        <v>75000</v>
      </c>
      <c r="F90" s="75">
        <f t="shared" si="0"/>
        <v>22500</v>
      </c>
      <c r="H90" s="123" t="s">
        <v>76</v>
      </c>
      <c r="I90" s="123"/>
    </row>
    <row r="91" spans="1:9" x14ac:dyDescent="0.2">
      <c r="B91" s="75">
        <v>7</v>
      </c>
      <c r="C91" s="75" t="s">
        <v>84</v>
      </c>
      <c r="D91" s="76" t="s">
        <v>56</v>
      </c>
      <c r="E91" s="75">
        <v>33000</v>
      </c>
      <c r="F91" s="75">
        <f t="shared" si="0"/>
        <v>23100</v>
      </c>
      <c r="H91" s="13"/>
      <c r="I91" s="102" cm="1">
        <f t="array" ref="I91">SUM(IFERROR(F85:F107,""))</f>
        <v>357800</v>
      </c>
    </row>
    <row r="92" spans="1:9" x14ac:dyDescent="0.2">
      <c r="B92" s="75">
        <v>8</v>
      </c>
      <c r="C92" s="75" t="s">
        <v>85</v>
      </c>
      <c r="D92" s="76" t="s">
        <v>59</v>
      </c>
      <c r="E92" s="75">
        <v>45000</v>
      </c>
      <c r="F92" s="75">
        <f t="shared" si="0"/>
        <v>13500</v>
      </c>
      <c r="H92" s="13"/>
      <c r="I92" s="13"/>
    </row>
    <row r="93" spans="1:9" x14ac:dyDescent="0.2">
      <c r="B93" s="75">
        <v>9</v>
      </c>
      <c r="C93" s="75" t="s">
        <v>86</v>
      </c>
      <c r="D93" s="76" t="s">
        <v>60</v>
      </c>
      <c r="E93" s="75">
        <v>50000</v>
      </c>
      <c r="F93" s="75" t="e">
        <f t="shared" si="0"/>
        <v>#N/A</v>
      </c>
      <c r="H93" s="123" t="s">
        <v>77</v>
      </c>
      <c r="I93" s="123"/>
    </row>
    <row r="94" spans="1:9" x14ac:dyDescent="0.2">
      <c r="B94" s="75">
        <v>10</v>
      </c>
      <c r="C94" s="75" t="s">
        <v>87</v>
      </c>
      <c r="D94" s="76" t="s">
        <v>59</v>
      </c>
      <c r="E94" s="75">
        <v>60000</v>
      </c>
      <c r="F94" s="75">
        <f t="shared" si="0"/>
        <v>18000</v>
      </c>
      <c r="H94" s="13"/>
      <c r="I94" s="102" cm="1">
        <f t="array" ref="I94">MIN(IFERROR(F85:F107,""))</f>
        <v>12000</v>
      </c>
    </row>
    <row r="95" spans="1:9" x14ac:dyDescent="0.2">
      <c r="B95" s="75">
        <v>11</v>
      </c>
      <c r="C95" s="75" t="s">
        <v>88</v>
      </c>
      <c r="D95" s="76" t="s">
        <v>55</v>
      </c>
      <c r="E95" s="75">
        <v>48000</v>
      </c>
      <c r="F95" s="75">
        <f t="shared" si="0"/>
        <v>24000</v>
      </c>
    </row>
    <row r="96" spans="1:9" x14ac:dyDescent="0.2">
      <c r="B96" s="75">
        <v>12</v>
      </c>
      <c r="C96" s="75" t="s">
        <v>89</v>
      </c>
      <c r="D96" s="76" t="s">
        <v>56</v>
      </c>
      <c r="E96" s="75">
        <v>35000</v>
      </c>
      <c r="F96" s="75">
        <f t="shared" si="0"/>
        <v>24500</v>
      </c>
    </row>
    <row r="97" spans="1:8" x14ac:dyDescent="0.2">
      <c r="B97" s="75">
        <v>13</v>
      </c>
      <c r="C97" s="75" t="s">
        <v>90</v>
      </c>
      <c r="D97" s="76" t="s">
        <v>59</v>
      </c>
      <c r="E97" s="75">
        <v>40000</v>
      </c>
      <c r="F97" s="75">
        <f t="shared" si="0"/>
        <v>12000</v>
      </c>
    </row>
    <row r="98" spans="1:8" x14ac:dyDescent="0.2">
      <c r="B98" s="75">
        <v>14</v>
      </c>
      <c r="C98" s="75" t="s">
        <v>91</v>
      </c>
      <c r="D98" s="76" t="s">
        <v>60</v>
      </c>
      <c r="E98" s="75">
        <v>55000</v>
      </c>
      <c r="F98" s="75" t="e">
        <f t="shared" si="0"/>
        <v>#N/A</v>
      </c>
    </row>
    <row r="99" spans="1:8" x14ac:dyDescent="0.2">
      <c r="B99" s="75">
        <v>15</v>
      </c>
      <c r="C99" s="75" t="s">
        <v>92</v>
      </c>
      <c r="D99" s="76" t="s">
        <v>55</v>
      </c>
      <c r="E99" s="75">
        <v>36000</v>
      </c>
      <c r="F99" s="75">
        <f t="shared" si="0"/>
        <v>18000</v>
      </c>
    </row>
    <row r="100" spans="1:8" x14ac:dyDescent="0.2">
      <c r="B100" s="75">
        <v>16</v>
      </c>
      <c r="C100" s="75" t="s">
        <v>94</v>
      </c>
      <c r="D100" s="76" t="s">
        <v>58</v>
      </c>
      <c r="E100" s="75">
        <v>58000</v>
      </c>
      <c r="F100" s="75" t="e">
        <f t="shared" si="0"/>
        <v>#VALUE!</v>
      </c>
    </row>
    <row r="101" spans="1:8" x14ac:dyDescent="0.2">
      <c r="B101" s="75">
        <v>17</v>
      </c>
      <c r="C101" s="75" t="s">
        <v>93</v>
      </c>
      <c r="D101" s="76" t="s">
        <v>55</v>
      </c>
      <c r="E101" s="75">
        <v>49000</v>
      </c>
      <c r="F101" s="75">
        <f t="shared" si="0"/>
        <v>24500</v>
      </c>
    </row>
    <row r="102" spans="1:8" x14ac:dyDescent="0.2">
      <c r="B102" s="75">
        <v>18</v>
      </c>
      <c r="C102" s="75" t="s">
        <v>95</v>
      </c>
      <c r="D102" s="76" t="s">
        <v>55</v>
      </c>
      <c r="E102" s="75">
        <v>55000</v>
      </c>
      <c r="F102" s="75">
        <f t="shared" si="0"/>
        <v>27500</v>
      </c>
    </row>
    <row r="103" spans="1:8" x14ac:dyDescent="0.2">
      <c r="B103" s="75">
        <v>19</v>
      </c>
      <c r="C103" s="75" t="s">
        <v>96</v>
      </c>
      <c r="D103" s="76" t="s">
        <v>58</v>
      </c>
      <c r="E103" s="75">
        <v>66000</v>
      </c>
      <c r="F103" s="75" t="e">
        <f t="shared" si="0"/>
        <v>#VALUE!</v>
      </c>
    </row>
    <row r="104" spans="1:8" x14ac:dyDescent="0.2">
      <c r="B104" s="75">
        <v>20</v>
      </c>
      <c r="C104" s="75" t="s">
        <v>97</v>
      </c>
      <c r="D104" s="76" t="s">
        <v>59</v>
      </c>
      <c r="E104" s="75">
        <v>52000</v>
      </c>
      <c r="F104" s="75">
        <f t="shared" si="0"/>
        <v>15600</v>
      </c>
    </row>
    <row r="105" spans="1:8" x14ac:dyDescent="0.2">
      <c r="B105" s="75">
        <v>21</v>
      </c>
      <c r="C105" s="75" t="s">
        <v>98</v>
      </c>
      <c r="D105" s="76" t="s">
        <v>59</v>
      </c>
      <c r="E105" s="75">
        <v>44000</v>
      </c>
      <c r="F105" s="75">
        <f t="shared" si="0"/>
        <v>13200</v>
      </c>
    </row>
    <row r="106" spans="1:8" x14ac:dyDescent="0.2">
      <c r="B106" s="75">
        <v>22</v>
      </c>
      <c r="C106" s="75" t="s">
        <v>99</v>
      </c>
      <c r="D106" s="76" t="s">
        <v>55</v>
      </c>
      <c r="E106" s="75">
        <v>30000</v>
      </c>
      <c r="F106" s="75">
        <f t="shared" si="0"/>
        <v>15000</v>
      </c>
    </row>
    <row r="107" spans="1:8" x14ac:dyDescent="0.2">
      <c r="B107" s="75">
        <v>23</v>
      </c>
      <c r="C107" s="75" t="s">
        <v>100</v>
      </c>
      <c r="D107" s="76" t="s">
        <v>55</v>
      </c>
      <c r="E107" s="75">
        <v>54000</v>
      </c>
      <c r="F107" s="75">
        <f t="shared" si="0"/>
        <v>27000</v>
      </c>
    </row>
    <row r="109" spans="1:8" ht="15.75" x14ac:dyDescent="0.25">
      <c r="A109" s="112" t="s">
        <v>101</v>
      </c>
      <c r="B109" s="112"/>
      <c r="C109" s="112"/>
      <c r="D109" s="112"/>
      <c r="E109" s="7"/>
    </row>
    <row r="111" spans="1:8" ht="15.75" x14ac:dyDescent="0.2">
      <c r="B111" s="88" t="s">
        <v>54</v>
      </c>
      <c r="C111" s="88" t="s">
        <v>102</v>
      </c>
      <c r="D111" s="88" t="s">
        <v>103</v>
      </c>
      <c r="F111" s="88" t="s">
        <v>104</v>
      </c>
      <c r="G111" s="88" t="s">
        <v>105</v>
      </c>
      <c r="H111" s="88" t="s">
        <v>106</v>
      </c>
    </row>
    <row r="112" spans="1:8" x14ac:dyDescent="0.2">
      <c r="B112" s="16">
        <v>100000</v>
      </c>
      <c r="C112" s="17" t="s">
        <v>107</v>
      </c>
      <c r="D112" s="11" t="s">
        <v>108</v>
      </c>
      <c r="F112" s="11" t="s">
        <v>399</v>
      </c>
      <c r="G112" s="11" t="s">
        <v>109</v>
      </c>
      <c r="H112" s="16">
        <f>VLOOKUP(G112,CHOOSE({1,2},$D$112:$D$116,$B$112:$B$116),2,0)</f>
        <v>55000</v>
      </c>
    </row>
    <row r="113" spans="2:8" x14ac:dyDescent="0.2">
      <c r="B113" s="16">
        <v>55000</v>
      </c>
      <c r="C113" s="17" t="s">
        <v>110</v>
      </c>
      <c r="D113" s="11" t="s">
        <v>109</v>
      </c>
      <c r="F113" s="11" t="s">
        <v>400</v>
      </c>
      <c r="G113" s="11" t="s">
        <v>109</v>
      </c>
      <c r="H113" s="16">
        <f>VLOOKUP(G113,CHOOSE({1,2},$D$112:$D$116,$B$112:$B$116),2,0)</f>
        <v>55000</v>
      </c>
    </row>
    <row r="114" spans="2:8" x14ac:dyDescent="0.2">
      <c r="B114" s="16">
        <v>130000</v>
      </c>
      <c r="C114" s="17" t="s">
        <v>111</v>
      </c>
      <c r="D114" s="11" t="s">
        <v>112</v>
      </c>
      <c r="F114" s="11" t="s">
        <v>401</v>
      </c>
      <c r="G114" s="11" t="s">
        <v>113</v>
      </c>
      <c r="H114" s="16">
        <f>VLOOKUP(G114,CHOOSE({1,2},$D$112:$D$116,$B$112:$B$116),2,0)</f>
        <v>40000</v>
      </c>
    </row>
    <row r="115" spans="2:8" x14ac:dyDescent="0.2">
      <c r="B115" s="16">
        <v>80000</v>
      </c>
      <c r="C115" s="17" t="s">
        <v>114</v>
      </c>
      <c r="D115" s="11" t="s">
        <v>115</v>
      </c>
      <c r="F115" s="11" t="s">
        <v>402</v>
      </c>
      <c r="G115" s="11" t="s">
        <v>115</v>
      </c>
      <c r="H115" s="16">
        <f>VLOOKUP(G115,CHOOSE({1,2},$D$112:$D$116,$B$112:$B$116),2,0)</f>
        <v>80000</v>
      </c>
    </row>
    <row r="116" spans="2:8" x14ac:dyDescent="0.2">
      <c r="B116" s="16">
        <v>40000</v>
      </c>
      <c r="C116" s="17" t="s">
        <v>116</v>
      </c>
      <c r="D116" s="11" t="s">
        <v>113</v>
      </c>
      <c r="F116" s="11" t="s">
        <v>403</v>
      </c>
      <c r="G116" s="11" t="s">
        <v>115</v>
      </c>
      <c r="H116" s="16">
        <f>VLOOKUP(G116,CHOOSE({1,2},$D$112:$D$116,$B$112:$B$116),2,0)</f>
        <v>80000</v>
      </c>
    </row>
    <row r="117" spans="2:8" x14ac:dyDescent="0.2">
      <c r="B117" s="15"/>
      <c r="F117" s="11" t="s">
        <v>404</v>
      </c>
      <c r="G117" s="11" t="s">
        <v>108</v>
      </c>
      <c r="H117" s="16">
        <f>VLOOKUP(G117,CHOOSE({1,2},$D$112:$D$116,$B$112:$B$116),2,0)</f>
        <v>100000</v>
      </c>
    </row>
    <row r="118" spans="2:8" ht="15.75" x14ac:dyDescent="0.2">
      <c r="B118" s="8"/>
      <c r="C118" s="8"/>
      <c r="D118" s="9"/>
    </row>
    <row r="119" spans="2:8" ht="15.75" x14ac:dyDescent="0.2">
      <c r="B119" s="8"/>
      <c r="C119" s="8"/>
      <c r="D119" s="9"/>
    </row>
    <row r="120" spans="2:8" ht="15.75" x14ac:dyDescent="0.2">
      <c r="B120" s="8"/>
      <c r="C120" s="8"/>
      <c r="D120" s="9"/>
    </row>
    <row r="121" spans="2:8" ht="15.75" x14ac:dyDescent="0.2">
      <c r="B121" s="8"/>
      <c r="C121" s="8"/>
      <c r="D121" s="9"/>
    </row>
    <row r="122" spans="2:8" ht="15.75" x14ac:dyDescent="0.2">
      <c r="B122" s="8"/>
      <c r="C122" s="8"/>
      <c r="D122" s="9"/>
    </row>
    <row r="123" spans="2:8" ht="15.75" x14ac:dyDescent="0.2">
      <c r="B123" s="8"/>
      <c r="C123" s="8"/>
      <c r="D123" s="9"/>
    </row>
    <row r="124" spans="2:8" ht="15.75" x14ac:dyDescent="0.2">
      <c r="B124" s="8"/>
      <c r="C124" s="8"/>
      <c r="D124" s="9"/>
    </row>
    <row r="125" spans="2:8" ht="15.75" x14ac:dyDescent="0.2">
      <c r="B125" s="8"/>
      <c r="C125" s="8"/>
      <c r="D125" s="9"/>
    </row>
    <row r="126" spans="2:8" ht="15.75" x14ac:dyDescent="0.2">
      <c r="B126" s="8"/>
      <c r="C126" s="8"/>
      <c r="D126" s="9"/>
    </row>
    <row r="127" spans="2:8" ht="15.75" x14ac:dyDescent="0.2">
      <c r="B127" s="8"/>
      <c r="C127" s="8"/>
      <c r="D127" s="9"/>
    </row>
  </sheetData>
  <mergeCells count="24">
    <mergeCell ref="I52:J52"/>
    <mergeCell ref="A109:D109"/>
    <mergeCell ref="H58:J58"/>
    <mergeCell ref="H60:J60"/>
    <mergeCell ref="A55:F55"/>
    <mergeCell ref="A82:F82"/>
    <mergeCell ref="H90:I90"/>
    <mergeCell ref="H93:I93"/>
    <mergeCell ref="A2:F2"/>
    <mergeCell ref="H5:J5"/>
    <mergeCell ref="L52:M52"/>
    <mergeCell ref="H7:J7"/>
    <mergeCell ref="H9:J9"/>
    <mergeCell ref="H11:J11"/>
    <mergeCell ref="L11:N11"/>
    <mergeCell ref="L9:M9"/>
    <mergeCell ref="A18:G18"/>
    <mergeCell ref="C20:G20"/>
    <mergeCell ref="A36:A37"/>
    <mergeCell ref="B36:B37"/>
    <mergeCell ref="C36:N36"/>
    <mergeCell ref="A52:B52"/>
    <mergeCell ref="C52:D52"/>
    <mergeCell ref="F52:G52"/>
  </mergeCells>
  <phoneticPr fontId="33" type="noConversion"/>
  <conditionalFormatting sqref="C5:C14">
    <cfRule type="expression" dxfId="17" priority="8">
      <formula>AND($J5=$B$3,XFA$1=#REF!)</formula>
    </cfRule>
  </conditionalFormatting>
  <conditionalFormatting sqref="C15:C16">
    <cfRule type="expression" dxfId="16" priority="9">
      <formula>AND(#REF!=$B$3,XFA$1=#REF!)</formula>
    </cfRule>
  </conditionalFormatting>
  <conditionalFormatting sqref="C36 C37:G37 B38:G49">
    <cfRule type="expression" dxfId="15" priority="1">
      <formula>AND($E36=$B$22,B$20=$B$23)</formula>
    </cfRule>
  </conditionalFormatting>
  <conditionalFormatting sqref="H37:N49">
    <cfRule type="expression" dxfId="14" priority="2">
      <formula>AND($E37=$B$22,H$4=$B$23)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1DE0-9B24-45ED-95BD-E0632E44B481}">
  <sheetPr>
    <tabColor rgb="FF92D050"/>
  </sheetPr>
  <dimension ref="A2:O103"/>
  <sheetViews>
    <sheetView zoomScale="90" zoomScaleNormal="90" workbookViewId="0">
      <selection activeCell="E106" sqref="E106"/>
    </sheetView>
  </sheetViews>
  <sheetFormatPr defaultRowHeight="15" x14ac:dyDescent="0.2"/>
  <cols>
    <col min="1" max="1" width="17.140625" style="4" customWidth="1"/>
    <col min="2" max="2" width="17.7109375" style="4" customWidth="1"/>
    <col min="3" max="3" width="13.7109375" style="4" customWidth="1"/>
    <col min="4" max="4" width="14.140625" style="4" customWidth="1"/>
    <col min="5" max="5" width="19.85546875" style="4" customWidth="1"/>
    <col min="6" max="6" width="23.28515625" style="4" customWidth="1"/>
    <col min="7" max="7" width="20.5703125" style="4" customWidth="1"/>
    <col min="8" max="8" width="16.7109375" style="4" customWidth="1"/>
    <col min="9" max="9" width="22.85546875" style="4" customWidth="1"/>
    <col min="10" max="10" width="9.28515625" style="4" bestFit="1" customWidth="1"/>
    <col min="11" max="11" width="16.140625" style="4" bestFit="1" customWidth="1"/>
    <col min="12" max="13" width="9.28515625" style="4" bestFit="1" customWidth="1"/>
    <col min="14" max="14" width="16.140625" style="4" bestFit="1" customWidth="1"/>
    <col min="15" max="15" width="9.28515625" style="4" bestFit="1" customWidth="1"/>
    <col min="16" max="16384" width="9.140625" style="4"/>
  </cols>
  <sheetData>
    <row r="2" spans="1:12" ht="15.75" x14ac:dyDescent="0.25">
      <c r="A2" s="10" t="s">
        <v>118</v>
      </c>
      <c r="B2" s="10"/>
      <c r="C2" s="10"/>
      <c r="D2" s="10"/>
      <c r="E2" s="10"/>
      <c r="F2" s="10"/>
    </row>
    <row r="4" spans="1:12" ht="47.25" x14ac:dyDescent="0.2">
      <c r="B4" s="138" t="s">
        <v>119</v>
      </c>
      <c r="C4" s="139" t="s">
        <v>120</v>
      </c>
      <c r="D4" s="139" t="s">
        <v>121</v>
      </c>
      <c r="E4" s="139" t="s">
        <v>122</v>
      </c>
      <c r="F4" s="140" t="s">
        <v>123</v>
      </c>
      <c r="H4" s="154" t="s">
        <v>124</v>
      </c>
      <c r="I4" s="21" t="s">
        <v>415</v>
      </c>
    </row>
    <row r="5" spans="1:12" ht="31.5" x14ac:dyDescent="0.2">
      <c r="B5" s="141" t="s">
        <v>415</v>
      </c>
      <c r="C5" s="142" t="s">
        <v>125</v>
      </c>
      <c r="D5" s="143">
        <v>32.380000000000003</v>
      </c>
      <c r="E5" s="144">
        <v>10248</v>
      </c>
      <c r="F5" s="145" t="s">
        <v>131</v>
      </c>
      <c r="H5" s="154" t="s">
        <v>126</v>
      </c>
      <c r="I5" s="21" t="s">
        <v>125</v>
      </c>
    </row>
    <row r="6" spans="1:12" ht="15.75" x14ac:dyDescent="0.2">
      <c r="B6" s="141" t="s">
        <v>415</v>
      </c>
      <c r="C6" s="142" t="s">
        <v>127</v>
      </c>
      <c r="D6" s="143">
        <v>11.61</v>
      </c>
      <c r="E6" s="144">
        <v>10249</v>
      </c>
      <c r="F6" s="145" t="s">
        <v>132</v>
      </c>
      <c r="H6" s="155" t="s">
        <v>123</v>
      </c>
      <c r="I6" s="21" t="str" cm="1">
        <f t="array" ref="I6">_xlfn.IFNA(INDEX(дляИндекса[[Стоимость заказа]:[Получатель]],MATCH(I4&amp;I5,дляИндекса[Код клиента]&amp;дляИндекса[Код сотрудника],0),MATCH(H6,дляИндекса[[#Headers],[Стоимость заказа]:[Получатель]],0)),"нет значения")</f>
        <v>Арбузова Ксения</v>
      </c>
      <c r="J6" s="125" t="s">
        <v>150</v>
      </c>
      <c r="K6" s="125"/>
      <c r="L6" s="126"/>
    </row>
    <row r="7" spans="1:12" x14ac:dyDescent="0.2">
      <c r="B7" s="141" t="s">
        <v>416</v>
      </c>
      <c r="C7" s="142" t="s">
        <v>125</v>
      </c>
      <c r="D7" s="143">
        <v>65.83</v>
      </c>
      <c r="E7" s="144">
        <v>10250</v>
      </c>
      <c r="F7" s="145" t="s">
        <v>133</v>
      </c>
    </row>
    <row r="8" spans="1:12" x14ac:dyDescent="0.2">
      <c r="B8" s="141" t="s">
        <v>416</v>
      </c>
      <c r="C8" s="142" t="s">
        <v>127</v>
      </c>
      <c r="D8" s="143">
        <v>41.34</v>
      </c>
      <c r="E8" s="144">
        <v>10251</v>
      </c>
      <c r="F8" s="145" t="s">
        <v>134</v>
      </c>
    </row>
    <row r="9" spans="1:12" ht="31.5" x14ac:dyDescent="0.2">
      <c r="B9" s="141" t="s">
        <v>416</v>
      </c>
      <c r="C9" s="142" t="s">
        <v>128</v>
      </c>
      <c r="D9" s="143">
        <v>51.3</v>
      </c>
      <c r="E9" s="144">
        <v>10252</v>
      </c>
      <c r="F9" s="145" t="s">
        <v>135</v>
      </c>
      <c r="H9" s="153" t="s">
        <v>124</v>
      </c>
      <c r="I9" s="153" t="s">
        <v>126</v>
      </c>
    </row>
    <row r="10" spans="1:12" x14ac:dyDescent="0.2">
      <c r="B10" s="141" t="s">
        <v>416</v>
      </c>
      <c r="C10" s="142" t="s">
        <v>129</v>
      </c>
      <c r="D10" s="143">
        <v>58.17</v>
      </c>
      <c r="E10" s="144">
        <v>10253</v>
      </c>
      <c r="F10" s="145" t="s">
        <v>136</v>
      </c>
      <c r="H10" s="23" t="s">
        <v>415</v>
      </c>
      <c r="I10" s="21" t="s">
        <v>127</v>
      </c>
    </row>
    <row r="11" spans="1:12" x14ac:dyDescent="0.2">
      <c r="B11" s="141" t="s">
        <v>417</v>
      </c>
      <c r="C11" s="142" t="s">
        <v>125</v>
      </c>
      <c r="D11" s="143">
        <v>22.98</v>
      </c>
      <c r="E11" s="144">
        <v>10254</v>
      </c>
      <c r="F11" s="145" t="s">
        <v>137</v>
      </c>
      <c r="H11" s="23" t="s">
        <v>418</v>
      </c>
      <c r="I11" s="21" t="s">
        <v>128</v>
      </c>
    </row>
    <row r="12" spans="1:12" x14ac:dyDescent="0.2">
      <c r="B12" s="141" t="s">
        <v>417</v>
      </c>
      <c r="C12" s="142" t="s">
        <v>127</v>
      </c>
      <c r="D12" s="143">
        <v>148.33000000000001</v>
      </c>
      <c r="E12" s="144">
        <v>10255</v>
      </c>
      <c r="F12" s="145" t="s">
        <v>138</v>
      </c>
      <c r="H12" s="23" t="s">
        <v>416</v>
      </c>
      <c r="I12" s="21" t="s">
        <v>129</v>
      </c>
    </row>
    <row r="13" spans="1:12" x14ac:dyDescent="0.2">
      <c r="B13" s="141" t="s">
        <v>419</v>
      </c>
      <c r="C13" s="142" t="s">
        <v>125</v>
      </c>
      <c r="D13" s="143">
        <v>13.97</v>
      </c>
      <c r="E13" s="144">
        <v>10256</v>
      </c>
      <c r="F13" s="145" t="s">
        <v>139</v>
      </c>
      <c r="H13" s="23" t="s">
        <v>417</v>
      </c>
      <c r="I13" s="21" t="s">
        <v>130</v>
      </c>
    </row>
    <row r="14" spans="1:12" x14ac:dyDescent="0.2">
      <c r="B14" s="141" t="s">
        <v>419</v>
      </c>
      <c r="C14" s="142" t="s">
        <v>127</v>
      </c>
      <c r="D14" s="143">
        <v>81.91</v>
      </c>
      <c r="E14" s="144">
        <v>10257</v>
      </c>
      <c r="F14" s="145" t="s">
        <v>140</v>
      </c>
      <c r="H14" s="23" t="s">
        <v>419</v>
      </c>
      <c r="I14" s="21" t="s">
        <v>125</v>
      </c>
    </row>
    <row r="15" spans="1:12" x14ac:dyDescent="0.2">
      <c r="B15" s="141" t="s">
        <v>419</v>
      </c>
      <c r="C15" s="142" t="s">
        <v>128</v>
      </c>
      <c r="D15" s="143">
        <v>140.51</v>
      </c>
      <c r="E15" s="144">
        <v>10258</v>
      </c>
      <c r="F15" s="145" t="s">
        <v>141</v>
      </c>
    </row>
    <row r="16" spans="1:12" x14ac:dyDescent="0.2">
      <c r="B16" s="141" t="s">
        <v>419</v>
      </c>
      <c r="C16" s="142" t="s">
        <v>130</v>
      </c>
      <c r="D16" s="143">
        <v>3.25</v>
      </c>
      <c r="E16" s="144">
        <v>10259</v>
      </c>
      <c r="F16" s="145" t="s">
        <v>142</v>
      </c>
    </row>
    <row r="17" spans="1:15" x14ac:dyDescent="0.2">
      <c r="B17" s="141" t="s">
        <v>415</v>
      </c>
      <c r="C17" s="142" t="s">
        <v>128</v>
      </c>
      <c r="D17" s="143">
        <v>55.09</v>
      </c>
      <c r="E17" s="144">
        <v>10260</v>
      </c>
      <c r="F17" s="145" t="s">
        <v>143</v>
      </c>
    </row>
    <row r="18" spans="1:15" x14ac:dyDescent="0.2">
      <c r="B18" s="141" t="s">
        <v>415</v>
      </c>
      <c r="C18" s="142" t="s">
        <v>129</v>
      </c>
      <c r="D18" s="143">
        <v>3.05</v>
      </c>
      <c r="E18" s="144">
        <v>10261</v>
      </c>
      <c r="F18" s="145" t="s">
        <v>144</v>
      </c>
    </row>
    <row r="19" spans="1:15" x14ac:dyDescent="0.2">
      <c r="B19" s="141" t="s">
        <v>415</v>
      </c>
      <c r="C19" s="142" t="s">
        <v>130</v>
      </c>
      <c r="D19" s="143">
        <v>48.29</v>
      </c>
      <c r="E19" s="144">
        <v>10262</v>
      </c>
      <c r="F19" s="145" t="s">
        <v>145</v>
      </c>
    </row>
    <row r="20" spans="1:15" x14ac:dyDescent="0.2">
      <c r="B20" s="141" t="s">
        <v>417</v>
      </c>
      <c r="C20" s="142" t="s">
        <v>128</v>
      </c>
      <c r="D20" s="143">
        <v>146.06</v>
      </c>
      <c r="E20" s="144">
        <v>10263</v>
      </c>
      <c r="F20" s="145" t="s">
        <v>146</v>
      </c>
    </row>
    <row r="21" spans="1:15" x14ac:dyDescent="0.2">
      <c r="B21" s="141" t="s">
        <v>417</v>
      </c>
      <c r="C21" s="142" t="s">
        <v>130</v>
      </c>
      <c r="D21" s="143">
        <v>25.73</v>
      </c>
      <c r="E21" s="144">
        <v>10266</v>
      </c>
      <c r="F21" s="145" t="s">
        <v>147</v>
      </c>
    </row>
    <row r="22" spans="1:15" x14ac:dyDescent="0.2">
      <c r="B22" s="141" t="s">
        <v>417</v>
      </c>
      <c r="C22" s="142" t="s">
        <v>129</v>
      </c>
      <c r="D22" s="143">
        <v>208.58</v>
      </c>
      <c r="E22" s="144">
        <v>10267</v>
      </c>
      <c r="F22" s="145" t="s">
        <v>148</v>
      </c>
    </row>
    <row r="23" spans="1:15" x14ac:dyDescent="0.2">
      <c r="B23" s="146" t="s">
        <v>418</v>
      </c>
      <c r="C23" s="147" t="s">
        <v>125</v>
      </c>
      <c r="D23" s="148">
        <v>66.290000000000006</v>
      </c>
      <c r="E23" s="149">
        <v>10268</v>
      </c>
      <c r="F23" s="150" t="s">
        <v>149</v>
      </c>
    </row>
    <row r="25" spans="1:15" ht="15.75" customHeight="1" x14ac:dyDescent="0.25">
      <c r="A25" s="112" t="s">
        <v>151</v>
      </c>
      <c r="B25" s="112"/>
      <c r="C25" s="112"/>
      <c r="D25" s="112"/>
      <c r="E25" s="112"/>
      <c r="F25" s="112"/>
      <c r="G25" s="112"/>
      <c r="H25" s="112"/>
      <c r="I25" s="112"/>
    </row>
    <row r="27" spans="1:15" ht="31.5" x14ac:dyDescent="0.2">
      <c r="B27" s="156" t="s">
        <v>152</v>
      </c>
      <c r="C27" s="157" t="s">
        <v>153</v>
      </c>
      <c r="D27" s="157" t="s">
        <v>154</v>
      </c>
      <c r="E27" s="157" t="s">
        <v>155</v>
      </c>
      <c r="F27" s="157" t="s">
        <v>156</v>
      </c>
      <c r="G27" s="157" t="s">
        <v>157</v>
      </c>
      <c r="H27" s="157" t="s">
        <v>53</v>
      </c>
      <c r="I27" s="158" t="s">
        <v>158</v>
      </c>
      <c r="K27" s="127" t="s">
        <v>209</v>
      </c>
      <c r="L27" s="128"/>
      <c r="M27" s="128"/>
      <c r="N27" s="129"/>
      <c r="O27" s="18" cm="1">
        <f t="array" ref="O27">SUMPRODUCT((дляСуммПроизв[Отдел]="ФИН")+(дляСуммПроизв[Отдел]="ЛОГ"))</f>
        <v>15</v>
      </c>
    </row>
    <row r="28" spans="1:15" ht="15.75" thickBot="1" x14ac:dyDescent="0.25">
      <c r="B28" s="159" t="s">
        <v>163</v>
      </c>
      <c r="C28" s="24" t="s">
        <v>421</v>
      </c>
      <c r="D28" s="24" t="s">
        <v>198</v>
      </c>
      <c r="E28" s="24" t="s">
        <v>160</v>
      </c>
      <c r="F28" s="25">
        <v>28010</v>
      </c>
      <c r="G28" s="21" t="s">
        <v>161</v>
      </c>
      <c r="H28" s="21" t="s">
        <v>162</v>
      </c>
      <c r="I28" s="22">
        <v>1510</v>
      </c>
      <c r="K28" s="127" t="s">
        <v>210</v>
      </c>
      <c r="L28" s="128"/>
      <c r="M28" s="128"/>
      <c r="N28" s="129"/>
      <c r="O28" s="19" cm="1">
        <f t="array" ref="O28">SUMPRODUCT(((дляСуммПроизв[Отдел]="ФИН")+(дляСуммПроизв[Отдел]="ЛОГ"))*(дляСуммПроизв[Пол]="ж")*дляСуммПроизв[Оклад, €])</f>
        <v>11440</v>
      </c>
    </row>
    <row r="29" spans="1:15" ht="15.75" thickBot="1" x14ac:dyDescent="0.25">
      <c r="B29" s="159" t="s">
        <v>163</v>
      </c>
      <c r="C29" s="24" t="s">
        <v>422</v>
      </c>
      <c r="D29" s="24" t="s">
        <v>423</v>
      </c>
      <c r="E29" s="24" t="s">
        <v>165</v>
      </c>
      <c r="F29" s="25">
        <v>28994</v>
      </c>
      <c r="G29" s="21" t="s">
        <v>166</v>
      </c>
      <c r="H29" s="21" t="s">
        <v>167</v>
      </c>
      <c r="I29" s="22">
        <v>5640</v>
      </c>
      <c r="K29" s="127" t="s">
        <v>211</v>
      </c>
      <c r="L29" s="128"/>
      <c r="M29" s="128"/>
      <c r="N29" s="129"/>
      <c r="O29" s="20" cm="1">
        <f t="array" ref="O29">SUMPRODUCT(((дляСуммПроизв[Отдел]="ФИН")+(дляСуммПроизв[Отдел]="ЛОГ"))*(дляСуммПроизв[Пол]="м")*дляСуммПроизв[Оклад, €])/SUMPRODUCT(((дляСуммПроизв[Отдел]="ФИН")+(дляСуммПроизв[Отдел]="ЛОГ"))*(дляСуммПроизв[Пол]="м"))</f>
        <v>4890.833333333333</v>
      </c>
    </row>
    <row r="30" spans="1:15" x14ac:dyDescent="0.2">
      <c r="B30" s="159" t="s">
        <v>424</v>
      </c>
      <c r="C30" s="24" t="s">
        <v>168</v>
      </c>
      <c r="D30" s="24" t="s">
        <v>425</v>
      </c>
      <c r="E30" s="24" t="s">
        <v>160</v>
      </c>
      <c r="F30" s="25">
        <v>28622</v>
      </c>
      <c r="G30" s="21" t="s">
        <v>170</v>
      </c>
      <c r="H30" s="21" t="s">
        <v>56</v>
      </c>
      <c r="I30" s="22">
        <v>4000</v>
      </c>
    </row>
    <row r="31" spans="1:15" x14ac:dyDescent="0.2">
      <c r="B31" s="159" t="s">
        <v>426</v>
      </c>
      <c r="C31" s="24" t="s">
        <v>164</v>
      </c>
      <c r="D31" s="24" t="s">
        <v>171</v>
      </c>
      <c r="E31" s="24" t="s">
        <v>165</v>
      </c>
      <c r="F31" s="25">
        <v>32511</v>
      </c>
      <c r="G31" s="21" t="s">
        <v>172</v>
      </c>
      <c r="H31" s="21" t="s">
        <v>56</v>
      </c>
      <c r="I31" s="22">
        <v>5950</v>
      </c>
    </row>
    <row r="32" spans="1:15" x14ac:dyDescent="0.2">
      <c r="B32" s="159" t="s">
        <v>173</v>
      </c>
      <c r="C32" s="24" t="s">
        <v>174</v>
      </c>
      <c r="D32" s="24" t="s">
        <v>427</v>
      </c>
      <c r="E32" s="24" t="s">
        <v>160</v>
      </c>
      <c r="F32" s="25">
        <v>26452</v>
      </c>
      <c r="G32" s="21" t="s">
        <v>161</v>
      </c>
      <c r="H32" s="21" t="s">
        <v>55</v>
      </c>
      <c r="I32" s="22">
        <v>2050</v>
      </c>
    </row>
    <row r="33" spans="2:9" x14ac:dyDescent="0.2">
      <c r="B33" s="159" t="s">
        <v>176</v>
      </c>
      <c r="C33" s="24" t="s">
        <v>421</v>
      </c>
      <c r="D33" s="24" t="s">
        <v>428</v>
      </c>
      <c r="E33" s="24" t="s">
        <v>165</v>
      </c>
      <c r="F33" s="25">
        <v>27599</v>
      </c>
      <c r="G33" s="21" t="s">
        <v>170</v>
      </c>
      <c r="H33" s="21" t="s">
        <v>55</v>
      </c>
      <c r="I33" s="22">
        <v>2000</v>
      </c>
    </row>
    <row r="34" spans="2:9" x14ac:dyDescent="0.2">
      <c r="B34" s="159" t="s">
        <v>429</v>
      </c>
      <c r="C34" s="24" t="s">
        <v>180</v>
      </c>
      <c r="D34" s="24" t="s">
        <v>430</v>
      </c>
      <c r="E34" s="24" t="s">
        <v>165</v>
      </c>
      <c r="F34" s="25">
        <v>31225</v>
      </c>
      <c r="G34" s="21" t="s">
        <v>179</v>
      </c>
      <c r="H34" s="21" t="s">
        <v>55</v>
      </c>
      <c r="I34" s="22">
        <v>2000</v>
      </c>
    </row>
    <row r="35" spans="2:9" x14ac:dyDescent="0.2">
      <c r="B35" s="159" t="s">
        <v>431</v>
      </c>
      <c r="C35" s="24" t="s">
        <v>422</v>
      </c>
      <c r="D35" s="24" t="s">
        <v>178</v>
      </c>
      <c r="E35" s="24" t="s">
        <v>160</v>
      </c>
      <c r="F35" s="25">
        <v>25080</v>
      </c>
      <c r="G35" s="21" t="s">
        <v>170</v>
      </c>
      <c r="H35" s="21" t="s">
        <v>167</v>
      </c>
      <c r="I35" s="22">
        <v>7360</v>
      </c>
    </row>
    <row r="36" spans="2:9" x14ac:dyDescent="0.2">
      <c r="B36" s="159" t="s">
        <v>432</v>
      </c>
      <c r="C36" s="24" t="s">
        <v>181</v>
      </c>
      <c r="D36" s="24" t="s">
        <v>430</v>
      </c>
      <c r="E36" s="24" t="s">
        <v>160</v>
      </c>
      <c r="F36" s="25">
        <v>24630</v>
      </c>
      <c r="G36" s="21" t="s">
        <v>166</v>
      </c>
      <c r="H36" s="21" t="s">
        <v>162</v>
      </c>
      <c r="I36" s="22">
        <v>4000</v>
      </c>
    </row>
    <row r="37" spans="2:9" x14ac:dyDescent="0.2">
      <c r="B37" s="159" t="s">
        <v>184</v>
      </c>
      <c r="C37" s="24" t="s">
        <v>174</v>
      </c>
      <c r="D37" s="24" t="s">
        <v>182</v>
      </c>
      <c r="E37" s="24" t="s">
        <v>160</v>
      </c>
      <c r="F37" s="25">
        <v>27823</v>
      </c>
      <c r="G37" s="21" t="s">
        <v>179</v>
      </c>
      <c r="H37" s="21" t="s">
        <v>162</v>
      </c>
      <c r="I37" s="22">
        <v>3450</v>
      </c>
    </row>
    <row r="38" spans="2:9" x14ac:dyDescent="0.2">
      <c r="B38" s="159" t="s">
        <v>183</v>
      </c>
      <c r="C38" s="24" t="s">
        <v>206</v>
      </c>
      <c r="D38" s="24" t="s">
        <v>169</v>
      </c>
      <c r="E38" s="24" t="s">
        <v>160</v>
      </c>
      <c r="F38" s="25">
        <v>25378</v>
      </c>
      <c r="G38" s="21" t="s">
        <v>161</v>
      </c>
      <c r="H38" s="21" t="s">
        <v>162</v>
      </c>
      <c r="I38" s="22">
        <v>3600</v>
      </c>
    </row>
    <row r="39" spans="2:9" x14ac:dyDescent="0.2">
      <c r="B39" s="159" t="s">
        <v>433</v>
      </c>
      <c r="C39" s="24" t="s">
        <v>434</v>
      </c>
      <c r="D39" s="24" t="s">
        <v>178</v>
      </c>
      <c r="E39" s="24" t="s">
        <v>165</v>
      </c>
      <c r="F39" s="25">
        <v>29407</v>
      </c>
      <c r="G39" s="21" t="s">
        <v>161</v>
      </c>
      <c r="H39" s="21" t="s">
        <v>55</v>
      </c>
      <c r="I39" s="22">
        <v>2900</v>
      </c>
    </row>
    <row r="40" spans="2:9" x14ac:dyDescent="0.2">
      <c r="B40" s="159" t="s">
        <v>435</v>
      </c>
      <c r="C40" s="24" t="s">
        <v>436</v>
      </c>
      <c r="D40" s="24" t="s">
        <v>185</v>
      </c>
      <c r="E40" s="24" t="s">
        <v>160</v>
      </c>
      <c r="F40" s="25">
        <v>24240</v>
      </c>
      <c r="G40" s="21" t="s">
        <v>186</v>
      </c>
      <c r="H40" s="21" t="s">
        <v>162</v>
      </c>
      <c r="I40" s="22">
        <v>4650</v>
      </c>
    </row>
    <row r="41" spans="2:9" x14ac:dyDescent="0.2">
      <c r="B41" s="159" t="s">
        <v>437</v>
      </c>
      <c r="C41" s="24" t="s">
        <v>174</v>
      </c>
      <c r="D41" s="24" t="s">
        <v>425</v>
      </c>
      <c r="E41" s="24" t="s">
        <v>165</v>
      </c>
      <c r="F41" s="25">
        <v>25538</v>
      </c>
      <c r="G41" s="21" t="s">
        <v>179</v>
      </c>
      <c r="H41" s="21" t="s">
        <v>56</v>
      </c>
      <c r="I41" s="22">
        <v>8700</v>
      </c>
    </row>
    <row r="42" spans="2:9" x14ac:dyDescent="0.2">
      <c r="B42" s="159" t="s">
        <v>187</v>
      </c>
      <c r="C42" s="24" t="s">
        <v>188</v>
      </c>
      <c r="D42" s="24" t="s">
        <v>207</v>
      </c>
      <c r="E42" s="24" t="s">
        <v>160</v>
      </c>
      <c r="F42" s="25">
        <v>33232</v>
      </c>
      <c r="G42" s="21" t="s">
        <v>170</v>
      </c>
      <c r="H42" s="21" t="s">
        <v>55</v>
      </c>
      <c r="I42" s="22">
        <v>2070</v>
      </c>
    </row>
    <row r="43" spans="2:9" x14ac:dyDescent="0.2">
      <c r="B43" s="159" t="s">
        <v>438</v>
      </c>
      <c r="C43" s="24" t="s">
        <v>439</v>
      </c>
      <c r="D43" s="24" t="s">
        <v>440</v>
      </c>
      <c r="E43" s="24" t="s">
        <v>160</v>
      </c>
      <c r="F43" s="25">
        <v>28229</v>
      </c>
      <c r="G43" s="21" t="s">
        <v>170</v>
      </c>
      <c r="H43" s="21" t="s">
        <v>167</v>
      </c>
      <c r="I43" s="22">
        <v>6400</v>
      </c>
    </row>
    <row r="44" spans="2:9" x14ac:dyDescent="0.2">
      <c r="B44" s="159" t="s">
        <v>441</v>
      </c>
      <c r="C44" s="24" t="s">
        <v>189</v>
      </c>
      <c r="D44" s="24" t="s">
        <v>442</v>
      </c>
      <c r="E44" s="24" t="s">
        <v>165</v>
      </c>
      <c r="F44" s="25">
        <v>29050</v>
      </c>
      <c r="G44" s="21" t="s">
        <v>161</v>
      </c>
      <c r="H44" s="21" t="s">
        <v>162</v>
      </c>
      <c r="I44" s="22">
        <v>2600</v>
      </c>
    </row>
    <row r="45" spans="2:9" x14ac:dyDescent="0.2">
      <c r="B45" s="159" t="s">
        <v>443</v>
      </c>
      <c r="C45" s="24" t="s">
        <v>206</v>
      </c>
      <c r="D45" s="24" t="s">
        <v>190</v>
      </c>
      <c r="E45" s="24" t="s">
        <v>160</v>
      </c>
      <c r="F45" s="25">
        <v>23048</v>
      </c>
      <c r="G45" s="21" t="s">
        <v>191</v>
      </c>
      <c r="H45" s="21" t="s">
        <v>162</v>
      </c>
      <c r="I45" s="22">
        <v>3480</v>
      </c>
    </row>
    <row r="46" spans="2:9" x14ac:dyDescent="0.2">
      <c r="B46" s="159" t="s">
        <v>444</v>
      </c>
      <c r="C46" s="24" t="s">
        <v>192</v>
      </c>
      <c r="D46" s="24" t="s">
        <v>193</v>
      </c>
      <c r="E46" s="24" t="s">
        <v>165</v>
      </c>
      <c r="F46" s="25">
        <v>30801</v>
      </c>
      <c r="G46" s="21" t="s">
        <v>161</v>
      </c>
      <c r="H46" s="21" t="s">
        <v>55</v>
      </c>
      <c r="I46" s="22">
        <v>3300</v>
      </c>
    </row>
    <row r="47" spans="2:9" x14ac:dyDescent="0.2">
      <c r="B47" s="159" t="s">
        <v>445</v>
      </c>
      <c r="C47" s="24" t="s">
        <v>194</v>
      </c>
      <c r="D47" s="24" t="s">
        <v>425</v>
      </c>
      <c r="E47" s="24" t="s">
        <v>160</v>
      </c>
      <c r="F47" s="25">
        <v>25494</v>
      </c>
      <c r="G47" s="21" t="s">
        <v>196</v>
      </c>
      <c r="H47" s="21" t="s">
        <v>55</v>
      </c>
      <c r="I47" s="22">
        <v>905</v>
      </c>
    </row>
    <row r="48" spans="2:9" x14ac:dyDescent="0.2">
      <c r="B48" s="159" t="s">
        <v>446</v>
      </c>
      <c r="C48" s="24" t="s">
        <v>194</v>
      </c>
      <c r="D48" s="24" t="s">
        <v>195</v>
      </c>
      <c r="E48" s="24" t="s">
        <v>165</v>
      </c>
      <c r="F48" s="25">
        <v>27294</v>
      </c>
      <c r="G48" s="21" t="s">
        <v>166</v>
      </c>
      <c r="H48" s="21" t="s">
        <v>55</v>
      </c>
      <c r="I48" s="22">
        <v>1100</v>
      </c>
    </row>
    <row r="49" spans="1:11" x14ac:dyDescent="0.2">
      <c r="B49" s="159" t="s">
        <v>447</v>
      </c>
      <c r="C49" s="24" t="s">
        <v>197</v>
      </c>
      <c r="D49" s="24" t="s">
        <v>198</v>
      </c>
      <c r="E49" s="24" t="s">
        <v>165</v>
      </c>
      <c r="F49" s="25">
        <v>30253</v>
      </c>
      <c r="G49" s="21" t="s">
        <v>161</v>
      </c>
      <c r="H49" s="21" t="s">
        <v>162</v>
      </c>
      <c r="I49" s="22">
        <v>3200</v>
      </c>
    </row>
    <row r="50" spans="1:11" x14ac:dyDescent="0.2">
      <c r="B50" s="159" t="s">
        <v>199</v>
      </c>
      <c r="C50" s="24" t="s">
        <v>206</v>
      </c>
      <c r="D50" s="24" t="s">
        <v>427</v>
      </c>
      <c r="E50" s="24" t="s">
        <v>160</v>
      </c>
      <c r="F50" s="25">
        <v>34049</v>
      </c>
      <c r="G50" s="21" t="s">
        <v>161</v>
      </c>
      <c r="H50" s="21" t="s">
        <v>56</v>
      </c>
      <c r="I50" s="22">
        <v>5750</v>
      </c>
    </row>
    <row r="51" spans="1:11" x14ac:dyDescent="0.2">
      <c r="B51" s="159" t="s">
        <v>448</v>
      </c>
      <c r="C51" s="24" t="s">
        <v>200</v>
      </c>
      <c r="D51" s="24" t="s">
        <v>171</v>
      </c>
      <c r="E51" s="24" t="s">
        <v>165</v>
      </c>
      <c r="F51" s="25">
        <v>34954</v>
      </c>
      <c r="G51" s="21" t="s">
        <v>196</v>
      </c>
      <c r="H51" s="21" t="s">
        <v>55</v>
      </c>
      <c r="I51" s="22">
        <v>2000</v>
      </c>
    </row>
    <row r="52" spans="1:11" x14ac:dyDescent="0.2">
      <c r="B52" s="159" t="s">
        <v>426</v>
      </c>
      <c r="C52" s="24" t="s">
        <v>449</v>
      </c>
      <c r="D52" s="24" t="s">
        <v>193</v>
      </c>
      <c r="E52" s="24" t="s">
        <v>160</v>
      </c>
      <c r="F52" s="25">
        <v>22803</v>
      </c>
      <c r="G52" s="21" t="s">
        <v>161</v>
      </c>
      <c r="H52" s="21" t="s">
        <v>162</v>
      </c>
      <c r="I52" s="22">
        <v>2550</v>
      </c>
    </row>
    <row r="53" spans="1:11" x14ac:dyDescent="0.2">
      <c r="B53" s="159" t="s">
        <v>450</v>
      </c>
      <c r="C53" s="24" t="s">
        <v>206</v>
      </c>
      <c r="D53" s="24" t="s">
        <v>182</v>
      </c>
      <c r="E53" s="24" t="s">
        <v>160</v>
      </c>
      <c r="F53" s="25">
        <v>32940</v>
      </c>
      <c r="G53" s="21" t="s">
        <v>202</v>
      </c>
      <c r="H53" s="21" t="s">
        <v>167</v>
      </c>
      <c r="I53" s="22">
        <v>7360</v>
      </c>
    </row>
    <row r="54" spans="1:11" x14ac:dyDescent="0.2">
      <c r="B54" s="159" t="s">
        <v>451</v>
      </c>
      <c r="C54" s="24" t="s">
        <v>201</v>
      </c>
      <c r="D54" s="24" t="s">
        <v>452</v>
      </c>
      <c r="E54" s="24" t="s">
        <v>160</v>
      </c>
      <c r="F54" s="25">
        <v>28244</v>
      </c>
      <c r="G54" s="21" t="s">
        <v>161</v>
      </c>
      <c r="H54" s="21" t="s">
        <v>167</v>
      </c>
      <c r="I54" s="22">
        <v>10880</v>
      </c>
    </row>
    <row r="55" spans="1:11" x14ac:dyDescent="0.2">
      <c r="B55" s="159" t="s">
        <v>204</v>
      </c>
      <c r="C55" s="24" t="s">
        <v>449</v>
      </c>
      <c r="D55" s="24" t="s">
        <v>177</v>
      </c>
      <c r="E55" s="24" t="s">
        <v>165</v>
      </c>
      <c r="F55" s="25">
        <v>21929</v>
      </c>
      <c r="G55" s="21" t="s">
        <v>191</v>
      </c>
      <c r="H55" s="21" t="s">
        <v>56</v>
      </c>
      <c r="I55" s="22">
        <v>5200</v>
      </c>
    </row>
    <row r="56" spans="1:11" x14ac:dyDescent="0.2">
      <c r="B56" s="159" t="s">
        <v>453</v>
      </c>
      <c r="C56" s="24" t="s">
        <v>454</v>
      </c>
      <c r="D56" s="24" t="s">
        <v>440</v>
      </c>
      <c r="E56" s="24" t="s">
        <v>160</v>
      </c>
      <c r="F56" s="25">
        <v>24172</v>
      </c>
      <c r="G56" s="21" t="s">
        <v>202</v>
      </c>
      <c r="H56" s="21" t="s">
        <v>55</v>
      </c>
      <c r="I56" s="22">
        <v>1800</v>
      </c>
    </row>
    <row r="57" spans="1:11" x14ac:dyDescent="0.2">
      <c r="B57" s="159" t="s">
        <v>455</v>
      </c>
      <c r="C57" s="24" t="s">
        <v>205</v>
      </c>
      <c r="D57" s="24" t="s">
        <v>456</v>
      </c>
      <c r="E57" s="24" t="s">
        <v>165</v>
      </c>
      <c r="F57" s="25">
        <v>32451</v>
      </c>
      <c r="G57" s="21" t="s">
        <v>202</v>
      </c>
      <c r="H57" s="21" t="s">
        <v>56</v>
      </c>
      <c r="I57" s="22">
        <v>4950</v>
      </c>
    </row>
    <row r="58" spans="1:11" x14ac:dyDescent="0.2">
      <c r="B58" s="159" t="s">
        <v>457</v>
      </c>
      <c r="C58" s="24" t="s">
        <v>206</v>
      </c>
      <c r="D58" s="24" t="s">
        <v>159</v>
      </c>
      <c r="E58" s="24" t="s">
        <v>160</v>
      </c>
      <c r="F58" s="25">
        <v>31967</v>
      </c>
      <c r="G58" s="21" t="s">
        <v>202</v>
      </c>
      <c r="H58" s="21" t="s">
        <v>162</v>
      </c>
      <c r="I58" s="22">
        <v>3450</v>
      </c>
    </row>
    <row r="59" spans="1:11" x14ac:dyDescent="0.2">
      <c r="B59" s="159" t="s">
        <v>458</v>
      </c>
      <c r="C59" s="24" t="s">
        <v>174</v>
      </c>
      <c r="D59" s="24" t="s">
        <v>203</v>
      </c>
      <c r="E59" s="24" t="s">
        <v>165</v>
      </c>
      <c r="F59" s="25">
        <v>22196</v>
      </c>
      <c r="G59" s="21" t="s">
        <v>191</v>
      </c>
      <c r="H59" s="21" t="s">
        <v>55</v>
      </c>
      <c r="I59" s="22">
        <v>2100</v>
      </c>
    </row>
    <row r="60" spans="1:11" x14ac:dyDescent="0.2">
      <c r="B60" s="160" t="s">
        <v>459</v>
      </c>
      <c r="C60" s="161" t="s">
        <v>208</v>
      </c>
      <c r="D60" s="161" t="s">
        <v>175</v>
      </c>
      <c r="E60" s="161" t="s">
        <v>160</v>
      </c>
      <c r="F60" s="162">
        <v>25530</v>
      </c>
      <c r="G60" s="163" t="s">
        <v>161</v>
      </c>
      <c r="H60" s="163" t="s">
        <v>55</v>
      </c>
      <c r="I60" s="164">
        <v>2070</v>
      </c>
    </row>
    <row r="62" spans="1:11" ht="15.75" x14ac:dyDescent="0.25">
      <c r="A62" s="112" t="s">
        <v>420</v>
      </c>
      <c r="B62" s="112"/>
      <c r="C62" s="112"/>
      <c r="D62" s="112"/>
      <c r="E62" s="112"/>
      <c r="F62" s="112"/>
      <c r="G62" s="112"/>
    </row>
    <row r="64" spans="1:11" ht="18" x14ac:dyDescent="0.25">
      <c r="B64" s="172" t="s">
        <v>212</v>
      </c>
      <c r="C64" s="165" t="s">
        <v>213</v>
      </c>
      <c r="D64" s="165" t="s">
        <v>214</v>
      </c>
      <c r="E64" s="165" t="s">
        <v>215</v>
      </c>
      <c r="F64" s="165" t="s">
        <v>216</v>
      </c>
      <c r="G64" s="165" t="s">
        <v>217</v>
      </c>
      <c r="I64" s="168" t="s">
        <v>230</v>
      </c>
      <c r="J64" s="169">
        <v>3</v>
      </c>
      <c r="K64" s="26"/>
    </row>
    <row r="65" spans="1:11" ht="18" x14ac:dyDescent="0.25">
      <c r="B65" s="166" t="s">
        <v>218</v>
      </c>
      <c r="C65" s="167">
        <v>1427</v>
      </c>
      <c r="D65" s="167">
        <v>79949</v>
      </c>
      <c r="E65" s="167">
        <v>117045</v>
      </c>
      <c r="F65" s="167">
        <v>41775</v>
      </c>
      <c r="G65" s="167">
        <v>28802</v>
      </c>
      <c r="I65" s="168" t="s">
        <v>231</v>
      </c>
      <c r="J65" s="169">
        <v>3</v>
      </c>
      <c r="K65" s="26"/>
    </row>
    <row r="66" spans="1:11" ht="18" x14ac:dyDescent="0.25">
      <c r="B66" s="166" t="s">
        <v>219</v>
      </c>
      <c r="C66" s="167">
        <v>98738</v>
      </c>
      <c r="D66" s="167">
        <v>72792</v>
      </c>
      <c r="E66" s="167">
        <v>8573</v>
      </c>
      <c r="F66" s="167">
        <v>26153</v>
      </c>
      <c r="G66" s="167">
        <v>89185</v>
      </c>
      <c r="I66" s="168" t="s">
        <v>232</v>
      </c>
      <c r="J66" s="169">
        <v>6</v>
      </c>
      <c r="K66" s="26"/>
    </row>
    <row r="67" spans="1:11" ht="18" x14ac:dyDescent="0.25">
      <c r="B67" s="166" t="s">
        <v>220</v>
      </c>
      <c r="C67" s="167">
        <v>36769</v>
      </c>
      <c r="D67" s="167">
        <v>9509</v>
      </c>
      <c r="E67" s="167">
        <v>79236</v>
      </c>
      <c r="F67" s="167">
        <v>16909</v>
      </c>
      <c r="G67" s="167">
        <v>113475</v>
      </c>
      <c r="I67" s="168" t="s">
        <v>233</v>
      </c>
      <c r="J67" s="169">
        <v>1</v>
      </c>
      <c r="K67" s="26"/>
    </row>
    <row r="68" spans="1:11" ht="18" x14ac:dyDescent="0.25">
      <c r="B68" s="166" t="s">
        <v>221</v>
      </c>
      <c r="C68" s="167">
        <v>27893</v>
      </c>
      <c r="D68" s="167">
        <v>28848</v>
      </c>
      <c r="E68" s="167">
        <v>5065</v>
      </c>
      <c r="F68" s="167">
        <v>54217</v>
      </c>
      <c r="G68" s="167">
        <v>87570</v>
      </c>
      <c r="I68" s="1"/>
      <c r="J68" s="1"/>
      <c r="K68" s="1"/>
    </row>
    <row r="69" spans="1:11" ht="18" x14ac:dyDescent="0.25">
      <c r="B69" s="166" t="s">
        <v>222</v>
      </c>
      <c r="C69" s="167">
        <v>13061</v>
      </c>
      <c r="D69" s="167">
        <v>14546</v>
      </c>
      <c r="E69" s="167">
        <v>116891</v>
      </c>
      <c r="F69" s="167">
        <v>47009</v>
      </c>
      <c r="G69" s="167">
        <v>120764</v>
      </c>
      <c r="I69" s="170" t="s">
        <v>234</v>
      </c>
      <c r="J69" s="170"/>
      <c r="K69" s="171">
        <f ca="1">SUM(OFFSET(B64,J64,J65,J66,J67))</f>
        <v>377326</v>
      </c>
    </row>
    <row r="70" spans="1:11" ht="18" x14ac:dyDescent="0.25">
      <c r="B70" s="166" t="s">
        <v>223</v>
      </c>
      <c r="C70" s="167">
        <v>75093</v>
      </c>
      <c r="D70" s="167">
        <v>71215</v>
      </c>
      <c r="E70" s="167">
        <v>83268</v>
      </c>
      <c r="F70" s="167">
        <v>123080</v>
      </c>
      <c r="G70" s="167">
        <v>41553</v>
      </c>
    </row>
    <row r="71" spans="1:11" ht="18" x14ac:dyDescent="0.25">
      <c r="B71" s="166" t="s">
        <v>224</v>
      </c>
      <c r="C71" s="167">
        <v>88792</v>
      </c>
      <c r="D71" s="167">
        <v>109488</v>
      </c>
      <c r="E71" s="167">
        <v>76453</v>
      </c>
      <c r="F71" s="167">
        <v>12625</v>
      </c>
      <c r="G71" s="167">
        <v>54568</v>
      </c>
    </row>
    <row r="72" spans="1:11" ht="18" x14ac:dyDescent="0.25">
      <c r="B72" s="166" t="s">
        <v>225</v>
      </c>
      <c r="C72" s="167">
        <v>24529</v>
      </c>
      <c r="D72" s="167">
        <v>8519</v>
      </c>
      <c r="E72" s="167">
        <v>16413</v>
      </c>
      <c r="F72" s="167">
        <v>41507</v>
      </c>
      <c r="G72" s="167">
        <v>46537</v>
      </c>
    </row>
    <row r="73" spans="1:11" ht="18" x14ac:dyDescent="0.25">
      <c r="B73" s="166" t="s">
        <v>226</v>
      </c>
      <c r="C73" s="167">
        <v>43937</v>
      </c>
      <c r="D73" s="167">
        <v>112193</v>
      </c>
      <c r="E73" s="167">
        <v>44191</v>
      </c>
      <c r="F73" s="167">
        <v>76365</v>
      </c>
      <c r="G73" s="167">
        <v>91200</v>
      </c>
    </row>
    <row r="74" spans="1:11" ht="18" x14ac:dyDescent="0.25">
      <c r="B74" s="166" t="s">
        <v>227</v>
      </c>
      <c r="C74" s="167">
        <v>2259</v>
      </c>
      <c r="D74" s="167">
        <v>71351</v>
      </c>
      <c r="E74" s="167">
        <v>104324</v>
      </c>
      <c r="F74" s="167">
        <v>57700</v>
      </c>
      <c r="G74" s="167">
        <v>101725</v>
      </c>
    </row>
    <row r="75" spans="1:11" ht="18" x14ac:dyDescent="0.25">
      <c r="B75" s="166" t="s">
        <v>228</v>
      </c>
      <c r="C75" s="167">
        <v>113421</v>
      </c>
      <c r="D75" s="167">
        <v>117952</v>
      </c>
      <c r="E75" s="167">
        <v>49492</v>
      </c>
      <c r="F75" s="167">
        <v>12458</v>
      </c>
      <c r="G75" s="167">
        <v>78795</v>
      </c>
    </row>
    <row r="76" spans="1:11" ht="18" x14ac:dyDescent="0.25">
      <c r="B76" s="166" t="s">
        <v>229</v>
      </c>
      <c r="C76" s="167">
        <v>19785</v>
      </c>
      <c r="D76" s="167">
        <v>86852</v>
      </c>
      <c r="E76" s="167">
        <v>59849</v>
      </c>
      <c r="F76" s="167">
        <v>27685</v>
      </c>
      <c r="G76" s="167">
        <v>120126</v>
      </c>
    </row>
    <row r="78" spans="1:11" ht="15.75" x14ac:dyDescent="0.25">
      <c r="A78" s="112" t="s">
        <v>235</v>
      </c>
      <c r="B78" s="112"/>
      <c r="C78" s="112"/>
      <c r="D78" s="112"/>
      <c r="E78" s="112"/>
      <c r="F78" s="112"/>
      <c r="G78" s="112"/>
      <c r="H78" s="112"/>
    </row>
    <row r="80" spans="1:11" x14ac:dyDescent="0.2">
      <c r="B80" s="173" t="s">
        <v>236</v>
      </c>
      <c r="C80" s="174" t="s">
        <v>237</v>
      </c>
      <c r="D80" s="174" t="s">
        <v>238</v>
      </c>
      <c r="E80" s="174" t="s">
        <v>239</v>
      </c>
      <c r="F80" s="174" t="s">
        <v>240</v>
      </c>
      <c r="G80" s="174" t="s">
        <v>23</v>
      </c>
      <c r="H80" s="174" t="s">
        <v>241</v>
      </c>
    </row>
    <row r="81" spans="1:9" x14ac:dyDescent="0.2">
      <c r="B81" s="173" t="s">
        <v>242</v>
      </c>
      <c r="C81" s="175">
        <v>2000</v>
      </c>
      <c r="D81" s="175">
        <v>3000</v>
      </c>
      <c r="E81" s="175">
        <v>5000</v>
      </c>
      <c r="F81" s="175">
        <v>4000</v>
      </c>
      <c r="G81" s="175">
        <v>4500</v>
      </c>
      <c r="H81" s="175">
        <v>3800</v>
      </c>
    </row>
    <row r="82" spans="1:9" x14ac:dyDescent="0.2">
      <c r="B82" s="173" t="s">
        <v>48</v>
      </c>
      <c r="C82" s="176">
        <v>807160</v>
      </c>
      <c r="D82" s="176">
        <v>730140</v>
      </c>
      <c r="E82" s="176">
        <v>970750</v>
      </c>
      <c r="F82" s="176">
        <v>984640</v>
      </c>
      <c r="G82" s="176">
        <v>3150900</v>
      </c>
      <c r="H82" s="176">
        <v>3134468</v>
      </c>
    </row>
    <row r="83" spans="1:9" x14ac:dyDescent="0.2">
      <c r="B83" s="14"/>
      <c r="C83" s="1"/>
      <c r="D83" s="1"/>
      <c r="E83" s="1"/>
      <c r="F83" s="1"/>
      <c r="G83" s="1"/>
      <c r="H83" s="1"/>
    </row>
    <row r="84" spans="1:9" x14ac:dyDescent="0.2">
      <c r="B84" s="27" t="s">
        <v>243</v>
      </c>
      <c r="C84" s="1"/>
      <c r="D84" s="1"/>
      <c r="E84" s="1"/>
      <c r="F84" s="1"/>
      <c r="G84" s="1"/>
      <c r="H84" s="1"/>
    </row>
    <row r="85" spans="1:9" x14ac:dyDescent="0.2">
      <c r="B85" s="173" t="str" cm="1">
        <f t="array" ref="B85:D91">TRANSPOSE(B80:H82)</f>
        <v>Месяц</v>
      </c>
      <c r="C85" s="173" t="str">
        <v>Заказов</v>
      </c>
      <c r="D85" s="173" t="str">
        <v>Сумма</v>
      </c>
      <c r="E85" s="1"/>
    </row>
    <row r="86" spans="1:9" x14ac:dyDescent="0.2">
      <c r="B86" s="174" t="str">
        <v>Январь</v>
      </c>
      <c r="C86" s="175">
        <v>2000</v>
      </c>
      <c r="D86" s="176">
        <v>807160</v>
      </c>
      <c r="E86" s="1"/>
    </row>
    <row r="87" spans="1:9" x14ac:dyDescent="0.2">
      <c r="B87" s="174" t="str">
        <v>Февраль</v>
      </c>
      <c r="C87" s="175">
        <v>3000</v>
      </c>
      <c r="D87" s="176">
        <v>730140</v>
      </c>
      <c r="E87" s="1"/>
    </row>
    <row r="88" spans="1:9" x14ac:dyDescent="0.2">
      <c r="B88" s="174" t="str">
        <v>Март</v>
      </c>
      <c r="C88" s="175">
        <v>5000</v>
      </c>
      <c r="D88" s="176">
        <v>970750</v>
      </c>
      <c r="E88" s="1"/>
    </row>
    <row r="89" spans="1:9" x14ac:dyDescent="0.2">
      <c r="B89" s="174" t="str">
        <v>Апрель</v>
      </c>
      <c r="C89" s="175">
        <v>4000</v>
      </c>
      <c r="D89" s="176">
        <v>984640</v>
      </c>
      <c r="E89" s="1"/>
    </row>
    <row r="90" spans="1:9" x14ac:dyDescent="0.2">
      <c r="B90" s="174" t="str">
        <v>Май</v>
      </c>
      <c r="C90" s="175">
        <v>4500</v>
      </c>
      <c r="D90" s="176">
        <v>3150900</v>
      </c>
      <c r="E90" s="1"/>
    </row>
    <row r="91" spans="1:9" x14ac:dyDescent="0.2">
      <c r="B91" s="174" t="str">
        <v>Июнь</v>
      </c>
      <c r="C91" s="175">
        <v>3800</v>
      </c>
      <c r="D91" s="176">
        <v>3134468</v>
      </c>
      <c r="E91" s="1"/>
    </row>
    <row r="92" spans="1:9" x14ac:dyDescent="0.2">
      <c r="B92" s="14"/>
      <c r="C92" s="1"/>
      <c r="D92" s="1"/>
      <c r="E92" s="1"/>
    </row>
    <row r="93" spans="1:9" ht="15.75" x14ac:dyDescent="0.25">
      <c r="A93" s="112" t="s">
        <v>244</v>
      </c>
      <c r="B93" s="112"/>
      <c r="C93" s="112"/>
      <c r="D93" s="112"/>
    </row>
    <row r="95" spans="1:9" x14ac:dyDescent="0.2">
      <c r="B95" s="177" t="s">
        <v>245</v>
      </c>
      <c r="D95" s="177" t="s">
        <v>254</v>
      </c>
      <c r="F95" s="178" t="s">
        <v>261</v>
      </c>
      <c r="G95" s="175" t="s">
        <v>254</v>
      </c>
    </row>
    <row r="96" spans="1:9" x14ac:dyDescent="0.2">
      <c r="B96" s="179" t="s">
        <v>246</v>
      </c>
      <c r="D96" s="179" t="s">
        <v>255</v>
      </c>
      <c r="F96" s="178" t="s">
        <v>4</v>
      </c>
      <c r="G96" s="175" t="s">
        <v>257</v>
      </c>
      <c r="H96" s="132" t="s">
        <v>262</v>
      </c>
      <c r="I96" s="130"/>
    </row>
    <row r="97" spans="2:4" x14ac:dyDescent="0.2">
      <c r="B97" s="179" t="s">
        <v>247</v>
      </c>
      <c r="D97" s="179" t="s">
        <v>460</v>
      </c>
    </row>
    <row r="98" spans="2:4" x14ac:dyDescent="0.2">
      <c r="B98" s="179" t="s">
        <v>248</v>
      </c>
      <c r="D98" s="179" t="s">
        <v>256</v>
      </c>
    </row>
    <row r="99" spans="2:4" x14ac:dyDescent="0.2">
      <c r="B99" s="179" t="s">
        <v>249</v>
      </c>
      <c r="D99" s="179" t="s">
        <v>257</v>
      </c>
    </row>
    <row r="100" spans="2:4" x14ac:dyDescent="0.2">
      <c r="B100" s="179" t="s">
        <v>250</v>
      </c>
      <c r="D100" s="179" t="s">
        <v>258</v>
      </c>
    </row>
    <row r="101" spans="2:4" x14ac:dyDescent="0.2">
      <c r="B101" s="179" t="s">
        <v>251</v>
      </c>
      <c r="D101" s="179" t="s">
        <v>461</v>
      </c>
    </row>
    <row r="102" spans="2:4" x14ac:dyDescent="0.2">
      <c r="B102" s="179" t="s">
        <v>252</v>
      </c>
      <c r="D102" s="179" t="s">
        <v>259</v>
      </c>
    </row>
    <row r="103" spans="2:4" x14ac:dyDescent="0.2">
      <c r="B103" s="180" t="s">
        <v>253</v>
      </c>
      <c r="D103" s="180" t="s">
        <v>260</v>
      </c>
    </row>
  </sheetData>
  <mergeCells count="10">
    <mergeCell ref="A62:G62"/>
    <mergeCell ref="I69:J69"/>
    <mergeCell ref="A78:H78"/>
    <mergeCell ref="H96:I96"/>
    <mergeCell ref="A93:D93"/>
    <mergeCell ref="J6:L6"/>
    <mergeCell ref="A25:I25"/>
    <mergeCell ref="K27:N27"/>
    <mergeCell ref="K28:N28"/>
    <mergeCell ref="K29:N29"/>
  </mergeCells>
  <conditionalFormatting sqref="B96:B103">
    <cfRule type="expression" dxfId="13" priority="3">
      <formula>AND($F112=#REF!,#REF!=#REF!)</formula>
    </cfRule>
  </conditionalFormatting>
  <conditionalFormatting sqref="C86:C91">
    <cfRule type="expression" dxfId="12" priority="7">
      <formula>AND(#REF!=$C$4,#REF!=$C$5)</formula>
    </cfRule>
  </conditionalFormatting>
  <conditionalFormatting sqref="C81:H81">
    <cfRule type="expression" dxfId="11" priority="8">
      <formula>AND(#REF!=$C$4,#REF!=$C$5)</formula>
    </cfRule>
  </conditionalFormatting>
  <conditionalFormatting sqref="D96:D103">
    <cfRule type="expression" dxfId="10" priority="2">
      <formula>AND($F112=#REF!,#REF!=#REF!)</formula>
    </cfRule>
  </conditionalFormatting>
  <conditionalFormatting sqref="G95:G96">
    <cfRule type="expression" dxfId="9" priority="1">
      <formula>AND($F97=#REF!,#REF!=#REF!)</formula>
    </cfRule>
  </conditionalFormatting>
  <dataValidations count="6">
    <dataValidation type="list" allowBlank="1" showInputMessage="1" showErrorMessage="1" sqref="I5" xr:uid="{57036E23-852A-47F8-AEE0-05A2CCBEDEC1}">
      <formula1>$I$10:$I$14</formula1>
    </dataValidation>
    <dataValidation type="list" allowBlank="1" showInputMessage="1" showErrorMessage="1" sqref="I4" xr:uid="{81CEEBC4-33B6-4B45-8F59-A68DC6A7AD97}">
      <formula1>$H$10:$H$14</formula1>
    </dataValidation>
    <dataValidation type="list" allowBlank="1" showInputMessage="1" showErrorMessage="1" sqref="H6" xr:uid="{0D9BA4A3-D530-4DCA-98FD-57196471FF83}">
      <formula1>$E$38:$G$38</formula1>
    </dataValidation>
    <dataValidation type="whole" allowBlank="1" showInputMessage="1" showErrorMessage="1" sqref="J67 J64" xr:uid="{01D9271D-FAAD-4FF9-AF31-E858AFCD535B}">
      <formula1>1</formula1>
      <formula2>5</formula2>
    </dataValidation>
    <dataValidation type="list" allowBlank="1" showInputMessage="1" showErrorMessage="1" sqref="G96" xr:uid="{D138CD7B-6406-46B5-8F94-926C7FAA2621}">
      <formula1>INDIRECT($G$95)</formula1>
    </dataValidation>
    <dataValidation type="list" allowBlank="1" showInputMessage="1" showErrorMessage="1" sqref="G95" xr:uid="{E3341511-E635-43E4-8C67-8D3B5774B2E8}">
      <formula1>"Овощи, Фрукты"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7" r:id="rId3" name="Spinner 9">
              <controlPr defaultSize="0" autoPict="0">
                <anchor moveWithCells="1" sizeWithCells="1">
                  <from>
                    <xdr:col>10</xdr:col>
                    <xdr:colOff>9525</xdr:colOff>
                    <xdr:row>65</xdr:row>
                    <xdr:rowOff>9525</xdr:rowOff>
                  </from>
                  <to>
                    <xdr:col>10</xdr:col>
                    <xdr:colOff>257175</xdr:colOff>
                    <xdr:row>65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" name="Spinner 10">
              <controlPr defaultSize="0" autoPict="0">
                <anchor moveWithCells="1" sizeWithCells="1">
                  <from>
                    <xdr:col>10</xdr:col>
                    <xdr:colOff>19050</xdr:colOff>
                    <xdr:row>66</xdr:row>
                    <xdr:rowOff>19050</xdr:rowOff>
                  </from>
                  <to>
                    <xdr:col>10</xdr:col>
                    <xdr:colOff>257175</xdr:colOff>
                    <xdr:row>66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5" name="Spinner 11">
              <controlPr defaultSize="0" autoPict="0">
                <anchor moveWithCells="1" sizeWithCells="1">
                  <from>
                    <xdr:col>10</xdr:col>
                    <xdr:colOff>19050</xdr:colOff>
                    <xdr:row>63</xdr:row>
                    <xdr:rowOff>9525</xdr:rowOff>
                  </from>
                  <to>
                    <xdr:col>10</xdr:col>
                    <xdr:colOff>257175</xdr:colOff>
                    <xdr:row>63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6" name="Spinner 12">
              <controlPr defaultSize="0" autoPict="0">
                <anchor moveWithCells="1" sizeWithCells="1">
                  <from>
                    <xdr:col>10</xdr:col>
                    <xdr:colOff>9525</xdr:colOff>
                    <xdr:row>64</xdr:row>
                    <xdr:rowOff>28575</xdr:rowOff>
                  </from>
                  <to>
                    <xdr:col>10</xdr:col>
                    <xdr:colOff>266700</xdr:colOff>
                    <xdr:row>64</xdr:row>
                    <xdr:rowOff>228600</xdr:rowOff>
                  </to>
                </anchor>
              </controlPr>
            </control>
          </mc:Choice>
        </mc:AlternateContent>
      </controls>
    </mc:Choice>
  </mc:AlternateContent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5D1E-F617-4231-AC9C-CBFFF7991281}">
  <sheetPr>
    <tabColor rgb="FFFFFF00"/>
  </sheetPr>
  <dimension ref="A2:K60"/>
  <sheetViews>
    <sheetView workbookViewId="0">
      <selection activeCell="I47" sqref="I47"/>
    </sheetView>
  </sheetViews>
  <sheetFormatPr defaultRowHeight="15" x14ac:dyDescent="0.2"/>
  <cols>
    <col min="1" max="1" width="9.140625" style="4"/>
    <col min="2" max="2" width="7.28515625" style="4" customWidth="1"/>
    <col min="3" max="3" width="20.85546875" style="4" customWidth="1"/>
    <col min="4" max="4" width="17.28515625" style="4" customWidth="1"/>
    <col min="5" max="5" width="17.42578125" style="4" customWidth="1"/>
    <col min="6" max="6" width="18.42578125" style="4" customWidth="1"/>
    <col min="7" max="7" width="15.42578125" style="4" customWidth="1"/>
    <col min="8" max="8" width="15.28515625" style="4" customWidth="1"/>
    <col min="9" max="9" width="11.28515625" style="4" customWidth="1"/>
    <col min="10" max="10" width="12.28515625" style="4" customWidth="1"/>
    <col min="11" max="11" width="18" style="4" customWidth="1"/>
    <col min="12" max="16384" width="9.140625" style="4"/>
  </cols>
  <sheetData>
    <row r="2" spans="1:9" ht="15.75" x14ac:dyDescent="0.25">
      <c r="A2" s="10" t="s">
        <v>270</v>
      </c>
      <c r="B2" s="5"/>
      <c r="C2" s="5"/>
      <c r="D2" s="5"/>
      <c r="E2" s="5"/>
    </row>
    <row r="5" spans="1:9" x14ac:dyDescent="0.2">
      <c r="B5" s="28"/>
      <c r="D5" s="151" t="s">
        <v>263</v>
      </c>
      <c r="E5" s="182">
        <v>600000</v>
      </c>
    </row>
    <row r="6" spans="1:9" ht="16.5" thickBot="1" x14ac:dyDescent="0.3">
      <c r="D6" s="184" t="s">
        <v>264</v>
      </c>
      <c r="E6" s="185">
        <v>12</v>
      </c>
      <c r="H6" s="29"/>
    </row>
    <row r="7" spans="1:9" ht="15.75" thickBot="1" x14ac:dyDescent="0.25">
      <c r="D7" s="188" t="s">
        <v>265</v>
      </c>
      <c r="E7" s="189">
        <v>0.16</v>
      </c>
    </row>
    <row r="8" spans="1:9" x14ac:dyDescent="0.2">
      <c r="D8" s="186" t="s">
        <v>266</v>
      </c>
      <c r="E8" s="187">
        <f>PMT(E7/12,E6,E5)</f>
        <v>-54438.514715524791</v>
      </c>
    </row>
    <row r="9" spans="1:9" x14ac:dyDescent="0.2">
      <c r="D9" s="152" t="s">
        <v>267</v>
      </c>
      <c r="E9" s="183">
        <f>E5+E8*E6</f>
        <v>-53262.176586297457</v>
      </c>
    </row>
    <row r="10" spans="1:9" x14ac:dyDescent="0.2">
      <c r="C10" s="30"/>
    </row>
    <row r="11" spans="1:9" x14ac:dyDescent="0.2">
      <c r="B11" s="190" t="s">
        <v>266</v>
      </c>
      <c r="C11" s="190"/>
      <c r="D11" s="190"/>
      <c r="E11" s="190"/>
      <c r="F11" s="190"/>
      <c r="G11" s="190"/>
      <c r="H11" s="190"/>
    </row>
    <row r="12" spans="1:9" x14ac:dyDescent="0.2">
      <c r="C12" s="181" t="s">
        <v>268</v>
      </c>
      <c r="D12" s="191" t="s">
        <v>269</v>
      </c>
      <c r="E12" s="191"/>
      <c r="F12" s="191"/>
      <c r="G12" s="191"/>
      <c r="H12" s="191"/>
    </row>
    <row r="13" spans="1:9" x14ac:dyDescent="0.2">
      <c r="C13" s="193">
        <f>E8</f>
        <v>-54438.514715524791</v>
      </c>
      <c r="D13" s="192">
        <v>0.15</v>
      </c>
      <c r="E13" s="192">
        <v>0.155</v>
      </c>
      <c r="F13" s="192">
        <v>0.16</v>
      </c>
      <c r="G13" s="192">
        <v>0.16500000000000001</v>
      </c>
      <c r="H13" s="192">
        <v>0.17</v>
      </c>
      <c r="I13" s="31"/>
    </row>
    <row r="14" spans="1:9" x14ac:dyDescent="0.2">
      <c r="B14" s="195" t="s">
        <v>264</v>
      </c>
      <c r="C14" s="194">
        <v>12</v>
      </c>
      <c r="D14" s="110">
        <v>-54154.987407094166</v>
      </c>
      <c r="E14" s="110">
        <v>-54296.649830306051</v>
      </c>
      <c r="F14" s="110">
        <v>-54438.514715524791</v>
      </c>
      <c r="G14" s="110">
        <v>-54580.581906710344</v>
      </c>
      <c r="H14" s="110">
        <v>-54722.851247026003</v>
      </c>
    </row>
    <row r="15" spans="1:9" x14ac:dyDescent="0.2">
      <c r="B15" s="195"/>
      <c r="C15" s="194">
        <v>24</v>
      </c>
      <c r="D15" s="110">
        <v>-29091.988828170612</v>
      </c>
      <c r="E15" s="110">
        <v>-29234.725487134852</v>
      </c>
      <c r="F15" s="110">
        <v>-29377.866310566027</v>
      </c>
      <c r="G15" s="110">
        <v>-29521.410800327318</v>
      </c>
      <c r="H15" s="110">
        <v>-29665.358451297965</v>
      </c>
    </row>
    <row r="16" spans="1:9" x14ac:dyDescent="0.2">
      <c r="B16" s="195"/>
      <c r="C16" s="194">
        <v>36</v>
      </c>
      <c r="D16" s="110">
        <v>-20799.197102516482</v>
      </c>
      <c r="E16" s="110">
        <v>-20946.408613077259</v>
      </c>
      <c r="F16" s="110">
        <v>-21094.219821810057</v>
      </c>
      <c r="G16" s="110">
        <v>-21242.629530013783</v>
      </c>
      <c r="H16" s="110">
        <v>-21391.636516046805</v>
      </c>
    </row>
    <row r="17" spans="1:8" x14ac:dyDescent="0.2">
      <c r="B17" s="195"/>
      <c r="C17" s="194">
        <v>48</v>
      </c>
      <c r="D17" s="110">
        <v>-16698.448959885747</v>
      </c>
      <c r="E17" s="110">
        <v>-16850.915337031369</v>
      </c>
      <c r="F17" s="110">
        <v>-17004.16848287512</v>
      </c>
      <c r="G17" s="110">
        <v>-17158.205986147655</v>
      </c>
      <c r="H17" s="110">
        <v>-17313.025384441353</v>
      </c>
    </row>
    <row r="18" spans="1:8" x14ac:dyDescent="0.2">
      <c r="B18" s="195"/>
      <c r="C18" s="194">
        <v>60</v>
      </c>
      <c r="D18" s="110">
        <v>-14273.958051815242</v>
      </c>
      <c r="E18" s="110">
        <v>-14431.914647824831</v>
      </c>
      <c r="F18" s="110">
        <v>-14590.834269815479</v>
      </c>
      <c r="G18" s="110">
        <v>-14750.712657793387</v>
      </c>
      <c r="H18" s="110">
        <v>-14911.545460278461</v>
      </c>
    </row>
    <row r="19" spans="1:8" x14ac:dyDescent="0.2">
      <c r="C19" s="31"/>
    </row>
    <row r="22" spans="1:8" x14ac:dyDescent="0.2">
      <c r="B22" s="190" t="s">
        <v>267</v>
      </c>
      <c r="C22" s="190"/>
      <c r="D22" s="190"/>
      <c r="E22" s="190"/>
      <c r="F22" s="190"/>
      <c r="G22" s="190"/>
      <c r="H22" s="190"/>
    </row>
    <row r="23" spans="1:8" x14ac:dyDescent="0.2">
      <c r="D23" s="196" t="s">
        <v>269</v>
      </c>
      <c r="E23" s="196"/>
      <c r="F23" s="196"/>
      <c r="G23" s="196"/>
      <c r="H23" s="196"/>
    </row>
    <row r="24" spans="1:8" x14ac:dyDescent="0.2">
      <c r="C24" s="193">
        <f>E9</f>
        <v>-53262.176586297457</v>
      </c>
      <c r="D24" s="192">
        <v>0.15</v>
      </c>
      <c r="E24" s="192">
        <v>0.155</v>
      </c>
      <c r="F24" s="192">
        <v>0.16</v>
      </c>
      <c r="G24" s="192">
        <v>0.16500000000000001</v>
      </c>
      <c r="H24" s="192">
        <v>0.17</v>
      </c>
    </row>
    <row r="25" spans="1:8" x14ac:dyDescent="0.2">
      <c r="B25" s="195" t="s">
        <v>264</v>
      </c>
      <c r="C25" s="194">
        <v>12</v>
      </c>
      <c r="D25" s="110">
        <v>-49859.848885130021</v>
      </c>
      <c r="E25" s="110">
        <v>-51559.79796367255</v>
      </c>
      <c r="F25" s="110">
        <v>-53262.176586297457</v>
      </c>
      <c r="G25" s="110">
        <v>-54966.982880524127</v>
      </c>
      <c r="H25" s="110">
        <v>-56674.214964312036</v>
      </c>
    </row>
    <row r="26" spans="1:8" x14ac:dyDescent="0.2">
      <c r="B26" s="195"/>
      <c r="C26" s="194">
        <v>24</v>
      </c>
      <c r="D26" s="110">
        <v>-98207.731876094709</v>
      </c>
      <c r="E26" s="110">
        <v>-101633.41169123643</v>
      </c>
      <c r="F26" s="110">
        <v>-105068.79145358468</v>
      </c>
      <c r="G26" s="110">
        <v>-108513.85920785565</v>
      </c>
      <c r="H26" s="110">
        <v>-111968.6028311511</v>
      </c>
    </row>
    <row r="27" spans="1:8" x14ac:dyDescent="0.2">
      <c r="B27" s="195"/>
      <c r="C27" s="194">
        <v>36</v>
      </c>
      <c r="D27" s="110">
        <v>-148771.09569059336</v>
      </c>
      <c r="E27" s="110">
        <v>-154070.71007078129</v>
      </c>
      <c r="F27" s="110">
        <v>-159391.91358516202</v>
      </c>
      <c r="G27" s="110">
        <v>-164734.66308049613</v>
      </c>
      <c r="H27" s="110">
        <v>-170098.91457768495</v>
      </c>
    </row>
    <row r="28" spans="1:8" x14ac:dyDescent="0.2">
      <c r="B28" s="195"/>
      <c r="C28" s="194">
        <v>48</v>
      </c>
      <c r="D28" s="110">
        <v>-201525.55007451586</v>
      </c>
      <c r="E28" s="110">
        <v>-208843.93617750565</v>
      </c>
      <c r="F28" s="110">
        <v>-216200.08717800584</v>
      </c>
      <c r="G28" s="110">
        <v>-223593.88733508741</v>
      </c>
      <c r="H28" s="110">
        <v>-231025.21845318493</v>
      </c>
    </row>
    <row r="29" spans="1:8" x14ac:dyDescent="0.2">
      <c r="B29" s="195"/>
      <c r="C29" s="194">
        <v>60</v>
      </c>
      <c r="D29" s="110">
        <v>-256437.48310891446</v>
      </c>
      <c r="E29" s="110">
        <v>-265914.87886948988</v>
      </c>
      <c r="F29" s="110">
        <v>-275450.05618892878</v>
      </c>
      <c r="G29" s="110">
        <v>-285042.75946760317</v>
      </c>
      <c r="H29" s="110">
        <v>-294692.72761670768</v>
      </c>
    </row>
    <row r="30" spans="1:8" x14ac:dyDescent="0.2">
      <c r="B30" s="28"/>
    </row>
    <row r="31" spans="1:8" ht="15.75" x14ac:dyDescent="0.25">
      <c r="A31" s="112" t="s">
        <v>271</v>
      </c>
      <c r="B31" s="112"/>
      <c r="C31" s="112"/>
      <c r="D31" s="112"/>
    </row>
    <row r="33" spans="1:11" x14ac:dyDescent="0.2">
      <c r="C33" s="151" t="s">
        <v>278</v>
      </c>
      <c r="D33" s="198">
        <v>30.11538461538462</v>
      </c>
      <c r="E33" s="197" t="s">
        <v>280</v>
      </c>
      <c r="F33" s="133"/>
    </row>
    <row r="34" spans="1:11" x14ac:dyDescent="0.2">
      <c r="C34" s="151" t="s">
        <v>279</v>
      </c>
      <c r="D34" s="11">
        <v>78</v>
      </c>
    </row>
    <row r="35" spans="1:11" ht="30" x14ac:dyDescent="0.2">
      <c r="C35" s="151" t="s">
        <v>272</v>
      </c>
      <c r="D35" s="11">
        <v>29</v>
      </c>
    </row>
    <row r="36" spans="1:11" x14ac:dyDescent="0.2">
      <c r="C36" s="151" t="s">
        <v>273</v>
      </c>
      <c r="D36" s="199">
        <f>D33*D34/D35</f>
        <v>81.000000000000014</v>
      </c>
      <c r="E36" s="132" t="s">
        <v>281</v>
      </c>
      <c r="F36" s="132"/>
      <c r="G36" s="132"/>
      <c r="H36" s="132"/>
      <c r="I36" s="132"/>
      <c r="J36" s="132"/>
      <c r="K36" s="130"/>
    </row>
    <row r="37" spans="1:11" x14ac:dyDescent="0.2">
      <c r="C37" s="12"/>
    </row>
    <row r="38" spans="1:11" x14ac:dyDescent="0.2">
      <c r="C38" s="12"/>
    </row>
    <row r="39" spans="1:11" x14ac:dyDescent="0.2">
      <c r="C39" s="151" t="s">
        <v>274</v>
      </c>
      <c r="D39" s="200">
        <v>15998.533604781414</v>
      </c>
    </row>
    <row r="40" spans="1:11" x14ac:dyDescent="0.2">
      <c r="C40" s="151" t="s">
        <v>275</v>
      </c>
      <c r="D40" s="201">
        <v>0.15</v>
      </c>
    </row>
    <row r="41" spans="1:11" ht="30" x14ac:dyDescent="0.2">
      <c r="C41" s="151" t="s">
        <v>276</v>
      </c>
      <c r="D41" s="202">
        <v>-1444</v>
      </c>
    </row>
    <row r="42" spans="1:11" ht="45" x14ac:dyDescent="0.2">
      <c r="C42" s="151" t="s">
        <v>277</v>
      </c>
      <c r="D42" s="203">
        <f>NPER(D40/12,D41,D39)</f>
        <v>12.000005763796095</v>
      </c>
    </row>
    <row r="44" spans="1:11" ht="15.75" x14ac:dyDescent="0.25">
      <c r="A44" s="112" t="s">
        <v>289</v>
      </c>
      <c r="B44" s="112"/>
      <c r="C44" s="112"/>
      <c r="D44" s="112"/>
      <c r="E44" s="112"/>
      <c r="F44" s="112"/>
      <c r="G44" s="112"/>
      <c r="H44" s="112"/>
    </row>
    <row r="46" spans="1:11" ht="15.75" x14ac:dyDescent="0.25">
      <c r="C46" s="33"/>
      <c r="D46" s="34" t="s">
        <v>282</v>
      </c>
      <c r="E46" s="34" t="s">
        <v>283</v>
      </c>
      <c r="F46" s="34" t="s">
        <v>284</v>
      </c>
      <c r="G46" s="34" t="s">
        <v>285</v>
      </c>
      <c r="H46" s="34" t="s">
        <v>286</v>
      </c>
    </row>
    <row r="47" spans="1:11" ht="15.75" x14ac:dyDescent="0.25">
      <c r="C47" s="35" t="s">
        <v>287</v>
      </c>
      <c r="D47" s="36">
        <v>50</v>
      </c>
      <c r="E47" s="36">
        <v>40</v>
      </c>
      <c r="F47" s="36">
        <v>30</v>
      </c>
      <c r="G47" s="36">
        <v>10</v>
      </c>
      <c r="H47" s="36">
        <v>15</v>
      </c>
    </row>
    <row r="48" spans="1:11" ht="15.75" x14ac:dyDescent="0.25">
      <c r="C48" s="37" t="s">
        <v>288</v>
      </c>
      <c r="D48" s="38">
        <v>40</v>
      </c>
      <c r="E48" s="38">
        <v>50</v>
      </c>
      <c r="F48" s="38">
        <v>8</v>
      </c>
      <c r="G48" s="38">
        <v>32</v>
      </c>
      <c r="H48" s="38">
        <v>30</v>
      </c>
    </row>
    <row r="50" spans="3:11" x14ac:dyDescent="0.2">
      <c r="C50" s="124" t="s">
        <v>290</v>
      </c>
      <c r="D50" s="125"/>
      <c r="E50" s="125"/>
      <c r="F50" s="125"/>
      <c r="G50" s="125"/>
      <c r="H50" s="125"/>
      <c r="I50" s="126"/>
    </row>
    <row r="52" spans="3:11" ht="15.75" x14ac:dyDescent="0.25">
      <c r="C52" s="33"/>
      <c r="D52" s="34" t="s">
        <v>282</v>
      </c>
      <c r="E52" s="34" t="s">
        <v>283</v>
      </c>
      <c r="F52" s="34" t="s">
        <v>284</v>
      </c>
      <c r="G52" s="34" t="s">
        <v>285</v>
      </c>
      <c r="H52" s="39" t="s">
        <v>286</v>
      </c>
      <c r="I52" s="32" t="s">
        <v>292</v>
      </c>
      <c r="K52" s="99" t="s">
        <v>291</v>
      </c>
    </row>
    <row r="53" spans="3:11" ht="15.75" x14ac:dyDescent="0.25">
      <c r="C53" s="35" t="s">
        <v>287</v>
      </c>
      <c r="D53" s="44">
        <v>0</v>
      </c>
      <c r="E53" s="44">
        <v>79.999999999999929</v>
      </c>
      <c r="F53" s="44">
        <v>0</v>
      </c>
      <c r="G53" s="44">
        <v>319.99999999999994</v>
      </c>
      <c r="H53" s="45">
        <v>400.00000000000006</v>
      </c>
      <c r="I53" s="49">
        <f>SUM(D53:H53)</f>
        <v>800</v>
      </c>
      <c r="K53" s="199">
        <v>800</v>
      </c>
    </row>
    <row r="54" spans="3:11" ht="15.75" x14ac:dyDescent="0.25">
      <c r="C54" s="40" t="s">
        <v>288</v>
      </c>
      <c r="D54" s="46">
        <v>300</v>
      </c>
      <c r="E54" s="46">
        <v>150.00000000000003</v>
      </c>
      <c r="F54" s="46">
        <v>149.99999999999997</v>
      </c>
      <c r="G54" s="46">
        <v>0</v>
      </c>
      <c r="H54" s="47">
        <v>0</v>
      </c>
      <c r="I54" s="49">
        <f>SUM(D54:H54)</f>
        <v>600</v>
      </c>
      <c r="K54" s="199">
        <v>700</v>
      </c>
    </row>
    <row r="55" spans="3:11" ht="15.75" x14ac:dyDescent="0.25">
      <c r="C55" s="41" t="s">
        <v>293</v>
      </c>
      <c r="D55" s="50">
        <f>SUM(D53:D54)</f>
        <v>300</v>
      </c>
      <c r="E55" s="50">
        <f t="shared" ref="E55:H55" si="0">SUM(E53:E54)</f>
        <v>229.99999999999994</v>
      </c>
      <c r="F55" s="50">
        <f t="shared" si="0"/>
        <v>149.99999999999997</v>
      </c>
      <c r="G55" s="50">
        <f t="shared" si="0"/>
        <v>319.99999999999994</v>
      </c>
      <c r="H55" s="50">
        <f t="shared" si="0"/>
        <v>400.00000000000006</v>
      </c>
    </row>
    <row r="57" spans="3:11" ht="15.75" x14ac:dyDescent="0.25">
      <c r="C57" s="41" t="s">
        <v>294</v>
      </c>
      <c r="D57" s="43">
        <v>300</v>
      </c>
      <c r="E57" s="43">
        <v>230</v>
      </c>
      <c r="F57" s="43">
        <v>150</v>
      </c>
      <c r="G57" s="43">
        <v>320</v>
      </c>
      <c r="H57" s="43">
        <v>400</v>
      </c>
      <c r="I57" s="48" t="s">
        <v>296</v>
      </c>
    </row>
    <row r="59" spans="3:11" x14ac:dyDescent="0.2">
      <c r="C59" s="51" t="s">
        <v>295</v>
      </c>
      <c r="D59" s="51"/>
      <c r="E59" s="42">
        <f>SUMPRODUCT(D47:H48,D53:H54)</f>
        <v>33100</v>
      </c>
    </row>
    <row r="60" spans="3:11" x14ac:dyDescent="0.2">
      <c r="C60" s="131" t="s">
        <v>297</v>
      </c>
      <c r="D60" s="131"/>
      <c r="E60" s="131"/>
      <c r="F60" s="131"/>
    </row>
  </sheetData>
  <mergeCells count="12">
    <mergeCell ref="C60:F60"/>
    <mergeCell ref="B11:H11"/>
    <mergeCell ref="D12:H12"/>
    <mergeCell ref="B14:B18"/>
    <mergeCell ref="B22:H22"/>
    <mergeCell ref="D23:H23"/>
    <mergeCell ref="B25:B29"/>
    <mergeCell ref="A31:D31"/>
    <mergeCell ref="E36:K36"/>
    <mergeCell ref="E33:F33"/>
    <mergeCell ref="C50:I50"/>
    <mergeCell ref="A44:H44"/>
  </mergeCells>
  <conditionalFormatting sqref="B11 B22">
    <cfRule type="expression" dxfId="8" priority="6">
      <formula>AND($E12=$C$2,#REF!=$C$3)</formula>
    </cfRule>
  </conditionalFormatting>
  <conditionalFormatting sqref="B14 C14:C18">
    <cfRule type="expression" dxfId="7" priority="4">
      <formula>AND($F14=$C$2,#REF!=$C$3)</formula>
    </cfRule>
  </conditionalFormatting>
  <conditionalFormatting sqref="B25 C25:C29">
    <cfRule type="expression" dxfId="6" priority="3">
      <formula>AND($F25=$C$2,#REF!=$C$3)</formula>
    </cfRule>
  </conditionalFormatting>
  <conditionalFormatting sqref="D12 C13:H13 D14:H18 D23 C24:H24 D25:H29">
    <cfRule type="expression" dxfId="5" priority="5">
      <formula>AND($E12=$C$2,#REF!=$C$3)</formula>
    </cfRule>
  </conditionalFormatting>
  <conditionalFormatting sqref="E5:E7">
    <cfRule type="expression" dxfId="4" priority="2">
      <formula>AND($F5=$C$2,#REF!=$C$3)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1005-E387-4741-B6D8-4962D19936EE}">
  <sheetPr>
    <tabColor theme="4" tint="0.39997558519241921"/>
  </sheetPr>
  <dimension ref="A1:I72"/>
  <sheetViews>
    <sheetView topLeftCell="D1" workbookViewId="0">
      <selection activeCell="I5" sqref="I5"/>
    </sheetView>
  </sheetViews>
  <sheetFormatPr defaultRowHeight="15" x14ac:dyDescent="0.25"/>
  <cols>
    <col min="5" max="5" width="17" customWidth="1"/>
    <col min="6" max="6" width="15.85546875" customWidth="1"/>
    <col min="7" max="7" width="15.5703125" customWidth="1"/>
    <col min="8" max="8" width="16.5703125" customWidth="1"/>
    <col min="9" max="9" width="13.85546875" bestFit="1" customWidth="1"/>
    <col min="18" max="18" width="34.28515625" customWidth="1"/>
  </cols>
  <sheetData>
    <row r="1" spans="1:8" ht="15.75" x14ac:dyDescent="0.25">
      <c r="D1" s="10" t="s">
        <v>305</v>
      </c>
      <c r="E1" s="53"/>
      <c r="F1" s="53"/>
      <c r="G1" s="53"/>
      <c r="H1" s="54"/>
    </row>
    <row r="2" spans="1:8" x14ac:dyDescent="0.25">
      <c r="A2" t="s">
        <v>298</v>
      </c>
    </row>
    <row r="3" spans="1:8" ht="30" x14ac:dyDescent="0.25">
      <c r="E3" s="173" t="s">
        <v>1</v>
      </c>
      <c r="F3" s="173" t="s">
        <v>462</v>
      </c>
      <c r="G3" s="173" t="s">
        <v>299</v>
      </c>
    </row>
    <row r="4" spans="1:8" x14ac:dyDescent="0.25">
      <c r="E4" s="209">
        <v>1</v>
      </c>
      <c r="F4" s="210">
        <v>1.8</v>
      </c>
      <c r="G4" s="211">
        <v>4852869</v>
      </c>
    </row>
    <row r="5" spans="1:8" x14ac:dyDescent="0.25">
      <c r="E5" s="209">
        <v>2</v>
      </c>
      <c r="F5" s="210">
        <v>1.98</v>
      </c>
      <c r="G5" s="211">
        <v>5669842</v>
      </c>
    </row>
    <row r="6" spans="1:8" x14ac:dyDescent="0.25">
      <c r="E6" s="209">
        <v>3</v>
      </c>
      <c r="F6" s="210">
        <v>2.2999999999999998</v>
      </c>
      <c r="G6" s="211">
        <v>1258769</v>
      </c>
    </row>
    <row r="7" spans="1:8" x14ac:dyDescent="0.25">
      <c r="E7" s="209">
        <v>4</v>
      </c>
      <c r="F7" s="210">
        <v>2.35</v>
      </c>
      <c r="G7" s="211">
        <v>3658452</v>
      </c>
    </row>
    <row r="8" spans="1:8" x14ac:dyDescent="0.25">
      <c r="E8" s="209">
        <v>5</v>
      </c>
      <c r="F8" s="210">
        <v>2.7</v>
      </c>
      <c r="G8" s="211">
        <v>2235694</v>
      </c>
    </row>
    <row r="9" spans="1:8" x14ac:dyDescent="0.25">
      <c r="E9" s="209">
        <v>6</v>
      </c>
      <c r="F9" s="210">
        <v>2.5</v>
      </c>
      <c r="G9" s="211">
        <v>3325148</v>
      </c>
    </row>
    <row r="10" spans="1:8" x14ac:dyDescent="0.25">
      <c r="E10" s="209">
        <v>7</v>
      </c>
      <c r="F10" s="210">
        <v>3.3</v>
      </c>
      <c r="G10" s="211">
        <v>84533267</v>
      </c>
    </row>
    <row r="11" spans="1:8" x14ac:dyDescent="0.25">
      <c r="E11" s="55"/>
      <c r="F11" s="56"/>
      <c r="G11" s="57"/>
    </row>
    <row r="12" spans="1:8" x14ac:dyDescent="0.25">
      <c r="E12" s="59" t="s">
        <v>320</v>
      </c>
      <c r="F12" s="59"/>
      <c r="G12" s="58" t="s">
        <v>321</v>
      </c>
    </row>
    <row r="14" spans="1:8" ht="15.75" x14ac:dyDescent="0.25">
      <c r="D14" s="10" t="s">
        <v>304</v>
      </c>
      <c r="E14" s="10"/>
      <c r="F14" s="10"/>
      <c r="G14" s="10"/>
      <c r="H14" s="10"/>
    </row>
    <row r="16" spans="1:8" ht="30" x14ac:dyDescent="0.25">
      <c r="E16" s="173" t="s">
        <v>300</v>
      </c>
      <c r="F16" s="173" t="s">
        <v>301</v>
      </c>
      <c r="G16" s="173" t="s">
        <v>302</v>
      </c>
      <c r="H16" s="173" t="s">
        <v>303</v>
      </c>
    </row>
    <row r="17" spans="4:9" x14ac:dyDescent="0.25">
      <c r="E17" s="206">
        <v>42860</v>
      </c>
      <c r="F17" s="207">
        <v>42876.416666666664</v>
      </c>
      <c r="G17" s="207">
        <v>42877.604166666664</v>
      </c>
      <c r="H17" s="208">
        <f>G17-F17</f>
        <v>1.1875</v>
      </c>
    </row>
    <row r="18" spans="4:9" x14ac:dyDescent="0.25">
      <c r="E18" s="206">
        <v>42861</v>
      </c>
      <c r="F18" s="207">
        <v>42877.583333333336</v>
      </c>
      <c r="G18" s="207">
        <v>42878.715277777781</v>
      </c>
      <c r="H18" s="208">
        <f t="shared" ref="H18:H24" si="0">G18-F18</f>
        <v>1.1319444444452529</v>
      </c>
    </row>
    <row r="19" spans="4:9" x14ac:dyDescent="0.25">
      <c r="E19" s="206">
        <v>42862</v>
      </c>
      <c r="F19" s="207">
        <v>42879.5</v>
      </c>
      <c r="G19" s="207">
        <v>42879.75</v>
      </c>
      <c r="H19" s="208">
        <f t="shared" si="0"/>
        <v>0.25</v>
      </c>
    </row>
    <row r="20" spans="4:9" x14ac:dyDescent="0.25">
      <c r="E20" s="206">
        <v>42863</v>
      </c>
      <c r="F20" s="207">
        <v>42879.625</v>
      </c>
      <c r="G20" s="207">
        <v>42880.791666666664</v>
      </c>
      <c r="H20" s="208">
        <f t="shared" si="0"/>
        <v>1.1666666666642413</v>
      </c>
    </row>
    <row r="21" spans="4:9" x14ac:dyDescent="0.25">
      <c r="E21" s="206">
        <v>42865</v>
      </c>
      <c r="F21" s="207">
        <v>42881.458333333336</v>
      </c>
      <c r="G21" s="207">
        <v>42881.864583333336</v>
      </c>
      <c r="H21" s="208">
        <f t="shared" si="0"/>
        <v>0.40625</v>
      </c>
    </row>
    <row r="22" spans="4:9" x14ac:dyDescent="0.25">
      <c r="E22" s="206">
        <v>42867</v>
      </c>
      <c r="F22" s="207">
        <v>42881.541666666664</v>
      </c>
      <c r="G22" s="207">
        <v>42882.8125</v>
      </c>
      <c r="H22" s="208">
        <f t="shared" si="0"/>
        <v>1.2708333333357587</v>
      </c>
    </row>
    <row r="23" spans="4:9" x14ac:dyDescent="0.25">
      <c r="E23" s="206">
        <v>42870</v>
      </c>
      <c r="F23" s="207">
        <v>42883.541666666664</v>
      </c>
      <c r="G23" s="207">
        <v>42883.78125</v>
      </c>
      <c r="H23" s="208">
        <f t="shared" si="0"/>
        <v>0.23958333333575865</v>
      </c>
    </row>
    <row r="24" spans="4:9" x14ac:dyDescent="0.25">
      <c r="E24" s="206">
        <v>42877</v>
      </c>
      <c r="F24" s="207">
        <v>42883.666666666664</v>
      </c>
      <c r="G24" s="207">
        <v>42884.802083333336</v>
      </c>
      <c r="H24" s="208">
        <f t="shared" si="0"/>
        <v>1.1354166666715173</v>
      </c>
    </row>
    <row r="25" spans="4:9" x14ac:dyDescent="0.25">
      <c r="E25" s="60"/>
      <c r="F25" s="61"/>
      <c r="G25" s="61"/>
      <c r="H25" s="62"/>
    </row>
    <row r="26" spans="4:9" x14ac:dyDescent="0.25">
      <c r="E26" s="59" t="s">
        <v>322</v>
      </c>
      <c r="F26" s="59"/>
      <c r="G26" s="58" t="s">
        <v>323</v>
      </c>
      <c r="H26" s="62"/>
    </row>
    <row r="28" spans="4:9" ht="15.75" x14ac:dyDescent="0.25">
      <c r="D28" s="10" t="s">
        <v>310</v>
      </c>
      <c r="E28" s="10"/>
      <c r="F28" s="10"/>
      <c r="G28" s="10"/>
      <c r="H28" s="10"/>
      <c r="I28" s="10"/>
    </row>
    <row r="30" spans="4:9" ht="30" x14ac:dyDescent="0.25">
      <c r="E30" s="173" t="s">
        <v>4</v>
      </c>
      <c r="F30" s="173" t="s">
        <v>306</v>
      </c>
      <c r="G30" s="173" t="s">
        <v>307</v>
      </c>
      <c r="H30" s="173" t="s">
        <v>308</v>
      </c>
      <c r="I30" s="173" t="s">
        <v>309</v>
      </c>
    </row>
    <row r="31" spans="4:9" x14ac:dyDescent="0.25">
      <c r="E31" s="65" t="s">
        <v>311</v>
      </c>
      <c r="F31" s="65">
        <v>2</v>
      </c>
      <c r="G31" s="65">
        <v>50</v>
      </c>
      <c r="H31" s="65">
        <v>50</v>
      </c>
      <c r="I31" s="205">
        <f t="shared" ref="I31:I37" si="1">G31-H31</f>
        <v>0</v>
      </c>
    </row>
    <row r="32" spans="4:9" x14ac:dyDescent="0.25">
      <c r="E32" s="65" t="s">
        <v>312</v>
      </c>
      <c r="F32" s="65">
        <v>1</v>
      </c>
      <c r="G32" s="65">
        <v>125</v>
      </c>
      <c r="H32" s="65">
        <v>100</v>
      </c>
      <c r="I32" s="205">
        <f t="shared" si="1"/>
        <v>25</v>
      </c>
    </row>
    <row r="33" spans="4:9" x14ac:dyDescent="0.25">
      <c r="E33" s="65" t="s">
        <v>313</v>
      </c>
      <c r="F33" s="65">
        <v>1</v>
      </c>
      <c r="G33" s="65">
        <v>50</v>
      </c>
      <c r="H33" s="65">
        <v>100</v>
      </c>
      <c r="I33" s="205">
        <f t="shared" si="1"/>
        <v>-50</v>
      </c>
    </row>
    <row r="34" spans="4:9" x14ac:dyDescent="0.25">
      <c r="E34" s="65" t="s">
        <v>314</v>
      </c>
      <c r="F34" s="65">
        <v>1</v>
      </c>
      <c r="G34" s="65">
        <v>130</v>
      </c>
      <c r="H34" s="65">
        <v>125</v>
      </c>
      <c r="I34" s="205">
        <f t="shared" si="1"/>
        <v>5</v>
      </c>
    </row>
    <row r="35" spans="4:9" x14ac:dyDescent="0.25">
      <c r="E35" s="65" t="s">
        <v>315</v>
      </c>
      <c r="F35" s="65">
        <v>2</v>
      </c>
      <c r="G35" s="65">
        <v>100</v>
      </c>
      <c r="H35" s="65">
        <v>50</v>
      </c>
      <c r="I35" s="205">
        <f t="shared" si="1"/>
        <v>50</v>
      </c>
    </row>
    <row r="36" spans="4:9" x14ac:dyDescent="0.25">
      <c r="E36" s="65" t="s">
        <v>316</v>
      </c>
      <c r="F36" s="65">
        <v>2</v>
      </c>
      <c r="G36" s="65">
        <v>30</v>
      </c>
      <c r="H36" s="65">
        <v>40</v>
      </c>
      <c r="I36" s="205">
        <f t="shared" si="1"/>
        <v>-10</v>
      </c>
    </row>
    <row r="37" spans="4:9" x14ac:dyDescent="0.25">
      <c r="E37" s="65" t="s">
        <v>317</v>
      </c>
      <c r="F37" s="65">
        <v>1</v>
      </c>
      <c r="G37" s="65">
        <v>80</v>
      </c>
      <c r="H37" s="65">
        <v>50</v>
      </c>
      <c r="I37" s="205">
        <f t="shared" si="1"/>
        <v>30</v>
      </c>
    </row>
    <row r="39" spans="4:9" x14ac:dyDescent="0.25">
      <c r="E39" s="59" t="s">
        <v>318</v>
      </c>
      <c r="F39" s="58" t="s">
        <v>319</v>
      </c>
    </row>
    <row r="41" spans="4:9" ht="15.75" x14ac:dyDescent="0.25">
      <c r="D41" s="10" t="s">
        <v>324</v>
      </c>
      <c r="E41" s="10"/>
      <c r="F41" s="10"/>
    </row>
    <row r="43" spans="4:9" ht="30" x14ac:dyDescent="0.25">
      <c r="E43" s="173" t="s">
        <v>325</v>
      </c>
      <c r="F43" s="173" t="s">
        <v>326</v>
      </c>
    </row>
    <row r="44" spans="4:9" x14ac:dyDescent="0.25">
      <c r="E44" s="63">
        <v>34</v>
      </c>
      <c r="F44" s="64">
        <v>-223</v>
      </c>
    </row>
    <row r="45" spans="4:9" x14ac:dyDescent="0.25">
      <c r="E45" s="63">
        <v>19</v>
      </c>
      <c r="F45" s="64" t="s">
        <v>161</v>
      </c>
    </row>
    <row r="46" spans="4:9" x14ac:dyDescent="0.25">
      <c r="E46" s="63">
        <v>0</v>
      </c>
      <c r="F46" s="64">
        <v>0</v>
      </c>
    </row>
    <row r="47" spans="4:9" x14ac:dyDescent="0.25">
      <c r="E47" s="63">
        <v>42</v>
      </c>
      <c r="F47" s="64">
        <v>213</v>
      </c>
    </row>
    <row r="48" spans="4:9" x14ac:dyDescent="0.25">
      <c r="E48" s="63">
        <v>20</v>
      </c>
      <c r="F48" s="64">
        <v>-84</v>
      </c>
    </row>
    <row r="49" spans="4:6" x14ac:dyDescent="0.25">
      <c r="E49" s="63">
        <v>-10</v>
      </c>
      <c r="F49" s="64">
        <v>-6</v>
      </c>
    </row>
    <row r="50" spans="4:6" x14ac:dyDescent="0.25">
      <c r="E50" s="63">
        <v>-2</v>
      </c>
      <c r="F50" s="64">
        <v>1</v>
      </c>
    </row>
    <row r="51" spans="4:6" x14ac:dyDescent="0.25">
      <c r="E51" s="63">
        <v>79</v>
      </c>
      <c r="F51" s="64" t="s">
        <v>327</v>
      </c>
    </row>
    <row r="52" spans="4:6" x14ac:dyDescent="0.25">
      <c r="E52" s="63">
        <v>36</v>
      </c>
      <c r="F52" s="64">
        <v>-239</v>
      </c>
    </row>
    <row r="53" spans="4:6" x14ac:dyDescent="0.25">
      <c r="E53" s="63">
        <v>-20</v>
      </c>
      <c r="F53" s="64">
        <v>20</v>
      </c>
    </row>
    <row r="54" spans="4:6" x14ac:dyDescent="0.25">
      <c r="E54" s="63">
        <v>46</v>
      </c>
      <c r="F54" s="64">
        <v>434</v>
      </c>
    </row>
    <row r="55" spans="4:6" x14ac:dyDescent="0.25">
      <c r="E55" s="63">
        <v>15</v>
      </c>
      <c r="F55" s="64">
        <v>-51</v>
      </c>
    </row>
    <row r="57" spans="4:6" x14ac:dyDescent="0.25">
      <c r="D57" s="59" t="s">
        <v>318</v>
      </c>
      <c r="E57" s="58" t="s">
        <v>328</v>
      </c>
      <c r="F57" s="58" t="s">
        <v>329</v>
      </c>
    </row>
    <row r="59" spans="4:6" ht="15.75" x14ac:dyDescent="0.25">
      <c r="D59" s="10" t="s">
        <v>330</v>
      </c>
      <c r="E59" s="52"/>
    </row>
    <row r="61" spans="4:6" x14ac:dyDescent="0.25">
      <c r="E61" s="173" t="s">
        <v>48</v>
      </c>
    </row>
    <row r="62" spans="4:6" x14ac:dyDescent="0.25">
      <c r="E62" s="204">
        <v>8790</v>
      </c>
    </row>
    <row r="63" spans="4:6" x14ac:dyDescent="0.25">
      <c r="E63" s="204">
        <v>175587</v>
      </c>
    </row>
    <row r="64" spans="4:6" x14ac:dyDescent="0.25">
      <c r="E64" s="204">
        <v>109742</v>
      </c>
    </row>
    <row r="65" spans="4:5" x14ac:dyDescent="0.25">
      <c r="E65" s="204">
        <f>E63-E64</f>
        <v>65845</v>
      </c>
    </row>
    <row r="66" spans="4:5" x14ac:dyDescent="0.25">
      <c r="E66" s="204">
        <v>8000</v>
      </c>
    </row>
    <row r="67" spans="4:5" x14ac:dyDescent="0.25">
      <c r="E67" s="204">
        <v>10000</v>
      </c>
    </row>
    <row r="68" spans="4:5" x14ac:dyDescent="0.25">
      <c r="E68" s="204">
        <v>26338</v>
      </c>
    </row>
    <row r="69" spans="4:5" x14ac:dyDescent="0.25">
      <c r="E69" s="204">
        <f>E66+E67+E68</f>
        <v>44338</v>
      </c>
    </row>
    <row r="70" spans="4:5" x14ac:dyDescent="0.25">
      <c r="E70" s="204">
        <f>E65-E69</f>
        <v>21507</v>
      </c>
    </row>
    <row r="72" spans="4:5" x14ac:dyDescent="0.25">
      <c r="D72" s="59" t="s">
        <v>318</v>
      </c>
      <c r="E72" s="58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9C32-8576-41D4-BB62-ED19B01559B7}">
  <sheetPr>
    <tabColor theme="5" tint="-0.249977111117893"/>
  </sheetPr>
  <dimension ref="A1:J82"/>
  <sheetViews>
    <sheetView zoomScale="90" zoomScaleNormal="90" workbookViewId="0">
      <selection activeCell="F85" sqref="F85"/>
    </sheetView>
  </sheetViews>
  <sheetFormatPr defaultRowHeight="15" x14ac:dyDescent="0.25"/>
  <cols>
    <col min="2" max="2" width="29.85546875" customWidth="1"/>
    <col min="3" max="3" width="13.5703125" customWidth="1"/>
    <col min="4" max="4" width="14" bestFit="1" customWidth="1"/>
    <col min="5" max="5" width="11.7109375" customWidth="1"/>
    <col min="6" max="6" width="16.42578125" customWidth="1"/>
  </cols>
  <sheetData>
    <row r="1" spans="1:6" ht="15.75" x14ac:dyDescent="0.25">
      <c r="A1" s="10" t="s">
        <v>340</v>
      </c>
      <c r="B1" s="52"/>
      <c r="C1" s="52"/>
      <c r="D1" s="52"/>
      <c r="E1" s="52"/>
      <c r="F1" s="52"/>
    </row>
    <row r="3" spans="1:6" x14ac:dyDescent="0.25">
      <c r="B3" s="134" t="s">
        <v>332</v>
      </c>
      <c r="C3" s="134" t="s">
        <v>333</v>
      </c>
      <c r="D3" s="134" t="s">
        <v>334</v>
      </c>
      <c r="E3" s="136" t="s">
        <v>335</v>
      </c>
      <c r="F3" s="137"/>
    </row>
    <row r="4" spans="1:6" x14ac:dyDescent="0.25">
      <c r="B4" s="135"/>
      <c r="C4" s="135"/>
      <c r="D4" s="135"/>
      <c r="E4" s="71" t="s">
        <v>336</v>
      </c>
      <c r="F4" s="71" t="s">
        <v>337</v>
      </c>
    </row>
    <row r="5" spans="1:6" x14ac:dyDescent="0.25">
      <c r="B5" s="65" t="s">
        <v>338</v>
      </c>
      <c r="C5" s="65">
        <v>14.6</v>
      </c>
      <c r="D5" s="65">
        <v>7900</v>
      </c>
      <c r="E5" s="65">
        <v>14.3</v>
      </c>
      <c r="F5" s="65">
        <v>15.1</v>
      </c>
    </row>
    <row r="6" spans="1:6" x14ac:dyDescent="0.25">
      <c r="B6" s="65" t="s">
        <v>463</v>
      </c>
      <c r="C6" s="65">
        <v>12.1</v>
      </c>
      <c r="D6" s="65">
        <v>12600</v>
      </c>
      <c r="E6" s="65">
        <v>13.5</v>
      </c>
      <c r="F6" s="65">
        <v>14.4</v>
      </c>
    </row>
    <row r="7" spans="1:6" x14ac:dyDescent="0.25">
      <c r="B7" s="65" t="s">
        <v>464</v>
      </c>
      <c r="C7" s="65">
        <v>10.8</v>
      </c>
      <c r="D7" s="65">
        <v>17800</v>
      </c>
      <c r="E7" s="65">
        <v>14.8</v>
      </c>
      <c r="F7" s="65">
        <v>16.7</v>
      </c>
    </row>
    <row r="8" spans="1:6" x14ac:dyDescent="0.25">
      <c r="B8" s="65" t="s">
        <v>466</v>
      </c>
      <c r="C8" s="65">
        <v>7.6</v>
      </c>
      <c r="D8" s="65">
        <v>19400</v>
      </c>
      <c r="E8" s="65">
        <v>15.1</v>
      </c>
      <c r="F8" s="65">
        <v>17.3</v>
      </c>
    </row>
    <row r="9" spans="1:6" x14ac:dyDescent="0.25">
      <c r="B9" s="65" t="s">
        <v>465</v>
      </c>
      <c r="C9" s="65">
        <v>6.1</v>
      </c>
      <c r="D9" s="65">
        <v>20800</v>
      </c>
      <c r="E9" s="65">
        <v>16.5</v>
      </c>
      <c r="F9" s="65">
        <v>18.2</v>
      </c>
    </row>
    <row r="10" spans="1:6" x14ac:dyDescent="0.25">
      <c r="B10" s="65" t="s">
        <v>339</v>
      </c>
      <c r="C10" s="65">
        <v>5.2</v>
      </c>
      <c r="D10" s="65">
        <v>36500</v>
      </c>
      <c r="E10" s="65">
        <v>15.9</v>
      </c>
      <c r="F10" s="65">
        <v>17.399999999999999</v>
      </c>
    </row>
    <row r="12" spans="1:6" x14ac:dyDescent="0.25">
      <c r="B12" s="212" t="s">
        <v>342</v>
      </c>
      <c r="C12" s="213"/>
      <c r="D12" s="66" t="s">
        <v>341</v>
      </c>
    </row>
    <row r="19" spans="1:8" ht="15.75" x14ac:dyDescent="0.25">
      <c r="A19" s="10" t="s">
        <v>343</v>
      </c>
      <c r="B19" s="53"/>
      <c r="C19" s="53"/>
      <c r="D19" s="53"/>
      <c r="E19" s="53"/>
      <c r="F19" s="53"/>
      <c r="G19" s="53"/>
      <c r="H19" s="53"/>
    </row>
    <row r="21" spans="1:8" x14ac:dyDescent="0.25">
      <c r="B21" s="71" t="s">
        <v>157</v>
      </c>
      <c r="C21" s="71" t="s">
        <v>344</v>
      </c>
      <c r="D21" s="71" t="s">
        <v>345</v>
      </c>
      <c r="E21" s="71" t="s">
        <v>346</v>
      </c>
      <c r="F21" s="71" t="s">
        <v>347</v>
      </c>
      <c r="G21" s="71" t="s">
        <v>348</v>
      </c>
      <c r="H21" s="71" t="s">
        <v>292</v>
      </c>
    </row>
    <row r="22" spans="1:8" x14ac:dyDescent="0.25">
      <c r="B22" s="67" t="s">
        <v>395</v>
      </c>
      <c r="C22" s="65">
        <v>763</v>
      </c>
      <c r="D22" s="65">
        <v>685</v>
      </c>
      <c r="E22" s="65">
        <v>463</v>
      </c>
      <c r="F22" s="65">
        <v>418</v>
      </c>
      <c r="G22" s="65">
        <v>758</v>
      </c>
      <c r="H22" s="67">
        <f t="shared" ref="H22:H26" si="0">SUM(C22:G22)</f>
        <v>3087</v>
      </c>
    </row>
    <row r="23" spans="1:8" x14ac:dyDescent="0.25">
      <c r="B23" s="67" t="s">
        <v>396</v>
      </c>
      <c r="C23" s="65">
        <v>1133</v>
      </c>
      <c r="D23" s="65">
        <v>2003</v>
      </c>
      <c r="E23" s="65">
        <v>1178</v>
      </c>
      <c r="F23" s="65">
        <v>570</v>
      </c>
      <c r="G23" s="65">
        <v>1021</v>
      </c>
      <c r="H23" s="67">
        <f t="shared" si="0"/>
        <v>5905</v>
      </c>
    </row>
    <row r="24" spans="1:8" x14ac:dyDescent="0.25">
      <c r="B24" s="67" t="s">
        <v>349</v>
      </c>
      <c r="C24" s="65">
        <v>442</v>
      </c>
      <c r="D24" s="65">
        <v>613</v>
      </c>
      <c r="E24" s="65">
        <v>803</v>
      </c>
      <c r="F24" s="65">
        <v>1200</v>
      </c>
      <c r="G24" s="65">
        <v>2613</v>
      </c>
      <c r="H24" s="67">
        <f t="shared" si="0"/>
        <v>5671</v>
      </c>
    </row>
    <row r="25" spans="1:8" x14ac:dyDescent="0.25">
      <c r="B25" s="67" t="s">
        <v>397</v>
      </c>
      <c r="C25" s="65">
        <v>403</v>
      </c>
      <c r="D25" s="65">
        <v>473</v>
      </c>
      <c r="E25" s="65">
        <v>513</v>
      </c>
      <c r="F25" s="65">
        <v>643</v>
      </c>
      <c r="G25" s="65">
        <v>402</v>
      </c>
      <c r="H25" s="67">
        <f t="shared" si="0"/>
        <v>2434</v>
      </c>
    </row>
    <row r="26" spans="1:8" x14ac:dyDescent="0.25">
      <c r="B26" s="67" t="s">
        <v>398</v>
      </c>
      <c r="C26" s="65">
        <v>623</v>
      </c>
      <c r="D26" s="65">
        <v>713</v>
      </c>
      <c r="E26" s="65">
        <v>1113</v>
      </c>
      <c r="F26" s="65">
        <v>413</v>
      </c>
      <c r="G26" s="65">
        <v>813</v>
      </c>
      <c r="H26" s="67">
        <f t="shared" si="0"/>
        <v>3675</v>
      </c>
    </row>
    <row r="35" spans="1:6" ht="15.75" x14ac:dyDescent="0.25">
      <c r="A35" s="10" t="s">
        <v>350</v>
      </c>
      <c r="B35" s="69"/>
      <c r="C35" s="69"/>
      <c r="D35" s="69"/>
      <c r="E35" s="69"/>
      <c r="F35" s="69"/>
    </row>
    <row r="37" spans="1:6" ht="36" customHeight="1" x14ac:dyDescent="0.25">
      <c r="B37" s="72" t="s">
        <v>362</v>
      </c>
      <c r="C37" s="72" t="s">
        <v>301</v>
      </c>
      <c r="D37" s="72" t="s">
        <v>351</v>
      </c>
      <c r="E37" s="72" t="s">
        <v>352</v>
      </c>
      <c r="F37" s="72" t="s">
        <v>302</v>
      </c>
    </row>
    <row r="38" spans="1:6" x14ac:dyDescent="0.25">
      <c r="B38" s="65" t="s">
        <v>353</v>
      </c>
      <c r="C38" s="214">
        <v>43046</v>
      </c>
      <c r="D38" s="65">
        <v>2</v>
      </c>
      <c r="E38" s="65">
        <v>0</v>
      </c>
      <c r="F38" s="68">
        <f t="shared" ref="F38:F46" si="1">C38+D38-1</f>
        <v>43047</v>
      </c>
    </row>
    <row r="39" spans="1:6" x14ac:dyDescent="0.25">
      <c r="B39" s="65" t="s">
        <v>356</v>
      </c>
      <c r="C39" s="68">
        <f t="shared" ref="C39:C46" si="2">F38+E39+1</f>
        <v>43048</v>
      </c>
      <c r="D39" s="65">
        <v>11</v>
      </c>
      <c r="E39" s="65">
        <v>0</v>
      </c>
      <c r="F39" s="68">
        <f t="shared" si="1"/>
        <v>43058</v>
      </c>
    </row>
    <row r="40" spans="1:6" x14ac:dyDescent="0.25">
      <c r="B40" s="65" t="s">
        <v>357</v>
      </c>
      <c r="C40" s="68">
        <f t="shared" si="2"/>
        <v>43063</v>
      </c>
      <c r="D40" s="65">
        <v>7</v>
      </c>
      <c r="E40" s="65">
        <v>4</v>
      </c>
      <c r="F40" s="68">
        <f t="shared" si="1"/>
        <v>43069</v>
      </c>
    </row>
    <row r="41" spans="1:6" x14ac:dyDescent="0.25">
      <c r="B41" s="65" t="s">
        <v>355</v>
      </c>
      <c r="C41" s="68">
        <f t="shared" si="2"/>
        <v>43070</v>
      </c>
      <c r="D41" s="65">
        <v>14</v>
      </c>
      <c r="E41" s="65">
        <v>0</v>
      </c>
      <c r="F41" s="68">
        <f t="shared" si="1"/>
        <v>43083</v>
      </c>
    </row>
    <row r="42" spans="1:6" x14ac:dyDescent="0.25">
      <c r="B42" s="65" t="s">
        <v>358</v>
      </c>
      <c r="C42" s="68">
        <f t="shared" si="2"/>
        <v>43078</v>
      </c>
      <c r="D42" s="65">
        <v>23</v>
      </c>
      <c r="E42" s="65">
        <v>-6</v>
      </c>
      <c r="F42" s="68">
        <f t="shared" si="1"/>
        <v>43100</v>
      </c>
    </row>
    <row r="43" spans="1:6" x14ac:dyDescent="0.25">
      <c r="B43" s="65" t="s">
        <v>359</v>
      </c>
      <c r="C43" s="68">
        <f t="shared" si="2"/>
        <v>43104</v>
      </c>
      <c r="D43" s="65">
        <v>13</v>
      </c>
      <c r="E43" s="65">
        <v>3</v>
      </c>
      <c r="F43" s="68">
        <f t="shared" si="1"/>
        <v>43116</v>
      </c>
    </row>
    <row r="44" spans="1:6" x14ac:dyDescent="0.25">
      <c r="B44" s="65" t="s">
        <v>360</v>
      </c>
      <c r="C44" s="68">
        <f t="shared" si="2"/>
        <v>43113</v>
      </c>
      <c r="D44" s="65">
        <v>16</v>
      </c>
      <c r="E44" s="65">
        <v>-4</v>
      </c>
      <c r="F44" s="68">
        <f t="shared" si="1"/>
        <v>43128</v>
      </c>
    </row>
    <row r="45" spans="1:6" x14ac:dyDescent="0.25">
      <c r="B45" s="65" t="s">
        <v>361</v>
      </c>
      <c r="C45" s="68">
        <f t="shared" si="2"/>
        <v>43129</v>
      </c>
      <c r="D45" s="65">
        <v>4</v>
      </c>
      <c r="E45" s="65">
        <v>0</v>
      </c>
      <c r="F45" s="68">
        <f t="shared" si="1"/>
        <v>43132</v>
      </c>
    </row>
    <row r="46" spans="1:6" x14ac:dyDescent="0.25">
      <c r="B46" s="65" t="s">
        <v>354</v>
      </c>
      <c r="C46" s="68">
        <f t="shared" si="2"/>
        <v>43133</v>
      </c>
      <c r="D46" s="65">
        <v>10</v>
      </c>
      <c r="E46" s="65">
        <v>0</v>
      </c>
      <c r="F46" s="214">
        <f t="shared" si="1"/>
        <v>43142</v>
      </c>
    </row>
    <row r="53" spans="1:6" ht="15.75" x14ac:dyDescent="0.25">
      <c r="A53" s="10" t="s">
        <v>363</v>
      </c>
      <c r="B53" s="53"/>
      <c r="C53" s="53"/>
      <c r="D53" s="53"/>
      <c r="E53" s="53"/>
      <c r="F53" s="53"/>
    </row>
    <row r="55" spans="1:6" x14ac:dyDescent="0.25">
      <c r="B55" s="134" t="s">
        <v>384</v>
      </c>
      <c r="C55" s="136" t="s">
        <v>157</v>
      </c>
      <c r="D55" s="137"/>
      <c r="E55" s="136" t="s">
        <v>364</v>
      </c>
      <c r="F55" s="137"/>
    </row>
    <row r="56" spans="1:6" x14ac:dyDescent="0.25">
      <c r="B56" s="135"/>
      <c r="C56" s="71" t="s">
        <v>365</v>
      </c>
      <c r="D56" s="71" t="s">
        <v>366</v>
      </c>
      <c r="E56" s="71" t="s">
        <v>365</v>
      </c>
      <c r="F56" s="71" t="s">
        <v>366</v>
      </c>
    </row>
    <row r="57" spans="1:6" x14ac:dyDescent="0.25">
      <c r="A57">
        <v>-1</v>
      </c>
      <c r="B57" s="59" t="s">
        <v>367</v>
      </c>
      <c r="C57" s="70">
        <v>-610</v>
      </c>
      <c r="D57" s="70">
        <v>578</v>
      </c>
      <c r="E57" s="70">
        <v>-267</v>
      </c>
      <c r="F57" s="70">
        <v>257</v>
      </c>
    </row>
    <row r="58" spans="1:6" x14ac:dyDescent="0.25">
      <c r="A58" t="s">
        <v>383</v>
      </c>
      <c r="B58" s="59" t="s">
        <v>368</v>
      </c>
      <c r="C58" s="70">
        <v>-2775</v>
      </c>
      <c r="D58" s="70">
        <v>2636</v>
      </c>
      <c r="E58" s="70">
        <v>-1169</v>
      </c>
      <c r="F58" s="70">
        <v>1112</v>
      </c>
    </row>
    <row r="59" spans="1:6" x14ac:dyDescent="0.25">
      <c r="B59" s="59" t="s">
        <v>369</v>
      </c>
      <c r="C59" s="70">
        <v>-2372</v>
      </c>
      <c r="D59" s="70">
        <v>2245</v>
      </c>
      <c r="E59" s="70">
        <v>-1047</v>
      </c>
      <c r="F59" s="70">
        <v>999</v>
      </c>
    </row>
    <row r="60" spans="1:6" x14ac:dyDescent="0.25">
      <c r="B60" s="59" t="s">
        <v>370</v>
      </c>
      <c r="C60" s="70">
        <v>-2331</v>
      </c>
      <c r="D60" s="70">
        <v>2231</v>
      </c>
      <c r="E60" s="70">
        <v>-1126</v>
      </c>
      <c r="F60" s="70">
        <v>1084</v>
      </c>
    </row>
    <row r="61" spans="1:6" x14ac:dyDescent="0.25">
      <c r="B61" s="59" t="s">
        <v>371</v>
      </c>
      <c r="C61" s="70">
        <v>-3231</v>
      </c>
      <c r="D61" s="70">
        <v>3128</v>
      </c>
      <c r="E61" s="70">
        <v>-1508</v>
      </c>
      <c r="F61" s="70">
        <v>1413</v>
      </c>
    </row>
    <row r="62" spans="1:6" x14ac:dyDescent="0.25">
      <c r="B62" s="59" t="s">
        <v>372</v>
      </c>
      <c r="C62" s="70">
        <v>-4622</v>
      </c>
      <c r="D62" s="70">
        <v>4654</v>
      </c>
      <c r="E62" s="70">
        <v>-1749</v>
      </c>
      <c r="F62" s="70">
        <v>1563</v>
      </c>
    </row>
    <row r="63" spans="1:6" x14ac:dyDescent="0.25">
      <c r="B63" s="59" t="s">
        <v>373</v>
      </c>
      <c r="C63" s="70">
        <v>-4618</v>
      </c>
      <c r="D63" s="70">
        <v>4647</v>
      </c>
      <c r="E63" s="70">
        <v>-1360</v>
      </c>
      <c r="F63" s="70">
        <v>1285</v>
      </c>
    </row>
    <row r="64" spans="1:6" x14ac:dyDescent="0.25">
      <c r="B64" s="59" t="s">
        <v>374</v>
      </c>
      <c r="C64" s="70">
        <v>-4020</v>
      </c>
      <c r="D64" s="70">
        <v>4175</v>
      </c>
      <c r="E64" s="70">
        <v>-1272</v>
      </c>
      <c r="F64" s="70">
        <v>1227</v>
      </c>
    </row>
    <row r="65" spans="1:10" x14ac:dyDescent="0.25">
      <c r="B65" s="59" t="s">
        <v>375</v>
      </c>
      <c r="C65" s="70">
        <v>-3651</v>
      </c>
      <c r="D65" s="70">
        <v>3815</v>
      </c>
      <c r="E65" s="70">
        <v>-1208</v>
      </c>
      <c r="F65" s="70">
        <v>1194</v>
      </c>
    </row>
    <row r="66" spans="1:10" x14ac:dyDescent="0.25">
      <c r="B66" s="59" t="s">
        <v>376</v>
      </c>
      <c r="C66" s="70">
        <v>-3271</v>
      </c>
      <c r="D66" s="70">
        <v>3602</v>
      </c>
      <c r="E66" s="70">
        <v>-1274</v>
      </c>
      <c r="F66" s="70">
        <v>1268</v>
      </c>
    </row>
    <row r="67" spans="1:10" x14ac:dyDescent="0.25">
      <c r="B67" s="59" t="s">
        <v>377</v>
      </c>
      <c r="C67" s="70">
        <v>-3932</v>
      </c>
      <c r="D67" s="70">
        <v>4599</v>
      </c>
      <c r="E67" s="70">
        <v>-1586</v>
      </c>
      <c r="F67" s="70">
        <v>1578</v>
      </c>
    </row>
    <row r="68" spans="1:10" x14ac:dyDescent="0.25">
      <c r="B68" s="59" t="s">
        <v>378</v>
      </c>
      <c r="C68" s="70">
        <v>-3646</v>
      </c>
      <c r="D68" s="70">
        <v>4615</v>
      </c>
      <c r="E68" s="70">
        <v>-1445</v>
      </c>
      <c r="F68" s="70">
        <v>1507</v>
      </c>
    </row>
    <row r="69" spans="1:10" x14ac:dyDescent="0.25">
      <c r="B69" s="59" t="s">
        <v>379</v>
      </c>
      <c r="C69" s="70">
        <v>-3072</v>
      </c>
      <c r="D69" s="70">
        <v>4171</v>
      </c>
      <c r="E69" s="70">
        <v>-1110</v>
      </c>
      <c r="F69" s="70">
        <v>1259</v>
      </c>
    </row>
    <row r="70" spans="1:10" x14ac:dyDescent="0.25">
      <c r="B70" s="59" t="s">
        <v>380</v>
      </c>
      <c r="C70" s="70">
        <v>-1812</v>
      </c>
      <c r="D70" s="70">
        <v>2660</v>
      </c>
      <c r="E70" s="70">
        <v>-572</v>
      </c>
      <c r="F70" s="70">
        <v>743</v>
      </c>
    </row>
    <row r="71" spans="1:10" x14ac:dyDescent="0.25">
      <c r="B71" s="59" t="s">
        <v>381</v>
      </c>
      <c r="C71" s="70">
        <v>-1440</v>
      </c>
      <c r="D71" s="70">
        <v>2517</v>
      </c>
      <c r="E71" s="70">
        <v>-581</v>
      </c>
      <c r="F71" s="70">
        <v>961</v>
      </c>
    </row>
    <row r="72" spans="1:10" x14ac:dyDescent="0.25">
      <c r="B72" s="59" t="s">
        <v>382</v>
      </c>
      <c r="C72" s="70">
        <v>-2722</v>
      </c>
      <c r="D72" s="70">
        <v>4601</v>
      </c>
      <c r="E72" s="70">
        <v>-1246</v>
      </c>
      <c r="F72" s="70">
        <v>2862</v>
      </c>
    </row>
    <row r="75" spans="1:10" ht="15.75" x14ac:dyDescent="0.25">
      <c r="A75" s="10" t="s">
        <v>385</v>
      </c>
      <c r="B75" s="52"/>
      <c r="C75" s="52"/>
      <c r="D75" s="52"/>
      <c r="E75" s="52"/>
      <c r="F75" s="52"/>
      <c r="G75" s="52"/>
      <c r="H75" s="52"/>
      <c r="I75" s="52"/>
      <c r="J75" s="52"/>
    </row>
    <row r="77" spans="1:10" ht="15.75" x14ac:dyDescent="0.25">
      <c r="B77" s="71" t="s">
        <v>386</v>
      </c>
      <c r="C77" s="71" t="s">
        <v>387</v>
      </c>
      <c r="D77" s="71" t="s">
        <v>388</v>
      </c>
      <c r="E77" s="71" t="s">
        <v>389</v>
      </c>
      <c r="F77" s="71" t="s">
        <v>390</v>
      </c>
      <c r="G77" s="71" t="s">
        <v>391</v>
      </c>
      <c r="H77" s="71" t="s">
        <v>392</v>
      </c>
      <c r="I77" s="71" t="s">
        <v>393</v>
      </c>
      <c r="J77" s="74" t="s">
        <v>394</v>
      </c>
    </row>
    <row r="78" spans="1:10" x14ac:dyDescent="0.25">
      <c r="B78" s="59" t="s">
        <v>414</v>
      </c>
      <c r="C78" s="59">
        <v>80</v>
      </c>
      <c r="D78" s="59">
        <v>64</v>
      </c>
      <c r="E78" s="59">
        <f>SUM(F78:I78)</f>
        <v>75</v>
      </c>
      <c r="F78" s="59">
        <v>13</v>
      </c>
      <c r="G78" s="59">
        <v>18</v>
      </c>
      <c r="H78" s="59">
        <v>14</v>
      </c>
      <c r="I78" s="59">
        <v>30</v>
      </c>
      <c r="J78" s="73">
        <f>E78-D78</f>
        <v>11</v>
      </c>
    </row>
    <row r="79" spans="1:10" x14ac:dyDescent="0.25">
      <c r="B79" s="59" t="s">
        <v>413</v>
      </c>
      <c r="C79" s="59">
        <v>50</v>
      </c>
      <c r="D79" s="59">
        <v>32</v>
      </c>
      <c r="E79" s="59">
        <f>SUM(F79:I79)</f>
        <v>41</v>
      </c>
      <c r="F79" s="59">
        <v>11</v>
      </c>
      <c r="G79" s="59">
        <v>11</v>
      </c>
      <c r="H79" s="59">
        <v>9</v>
      </c>
      <c r="I79" s="59">
        <v>10</v>
      </c>
      <c r="J79" s="73">
        <f t="shared" ref="J79:J82" si="3">E79-D79</f>
        <v>9</v>
      </c>
    </row>
    <row r="80" spans="1:10" x14ac:dyDescent="0.25">
      <c r="B80" s="59" t="s">
        <v>412</v>
      </c>
      <c r="C80" s="59">
        <v>100</v>
      </c>
      <c r="D80" s="59">
        <v>85</v>
      </c>
      <c r="E80" s="59">
        <f>SUM(F80:I80)</f>
        <v>76</v>
      </c>
      <c r="F80" s="59">
        <v>25</v>
      </c>
      <c r="G80" s="59">
        <v>22</v>
      </c>
      <c r="H80" s="59">
        <v>16</v>
      </c>
      <c r="I80" s="59">
        <v>13</v>
      </c>
      <c r="J80" s="73">
        <f t="shared" si="3"/>
        <v>-9</v>
      </c>
    </row>
    <row r="81" spans="2:10" x14ac:dyDescent="0.25">
      <c r="B81" s="59" t="s">
        <v>411</v>
      </c>
      <c r="C81" s="59">
        <v>60</v>
      </c>
      <c r="D81" s="59">
        <v>52</v>
      </c>
      <c r="E81" s="59">
        <f>SUM(F81:I81)</f>
        <v>47</v>
      </c>
      <c r="F81" s="59">
        <v>18</v>
      </c>
      <c r="G81" s="59">
        <v>7</v>
      </c>
      <c r="H81" s="59">
        <v>10</v>
      </c>
      <c r="I81" s="59">
        <v>12</v>
      </c>
      <c r="J81" s="73">
        <f t="shared" si="3"/>
        <v>-5</v>
      </c>
    </row>
    <row r="82" spans="2:10" x14ac:dyDescent="0.25">
      <c r="B82" s="59" t="s">
        <v>410</v>
      </c>
      <c r="C82" s="59">
        <v>45</v>
      </c>
      <c r="D82" s="59">
        <v>33</v>
      </c>
      <c r="E82" s="59">
        <f>SUM(F82:I82)</f>
        <v>34</v>
      </c>
      <c r="F82" s="59">
        <v>9</v>
      </c>
      <c r="G82" s="59">
        <v>10</v>
      </c>
      <c r="H82" s="59">
        <v>8</v>
      </c>
      <c r="I82" s="59">
        <v>7</v>
      </c>
      <c r="J82" s="73">
        <f t="shared" si="3"/>
        <v>1</v>
      </c>
    </row>
  </sheetData>
  <mergeCells count="8">
    <mergeCell ref="B55:B56"/>
    <mergeCell ref="C55:D55"/>
    <mergeCell ref="E55:F55"/>
    <mergeCell ref="B3:B4"/>
    <mergeCell ref="C3:C4"/>
    <mergeCell ref="D3:D4"/>
    <mergeCell ref="E3:F3"/>
    <mergeCell ref="B12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Однояч. и многояч. массивы</vt:lpstr>
      <vt:lpstr>Массивоподоб. функции</vt:lpstr>
      <vt:lpstr>Анализ ЧТО ЕСЛИ</vt:lpstr>
      <vt:lpstr>Пользов. форматы</vt:lpstr>
      <vt:lpstr>Визуализации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Kovalenko</dc:creator>
  <cp:lastModifiedBy>Valeria Kovalenko</cp:lastModifiedBy>
  <dcterms:created xsi:type="dcterms:W3CDTF">2015-06-05T18:19:34Z</dcterms:created>
  <dcterms:modified xsi:type="dcterms:W3CDTF">2025-04-08T13:53:25Z</dcterms:modified>
</cp:coreProperties>
</file>