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105" windowWidth="15600" windowHeight="7980"/>
  </bookViews>
  <sheets>
    <sheet name="Requerimientos" sheetId="4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Z21" i="4" l="1"/>
  <c r="Z22" i="4"/>
  <c r="E14" i="4"/>
  <c r="H21" i="4"/>
  <c r="H22" i="4"/>
  <c r="I21" i="4"/>
  <c r="I22" i="4"/>
  <c r="J16" i="4"/>
  <c r="J21" i="4"/>
  <c r="J22" i="4"/>
  <c r="K21" i="4"/>
  <c r="K22" i="4"/>
  <c r="L16" i="4"/>
  <c r="L21" i="4"/>
  <c r="L22" i="4"/>
  <c r="M21" i="4"/>
  <c r="M22" i="4"/>
  <c r="N11" i="4"/>
  <c r="N14" i="4"/>
  <c r="N16" i="4"/>
  <c r="N21" i="4"/>
  <c r="N22" i="4"/>
  <c r="O16" i="4"/>
  <c r="O21" i="4"/>
  <c r="O22" i="4"/>
  <c r="P16" i="4"/>
  <c r="P21" i="4"/>
  <c r="P22" i="4"/>
  <c r="Q16" i="4"/>
  <c r="Q20" i="4"/>
  <c r="Q21" i="4"/>
  <c r="Q22" i="4"/>
  <c r="R16" i="4"/>
  <c r="R21" i="4"/>
  <c r="R22" i="4"/>
  <c r="S21" i="4"/>
  <c r="S22" i="4"/>
  <c r="T16" i="4"/>
  <c r="T20" i="4"/>
  <c r="T21" i="4"/>
  <c r="T22" i="4"/>
  <c r="U21" i="4"/>
  <c r="U22" i="4"/>
  <c r="V21" i="4"/>
  <c r="V22" i="4"/>
  <c r="W16" i="4"/>
  <c r="W21" i="4"/>
  <c r="W22" i="4"/>
  <c r="X20" i="4"/>
  <c r="X21" i="4"/>
  <c r="X22" i="4"/>
  <c r="Y16" i="4"/>
  <c r="Y20" i="4"/>
  <c r="Y21" i="4"/>
  <c r="Y22" i="4"/>
  <c r="Z16" i="4"/>
  <c r="AA16" i="4"/>
  <c r="AA21" i="4"/>
  <c r="AA22" i="4"/>
  <c r="AB16" i="4"/>
  <c r="AB21" i="4"/>
  <c r="AB22" i="4"/>
  <c r="AC21" i="4"/>
  <c r="AC22" i="4"/>
  <c r="AD16" i="4"/>
  <c r="AD21" i="4"/>
  <c r="AD22" i="4"/>
  <c r="AE16" i="4"/>
  <c r="AE21" i="4"/>
  <c r="AE22" i="4"/>
  <c r="AF21" i="4"/>
  <c r="AF22" i="4"/>
  <c r="AG21" i="4"/>
  <c r="AG22" i="4"/>
  <c r="AH16" i="4"/>
  <c r="AH20" i="4"/>
  <c r="AH21" i="4"/>
  <c r="AH22" i="4"/>
  <c r="AI16" i="4"/>
  <c r="AI21" i="4"/>
  <c r="AI22" i="4"/>
  <c r="AJ16" i="4"/>
  <c r="AJ21" i="4"/>
  <c r="AJ22" i="4"/>
  <c r="AK16" i="4"/>
  <c r="AK21" i="4"/>
  <c r="AK22" i="4"/>
  <c r="AL11" i="4"/>
  <c r="AL16" i="4"/>
  <c r="AL21" i="4"/>
  <c r="AL22" i="4"/>
  <c r="G20" i="4"/>
  <c r="G21" i="4"/>
  <c r="G22" i="4"/>
  <c r="E17" i="4"/>
  <c r="E15" i="4"/>
  <c r="E10" i="4"/>
  <c r="E21" i="4"/>
</calcChain>
</file>

<file path=xl/sharedStrings.xml><?xml version="1.0" encoding="utf-8"?>
<sst xmlns="http://schemas.openxmlformats.org/spreadsheetml/2006/main" count="72" uniqueCount="71">
  <si>
    <t>Ingeniería de Sistemas y Computación</t>
  </si>
  <si>
    <t>Requerimiento</t>
  </si>
  <si>
    <t>Valor</t>
  </si>
  <si>
    <t>Observaciones</t>
  </si>
  <si>
    <t>Total</t>
  </si>
  <si>
    <t>-</t>
  </si>
  <si>
    <t>Especialización en Construcción de Software</t>
  </si>
  <si>
    <t>Requerimientos funcionales</t>
  </si>
  <si>
    <t>Especificación de casos de uso</t>
  </si>
  <si>
    <t>Modelo del mundo</t>
  </si>
  <si>
    <t>Descripción de contexto</t>
  </si>
  <si>
    <t>Entidades del mundo</t>
  </si>
  <si>
    <t>CSOF-5301 – Análisis y Diseño de Software - 2011-2</t>
  </si>
  <si>
    <t>Contexto de la Aplicación</t>
  </si>
  <si>
    <t>Examen # 1 – Caso de Estudio: Autopista</t>
  </si>
  <si>
    <t>Aspectos dinámicos</t>
  </si>
  <si>
    <t>Diagramas de secuencia</t>
  </si>
  <si>
    <t>Requerimientos de visualización</t>
  </si>
  <si>
    <t>Al menos un diagrama de secuencia de validación del modelo</t>
  </si>
  <si>
    <t>Explicación de los requerimientos de visualización del problema. (3)</t>
  </si>
  <si>
    <t>1) a</t>
  </si>
  <si>
    <t>1) b</t>
  </si>
  <si>
    <t>2) a</t>
  </si>
  <si>
    <t>2) b</t>
  </si>
  <si>
    <t>2) c</t>
  </si>
  <si>
    <t>P1</t>
  </si>
  <si>
    <t>P2</t>
  </si>
  <si>
    <t>2) d</t>
  </si>
  <si>
    <t>2) e</t>
  </si>
  <si>
    <t>No se debe perder información del problema, toda la información del mismo debe verse reflejada en los puntos anteriores</t>
  </si>
  <si>
    <t>Punto</t>
  </si>
  <si>
    <t>ID en la Solución</t>
  </si>
  <si>
    <r>
      <t xml:space="preserve">Descripción de cada caso de uso (6):
</t>
    </r>
    <r>
      <rPr>
        <b/>
        <sz val="10"/>
        <color theme="1"/>
        <rFont val="Arial"/>
        <family val="2"/>
      </rPr>
      <t>Usuario:</t>
    </r>
    <r>
      <rPr>
        <sz val="10"/>
        <color theme="1"/>
        <rFont val="Arial"/>
        <family val="2"/>
      </rPr>
      <t xml:space="preserve">
- Iniciar Juego [2%]
- Aumentar velocidad [2%]
- Frenar [2%]
- Cambiar de carril [2%]
</t>
    </r>
    <r>
      <rPr>
        <b/>
        <sz val="10"/>
        <color theme="1"/>
        <rFont val="Arial"/>
        <family val="2"/>
      </rPr>
      <t>Administrador:</t>
    </r>
    <r>
      <rPr>
        <sz val="10"/>
        <color theme="1"/>
        <rFont val="Arial"/>
        <family val="2"/>
      </rPr>
      <t xml:space="preserve">
- Iniciar Servidor [2%]
- Agregar movil al deposito [2%]</t>
    </r>
  </si>
  <si>
    <t>Ciclo de vida del móvil</t>
  </si>
  <si>
    <t>Puede ser un diagrama de estados. Debe ser claro que hay un clic de tiempo en el que se hacen los movimientos y un lapso en el que se escuchan los comandos. Así como que frente a colisiones se vuelve al depósito.</t>
  </si>
  <si>
    <t>Una forma de representar los aspectos dinámicos del problema sin que se pierda información, puede ser un diagrama de secuencia. Debe ser claro cómo se ejecutan las peticiones y los movimientos, cómo se revisan las colisiones y se calculan las probabilidades.</t>
  </si>
  <si>
    <t>Tener en cuenta que:
- Pueden existir varias autopistas
- Varios usuarios se conectan a las autopistas mediante un puerto. 
- En cuanto a actores: un administrador y varios usuarios Jugadores. 
- Hay un deposito que puede ser central o existir por cada autopista. 
- Hay un componente de administración.</t>
  </si>
  <si>
    <t>Diagrama UML - Entidades:
- Usuario
- Autopista
- Usuario
- Movil Parqueados
- Carril
- Movil
Las relaciones deben ser correctas</t>
  </si>
  <si>
    <t xml:space="preserve">JUAN MIGUEL     ALVEAR NAVARRO        </t>
  </si>
  <si>
    <t xml:space="preserve">ERIK FERNANDO    ARCOS             </t>
  </si>
  <si>
    <t xml:space="preserve">MARIA ANDREA    BANOY RIOS          </t>
  </si>
  <si>
    <t xml:space="preserve">FRANK DAVID     BONILLA BOHORQUEZ       </t>
  </si>
  <si>
    <t xml:space="preserve">RAFAEL       BUSTAMANTE GOMEZ       </t>
  </si>
  <si>
    <t xml:space="preserve">ALBA ROCIO     CARDENAS CONTRERAS      </t>
  </si>
  <si>
    <t xml:space="preserve">ALBERT DAMIAN    DEL CASTILLO PASOS      </t>
  </si>
  <si>
    <t xml:space="preserve">PABLO ANDRES    DIAZ PATIÑO          </t>
  </si>
  <si>
    <t xml:space="preserve">ANDRES MAURICIO   ERAZO BENAVIDES        </t>
  </si>
  <si>
    <t xml:space="preserve">DIEGO GABRIEL    FORERO GARCIA         </t>
  </si>
  <si>
    <t xml:space="preserve">LUIS ANDRES     GAMBA MARTINEZ        </t>
  </si>
  <si>
    <t xml:space="preserve">SANDRA MILENA    GOMEZ RIOS          </t>
  </si>
  <si>
    <t xml:space="preserve">CARLOS ERNESTO   GONZALEZ VARGAS        </t>
  </si>
  <si>
    <t xml:space="preserve">OSCAR EDUARDO    HORMAZA VALLEJO        </t>
  </si>
  <si>
    <t xml:space="preserve">WILLIAN ALEJANDRO  IDROBO LUNA          </t>
  </si>
  <si>
    <t xml:space="preserve">DAYAN VANESSA    LEGUIZAMO PARRA        </t>
  </si>
  <si>
    <t xml:space="preserve">EDWIN        LOGREIRA GONZALEZ       </t>
  </si>
  <si>
    <t xml:space="preserve">JEAN PAUL      MANJARRES CORREAL       </t>
  </si>
  <si>
    <t xml:space="preserve">OSCAR JAVIER    MELO TORRES          </t>
  </si>
  <si>
    <t xml:space="preserve">DANIEL       MUÑOZ CASTRO         </t>
  </si>
  <si>
    <t xml:space="preserve">MICHAEL ANDRES   NIETO DAVILA         </t>
  </si>
  <si>
    <t xml:space="preserve">YENNY DIRLEY    ÑUSTEZ AREVALO        </t>
  </si>
  <si>
    <t xml:space="preserve">DAVID ANDRES    PEREZ CHIBUQUE        </t>
  </si>
  <si>
    <t xml:space="preserve">CARLOS ANDRES    RAMIREZ BUSTAMANTE      </t>
  </si>
  <si>
    <t xml:space="preserve">JUAN DAVID     RAMIREZ LOPEZ         </t>
  </si>
  <si>
    <t xml:space="preserve">ALEXANDER      RAMIREZ MATIZ         </t>
  </si>
  <si>
    <t xml:space="preserve">JAVIER SAMIR    REY RODRIGUEZ         </t>
  </si>
  <si>
    <t xml:space="preserve">ENRIQUE       RODRIGUEZ VILLARRAGA     </t>
  </si>
  <si>
    <t xml:space="preserve">JUAN CAMILO     SANCHEZ ROJAS         </t>
  </si>
  <si>
    <t xml:space="preserve">CARLOS ANDRES    SANTOS RIAÑO         </t>
  </si>
  <si>
    <t xml:space="preserve">ALEJANDRO      TOVAR ALVARADO        </t>
  </si>
  <si>
    <t xml:space="preserve">ALEXANDER      UBAQUE BARRERA        </t>
  </si>
  <si>
    <t>Notas con 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</si>
</sst>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3" fillId="3" borderId="1" xfId="3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0" fillId="0" borderId="0" xfId="0" applyAlignment="1">
      <alignment textRotation="90"/>
    </xf>
    <xf numFmtId="0" fontId="26" fillId="0" borderId="1" xfId="0" applyFont="1" applyBorder="1" applyAlignment="1">
      <alignment textRotation="90"/>
    </xf>
    <xf numFmtId="2" fontId="25" fillId="3" borderId="1" xfId="0" applyNumberFormat="1" applyFont="1" applyFill="1" applyBorder="1" applyAlignment="1">
      <alignment vertical="center"/>
    </xf>
    <xf numFmtId="164" fontId="25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4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a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Hipervínculo" xfId="1" builtinId="8" hidden="1"/>
    <cellStyle name="Hipervínculo visitado" xfId="2" builtinId="9" hidden="1"/>
    <cellStyle name="Incorrecto" xfId="10" builtinId="27" customBuiltin="1"/>
    <cellStyle name="Neutral" xfId="11" builtinId="28" customBuiltin="1"/>
    <cellStyle name="Normal" xfId="0" builtinId="0"/>
    <cellStyle name="Notas" xfId="18" builtinId="10" customBuiltin="1"/>
    <cellStyle name="Porcentaje" xfId="3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2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0</xdr:rowOff>
    </xdr:from>
    <xdr:to>
      <xdr:col>3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M39"/>
  <sheetViews>
    <sheetView tabSelected="1" topLeftCell="D11" zoomScale="70" zoomScaleNormal="70" zoomScalePageLayoutView="125" workbookViewId="0">
      <selection activeCell="Z22" sqref="Z22"/>
    </sheetView>
  </sheetViews>
  <sheetFormatPr baseColWidth="10" defaultRowHeight="15" x14ac:dyDescent="0.25"/>
  <cols>
    <col min="1" max="1" width="3.85546875" customWidth="1"/>
    <col min="2" max="2" width="7.42578125" customWidth="1"/>
    <col min="3" max="3" width="11.42578125" bestFit="1" customWidth="1"/>
    <col min="4" max="4" width="39" bestFit="1" customWidth="1"/>
    <col min="5" max="5" width="6.85546875" style="15" bestFit="1" customWidth="1"/>
    <col min="6" max="6" width="74.85546875" customWidth="1"/>
    <col min="7" max="7" width="6" style="26" bestFit="1" customWidth="1"/>
    <col min="8" max="9" width="6.85546875" style="26" bestFit="1" customWidth="1"/>
    <col min="10" max="10" width="6.42578125" style="26" bestFit="1" customWidth="1"/>
    <col min="11" max="11" width="6.85546875" style="26" bestFit="1" customWidth="1"/>
    <col min="12" max="12" width="6.42578125" style="26" bestFit="1" customWidth="1"/>
    <col min="13" max="13" width="6.85546875" style="26" bestFit="1" customWidth="1"/>
    <col min="14" max="14" width="6.42578125" style="26" bestFit="1" customWidth="1"/>
    <col min="15" max="15" width="6.85546875" style="26" bestFit="1" customWidth="1"/>
    <col min="16" max="16" width="6.42578125" style="26" bestFit="1" customWidth="1"/>
    <col min="17" max="18" width="6.85546875" style="26" bestFit="1" customWidth="1"/>
    <col min="19" max="19" width="6.42578125" style="26" bestFit="1" customWidth="1"/>
    <col min="20" max="20" width="6" style="26" bestFit="1" customWidth="1"/>
    <col min="21" max="21" width="6.85546875" style="26" bestFit="1" customWidth="1"/>
    <col min="22" max="22" width="6.42578125" style="26" bestFit="1" customWidth="1"/>
    <col min="23" max="25" width="6.85546875" style="26" bestFit="1" customWidth="1"/>
    <col min="26" max="26" width="8.85546875" style="26" bestFit="1" customWidth="1"/>
    <col min="27" max="30" width="6.85546875" style="26" bestFit="1" customWidth="1"/>
    <col min="31" max="31" width="6.42578125" style="26" bestFit="1" customWidth="1"/>
    <col min="32" max="33" width="6.85546875" style="26" bestFit="1" customWidth="1"/>
    <col min="34" max="35" width="6.42578125" style="26" bestFit="1" customWidth="1"/>
    <col min="36" max="36" width="6.85546875" style="26" bestFit="1" customWidth="1"/>
    <col min="37" max="38" width="6.42578125" style="26" bestFit="1" customWidth="1"/>
  </cols>
  <sheetData>
    <row r="3" spans="2:38" ht="15.75" x14ac:dyDescent="0.25">
      <c r="F3" s="1" t="s">
        <v>0</v>
      </c>
    </row>
    <row r="4" spans="2:38" ht="15.75" x14ac:dyDescent="0.25">
      <c r="F4" s="13" t="s">
        <v>6</v>
      </c>
    </row>
    <row r="5" spans="2:38" ht="15.75" x14ac:dyDescent="0.25">
      <c r="F5" s="13" t="s">
        <v>12</v>
      </c>
    </row>
    <row r="6" spans="2:38" ht="15.75" x14ac:dyDescent="0.25">
      <c r="F6" s="13" t="s">
        <v>14</v>
      </c>
    </row>
    <row r="7" spans="2:38" ht="18" x14ac:dyDescent="0.25">
      <c r="F7" s="2"/>
    </row>
    <row r="9" spans="2:38" ht="187.5" x14ac:dyDescent="0.25">
      <c r="B9" s="20" t="s">
        <v>30</v>
      </c>
      <c r="C9" s="23" t="s">
        <v>31</v>
      </c>
      <c r="D9" s="20" t="s">
        <v>1</v>
      </c>
      <c r="E9" s="20" t="s">
        <v>2</v>
      </c>
      <c r="F9" s="20" t="s">
        <v>3</v>
      </c>
      <c r="G9" s="27" t="s">
        <v>38</v>
      </c>
      <c r="H9" s="27" t="s">
        <v>39</v>
      </c>
      <c r="I9" s="27" t="s">
        <v>40</v>
      </c>
      <c r="J9" s="27" t="s">
        <v>41</v>
      </c>
      <c r="K9" s="27" t="s">
        <v>42</v>
      </c>
      <c r="L9" s="27" t="s">
        <v>43</v>
      </c>
      <c r="M9" s="27" t="s">
        <v>44</v>
      </c>
      <c r="N9" s="27" t="s">
        <v>45</v>
      </c>
      <c r="O9" s="27" t="s">
        <v>46</v>
      </c>
      <c r="P9" s="27" t="s">
        <v>47</v>
      </c>
      <c r="Q9" s="27" t="s">
        <v>48</v>
      </c>
      <c r="R9" s="27" t="s">
        <v>49</v>
      </c>
      <c r="S9" s="27" t="s">
        <v>50</v>
      </c>
      <c r="T9" s="27" t="s">
        <v>51</v>
      </c>
      <c r="U9" s="27" t="s">
        <v>52</v>
      </c>
      <c r="V9" s="27" t="s">
        <v>53</v>
      </c>
      <c r="W9" s="27" t="s">
        <v>54</v>
      </c>
      <c r="X9" s="27" t="s">
        <v>55</v>
      </c>
      <c r="Y9" s="27" t="s">
        <v>56</v>
      </c>
      <c r="Z9" s="27" t="s">
        <v>57</v>
      </c>
      <c r="AA9" s="27" t="s">
        <v>58</v>
      </c>
      <c r="AB9" s="27" t="s">
        <v>59</v>
      </c>
      <c r="AC9" s="27" t="s">
        <v>60</v>
      </c>
      <c r="AD9" s="27" t="s">
        <v>61</v>
      </c>
      <c r="AE9" s="27" t="s">
        <v>62</v>
      </c>
      <c r="AF9" s="27" t="s">
        <v>63</v>
      </c>
      <c r="AG9" s="27" t="s">
        <v>64</v>
      </c>
      <c r="AH9" s="27" t="s">
        <v>65</v>
      </c>
      <c r="AI9" s="27" t="s">
        <v>66</v>
      </c>
      <c r="AJ9" s="27" t="s">
        <v>67</v>
      </c>
      <c r="AK9" s="27" t="s">
        <v>68</v>
      </c>
      <c r="AL9" s="27" t="s">
        <v>69</v>
      </c>
    </row>
    <row r="10" spans="2:38" x14ac:dyDescent="0.25">
      <c r="B10" s="9" t="s">
        <v>25</v>
      </c>
      <c r="C10" s="9"/>
      <c r="D10" s="6" t="s">
        <v>9</v>
      </c>
      <c r="E10" s="16">
        <f>+E11+E12</f>
        <v>0.6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2:38" ht="102" x14ac:dyDescent="0.25">
      <c r="B11" s="14">
        <v>1</v>
      </c>
      <c r="C11" s="14" t="s">
        <v>20</v>
      </c>
      <c r="D11" s="5" t="s">
        <v>11</v>
      </c>
      <c r="E11" s="18">
        <v>0.5</v>
      </c>
      <c r="F11" s="7" t="s">
        <v>37</v>
      </c>
      <c r="G11" s="24">
        <v>1.5</v>
      </c>
      <c r="H11" s="24">
        <v>2</v>
      </c>
      <c r="I11" s="24">
        <v>2.5</v>
      </c>
      <c r="J11" s="24">
        <v>2</v>
      </c>
      <c r="K11" s="24">
        <v>3</v>
      </c>
      <c r="L11" s="24">
        <v>3</v>
      </c>
      <c r="M11" s="24">
        <v>2.5</v>
      </c>
      <c r="N11" s="24">
        <f>2.5*(5/6)</f>
        <v>2.0833333333333335</v>
      </c>
      <c r="O11" s="24">
        <v>3</v>
      </c>
      <c r="P11" s="24">
        <v>2.5</v>
      </c>
      <c r="Q11" s="24">
        <v>2.5</v>
      </c>
      <c r="R11" s="24">
        <v>2.5</v>
      </c>
      <c r="S11" s="24">
        <v>2.7</v>
      </c>
      <c r="T11" s="24">
        <v>2.5</v>
      </c>
      <c r="U11" s="24">
        <v>3.5</v>
      </c>
      <c r="V11" s="24">
        <v>2.5</v>
      </c>
      <c r="W11" s="24">
        <v>2.5</v>
      </c>
      <c r="X11" s="24">
        <v>2.5</v>
      </c>
      <c r="Y11" s="24">
        <v>3</v>
      </c>
      <c r="Z11" s="24">
        <v>2</v>
      </c>
      <c r="AA11" s="24">
        <v>2.5</v>
      </c>
      <c r="AB11" s="24">
        <v>3</v>
      </c>
      <c r="AC11" s="24">
        <v>2.5</v>
      </c>
      <c r="AD11" s="24">
        <v>2.5</v>
      </c>
      <c r="AE11" s="24">
        <v>2</v>
      </c>
      <c r="AF11" s="24">
        <v>2.5</v>
      </c>
      <c r="AG11" s="24">
        <v>2.5</v>
      </c>
      <c r="AH11" s="24">
        <v>3.5</v>
      </c>
      <c r="AI11" s="24">
        <v>1.5</v>
      </c>
      <c r="AJ11" s="24">
        <v>2.5</v>
      </c>
      <c r="AK11" s="24">
        <v>2.5</v>
      </c>
      <c r="AL11" s="24">
        <f>2.5*(0.833333333333333)</f>
        <v>2.0833333333333335</v>
      </c>
    </row>
    <row r="12" spans="2:38" x14ac:dyDescent="0.25">
      <c r="B12" s="10">
        <v>2</v>
      </c>
      <c r="C12" s="10" t="s">
        <v>21</v>
      </c>
      <c r="D12" s="5" t="s">
        <v>16</v>
      </c>
      <c r="E12" s="18">
        <v>0.1</v>
      </c>
      <c r="F12" s="7" t="s">
        <v>18</v>
      </c>
      <c r="G12" s="24">
        <v>0</v>
      </c>
      <c r="H12" s="24">
        <v>0</v>
      </c>
      <c r="I12" s="24">
        <v>0</v>
      </c>
      <c r="J12" s="24">
        <v>2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3</v>
      </c>
      <c r="V12" s="24">
        <v>0</v>
      </c>
      <c r="W12" s="24">
        <v>0</v>
      </c>
      <c r="X12" s="24">
        <v>1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1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2</v>
      </c>
      <c r="AK12" s="24">
        <v>0</v>
      </c>
      <c r="AL12" s="24">
        <v>2</v>
      </c>
    </row>
    <row r="13" spans="2:38" x14ac:dyDescent="0.25">
      <c r="B13" s="9" t="s">
        <v>26</v>
      </c>
      <c r="C13" s="11"/>
      <c r="D13" s="11" t="s">
        <v>13</v>
      </c>
      <c r="E13" s="16">
        <v>0.02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2:38" ht="77.25" x14ac:dyDescent="0.25">
      <c r="B14" s="10">
        <v>1</v>
      </c>
      <c r="C14" s="10" t="s">
        <v>22</v>
      </c>
      <c r="D14" s="5" t="s">
        <v>10</v>
      </c>
      <c r="E14" s="17">
        <f>E13</f>
        <v>0.02</v>
      </c>
      <c r="F14" s="12" t="s">
        <v>36</v>
      </c>
      <c r="G14" s="24">
        <v>0</v>
      </c>
      <c r="H14" s="24">
        <v>0</v>
      </c>
      <c r="I14" s="24">
        <v>0</v>
      </c>
      <c r="J14" s="24">
        <v>3</v>
      </c>
      <c r="K14" s="24">
        <v>2</v>
      </c>
      <c r="L14" s="24">
        <v>0</v>
      </c>
      <c r="M14" s="24">
        <v>0</v>
      </c>
      <c r="N14" s="24">
        <f>0.5+1+0.5</f>
        <v>2</v>
      </c>
      <c r="O14" s="24">
        <v>2</v>
      </c>
      <c r="P14" s="24">
        <v>2</v>
      </c>
      <c r="Q14" s="24">
        <v>0</v>
      </c>
      <c r="R14" s="24">
        <v>0</v>
      </c>
      <c r="S14" s="24">
        <v>2</v>
      </c>
      <c r="T14" s="24">
        <v>2</v>
      </c>
      <c r="U14" s="24">
        <v>2.5</v>
      </c>
      <c r="V14" s="24">
        <v>1</v>
      </c>
      <c r="W14" s="24">
        <v>0</v>
      </c>
      <c r="X14" s="24">
        <v>1</v>
      </c>
      <c r="Y14" s="24">
        <v>0</v>
      </c>
      <c r="Z14" s="24">
        <v>0</v>
      </c>
      <c r="AA14" s="24">
        <v>0</v>
      </c>
      <c r="AB14" s="24">
        <v>2.5</v>
      </c>
      <c r="AC14" s="24">
        <v>2.5</v>
      </c>
      <c r="AD14" s="24">
        <v>0</v>
      </c>
      <c r="AE14" s="24">
        <v>3</v>
      </c>
      <c r="AF14" s="24">
        <v>0</v>
      </c>
      <c r="AG14" s="24">
        <v>3</v>
      </c>
      <c r="AH14" s="24">
        <v>3</v>
      </c>
      <c r="AI14" s="24">
        <v>0</v>
      </c>
      <c r="AJ14" s="24">
        <v>1</v>
      </c>
      <c r="AK14" s="24">
        <v>3.5</v>
      </c>
      <c r="AL14" s="24">
        <v>1</v>
      </c>
    </row>
    <row r="15" spans="2:38" ht="29.25" customHeight="1" x14ac:dyDescent="0.25">
      <c r="B15" s="9"/>
      <c r="C15" s="9"/>
      <c r="D15" s="6" t="s">
        <v>7</v>
      </c>
      <c r="E15" s="21">
        <f>SUM(E16:E16)</f>
        <v>0.12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2:38" s="4" customFormat="1" ht="140.25" x14ac:dyDescent="0.25">
      <c r="B16" s="10">
        <v>2</v>
      </c>
      <c r="C16" s="10" t="s">
        <v>23</v>
      </c>
      <c r="D16" s="5" t="s">
        <v>8</v>
      </c>
      <c r="E16" s="17">
        <v>0.12</v>
      </c>
      <c r="F16" s="8" t="s">
        <v>32</v>
      </c>
      <c r="G16" s="25">
        <v>1.5</v>
      </c>
      <c r="H16" s="25">
        <v>1.5</v>
      </c>
      <c r="I16" s="25">
        <v>1</v>
      </c>
      <c r="J16" s="25">
        <f>2.5*(0.833333333333333)</f>
        <v>2.0833333333333335</v>
      </c>
      <c r="K16" s="25">
        <v>1.67</v>
      </c>
      <c r="L16" s="25">
        <f>2.5*(0.833333333333333)</f>
        <v>2.0833333333333335</v>
      </c>
      <c r="M16" s="25">
        <v>0</v>
      </c>
      <c r="N16" s="25">
        <f>2.5*(0.833333333333333)</f>
        <v>2.0833333333333326</v>
      </c>
      <c r="O16" s="25">
        <f>2.5*(0.833333333333333)</f>
        <v>2.0833333333333335</v>
      </c>
      <c r="P16" s="25">
        <f>3.5*(0.833333333333333)</f>
        <v>2.916666666666667</v>
      </c>
      <c r="Q16" s="25">
        <f>2*(0.833333333333333)</f>
        <v>1.6666666666666667</v>
      </c>
      <c r="R16" s="25">
        <f>3*(0.833333333333333)</f>
        <v>2.5</v>
      </c>
      <c r="S16" s="25">
        <v>1</v>
      </c>
      <c r="T16" s="25">
        <f>3.5*(0.833333333333333)</f>
        <v>2.916666666666667</v>
      </c>
      <c r="U16" s="25">
        <v>1.5</v>
      </c>
      <c r="V16" s="25">
        <v>1</v>
      </c>
      <c r="W16" s="25">
        <f>3*(0.833333333333333)</f>
        <v>2.5</v>
      </c>
      <c r="X16" s="25">
        <v>1</v>
      </c>
      <c r="Y16" s="25">
        <f>2*(0.833333333333333)</f>
        <v>1.6666666666666667</v>
      </c>
      <c r="Z16" s="24">
        <f>2.5*(0.833333333333333)</f>
        <v>2.0833333333333335</v>
      </c>
      <c r="AA16" s="25">
        <f>4*(0.833333333333333)</f>
        <v>3.3333333333333335</v>
      </c>
      <c r="AB16" s="25">
        <f>3*(0.833333333333333)</f>
        <v>2.5</v>
      </c>
      <c r="AC16" s="25">
        <v>2</v>
      </c>
      <c r="AD16" s="25">
        <f>2.5*(0.833333333333333)</f>
        <v>2.0833333333333335</v>
      </c>
      <c r="AE16" s="25">
        <f>2.3*(0.833333333333333)</f>
        <v>1.9166666666666665</v>
      </c>
      <c r="AF16" s="25">
        <v>1.5</v>
      </c>
      <c r="AG16" s="25">
        <v>2</v>
      </c>
      <c r="AH16" s="25">
        <f>3*(0.833333333333333)</f>
        <v>2.5</v>
      </c>
      <c r="AI16" s="25">
        <f>2.5*(0.833333333333333)</f>
        <v>2.0833333333333326</v>
      </c>
      <c r="AJ16" s="25">
        <f>2.5*(0.833333333333333)</f>
        <v>2.0833333333333326</v>
      </c>
      <c r="AK16" s="25">
        <f>2*(0.833333333333333)</f>
        <v>1.6666666666666661</v>
      </c>
      <c r="AL16" s="25">
        <f>2*2%+2*2%</f>
        <v>0.08</v>
      </c>
    </row>
    <row r="17" spans="2:39" x14ac:dyDescent="0.25">
      <c r="B17" s="9"/>
      <c r="C17" s="9"/>
      <c r="D17" s="6" t="s">
        <v>15</v>
      </c>
      <c r="E17" s="16">
        <f>+E18+E19+E20</f>
        <v>0.26</v>
      </c>
      <c r="F17" s="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9" ht="38.25" x14ac:dyDescent="0.25">
      <c r="B18" s="14">
        <v>3</v>
      </c>
      <c r="C18" s="14" t="s">
        <v>24</v>
      </c>
      <c r="D18" s="5" t="s">
        <v>33</v>
      </c>
      <c r="E18" s="18">
        <v>0.05</v>
      </c>
      <c r="F18" s="7" t="s">
        <v>34</v>
      </c>
      <c r="G18" s="24">
        <v>0</v>
      </c>
      <c r="H18" s="24">
        <v>4.5</v>
      </c>
      <c r="I18" s="24">
        <v>0</v>
      </c>
      <c r="J18" s="24">
        <v>1</v>
      </c>
      <c r="K18" s="24">
        <v>0</v>
      </c>
      <c r="L18" s="24">
        <v>0</v>
      </c>
      <c r="M18" s="24">
        <v>0</v>
      </c>
      <c r="N18" s="24">
        <v>2</v>
      </c>
      <c r="O18" s="24">
        <v>2</v>
      </c>
      <c r="P18" s="24">
        <v>3</v>
      </c>
      <c r="Q18" s="24">
        <v>0</v>
      </c>
      <c r="R18" s="24">
        <v>0</v>
      </c>
      <c r="S18" s="24">
        <v>2.5</v>
      </c>
      <c r="T18" s="24">
        <v>0</v>
      </c>
      <c r="U18" s="24">
        <v>0</v>
      </c>
      <c r="V18" s="24">
        <v>0</v>
      </c>
      <c r="W18" s="24">
        <v>0</v>
      </c>
      <c r="X18" s="24">
        <v>2</v>
      </c>
      <c r="Y18" s="24">
        <v>0</v>
      </c>
      <c r="Z18" s="24">
        <v>0</v>
      </c>
      <c r="AA18" s="24">
        <v>4.5</v>
      </c>
      <c r="AB18" s="24">
        <v>0</v>
      </c>
      <c r="AC18" s="24">
        <v>2.5</v>
      </c>
      <c r="AD18" s="24">
        <v>0</v>
      </c>
      <c r="AE18" s="24">
        <v>5</v>
      </c>
      <c r="AF18" s="24">
        <v>2</v>
      </c>
      <c r="AG18" s="24">
        <v>0</v>
      </c>
      <c r="AH18" s="24">
        <v>0</v>
      </c>
      <c r="AI18" s="24">
        <v>0</v>
      </c>
      <c r="AJ18" s="24">
        <v>1</v>
      </c>
      <c r="AK18" s="24">
        <v>3</v>
      </c>
      <c r="AL18" s="24">
        <v>0</v>
      </c>
    </row>
    <row r="19" spans="2:39" ht="51" x14ac:dyDescent="0.25">
      <c r="B19" s="14">
        <v>4</v>
      </c>
      <c r="C19" s="14" t="s">
        <v>27</v>
      </c>
      <c r="D19" s="5" t="s">
        <v>15</v>
      </c>
      <c r="E19" s="18">
        <v>0.16</v>
      </c>
      <c r="F19" s="7" t="s">
        <v>35</v>
      </c>
      <c r="G19" s="24">
        <v>0</v>
      </c>
      <c r="H19" s="24">
        <v>3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2.5</v>
      </c>
      <c r="P19" s="24">
        <v>0</v>
      </c>
      <c r="Q19" s="24">
        <v>0</v>
      </c>
      <c r="R19" s="24">
        <v>0</v>
      </c>
      <c r="S19" s="24">
        <v>0.5</v>
      </c>
      <c r="T19" s="24">
        <v>0</v>
      </c>
      <c r="U19" s="24">
        <v>0</v>
      </c>
      <c r="V19" s="24">
        <v>0</v>
      </c>
      <c r="W19" s="24">
        <v>3</v>
      </c>
      <c r="X19" s="24">
        <v>3.5</v>
      </c>
      <c r="Y19" s="24">
        <v>0.5</v>
      </c>
      <c r="Z19" s="24">
        <v>1</v>
      </c>
      <c r="AA19" s="24">
        <v>0</v>
      </c>
      <c r="AB19" s="24">
        <v>0</v>
      </c>
      <c r="AC19" s="24">
        <v>0</v>
      </c>
      <c r="AD19" s="24">
        <v>0</v>
      </c>
      <c r="AE19" s="24">
        <v>4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</row>
    <row r="20" spans="2:39" x14ac:dyDescent="0.25">
      <c r="B20" s="14">
        <v>5</v>
      </c>
      <c r="C20" s="14" t="s">
        <v>28</v>
      </c>
      <c r="D20" s="5" t="s">
        <v>17</v>
      </c>
      <c r="E20" s="18">
        <v>0.05</v>
      </c>
      <c r="F20" s="7" t="s">
        <v>19</v>
      </c>
      <c r="G20" s="24">
        <f>2*(1.66666666666667)</f>
        <v>3.3333333333333335</v>
      </c>
      <c r="H20" s="24">
        <v>0</v>
      </c>
      <c r="I20" s="24">
        <v>0</v>
      </c>
      <c r="J20" s="24">
        <v>0</v>
      </c>
      <c r="K20" s="24">
        <v>1.67</v>
      </c>
      <c r="L20" s="24">
        <v>0</v>
      </c>
      <c r="M20" s="24">
        <v>3.34</v>
      </c>
      <c r="N20" s="24">
        <v>0</v>
      </c>
      <c r="O20" s="24">
        <v>0</v>
      </c>
      <c r="P20" s="24">
        <v>0</v>
      </c>
      <c r="Q20" s="24">
        <f>2*(1.66666666666667)</f>
        <v>3.3333333333333335</v>
      </c>
      <c r="R20" s="24">
        <v>5</v>
      </c>
      <c r="S20" s="24">
        <v>5</v>
      </c>
      <c r="T20" s="24">
        <f>2*(1.66666666666667)</f>
        <v>3.3333333333333335</v>
      </c>
      <c r="U20" s="24">
        <v>1.6666666666666667</v>
      </c>
      <c r="V20" s="24">
        <v>0</v>
      </c>
      <c r="W20" s="24">
        <v>0</v>
      </c>
      <c r="X20" s="24">
        <f>2*(1.66666666666667)</f>
        <v>3.3333333333333335</v>
      </c>
      <c r="Y20" s="24">
        <f>2*(1.66666666666667)</f>
        <v>3.3333333333333335</v>
      </c>
      <c r="Z20" s="24">
        <v>0</v>
      </c>
      <c r="AA20" s="24">
        <v>0</v>
      </c>
      <c r="AB20" s="24">
        <v>5</v>
      </c>
      <c r="AC20" s="24">
        <v>0</v>
      </c>
      <c r="AD20" s="24">
        <v>5</v>
      </c>
      <c r="AE20" s="24">
        <v>0</v>
      </c>
      <c r="AF20" s="24">
        <v>0</v>
      </c>
      <c r="AG20" s="24">
        <v>1.67</v>
      </c>
      <c r="AH20" s="24">
        <f>+(1.66666666666667)</f>
        <v>1.6666666666666667</v>
      </c>
      <c r="AI20" s="24">
        <v>0</v>
      </c>
      <c r="AJ20" s="24">
        <v>5</v>
      </c>
      <c r="AK20" s="24">
        <v>0</v>
      </c>
      <c r="AL20" s="24">
        <v>1.6666666666666667</v>
      </c>
    </row>
    <row r="21" spans="2:39" ht="25.5" x14ac:dyDescent="0.25">
      <c r="B21" s="9" t="s">
        <v>5</v>
      </c>
      <c r="C21" s="9"/>
      <c r="D21" s="6" t="s">
        <v>4</v>
      </c>
      <c r="E21" s="16">
        <f>SUM(E13,E17,E10,E15)</f>
        <v>1</v>
      </c>
      <c r="F21" s="22" t="s">
        <v>29</v>
      </c>
      <c r="G21" s="28">
        <f t="shared" ref="G21:N21" si="0">+G11*$E$11+G12*$E$12+G14*$E$14+G16*$E$16+G18*$E$18+G19*$E$19+G20*$E$20</f>
        <v>1.0966666666666667</v>
      </c>
      <c r="H21" s="28">
        <f t="shared" si="0"/>
        <v>1.885</v>
      </c>
      <c r="I21" s="28">
        <f t="shared" si="0"/>
        <v>1.37</v>
      </c>
      <c r="J21" s="28">
        <f t="shared" si="0"/>
        <v>1.56</v>
      </c>
      <c r="K21" s="28">
        <f t="shared" si="0"/>
        <v>1.8238999999999999</v>
      </c>
      <c r="L21" s="28">
        <f t="shared" si="0"/>
        <v>1.75</v>
      </c>
      <c r="M21" s="28">
        <f t="shared" si="0"/>
        <v>1.417</v>
      </c>
      <c r="N21" s="28">
        <f t="shared" si="0"/>
        <v>1.5916666666666666</v>
      </c>
      <c r="O21" s="28">
        <f t="shared" ref="O21:Z21" si="1">+O11*$E$11+O12*$E$12+O14*$E$14+O16*$E$16+O18*$E$18+O19*$E$19+O20*$E$20</f>
        <v>2.29</v>
      </c>
      <c r="P21" s="28">
        <f t="shared" si="1"/>
        <v>1.79</v>
      </c>
      <c r="Q21" s="28">
        <f t="shared" si="1"/>
        <v>1.6166666666666667</v>
      </c>
      <c r="R21" s="28">
        <f t="shared" si="1"/>
        <v>1.8</v>
      </c>
      <c r="S21" s="28">
        <f t="shared" si="1"/>
        <v>1.9650000000000003</v>
      </c>
      <c r="T21" s="28">
        <f t="shared" si="1"/>
        <v>1.8066666666666669</v>
      </c>
      <c r="U21" s="28">
        <f t="shared" si="1"/>
        <v>2.3633333333333333</v>
      </c>
      <c r="V21" s="28">
        <f t="shared" si="1"/>
        <v>1.3900000000000001</v>
      </c>
      <c r="W21" s="28">
        <f t="shared" si="1"/>
        <v>2.0300000000000002</v>
      </c>
      <c r="X21" s="28">
        <f t="shared" si="1"/>
        <v>2.3166666666666669</v>
      </c>
      <c r="Y21" s="28">
        <f t="shared" si="1"/>
        <v>1.9466666666666668</v>
      </c>
      <c r="Z21" s="28">
        <f t="shared" si="1"/>
        <v>1.41</v>
      </c>
      <c r="AA21" s="28">
        <f t="shared" ref="AA21" si="2">+AA11*$E$11+AA12*$E$12+AA14*$E$14+AA16*$E$16+AA18*$E$18+AA19*$E$19+AA20*$E$20</f>
        <v>1.875</v>
      </c>
      <c r="AB21" s="28">
        <f t="shared" ref="AB21" si="3">+AB11*$E$11+AB12*$E$12+AB14*$E$14+AB16*$E$16+AB18*$E$18+AB19*$E$19+AB20*$E$20</f>
        <v>2.1</v>
      </c>
      <c r="AC21" s="28">
        <f t="shared" ref="AC21" si="4">+AC11*$E$11+AC12*$E$12+AC14*$E$14+AC16*$E$16+AC18*$E$18+AC19*$E$19+AC20*$E$20</f>
        <v>1.665</v>
      </c>
      <c r="AD21" s="28">
        <f t="shared" ref="AD21" si="5">+AD11*$E$11+AD12*$E$12+AD14*$E$14+AD16*$E$16+AD18*$E$18+AD19*$E$19+AD20*$E$20</f>
        <v>1.85</v>
      </c>
      <c r="AE21" s="28">
        <f t="shared" ref="AE21" si="6">+AE11*$E$11+AE12*$E$12+AE14*$E$14+AE16*$E$16+AE18*$E$18+AE19*$E$19+AE20*$E$20</f>
        <v>2.1800000000000002</v>
      </c>
      <c r="AF21" s="28">
        <f t="shared" ref="AF21" si="7">+AF11*$E$11+AF12*$E$12+AF14*$E$14+AF16*$E$16+AF18*$E$18+AF19*$E$19+AF20*$E$20</f>
        <v>1.53</v>
      </c>
      <c r="AG21" s="28">
        <f t="shared" ref="AG21" si="8">+AG11*$E$11+AG12*$E$12+AG14*$E$14+AG16*$E$16+AG18*$E$18+AG19*$E$19+AG20*$E$20</f>
        <v>1.6335</v>
      </c>
      <c r="AH21" s="28">
        <f t="shared" ref="AH21" si="9">+AH11*$E$11+AH12*$E$12+AH14*$E$14+AH16*$E$16+AH18*$E$18+AH19*$E$19+AH20*$E$20</f>
        <v>2.1933333333333334</v>
      </c>
      <c r="AI21" s="28">
        <f t="shared" ref="AI21" si="10">+AI11*$E$11+AI12*$E$12+AI14*$E$14+AI16*$E$16+AI18*$E$18+AI19*$E$19+AI20*$E$20</f>
        <v>0.99999999999999989</v>
      </c>
      <c r="AJ21" s="28">
        <f t="shared" ref="AJ21" si="11">+AJ11*$E$11+AJ12*$E$12+AJ14*$E$14+AJ16*$E$16+AJ18*$E$18+AJ19*$E$19+AJ20*$E$20</f>
        <v>2.0199999999999996</v>
      </c>
      <c r="AK21" s="28">
        <f t="shared" ref="AK21" si="12">+AK11*$E$11+AK12*$E$12+AK14*$E$14+AK16*$E$16+AK18*$E$18+AK19*$E$19+AK20*$E$20</f>
        <v>1.67</v>
      </c>
      <c r="AL21" s="28">
        <f t="shared" ref="AL21" si="13">+AL11*$E$11+AL12*$E$12+AL14*$E$14+AL16*$E$16+AL18*$E$18+AL19*$E$19+AL20*$E$20</f>
        <v>1.3546</v>
      </c>
    </row>
    <row r="22" spans="2:39" ht="38.25" customHeight="1" x14ac:dyDescent="0.25">
      <c r="B22" s="31" t="s">
        <v>70</v>
      </c>
      <c r="C22" s="32"/>
      <c r="D22" s="32"/>
      <c r="E22" s="32"/>
      <c r="F22" s="33"/>
      <c r="G22" s="29">
        <f>+G21*2.5/1.7</f>
        <v>1.6127450980392157</v>
      </c>
      <c r="H22" s="29">
        <f t="shared" ref="H22:AL22" si="14">+H21*2.5/1.7</f>
        <v>2.7720588235294121</v>
      </c>
      <c r="I22" s="29">
        <f t="shared" si="14"/>
        <v>2.0147058823529416</v>
      </c>
      <c r="J22" s="29">
        <f t="shared" si="14"/>
        <v>2.2941176470588238</v>
      </c>
      <c r="K22" s="29">
        <f t="shared" si="14"/>
        <v>2.6822058823529407</v>
      </c>
      <c r="L22" s="29">
        <f t="shared" si="14"/>
        <v>2.5735294117647061</v>
      </c>
      <c r="M22" s="29">
        <f t="shared" si="14"/>
        <v>2.0838235294117649</v>
      </c>
      <c r="N22" s="29">
        <f t="shared" si="14"/>
        <v>2.340686274509804</v>
      </c>
      <c r="O22" s="29">
        <f t="shared" si="14"/>
        <v>3.3676470588235294</v>
      </c>
      <c r="P22" s="29">
        <f t="shared" si="14"/>
        <v>2.6323529411764706</v>
      </c>
      <c r="Q22" s="29">
        <f t="shared" si="14"/>
        <v>2.3774509803921573</v>
      </c>
      <c r="R22" s="29">
        <f t="shared" si="14"/>
        <v>2.6470588235294117</v>
      </c>
      <c r="S22" s="29">
        <f t="shared" si="14"/>
        <v>2.8897058823529416</v>
      </c>
      <c r="T22" s="29">
        <f t="shared" si="14"/>
        <v>2.65686274509804</v>
      </c>
      <c r="U22" s="29">
        <f t="shared" si="14"/>
        <v>3.4754901960784315</v>
      </c>
      <c r="V22" s="29">
        <f t="shared" si="14"/>
        <v>2.0441176470588238</v>
      </c>
      <c r="W22" s="29">
        <f t="shared" si="14"/>
        <v>2.9852941176470593</v>
      </c>
      <c r="X22" s="29">
        <f t="shared" si="14"/>
        <v>3.4068627450980395</v>
      </c>
      <c r="Y22" s="29">
        <f t="shared" si="14"/>
        <v>2.8627450980392162</v>
      </c>
      <c r="Z22" s="29">
        <f t="shared" si="14"/>
        <v>2.0735294117647061</v>
      </c>
      <c r="AA22" s="29">
        <f t="shared" si="14"/>
        <v>2.7573529411764706</v>
      </c>
      <c r="AB22" s="29">
        <f t="shared" si="14"/>
        <v>3.0882352941176472</v>
      </c>
      <c r="AC22" s="29">
        <f t="shared" si="14"/>
        <v>2.4485294117647056</v>
      </c>
      <c r="AD22" s="29">
        <f t="shared" si="14"/>
        <v>2.7205882352941178</v>
      </c>
      <c r="AE22" s="29">
        <f t="shared" si="14"/>
        <v>3.2058823529411766</v>
      </c>
      <c r="AF22" s="29">
        <f t="shared" si="14"/>
        <v>2.25</v>
      </c>
      <c r="AG22" s="29">
        <f t="shared" si="14"/>
        <v>2.4022058823529413</v>
      </c>
      <c r="AH22" s="29">
        <f t="shared" si="14"/>
        <v>3.2254901960784315</v>
      </c>
      <c r="AI22" s="29">
        <f t="shared" si="14"/>
        <v>1.4705882352941175</v>
      </c>
      <c r="AJ22" s="29">
        <f t="shared" si="14"/>
        <v>2.9705882352941173</v>
      </c>
      <c r="AK22" s="29">
        <f t="shared" si="14"/>
        <v>2.4558823529411766</v>
      </c>
      <c r="AL22" s="29">
        <f t="shared" si="14"/>
        <v>1.9920588235294117</v>
      </c>
      <c r="AM22" s="30"/>
    </row>
    <row r="23" spans="2:39" x14ac:dyDescent="0.25">
      <c r="B23" s="3"/>
      <c r="C23" s="3"/>
      <c r="D23" s="3"/>
      <c r="E23" s="19"/>
      <c r="F23" s="3"/>
    </row>
    <row r="24" spans="2:39" x14ac:dyDescent="0.25">
      <c r="B24" s="3"/>
      <c r="C24" s="3"/>
      <c r="D24" s="3"/>
      <c r="E24" s="19"/>
      <c r="F24" s="3"/>
    </row>
    <row r="25" spans="2:39" x14ac:dyDescent="0.25">
      <c r="B25" s="3"/>
      <c r="C25" s="3"/>
      <c r="D25" s="3"/>
      <c r="E25" s="19"/>
      <c r="F25" s="3"/>
    </row>
    <row r="26" spans="2:39" x14ac:dyDescent="0.25">
      <c r="B26" s="3"/>
      <c r="C26" s="3"/>
      <c r="D26" s="3"/>
      <c r="E26" s="19"/>
      <c r="F26" s="3"/>
    </row>
    <row r="27" spans="2:39" x14ac:dyDescent="0.25">
      <c r="B27" s="3"/>
      <c r="C27" s="3"/>
      <c r="D27" s="3"/>
      <c r="E27" s="19"/>
      <c r="F27" s="3"/>
    </row>
    <row r="28" spans="2:39" x14ac:dyDescent="0.25">
      <c r="B28" s="3"/>
      <c r="C28" s="3"/>
      <c r="D28" s="3"/>
      <c r="E28" s="19"/>
      <c r="F28" s="3"/>
    </row>
    <row r="29" spans="2:39" x14ac:dyDescent="0.25">
      <c r="B29" s="3"/>
      <c r="C29" s="3"/>
      <c r="D29" s="3"/>
      <c r="E29" s="19"/>
      <c r="F29" s="3"/>
    </row>
    <row r="30" spans="2:39" x14ac:dyDescent="0.25">
      <c r="B30" s="3"/>
      <c r="C30" s="3"/>
      <c r="D30" s="3"/>
      <c r="E30" s="19"/>
      <c r="F30" s="3"/>
    </row>
    <row r="31" spans="2:39" x14ac:dyDescent="0.25">
      <c r="B31" s="3"/>
      <c r="C31" s="3"/>
      <c r="D31" s="3"/>
      <c r="E31" s="19"/>
      <c r="F31" s="3"/>
    </row>
    <row r="32" spans="2:39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</sheetData>
  <mergeCells count="1">
    <mergeCell ref="B22:F22"/>
  </mergeCells>
  <pageMargins left="0.25" right="0.25" top="0.75" bottom="0.75" header="0.3" footer="0.3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Cinthya Carolina</cp:lastModifiedBy>
  <cp:lastPrinted>2011-10-04T12:18:18Z</cp:lastPrinted>
  <dcterms:created xsi:type="dcterms:W3CDTF">2010-08-06T19:41:06Z</dcterms:created>
  <dcterms:modified xsi:type="dcterms:W3CDTF">2011-10-05T21:48:11Z</dcterms:modified>
</cp:coreProperties>
</file>