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qizheng/Desktop/"/>
    </mc:Choice>
  </mc:AlternateContent>
  <xr:revisionPtr revIDLastSave="0" documentId="13_ncr:1_{D52461B6-55D1-1C4D-80BA-475D711DEE31}" xr6:coauthVersionLast="38" xr6:coauthVersionMax="45" xr10:uidLastSave="{00000000-0000-0000-0000-000000000000}"/>
  <bookViews>
    <workbookView xWindow="0" yWindow="460" windowWidth="33600" windowHeight="18880" activeTab="3" xr2:uid="{D203403A-0A9F-4927-9999-B06BB045A044}"/>
  </bookViews>
  <sheets>
    <sheet name="Answer Report 1" sheetId="8" r:id="rId1"/>
    <sheet name="Sensitivity Report 1" sheetId="9" r:id="rId2"/>
    <sheet name="Limits Report 1" sheetId="10" r:id="rId3"/>
    <sheet name="Sheet1" sheetId="1" r:id="rId4"/>
  </sheets>
  <definedNames>
    <definedName name="solver_adj" localSheetId="3" hidden="1">Sheet1!$B$44,Sheet1!$B$45,Sheet1!$B$46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Sheet1!$B$45</definedName>
    <definedName name="solver_lhs2" localSheetId="3" hidden="1">Sheet1!$B$46</definedName>
    <definedName name="solver_lhs3" localSheetId="3" hidden="1">Sheet1!$B$46</definedName>
    <definedName name="solver_lhs4" localSheetId="3" hidden="1">Sheet1!$B$36</definedName>
    <definedName name="solver_lhs5" localSheetId="3" hidden="1">Sheet1!$B$44</definedName>
    <definedName name="solver_lhs6" localSheetId="3" hidden="1">Sheet1!$B$44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6</definedName>
    <definedName name="solver_nwt" localSheetId="3" hidden="1">1</definedName>
    <definedName name="solver_opt" localSheetId="3" hidden="1">Sheet1!$B$49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1</definedName>
    <definedName name="solver_rel3" localSheetId="3" hidden="1">3</definedName>
    <definedName name="solver_rel4" localSheetId="3" hidden="1">1</definedName>
    <definedName name="solver_rel5" localSheetId="3" hidden="1">1</definedName>
    <definedName name="solver_rel6" localSheetId="3" hidden="1">3</definedName>
    <definedName name="solver_rhs1" localSheetId="3" hidden="1">Sheet1!$B$34</definedName>
    <definedName name="solver_rhs2" localSheetId="3" hidden="1">3</definedName>
    <definedName name="solver_rhs3" localSheetId="3" hidden="1">1</definedName>
    <definedName name="solver_rhs4" localSheetId="3" hidden="1">Sheet1!$B$37</definedName>
    <definedName name="solver_rhs5" localSheetId="3" hidden="1">Sheet1!$B$5</definedName>
    <definedName name="solver_rhs6" localSheetId="3" hidden="1">Sheet1!$B$4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4" i="1" s="1"/>
  <c r="B30" i="1"/>
  <c r="B31" i="1" s="1"/>
  <c r="B10" i="1"/>
  <c r="B22" i="1" l="1"/>
  <c r="E18" i="1" l="1"/>
  <c r="E17" i="1"/>
  <c r="E16" i="1"/>
  <c r="E15" i="1"/>
  <c r="E14" i="1"/>
  <c r="B3" i="1"/>
  <c r="B8" i="1" s="1"/>
  <c r="E13" i="1" s="1"/>
  <c r="B23" i="1"/>
  <c r="B24" i="1" s="1"/>
  <c r="J20" i="1" l="1"/>
  <c r="J13" i="1"/>
  <c r="B27" i="1"/>
  <c r="B36" i="1" s="1"/>
  <c r="J14" i="1"/>
  <c r="J15" i="1"/>
  <c r="J16" i="1"/>
  <c r="J17" i="1"/>
  <c r="J18" i="1"/>
  <c r="J19" i="1"/>
  <c r="E19" i="1"/>
  <c r="E20" i="1"/>
  <c r="B41" i="1"/>
  <c r="B39" i="1" l="1"/>
  <c r="B49" i="1" s="1"/>
</calcChain>
</file>

<file path=xl/sharedStrings.xml><?xml version="1.0" encoding="utf-8"?>
<sst xmlns="http://schemas.openxmlformats.org/spreadsheetml/2006/main" count="158" uniqueCount="89">
  <si>
    <t>Starting Market Penetration</t>
  </si>
  <si>
    <t>Change in market penetration/commission</t>
  </si>
  <si>
    <t>Minimum Commission</t>
  </si>
  <si>
    <t>Maximum Commission</t>
  </si>
  <si>
    <t>Change in market penetration/employee</t>
  </si>
  <si>
    <t>Market Penetration</t>
  </si>
  <si>
    <t>Commission</t>
  </si>
  <si>
    <t>IRR/QTR</t>
  </si>
  <si>
    <t>Forecasts(Total Sale)</t>
  </si>
  <si>
    <t>Cost/Sqft Office Space</t>
  </si>
  <si>
    <t>Rent and Utilities as % of price</t>
  </si>
  <si>
    <t>Monthly rent/SqFt</t>
  </si>
  <si>
    <t>Office Space</t>
  </si>
  <si>
    <t>Total Rent</t>
  </si>
  <si>
    <t>Employees to Hire</t>
  </si>
  <si>
    <t>Monthly Cost/ Employee</t>
  </si>
  <si>
    <t>Payroll Budget</t>
  </si>
  <si>
    <t>Office Space/ Employee</t>
  </si>
  <si>
    <t>Base office space required</t>
  </si>
  <si>
    <t>Office Space Required</t>
  </si>
  <si>
    <t>Total Cost/Month</t>
  </si>
  <si>
    <t>Monthly Budget</t>
  </si>
  <si>
    <t>NPV Profit</t>
  </si>
  <si>
    <t>NPV Income</t>
  </si>
  <si>
    <t>Last year(2016)</t>
  </si>
  <si>
    <t>NPV Costs</t>
  </si>
  <si>
    <t>Q1</t>
  </si>
  <si>
    <t>Q2</t>
  </si>
  <si>
    <t>Q3</t>
  </si>
  <si>
    <t>Q4</t>
  </si>
  <si>
    <t>$B$42</t>
  </si>
  <si>
    <t>$B$8</t>
  </si>
  <si>
    <t>$B$25</t>
  </si>
  <si>
    <t>$B$28</t>
  </si>
  <si>
    <t>$B$25&gt;=$B$33</t>
  </si>
  <si>
    <t>$B$35</t>
  </si>
  <si>
    <t>$B$35&lt;=$B$36</t>
  </si>
  <si>
    <t>$B$28&lt;=3</t>
  </si>
  <si>
    <t>$B$28&gt;=1</t>
  </si>
  <si>
    <t>$B$8&lt;=$B$4</t>
  </si>
  <si>
    <t>$B$8&gt;=$B$3</t>
  </si>
  <si>
    <t>Microsoft Excel 16.18 Answer Report</t>
  </si>
  <si>
    <t>Worksheet: [Copy of AD 571 A5.xlsx]Sheet1</t>
  </si>
  <si>
    <t>Report Created: 11/17/19 5:16:59 PM</t>
  </si>
  <si>
    <t>Result: Solver found a solution.  All constraints and optimality conditions are satisfied.</t>
  </si>
  <si>
    <t>Solver Engine</t>
  </si>
  <si>
    <t>Engine: GRG Nonlinear</t>
  </si>
  <si>
    <t>Solution Time: 253404031.402 Seconds.</t>
  </si>
  <si>
    <t>Iterations: 0 Subproblems: 0</t>
  </si>
  <si>
    <t>Solver Options</t>
  </si>
  <si>
    <t>Max Time Unlimited, Iterations Unlimited, Precision 0.000001</t>
  </si>
  <si>
    <t>Convergence 0.0001, Population Size 100, Random Seed 0, Derivatives Central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</si>
  <si>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</si>
  <si>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</si>
  <si>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</si>
  <si>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</si>
  <si>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</si>
  <si>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</si>
  <si>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</si>
  <si>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</si>
  <si>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</si>
  <si>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</si>
  <si>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</si>
  <si>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</si>
  <si>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</si>
  <si>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</si>
  <si>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Binding</t>
  </si>
  <si>
    <t>Not Binding</t>
  </si>
  <si>
    <t>Microsoft Excel 16.18 Sensitivity Report</t>
  </si>
  <si>
    <t>Report Created: 11/17/19 5:17:00 PM</t>
  </si>
  <si>
    <t>Final</t>
  </si>
  <si>
    <t>Value</t>
  </si>
  <si>
    <t>Reduced</t>
  </si>
  <si>
    <t>Gradient</t>
  </si>
  <si>
    <t>Lagrange</t>
  </si>
  <si>
    <t>Multiplier</t>
  </si>
  <si>
    <t>Microsoft Excel 16.18 Limits Report</t>
  </si>
  <si>
    <t>Objective</t>
  </si>
  <si>
    <t>Variable</t>
  </si>
  <si>
    <t>Lower</t>
  </si>
  <si>
    <t>Limit</t>
  </si>
  <si>
    <t>Result</t>
  </si>
  <si>
    <t>Upper</t>
  </si>
  <si>
    <t>Number of employees to Hire</t>
    <phoneticPr fontId="1" type="noConversion"/>
  </si>
  <si>
    <t>Future Income</t>
    <phoneticPr fontId="1" type="noConversion"/>
  </si>
  <si>
    <t>Future Costs</t>
    <phoneticPr fontId="1" type="noConversion"/>
  </si>
  <si>
    <t>Parameters</t>
    <phoneticPr fontId="1" type="noConversion"/>
  </si>
  <si>
    <t>Variables</t>
    <phoneticPr fontId="1" type="noConversion"/>
  </si>
  <si>
    <t>Objective 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</si>
</sst>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%"/>
    <numFmt numFmtId="177" formatCode="[$$-409]#,##0.00_ ;[Red]\-[$$-409]#,##0.00\ "/>
    <numFmt numFmtId="178" formatCode="[$$-540A]#,##0.00_ ;[Red]\-[$$-540A]#,##0.00\ "/>
  </numFmts>
  <fonts count="6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color indexed="18"/>
      <name val="等线"/>
      <family val="2"/>
      <charset val="134"/>
      <scheme val="minor"/>
    </font>
    <font>
      <b/>
      <sz val="11"/>
      <color indexed="18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Fill="1" applyBorder="1" applyAlignment="1"/>
    <xf numFmtId="0" fontId="0" fillId="0" borderId="5" xfId="0" applyFill="1" applyBorder="1" applyAlignment="1"/>
    <xf numFmtId="177" fontId="0" fillId="0" borderId="4" xfId="0" applyNumberFormat="1" applyFill="1" applyBorder="1" applyAlignment="1"/>
    <xf numFmtId="176" fontId="0" fillId="0" borderId="5" xfId="0" applyNumberFormat="1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176" fontId="0" fillId="0" borderId="4" xfId="0" applyNumberFormat="1" applyFill="1" applyBorder="1" applyAlignment="1"/>
    <xf numFmtId="2" fontId="0" fillId="0" borderId="5" xfId="0" applyNumberFormat="1" applyFill="1" applyBorder="1" applyAlignment="1"/>
    <xf numFmtId="0" fontId="3" fillId="0" borderId="0" xfId="0" applyFont="1"/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77" fontId="0" fillId="0" borderId="5" xfId="0" applyNumberFormat="1" applyFill="1" applyBorder="1" applyAlignment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0" xfId="0" applyNumberFormat="1" applyBorder="1"/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 applyBorder="1"/>
    <xf numFmtId="2" fontId="0" fillId="0" borderId="0" xfId="0" applyNumberFormat="1" applyBorder="1"/>
    <xf numFmtId="2" fontId="0" fillId="0" borderId="10" xfId="0" applyNumberFormat="1" applyBorder="1"/>
    <xf numFmtId="10" fontId="0" fillId="0" borderId="0" xfId="0" applyNumberFormat="1" applyBorder="1"/>
    <xf numFmtId="178" fontId="0" fillId="0" borderId="0" xfId="0" applyNumberFormat="1" applyBorder="1"/>
    <xf numFmtId="0" fontId="0" fillId="0" borderId="11" xfId="0" applyBorder="1"/>
    <xf numFmtId="177" fontId="0" fillId="0" borderId="12" xfId="0" applyNumberFormat="1" applyBorder="1"/>
    <xf numFmtId="0" fontId="0" fillId="0" borderId="12" xfId="0" applyBorder="1"/>
    <xf numFmtId="0" fontId="0" fillId="0" borderId="13" xfId="0" applyBorder="1"/>
    <xf numFmtId="176" fontId="0" fillId="2" borderId="10" xfId="0" applyNumberFormat="1" applyFill="1" applyBorder="1"/>
    <xf numFmtId="0" fontId="0" fillId="2" borderId="10" xfId="0" applyFill="1" applyBorder="1"/>
    <xf numFmtId="0" fontId="0" fillId="2" borderId="13" xfId="0" applyFill="1" applyBorder="1"/>
    <xf numFmtId="177" fontId="0" fillId="4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FB00-F739-1445-86FA-541C86C072F1}">
  <dimension ref="A1:G33"/>
  <sheetViews>
    <sheetView showGridLines="0" workbookViewId="0"/>
  </sheetViews>
  <sheetFormatPr baseColWidth="10" defaultRowHeight="15" outlineLevelRow="1"/>
  <cols>
    <col min="1" max="1" width="2.33203125" customWidth="1"/>
    <col min="2" max="2" width="7" bestFit="1" customWidth="1"/>
    <col min="3" max="3" width="16.5" bestFit="1" customWidth="1"/>
    <col min="4" max="4" width="14" bestFit="1" customWidth="1"/>
    <col min="5" max="5" width="14.5" bestFit="1" customWidth="1"/>
    <col min="6" max="6" width="11" bestFit="1" customWidth="1"/>
    <col min="7" max="7" width="13" bestFit="1" customWidth="1"/>
  </cols>
  <sheetData>
    <row r="1" spans="1:5">
      <c r="A1" s="9" t="s">
        <v>41</v>
      </c>
    </row>
    <row r="2" spans="1:5">
      <c r="A2" s="9" t="s">
        <v>42</v>
      </c>
    </row>
    <row r="3" spans="1:5">
      <c r="A3" s="9" t="s">
        <v>43</v>
      </c>
    </row>
    <row r="4" spans="1:5">
      <c r="A4" s="9" t="s">
        <v>44</v>
      </c>
    </row>
    <row r="5" spans="1:5">
      <c r="A5" s="9" t="s">
        <v>45</v>
      </c>
    </row>
    <row r="6" spans="1:5" hidden="1" outlineLevel="1">
      <c r="A6" s="9"/>
      <c r="B6" t="s">
        <v>46</v>
      </c>
    </row>
    <row r="7" spans="1:5" hidden="1" outlineLevel="1">
      <c r="A7" s="9"/>
      <c r="B7" t="s">
        <v>47</v>
      </c>
    </row>
    <row r="8" spans="1:5" hidden="1" outlineLevel="1">
      <c r="A8" s="9"/>
      <c r="B8" t="s">
        <v>48</v>
      </c>
    </row>
    <row r="9" spans="1:5" collapsed="1">
      <c r="A9" s="9" t="s">
        <v>49</v>
      </c>
    </row>
    <row r="10" spans="1:5" hidden="1" outlineLevel="1">
      <c r="B10" t="s">
        <v>50</v>
      </c>
    </row>
    <row r="11" spans="1:5" hidden="1" outlineLevel="1">
      <c r="B11" t="s">
        <v>51</v>
      </c>
    </row>
    <row r="12" spans="1:5" hidden="1" outlineLevel="1">
      <c r="B12" t="s">
        <v>52</v>
      </c>
    </row>
    <row r="13" spans="1:5" collapsed="1"/>
    <row r="14" spans="1:5" ht="16" thickBot="1">
      <c r="A14" t="s">
        <v>53</v>
      </c>
    </row>
    <row r="15" spans="1:5" ht="16" thickBot="1">
      <c r="B15" s="10" t="s">
        <v>54</v>
      </c>
      <c r="C15" s="10" t="s">
        <v>55</v>
      </c>
      <c r="D15" s="10" t="s">
        <v>56</v>
      </c>
      <c r="E15" s="10" t="s">
        <v>57</v>
      </c>
    </row>
    <row r="16" spans="1:5" ht="16" thickBot="1">
      <c r="B16" s="1" t="s">
        <v>30</v>
      </c>
      <c r="C16" s="1" t="s">
        <v>22</v>
      </c>
      <c r="D16" s="3">
        <v>1859035.6073147687</v>
      </c>
      <c r="E16" s="3">
        <v>1859035.6073147687</v>
      </c>
    </row>
    <row r="19" spans="1:7" ht="16" thickBot="1">
      <c r="A19" t="s">
        <v>58</v>
      </c>
    </row>
    <row r="20" spans="1:7" ht="16" thickBot="1">
      <c r="B20" s="10" t="s">
        <v>54</v>
      </c>
      <c r="C20" s="10" t="s">
        <v>55</v>
      </c>
      <c r="D20" s="10" t="s">
        <v>56</v>
      </c>
      <c r="E20" s="10" t="s">
        <v>57</v>
      </c>
      <c r="F20" s="10" t="s">
        <v>59</v>
      </c>
    </row>
    <row r="21" spans="1:7">
      <c r="B21" s="2" t="s">
        <v>31</v>
      </c>
      <c r="C21" s="2" t="s">
        <v>6</v>
      </c>
      <c r="D21" s="4">
        <v>4.6562010654116415E-2</v>
      </c>
      <c r="E21" s="4">
        <v>4.6562010654116415E-2</v>
      </c>
      <c r="F21" s="2" t="s">
        <v>65</v>
      </c>
    </row>
    <row r="22" spans="1:7">
      <c r="B22" s="2" t="s">
        <v>32</v>
      </c>
      <c r="C22" s="2" t="s">
        <v>12</v>
      </c>
      <c r="D22" s="5">
        <v>492.15079189007764</v>
      </c>
      <c r="E22" s="5">
        <v>492.15079189007764</v>
      </c>
      <c r="F22" s="2" t="s">
        <v>65</v>
      </c>
    </row>
    <row r="23" spans="1:7" ht="16" thickBot="1">
      <c r="B23" s="1" t="s">
        <v>33</v>
      </c>
      <c r="C23" s="1" t="s">
        <v>14</v>
      </c>
      <c r="D23" s="6">
        <v>1.9372063351206208</v>
      </c>
      <c r="E23" s="6">
        <v>1.9372063351206208</v>
      </c>
      <c r="F23" s="1" t="s">
        <v>65</v>
      </c>
    </row>
    <row r="26" spans="1:7" ht="16" thickBot="1">
      <c r="A26" t="s">
        <v>60</v>
      </c>
    </row>
    <row r="27" spans="1:7" ht="16" thickBot="1">
      <c r="B27" s="10" t="s">
        <v>54</v>
      </c>
      <c r="C27" s="10" t="s">
        <v>55</v>
      </c>
      <c r="D27" s="10" t="s">
        <v>61</v>
      </c>
      <c r="E27" s="10" t="s">
        <v>62</v>
      </c>
      <c r="F27" s="10" t="s">
        <v>63</v>
      </c>
      <c r="G27" s="10" t="s">
        <v>64</v>
      </c>
    </row>
    <row r="28" spans="1:7">
      <c r="B28" s="2" t="s">
        <v>32</v>
      </c>
      <c r="C28" s="2" t="s">
        <v>12</v>
      </c>
      <c r="D28" s="5">
        <v>492.15079189007764</v>
      </c>
      <c r="E28" s="2" t="s">
        <v>34</v>
      </c>
      <c r="F28" s="2" t="s">
        <v>66</v>
      </c>
      <c r="G28" s="5">
        <v>0</v>
      </c>
    </row>
    <row r="29" spans="1:7">
      <c r="B29" s="2" t="s">
        <v>35</v>
      </c>
      <c r="C29" s="2" t="s">
        <v>20</v>
      </c>
      <c r="D29" s="8">
        <v>15000</v>
      </c>
      <c r="E29" s="2" t="s">
        <v>36</v>
      </c>
      <c r="F29" s="2" t="s">
        <v>66</v>
      </c>
      <c r="G29" s="2">
        <v>0</v>
      </c>
    </row>
    <row r="30" spans="1:7">
      <c r="B30" s="2" t="s">
        <v>33</v>
      </c>
      <c r="C30" s="2" t="s">
        <v>14</v>
      </c>
      <c r="D30" s="5">
        <v>1.9372063351206208</v>
      </c>
      <c r="E30" s="2" t="s">
        <v>37</v>
      </c>
      <c r="F30" s="2" t="s">
        <v>67</v>
      </c>
      <c r="G30" s="2">
        <v>1.0627936648793792</v>
      </c>
    </row>
    <row r="31" spans="1:7">
      <c r="B31" s="2" t="s">
        <v>33</v>
      </c>
      <c r="C31" s="2" t="s">
        <v>14</v>
      </c>
      <c r="D31" s="5">
        <v>1.9372063351206208</v>
      </c>
      <c r="E31" s="2" t="s">
        <v>38</v>
      </c>
      <c r="F31" s="2" t="s">
        <v>67</v>
      </c>
      <c r="G31" s="5">
        <v>0.93720633512062079</v>
      </c>
    </row>
    <row r="32" spans="1:7">
      <c r="B32" s="2" t="s">
        <v>31</v>
      </c>
      <c r="C32" s="2" t="s">
        <v>6</v>
      </c>
      <c r="D32" s="4">
        <v>4.6562010654116415E-2</v>
      </c>
      <c r="E32" s="2" t="s">
        <v>39</v>
      </c>
      <c r="F32" s="2" t="s">
        <v>67</v>
      </c>
      <c r="G32" s="2">
        <v>3.4379893458835881E-3</v>
      </c>
    </row>
    <row r="33" spans="2:7" ht="16" thickBot="1">
      <c r="B33" s="1" t="s">
        <v>31</v>
      </c>
      <c r="C33" s="1" t="s">
        <v>6</v>
      </c>
      <c r="D33" s="7">
        <v>4.6562010654116415E-2</v>
      </c>
      <c r="E33" s="1" t="s">
        <v>40</v>
      </c>
      <c r="F33" s="1" t="s">
        <v>67</v>
      </c>
      <c r="G33" s="7">
        <v>6.5620106541164139E-3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FBE0-FC9B-0045-8361-EB323110651C}">
  <dimension ref="A1:E17"/>
  <sheetViews>
    <sheetView showGridLines="0" workbookViewId="0">
      <selection activeCell="C26" sqref="C26"/>
    </sheetView>
  </sheetViews>
  <sheetFormatPr baseColWidth="10" defaultRowHeight="15"/>
  <cols>
    <col min="1" max="1" width="2.33203125" customWidth="1"/>
    <col min="2" max="2" width="7" bestFit="1" customWidth="1"/>
    <col min="3" max="3" width="16.5" bestFit="1" customWidth="1"/>
    <col min="4" max="4" width="13" bestFit="1" customWidth="1"/>
    <col min="5" max="5" width="14.1640625" bestFit="1" customWidth="1"/>
  </cols>
  <sheetData>
    <row r="1" spans="1:5">
      <c r="A1" s="9" t="s">
        <v>68</v>
      </c>
    </row>
    <row r="2" spans="1:5">
      <c r="A2" s="9" t="s">
        <v>42</v>
      </c>
    </row>
    <row r="3" spans="1:5">
      <c r="A3" s="9" t="s">
        <v>69</v>
      </c>
    </row>
    <row r="6" spans="1:5" ht="16" thickBot="1">
      <c r="A6" t="s">
        <v>58</v>
      </c>
    </row>
    <row r="7" spans="1:5">
      <c r="B7" s="11"/>
      <c r="C7" s="11"/>
      <c r="D7" s="11" t="s">
        <v>70</v>
      </c>
      <c r="E7" s="11" t="s">
        <v>72</v>
      </c>
    </row>
    <row r="8" spans="1:5" ht="16" thickBot="1">
      <c r="B8" s="12" t="s">
        <v>54</v>
      </c>
      <c r="C8" s="12" t="s">
        <v>55</v>
      </c>
      <c r="D8" s="13" t="s">
        <v>71</v>
      </c>
      <c r="E8" s="13" t="s">
        <v>73</v>
      </c>
    </row>
    <row r="9" spans="1:5">
      <c r="B9" s="2" t="s">
        <v>31</v>
      </c>
      <c r="C9" s="2" t="s">
        <v>6</v>
      </c>
      <c r="D9" s="2">
        <v>4.6562010654116415E-2</v>
      </c>
      <c r="E9" s="2">
        <v>0</v>
      </c>
    </row>
    <row r="10" spans="1:5">
      <c r="B10" s="2" t="s">
        <v>32</v>
      </c>
      <c r="C10" s="2" t="s">
        <v>12</v>
      </c>
      <c r="D10" s="2">
        <v>492.15079189007764</v>
      </c>
      <c r="E10" s="2">
        <v>0</v>
      </c>
    </row>
    <row r="11" spans="1:5" ht="16" thickBot="1">
      <c r="B11" s="1" t="s">
        <v>33</v>
      </c>
      <c r="C11" s="1" t="s">
        <v>14</v>
      </c>
      <c r="D11" s="1">
        <v>1.9372063351206208</v>
      </c>
      <c r="E11" s="1">
        <v>0</v>
      </c>
    </row>
    <row r="13" spans="1:5" ht="16" thickBot="1">
      <c r="A13" t="s">
        <v>60</v>
      </c>
    </row>
    <row r="14" spans="1:5">
      <c r="B14" s="11"/>
      <c r="C14" s="11"/>
      <c r="D14" s="11" t="s">
        <v>70</v>
      </c>
      <c r="E14" s="11" t="s">
        <v>74</v>
      </c>
    </row>
    <row r="15" spans="1:5" ht="16" thickBot="1">
      <c r="B15" s="12" t="s">
        <v>54</v>
      </c>
      <c r="C15" s="12" t="s">
        <v>55</v>
      </c>
      <c r="D15" s="13" t="s">
        <v>71</v>
      </c>
      <c r="E15" s="13" t="s">
        <v>75</v>
      </c>
    </row>
    <row r="16" spans="1:5">
      <c r="B16" s="2" t="s">
        <v>32</v>
      </c>
      <c r="C16" s="2" t="s">
        <v>12</v>
      </c>
      <c r="D16" s="2">
        <v>492.15079189007764</v>
      </c>
      <c r="E16" s="2">
        <v>-13.746773180160224</v>
      </c>
    </row>
    <row r="17" spans="2:5" ht="16" thickBot="1">
      <c r="B17" s="1" t="s">
        <v>35</v>
      </c>
      <c r="C17" s="1" t="s">
        <v>20</v>
      </c>
      <c r="D17" s="1">
        <v>15000</v>
      </c>
      <c r="E17" s="1">
        <v>1.5011730077767416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6782-F519-054B-B211-2B870AB6EF84}">
  <dimension ref="A1:J15"/>
  <sheetViews>
    <sheetView showGridLines="0" workbookViewId="0">
      <selection activeCell="G39" sqref="G39"/>
    </sheetView>
  </sheetViews>
  <sheetFormatPr baseColWidth="10" defaultRowHeight="15"/>
  <cols>
    <col min="1" max="1" width="2.33203125" customWidth="1"/>
    <col min="2" max="2" width="7" bestFit="1" customWidth="1"/>
    <col min="3" max="3" width="16.5" bestFit="1" customWidth="1"/>
    <col min="4" max="4" width="13.6640625" bestFit="1" customWidth="1"/>
    <col min="5" max="5" width="2.33203125" customWidth="1"/>
    <col min="6" max="6" width="8.33203125" bestFit="1" customWidth="1"/>
    <col min="7" max="7" width="10" bestFit="1" customWidth="1"/>
    <col min="8" max="8" width="2.33203125" customWidth="1"/>
    <col min="9" max="9" width="12.33203125" bestFit="1" customWidth="1"/>
    <col min="10" max="10" width="11.1640625" bestFit="1" customWidth="1"/>
  </cols>
  <sheetData>
    <row r="1" spans="1:10">
      <c r="A1" s="9" t="s">
        <v>76</v>
      </c>
    </row>
    <row r="2" spans="1:10">
      <c r="A2" s="9" t="s">
        <v>42</v>
      </c>
    </row>
    <row r="3" spans="1:10">
      <c r="A3" s="9" t="s">
        <v>69</v>
      </c>
    </row>
    <row r="5" spans="1:10" ht="16" thickBot="1"/>
    <row r="6" spans="1:10">
      <c r="B6" s="11"/>
      <c r="C6" s="11" t="s">
        <v>77</v>
      </c>
      <c r="D6" s="11"/>
    </row>
    <row r="7" spans="1:10" ht="16" thickBot="1">
      <c r="B7" s="12" t="s">
        <v>54</v>
      </c>
      <c r="C7" s="13" t="s">
        <v>55</v>
      </c>
      <c r="D7" s="12" t="s">
        <v>71</v>
      </c>
    </row>
    <row r="8" spans="1:10" ht="16" thickBot="1">
      <c r="B8" s="1" t="s">
        <v>30</v>
      </c>
      <c r="C8" s="1" t="s">
        <v>22</v>
      </c>
      <c r="D8" s="3">
        <v>1859035.6073147687</v>
      </c>
    </row>
    <row r="10" spans="1:10" ht="16" thickBot="1"/>
    <row r="11" spans="1:10">
      <c r="B11" s="11"/>
      <c r="C11" s="11" t="s">
        <v>78</v>
      </c>
      <c r="D11" s="11"/>
      <c r="F11" s="11" t="s">
        <v>79</v>
      </c>
      <c r="G11" s="11" t="s">
        <v>77</v>
      </c>
      <c r="I11" s="11" t="s">
        <v>82</v>
      </c>
      <c r="J11" s="11" t="s">
        <v>77</v>
      </c>
    </row>
    <row r="12" spans="1:10" ht="16" thickBot="1">
      <c r="B12" s="12" t="s">
        <v>54</v>
      </c>
      <c r="C12" s="13" t="s">
        <v>55</v>
      </c>
      <c r="D12" s="12" t="s">
        <v>71</v>
      </c>
      <c r="F12" s="13" t="s">
        <v>80</v>
      </c>
      <c r="G12" s="13" t="s">
        <v>81</v>
      </c>
      <c r="I12" s="13" t="s">
        <v>80</v>
      </c>
      <c r="J12" s="13" t="s">
        <v>81</v>
      </c>
    </row>
    <row r="13" spans="1:10">
      <c r="B13" s="2" t="s">
        <v>31</v>
      </c>
      <c r="C13" s="2" t="s">
        <v>6</v>
      </c>
      <c r="D13" s="4">
        <v>4.6562010654116415E-2</v>
      </c>
      <c r="F13" s="4">
        <v>0</v>
      </c>
      <c r="G13" s="14">
        <v>85</v>
      </c>
      <c r="I13" s="4">
        <v>250</v>
      </c>
      <c r="J13" s="14">
        <v>18835</v>
      </c>
    </row>
    <row r="14" spans="1:10">
      <c r="B14" s="2" t="s">
        <v>32</v>
      </c>
      <c r="C14" s="2" t="s">
        <v>12</v>
      </c>
      <c r="D14" s="5">
        <v>1.4999999999999999E-2</v>
      </c>
      <c r="F14" s="5">
        <v>0</v>
      </c>
      <c r="G14" s="14">
        <v>110</v>
      </c>
      <c r="I14" s="5">
        <v>398.5</v>
      </c>
      <c r="J14" s="14">
        <v>20035</v>
      </c>
    </row>
    <row r="15" spans="1:10" ht="16" thickBot="1">
      <c r="B15" s="1" t="s">
        <v>33</v>
      </c>
      <c r="C15" s="1" t="s">
        <v>14</v>
      </c>
      <c r="D15" s="6">
        <v>0</v>
      </c>
      <c r="F15" s="6">
        <v>0</v>
      </c>
      <c r="G15" s="3">
        <v>125</v>
      </c>
      <c r="I15" s="6">
        <v>597</v>
      </c>
      <c r="J15" s="3">
        <v>21020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3C72-48C5-4BF9-88A8-D25320383683}">
  <dimension ref="A1:J49"/>
  <sheetViews>
    <sheetView tabSelected="1" zoomScale="90" zoomScaleNormal="90" workbookViewId="0">
      <selection activeCell="E55" sqref="E55"/>
    </sheetView>
  </sheetViews>
  <sheetFormatPr baseColWidth="10" defaultColWidth="8.83203125" defaultRowHeight="15"/>
  <cols>
    <col min="1" max="1" width="37.5" customWidth="1"/>
    <col min="2" max="2" width="13.6640625" bestFit="1" customWidth="1"/>
    <col min="3" max="3" width="13.5" bestFit="1" customWidth="1"/>
    <col min="4" max="4" width="7.5" customWidth="1"/>
    <col min="5" max="5" width="23.5" customWidth="1"/>
    <col min="8" max="8" width="6.6640625" customWidth="1"/>
    <col min="9" max="9" width="3.33203125" bestFit="1" customWidth="1"/>
    <col min="10" max="10" width="12.5" customWidth="1"/>
  </cols>
  <sheetData>
    <row r="1" spans="1:10">
      <c r="A1" s="15" t="s">
        <v>86</v>
      </c>
      <c r="B1" s="16"/>
      <c r="C1" s="16"/>
      <c r="D1" s="16"/>
      <c r="E1" s="16"/>
      <c r="F1" s="16"/>
      <c r="G1" s="16"/>
      <c r="H1" s="16"/>
      <c r="I1" s="16"/>
      <c r="J1" s="17"/>
    </row>
    <row r="2" spans="1:10">
      <c r="A2" s="18" t="s">
        <v>0</v>
      </c>
      <c r="B2" s="19">
        <v>5.5E-2</v>
      </c>
      <c r="C2" s="20"/>
      <c r="D2" s="20"/>
      <c r="E2" s="20"/>
      <c r="F2" s="20"/>
      <c r="G2" s="20"/>
      <c r="H2" s="20"/>
      <c r="I2" s="20"/>
      <c r="J2" s="21"/>
    </row>
    <row r="3" spans="1:10">
      <c r="A3" s="18" t="s">
        <v>1</v>
      </c>
      <c r="B3" s="19">
        <f>0.15/0.1</f>
        <v>1.4999999999999998</v>
      </c>
      <c r="C3" s="20"/>
      <c r="D3" s="20"/>
      <c r="E3" s="20"/>
      <c r="F3" s="20"/>
      <c r="G3" s="20"/>
      <c r="H3" s="20"/>
      <c r="I3" s="20"/>
      <c r="J3" s="21"/>
    </row>
    <row r="4" spans="1:10">
      <c r="A4" s="18" t="s">
        <v>2</v>
      </c>
      <c r="B4" s="19">
        <v>0.04</v>
      </c>
      <c r="C4" s="20"/>
      <c r="D4" s="20"/>
      <c r="E4" s="20"/>
      <c r="F4" s="20"/>
      <c r="G4" s="20"/>
      <c r="H4" s="20"/>
      <c r="I4" s="20"/>
      <c r="J4" s="21"/>
    </row>
    <row r="5" spans="1:10">
      <c r="A5" s="18" t="s">
        <v>3</v>
      </c>
      <c r="B5" s="19">
        <v>0.05</v>
      </c>
      <c r="C5" s="20"/>
      <c r="D5" s="20"/>
      <c r="E5" s="20"/>
      <c r="F5" s="20"/>
      <c r="G5" s="20"/>
      <c r="H5" s="20"/>
      <c r="I5" s="20"/>
      <c r="J5" s="21"/>
    </row>
    <row r="6" spans="1:10">
      <c r="A6" s="18" t="s">
        <v>4</v>
      </c>
      <c r="B6" s="19">
        <v>5.0000000000000001E-3</v>
      </c>
      <c r="C6" s="20"/>
      <c r="D6" s="20"/>
      <c r="E6" s="20"/>
      <c r="F6" s="20"/>
      <c r="G6" s="20"/>
      <c r="H6" s="20"/>
      <c r="I6" s="20"/>
      <c r="J6" s="21"/>
    </row>
    <row r="7" spans="1:10">
      <c r="A7" s="18"/>
      <c r="B7" s="19"/>
      <c r="C7" s="20"/>
      <c r="D7" s="20"/>
      <c r="E7" s="20"/>
      <c r="F7" s="20"/>
      <c r="G7" s="20"/>
      <c r="H7" s="20"/>
      <c r="I7" s="20"/>
      <c r="J7" s="21"/>
    </row>
    <row r="8" spans="1:10">
      <c r="A8" s="18" t="s">
        <v>5</v>
      </c>
      <c r="B8" s="19">
        <f>B2+(0.05-B44)*B3+B6*B46</f>
        <v>6.9843015694428481E-2</v>
      </c>
      <c r="C8" s="20"/>
      <c r="D8" s="20"/>
      <c r="E8" s="20"/>
      <c r="F8" s="20"/>
      <c r="G8" s="20"/>
      <c r="H8" s="20"/>
      <c r="I8" s="20"/>
      <c r="J8" s="21"/>
    </row>
    <row r="9" spans="1:10">
      <c r="A9" s="18"/>
      <c r="B9" s="20"/>
      <c r="C9" s="20"/>
      <c r="D9" s="20"/>
      <c r="E9" s="20"/>
      <c r="F9" s="20"/>
      <c r="G9" s="20"/>
      <c r="H9" s="20"/>
      <c r="I9" s="20"/>
      <c r="J9" s="21"/>
    </row>
    <row r="10" spans="1:10">
      <c r="A10" s="18" t="s">
        <v>7</v>
      </c>
      <c r="B10" s="19">
        <f>6%/4</f>
        <v>1.4999999999999999E-2</v>
      </c>
      <c r="C10" s="20"/>
      <c r="D10" s="20"/>
      <c r="E10" s="20"/>
      <c r="F10" s="20"/>
      <c r="G10" s="20"/>
      <c r="H10" s="20"/>
      <c r="I10" s="20"/>
      <c r="J10" s="21"/>
    </row>
    <row r="11" spans="1:10">
      <c r="A11" s="18"/>
      <c r="B11" s="19"/>
      <c r="C11" s="20"/>
      <c r="D11" s="20"/>
      <c r="E11" s="20"/>
      <c r="F11" s="20"/>
      <c r="G11" s="20"/>
      <c r="H11" s="20"/>
      <c r="I11" s="20"/>
      <c r="J11" s="21"/>
    </row>
    <row r="12" spans="1:10">
      <c r="A12" s="18"/>
      <c r="B12" s="19"/>
      <c r="C12" s="20"/>
      <c r="D12" s="20"/>
      <c r="E12" s="22" t="s">
        <v>84</v>
      </c>
      <c r="F12" s="20"/>
      <c r="G12" s="20"/>
      <c r="H12" s="20"/>
      <c r="I12" s="20"/>
      <c r="J12" s="23" t="s">
        <v>85</v>
      </c>
    </row>
    <row r="13" spans="1:10">
      <c r="A13" s="18" t="s">
        <v>8</v>
      </c>
      <c r="B13" s="20">
        <v>1</v>
      </c>
      <c r="C13" s="24">
        <v>82454736</v>
      </c>
      <c r="D13" s="20">
        <v>1</v>
      </c>
      <c r="E13" s="25">
        <f>C13*$B$44*$B$8</f>
        <v>268145.37743047974</v>
      </c>
      <c r="F13" s="20"/>
      <c r="G13" s="20"/>
      <c r="H13" s="20"/>
      <c r="I13" s="20" t="s">
        <v>26</v>
      </c>
      <c r="J13" s="26">
        <f>($B$46*65000/12+$B$45*$B$24)*3</f>
        <v>45000</v>
      </c>
    </row>
    <row r="14" spans="1:10">
      <c r="A14" s="18"/>
      <c r="B14" s="20">
        <v>2</v>
      </c>
      <c r="C14" s="24">
        <v>78137596</v>
      </c>
      <c r="D14" s="20">
        <v>2</v>
      </c>
      <c r="E14" s="25">
        <f>C14*$B$44*$B$8</f>
        <v>254105.90327922878</v>
      </c>
      <c r="F14" s="20"/>
      <c r="G14" s="20"/>
      <c r="H14" s="20"/>
      <c r="I14" s="20" t="s">
        <v>27</v>
      </c>
      <c r="J14" s="26">
        <f>($B$46*65000/12+$B$45*$B$24)*3</f>
        <v>45000</v>
      </c>
    </row>
    <row r="15" spans="1:10">
      <c r="A15" s="18"/>
      <c r="B15" s="20">
        <v>3</v>
      </c>
      <c r="C15" s="24">
        <v>81607008</v>
      </c>
      <c r="D15" s="20">
        <v>3</v>
      </c>
      <c r="E15" s="25">
        <f>C15*$B$44*$B$8</f>
        <v>265388.53949071135</v>
      </c>
      <c r="F15" s="20"/>
      <c r="G15" s="20"/>
      <c r="H15" s="20"/>
      <c r="I15" s="20" t="s">
        <v>28</v>
      </c>
      <c r="J15" s="26">
        <f>($B$46*65000/12+$B$45*$B$24)*3</f>
        <v>45000</v>
      </c>
    </row>
    <row r="16" spans="1:10">
      <c r="A16" s="18"/>
      <c r="B16" s="20">
        <v>4</v>
      </c>
      <c r="C16" s="24">
        <v>104107016</v>
      </c>
      <c r="D16" s="20">
        <v>4</v>
      </c>
      <c r="E16" s="25">
        <f>C16*$B$44*$B$8</f>
        <v>338559.2684267523</v>
      </c>
      <c r="F16" s="20"/>
      <c r="G16" s="20"/>
      <c r="H16" s="20"/>
      <c r="I16" s="20" t="s">
        <v>29</v>
      </c>
      <c r="J16" s="26">
        <f>($B$46*65000/12+$B$45*$B$24)*3</f>
        <v>45000</v>
      </c>
    </row>
    <row r="17" spans="1:10">
      <c r="A17" s="18"/>
      <c r="B17" s="20">
        <v>5</v>
      </c>
      <c r="C17" s="24">
        <v>90187551</v>
      </c>
      <c r="D17" s="20">
        <v>5</v>
      </c>
      <c r="E17" s="25">
        <f>C17*$B$44*$B$8</f>
        <v>293292.73339042213</v>
      </c>
      <c r="F17" s="20"/>
      <c r="G17" s="20"/>
      <c r="H17" s="20"/>
      <c r="I17" s="20" t="s">
        <v>26</v>
      </c>
      <c r="J17" s="26">
        <f>($B$46*65000/12+$B$45*$B$24)*3</f>
        <v>45000</v>
      </c>
    </row>
    <row r="18" spans="1:10">
      <c r="A18" s="18"/>
      <c r="B18" s="20">
        <v>6</v>
      </c>
      <c r="C18" s="24">
        <v>85870411</v>
      </c>
      <c r="D18" s="20">
        <v>6</v>
      </c>
      <c r="E18" s="25">
        <f>C18*$B$44*$B$8</f>
        <v>279253.25923917117</v>
      </c>
      <c r="F18" s="20"/>
      <c r="G18" s="20"/>
      <c r="H18" s="20"/>
      <c r="I18" s="20" t="s">
        <v>27</v>
      </c>
      <c r="J18" s="26">
        <f>($B$46*65000/12+$B$45*$B$24)*3</f>
        <v>45000</v>
      </c>
    </row>
    <row r="19" spans="1:10">
      <c r="A19" s="18"/>
      <c r="B19" s="20">
        <v>7</v>
      </c>
      <c r="C19" s="24">
        <v>89339824</v>
      </c>
      <c r="D19" s="20">
        <v>7</v>
      </c>
      <c r="E19" s="25">
        <f>C19*$B$44*$B$8</f>
        <v>290535.89870268496</v>
      </c>
      <c r="F19" s="20"/>
      <c r="G19" s="20"/>
      <c r="H19" s="20"/>
      <c r="I19" s="20" t="s">
        <v>28</v>
      </c>
      <c r="J19" s="26">
        <f>($B$46*65000/12+$B$45*$B$24)*3</f>
        <v>45000</v>
      </c>
    </row>
    <row r="20" spans="1:10">
      <c r="A20" s="18"/>
      <c r="B20" s="20">
        <v>8</v>
      </c>
      <c r="C20" s="24">
        <v>111839832</v>
      </c>
      <c r="D20" s="20">
        <v>8</v>
      </c>
      <c r="E20" s="25">
        <f>C20*$B$44*$B$8</f>
        <v>363706.62763872591</v>
      </c>
      <c r="F20" s="20"/>
      <c r="G20" s="20"/>
      <c r="H20" s="20"/>
      <c r="I20" s="20" t="s">
        <v>29</v>
      </c>
      <c r="J20" s="26">
        <f>($B$46*65000/12+$B$45*$B$24)*3</f>
        <v>45000</v>
      </c>
    </row>
    <row r="21" spans="1:10">
      <c r="A21" s="18"/>
      <c r="B21" s="20"/>
      <c r="C21" s="20"/>
      <c r="D21" s="20"/>
      <c r="E21" s="20"/>
      <c r="F21" s="20"/>
      <c r="G21" s="20"/>
      <c r="H21" s="20"/>
      <c r="I21" s="20"/>
      <c r="J21" s="21"/>
    </row>
    <row r="22" spans="1:10">
      <c r="A22" s="18" t="s">
        <v>9</v>
      </c>
      <c r="B22" s="20">
        <f>39010328/63900</f>
        <v>610.49026604068854</v>
      </c>
      <c r="C22" s="20"/>
      <c r="D22" s="20"/>
      <c r="E22" s="20"/>
      <c r="F22" s="20"/>
      <c r="G22" s="20"/>
      <c r="H22" s="20"/>
      <c r="I22" s="20"/>
      <c r="J22" s="21"/>
    </row>
    <row r="23" spans="1:10">
      <c r="A23" s="18" t="s">
        <v>10</v>
      </c>
      <c r="B23" s="27">
        <f>1.5/100</f>
        <v>1.4999999999999999E-2</v>
      </c>
      <c r="C23" s="20"/>
      <c r="D23" s="20"/>
      <c r="E23" s="20"/>
      <c r="F23" s="20"/>
      <c r="G23" s="20"/>
      <c r="H23" s="20"/>
      <c r="I23" s="20"/>
      <c r="J23" s="21"/>
    </row>
    <row r="24" spans="1:10">
      <c r="A24" s="18" t="s">
        <v>11</v>
      </c>
      <c r="B24" s="25">
        <f>B22*B23</f>
        <v>9.1573539906103285</v>
      </c>
      <c r="C24" s="20" t="s">
        <v>24</v>
      </c>
      <c r="D24" s="20"/>
      <c r="E24" s="20"/>
      <c r="F24" s="20"/>
      <c r="G24" s="20"/>
      <c r="H24" s="20"/>
      <c r="I24" s="20"/>
      <c r="J24" s="21"/>
    </row>
    <row r="25" spans="1:10">
      <c r="A25" s="18"/>
      <c r="B25" s="20"/>
      <c r="C25" s="20"/>
      <c r="D25" s="20"/>
      <c r="E25" s="20"/>
      <c r="F25" s="20"/>
      <c r="G25" s="20"/>
      <c r="H25" s="20"/>
      <c r="I25" s="20"/>
      <c r="J25" s="21"/>
    </row>
    <row r="26" spans="1:10">
      <c r="A26" s="18"/>
      <c r="B26" s="20"/>
      <c r="C26" s="20"/>
      <c r="D26" s="20"/>
      <c r="E26" s="20"/>
      <c r="F26" s="20"/>
      <c r="G26" s="20"/>
      <c r="H26" s="20"/>
      <c r="I26" s="20"/>
      <c r="J26" s="21"/>
    </row>
    <row r="27" spans="1:10">
      <c r="A27" s="18" t="s">
        <v>13</v>
      </c>
      <c r="B27" s="25">
        <f>B24*B45</f>
        <v>4506.7990180966362</v>
      </c>
      <c r="C27" s="20"/>
      <c r="D27" s="20"/>
      <c r="E27" s="20"/>
      <c r="F27" s="20"/>
      <c r="G27" s="20"/>
      <c r="H27" s="20"/>
      <c r="I27" s="20"/>
      <c r="J27" s="21"/>
    </row>
    <row r="28" spans="1:10">
      <c r="A28" s="18"/>
      <c r="B28" s="20"/>
      <c r="C28" s="20"/>
      <c r="D28" s="20"/>
      <c r="E28" s="20"/>
      <c r="F28" s="20"/>
      <c r="G28" s="20"/>
      <c r="H28" s="20"/>
      <c r="I28" s="20"/>
      <c r="J28" s="21"/>
    </row>
    <row r="29" spans="1:10">
      <c r="A29" s="18"/>
      <c r="B29" s="20"/>
      <c r="C29" s="20"/>
      <c r="D29" s="20"/>
      <c r="E29" s="20"/>
      <c r="F29" s="20"/>
      <c r="G29" s="20"/>
      <c r="H29" s="20"/>
      <c r="I29" s="20"/>
      <c r="J29" s="21"/>
    </row>
    <row r="30" spans="1:10">
      <c r="A30" s="18" t="s">
        <v>15</v>
      </c>
      <c r="B30" s="25">
        <f>B46*(65000/12)</f>
        <v>10493.200981903363</v>
      </c>
      <c r="C30" s="20"/>
      <c r="D30" s="20"/>
      <c r="E30" s="20"/>
      <c r="F30" s="20"/>
      <c r="G30" s="20"/>
      <c r="H30" s="20"/>
      <c r="I30" s="20"/>
      <c r="J30" s="21"/>
    </row>
    <row r="31" spans="1:10">
      <c r="A31" s="18" t="s">
        <v>16</v>
      </c>
      <c r="B31" s="25">
        <f>B46*B30</f>
        <v>20327.495417837112</v>
      </c>
      <c r="C31" s="20"/>
      <c r="D31" s="20"/>
      <c r="E31" s="20"/>
      <c r="F31" s="20"/>
      <c r="G31" s="20"/>
      <c r="H31" s="20"/>
      <c r="I31" s="20"/>
      <c r="J31" s="21"/>
    </row>
    <row r="32" spans="1:10">
      <c r="A32" s="18" t="s">
        <v>17</v>
      </c>
      <c r="B32" s="20">
        <f>125*B46</f>
        <v>242.15079189007758</v>
      </c>
      <c r="C32" s="20"/>
      <c r="D32" s="20"/>
      <c r="E32" s="20"/>
      <c r="F32" s="20"/>
      <c r="G32" s="20"/>
      <c r="H32" s="20"/>
      <c r="I32" s="20"/>
      <c r="J32" s="21"/>
    </row>
    <row r="33" spans="1:10">
      <c r="A33" s="18" t="s">
        <v>18</v>
      </c>
      <c r="B33" s="20">
        <v>250</v>
      </c>
      <c r="C33" s="20"/>
      <c r="D33" s="20"/>
      <c r="E33" s="20"/>
      <c r="F33" s="20"/>
      <c r="G33" s="20"/>
      <c r="H33" s="20"/>
      <c r="I33" s="20"/>
      <c r="J33" s="21"/>
    </row>
    <row r="34" spans="1:10">
      <c r="A34" s="18" t="s">
        <v>19</v>
      </c>
      <c r="B34" s="20">
        <f>B32+B33</f>
        <v>492.15079189007758</v>
      </c>
      <c r="C34" s="20"/>
      <c r="D34" s="20"/>
      <c r="E34" s="20"/>
      <c r="F34" s="20"/>
      <c r="G34" s="20"/>
      <c r="H34" s="20"/>
      <c r="I34" s="20"/>
      <c r="J34" s="21"/>
    </row>
    <row r="35" spans="1:10">
      <c r="A35" s="18"/>
      <c r="B35" s="20"/>
      <c r="C35" s="20"/>
      <c r="D35" s="20"/>
      <c r="E35" s="20"/>
      <c r="F35" s="20"/>
      <c r="G35" s="20"/>
      <c r="H35" s="20"/>
      <c r="I35" s="20"/>
      <c r="J35" s="21"/>
    </row>
    <row r="36" spans="1:10">
      <c r="A36" s="18" t="s">
        <v>20</v>
      </c>
      <c r="B36" s="25">
        <f>B30+B27</f>
        <v>15000</v>
      </c>
      <c r="C36" s="20"/>
      <c r="D36" s="20"/>
      <c r="E36" s="20"/>
      <c r="F36" s="20"/>
      <c r="G36" s="20"/>
      <c r="H36" s="20"/>
      <c r="I36" s="20"/>
      <c r="J36" s="21"/>
    </row>
    <row r="37" spans="1:10">
      <c r="A37" s="18" t="s">
        <v>21</v>
      </c>
      <c r="B37" s="20">
        <v>15000</v>
      </c>
      <c r="C37" s="20"/>
      <c r="D37" s="20"/>
      <c r="E37" s="20"/>
      <c r="F37" s="20"/>
      <c r="G37" s="20"/>
      <c r="H37" s="20"/>
      <c r="I37" s="20"/>
      <c r="J37" s="21"/>
    </row>
    <row r="38" spans="1:10">
      <c r="A38" s="18"/>
      <c r="B38" s="20"/>
      <c r="C38" s="20"/>
      <c r="D38" s="20"/>
      <c r="E38" s="20"/>
      <c r="F38" s="20"/>
      <c r="G38" s="20"/>
      <c r="H38" s="20"/>
      <c r="I38" s="20"/>
      <c r="J38" s="21"/>
    </row>
    <row r="39" spans="1:10">
      <c r="A39" s="18" t="s">
        <v>25</v>
      </c>
      <c r="B39" s="28">
        <f>NPV(B10,J13:J20)</f>
        <v>336866.62859704066</v>
      </c>
      <c r="C39" s="20"/>
      <c r="D39" s="20"/>
      <c r="E39" s="20"/>
      <c r="F39" s="20"/>
      <c r="G39" s="20"/>
      <c r="H39" s="20"/>
      <c r="I39" s="20"/>
      <c r="J39" s="21"/>
    </row>
    <row r="40" spans="1:10">
      <c r="A40" s="18"/>
      <c r="B40" s="20"/>
      <c r="C40" s="20"/>
      <c r="D40" s="20"/>
      <c r="E40" s="20"/>
      <c r="F40" s="20"/>
      <c r="G40" s="20"/>
      <c r="H40" s="20"/>
      <c r="I40" s="20"/>
      <c r="J40" s="21"/>
    </row>
    <row r="41" spans="1:10">
      <c r="A41" s="29" t="s">
        <v>23</v>
      </c>
      <c r="B41" s="30">
        <f>NPV(B10,E13:E20)</f>
        <v>2195902.2359118094</v>
      </c>
      <c r="C41" s="31"/>
      <c r="D41" s="31"/>
      <c r="E41" s="31"/>
      <c r="F41" s="31"/>
      <c r="G41" s="31"/>
      <c r="H41" s="31"/>
      <c r="I41" s="31"/>
      <c r="J41" s="32"/>
    </row>
    <row r="43" spans="1:10">
      <c r="A43" s="15" t="s">
        <v>87</v>
      </c>
      <c r="B43" s="17"/>
    </row>
    <row r="44" spans="1:10">
      <c r="A44" s="18" t="s">
        <v>6</v>
      </c>
      <c r="B44" s="33">
        <v>4.6562010654116415E-2</v>
      </c>
    </row>
    <row r="45" spans="1:10">
      <c r="A45" s="18" t="s">
        <v>12</v>
      </c>
      <c r="B45" s="34">
        <v>492.15079189007764</v>
      </c>
    </row>
    <row r="46" spans="1:10">
      <c r="A46" s="29" t="s">
        <v>83</v>
      </c>
      <c r="B46" s="35">
        <v>1.9372063351206208</v>
      </c>
    </row>
    <row r="48" spans="1:10">
      <c r="A48" s="15" t="s">
        <v>88</v>
      </c>
      <c r="B48" s="17"/>
    </row>
    <row r="49" spans="1:2">
      <c r="A49" s="29" t="s">
        <v>22</v>
      </c>
      <c r="B49" s="36">
        <f>B41-B39</f>
        <v>1859035.6073147687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郑雨琦</cp:lastModifiedBy>
  <dcterms:created xsi:type="dcterms:W3CDTF">2019-11-14T15:22:11Z</dcterms:created>
  <dcterms:modified xsi:type="dcterms:W3CDTF">2019-11-19T00:24:42Z</dcterms:modified>
</cp:coreProperties>
</file>