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115" windowHeight="7740" activeTab="5"/>
  </bookViews>
  <sheets>
    <sheet name="Tabelle1" sheetId="1" r:id="rId1"/>
    <sheet name="Tabelle2" sheetId="2" r:id="rId2"/>
    <sheet name="Kosten" sheetId="5" r:id="rId3"/>
    <sheet name="Aufteilugn der Kosten" sheetId="3" r:id="rId4"/>
    <sheet name="Einflussfaktoren" sheetId="4" r:id="rId5"/>
    <sheet name="Test1" sheetId="6" r:id="rId6"/>
    <sheet name="Test 2" sheetId="7" r:id="rId7"/>
  </sheets>
  <calcPr calcId="144525"/>
</workbook>
</file>

<file path=xl/calcChain.xml><?xml version="1.0" encoding="utf-8"?>
<calcChain xmlns="http://schemas.openxmlformats.org/spreadsheetml/2006/main">
  <c r="O6" i="6" l="1"/>
  <c r="N6" i="6"/>
  <c r="M6" i="6"/>
  <c r="M6" i="7"/>
  <c r="O6" i="7"/>
  <c r="N6" i="7"/>
  <c r="D66" i="7" l="1"/>
  <c r="D65" i="7"/>
  <c r="D64" i="7"/>
  <c r="D63" i="7"/>
  <c r="D62" i="7"/>
  <c r="D61" i="7"/>
  <c r="D58" i="7"/>
  <c r="D57" i="7"/>
  <c r="D56" i="7"/>
  <c r="D55" i="7"/>
  <c r="D54" i="7"/>
  <c r="D42" i="7"/>
  <c r="D41" i="7"/>
  <c r="D40" i="7"/>
  <c r="D39" i="7"/>
  <c r="D38" i="7"/>
  <c r="D37" i="7"/>
  <c r="D36" i="7"/>
  <c r="D35" i="7"/>
  <c r="D34" i="7"/>
  <c r="D33" i="7"/>
  <c r="C5" i="7" s="1"/>
  <c r="D32" i="7"/>
  <c r="D31" i="7"/>
  <c r="D30" i="7"/>
  <c r="D29" i="7"/>
  <c r="D26" i="7"/>
  <c r="D25" i="7"/>
  <c r="D24" i="7"/>
  <c r="D23" i="7"/>
  <c r="D22" i="7"/>
  <c r="D21" i="7"/>
  <c r="D20" i="7"/>
  <c r="D19" i="7"/>
  <c r="O37" i="6"/>
  <c r="N34" i="6"/>
  <c r="O3" i="6"/>
  <c r="O4" i="6"/>
  <c r="N4" i="6"/>
  <c r="N3" i="6"/>
  <c r="D62" i="6"/>
  <c r="D63" i="6"/>
  <c r="D64" i="6"/>
  <c r="D65" i="6"/>
  <c r="D66" i="6"/>
  <c r="D61" i="6"/>
  <c r="D55" i="6"/>
  <c r="D56" i="6"/>
  <c r="D57" i="6"/>
  <c r="D58" i="6"/>
  <c r="D54" i="6"/>
  <c r="N18" i="6" l="1"/>
  <c r="N19" i="6"/>
  <c r="N23" i="6"/>
  <c r="N29" i="6"/>
  <c r="N41" i="6"/>
  <c r="N37" i="6"/>
  <c r="O17" i="6"/>
  <c r="N20" i="6"/>
  <c r="O22" i="6"/>
  <c r="O28" i="6"/>
  <c r="O40" i="6"/>
  <c r="O36" i="6"/>
  <c r="N17" i="6"/>
  <c r="O20" i="6"/>
  <c r="N22" i="6"/>
  <c r="N28" i="6"/>
  <c r="N40" i="6"/>
  <c r="N36" i="6"/>
  <c r="N13" i="6"/>
  <c r="O16" i="6"/>
  <c r="O25" i="6"/>
  <c r="O21" i="6"/>
  <c r="O27" i="6"/>
  <c r="O39" i="6"/>
  <c r="O35" i="6"/>
  <c r="O13" i="6"/>
  <c r="N16" i="6"/>
  <c r="N25" i="6"/>
  <c r="N21" i="6"/>
  <c r="N27" i="6"/>
  <c r="N39" i="6"/>
  <c r="N35" i="6"/>
  <c r="N14" i="6"/>
  <c r="O15" i="6"/>
  <c r="O24" i="6"/>
  <c r="N26" i="6"/>
  <c r="N33" i="6"/>
  <c r="O38" i="6"/>
  <c r="O34" i="6"/>
  <c r="O14" i="6"/>
  <c r="N15" i="6"/>
  <c r="N24" i="6"/>
  <c r="O26" i="6"/>
  <c r="O33" i="6"/>
  <c r="N38" i="6"/>
  <c r="O18" i="6"/>
  <c r="O19" i="6"/>
  <c r="O23" i="6"/>
  <c r="O29" i="6"/>
  <c r="O41" i="6"/>
  <c r="C4" i="7"/>
  <c r="O3" i="7"/>
  <c r="O4" i="7" s="1"/>
  <c r="N3" i="7"/>
  <c r="N4" i="7" s="1"/>
  <c r="M3" i="7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C5" i="6" s="1"/>
  <c r="D42" i="6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20" i="6"/>
  <c r="D21" i="6"/>
  <c r="D22" i="6"/>
  <c r="D23" i="6"/>
  <c r="D24" i="6"/>
  <c r="D25" i="6"/>
  <c r="D26" i="6"/>
  <c r="D19" i="6"/>
  <c r="C4" i="6" s="1"/>
  <c r="K17" i="3"/>
  <c r="K18" i="3"/>
  <c r="K19" i="3"/>
  <c r="K20" i="3"/>
  <c r="K21" i="3"/>
  <c r="I23" i="3"/>
  <c r="J23" i="3"/>
  <c r="K23" i="3"/>
  <c r="M4" i="7" l="1"/>
  <c r="N29" i="7"/>
  <c r="N41" i="7"/>
  <c r="N39" i="7"/>
  <c r="N37" i="7"/>
  <c r="N35" i="7"/>
  <c r="N33" i="7"/>
  <c r="N13" i="7"/>
  <c r="N27" i="7"/>
  <c r="N26" i="7"/>
  <c r="N24" i="7"/>
  <c r="N22" i="7"/>
  <c r="N20" i="7"/>
  <c r="N18" i="7"/>
  <c r="N15" i="7"/>
  <c r="N28" i="7"/>
  <c r="N40" i="7"/>
  <c r="N38" i="7"/>
  <c r="N36" i="7"/>
  <c r="N34" i="7"/>
  <c r="N17" i="7"/>
  <c r="N25" i="7"/>
  <c r="N23" i="7"/>
  <c r="N21" i="7"/>
  <c r="N19" i="7"/>
  <c r="N14" i="7"/>
  <c r="N16" i="7"/>
  <c r="O41" i="7"/>
  <c r="O39" i="7"/>
  <c r="O37" i="7"/>
  <c r="O35" i="7"/>
  <c r="O33" i="7"/>
  <c r="O13" i="7"/>
  <c r="O26" i="7"/>
  <c r="O24" i="7"/>
  <c r="O22" i="7"/>
  <c r="O20" i="7"/>
  <c r="O18" i="7"/>
  <c r="O16" i="7"/>
  <c r="O15" i="7"/>
  <c r="O28" i="7"/>
  <c r="O40" i="7"/>
  <c r="O38" i="7"/>
  <c r="O36" i="7"/>
  <c r="O34" i="7"/>
  <c r="O17" i="7"/>
  <c r="O25" i="7"/>
  <c r="O23" i="7"/>
  <c r="O21" i="7"/>
  <c r="O19" i="7"/>
  <c r="O14" i="7"/>
  <c r="O27" i="7"/>
  <c r="O29" i="7"/>
  <c r="M3" i="6"/>
  <c r="M4" i="6"/>
  <c r="M13" i="6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3" i="5"/>
  <c r="C2" i="5"/>
  <c r="M27" i="7" l="1"/>
  <c r="M33" i="7"/>
  <c r="M15" i="7"/>
  <c r="M19" i="7"/>
  <c r="M29" i="7"/>
  <c r="M13" i="7"/>
  <c r="M28" i="7"/>
  <c r="M14" i="7"/>
  <c r="M16" i="7"/>
  <c r="M23" i="7"/>
  <c r="M40" i="7"/>
  <c r="M21" i="7"/>
  <c r="M26" i="7"/>
  <c r="M38" i="7"/>
  <c r="M41" i="7"/>
  <c r="M24" i="7"/>
  <c r="M36" i="7"/>
  <c r="M39" i="7"/>
  <c r="M22" i="7"/>
  <c r="M34" i="7"/>
  <c r="M37" i="7"/>
  <c r="M20" i="7"/>
  <c r="M17" i="7"/>
  <c r="M35" i="7"/>
  <c r="M18" i="7"/>
  <c r="M25" i="7"/>
  <c r="M38" i="6"/>
  <c r="M24" i="6"/>
  <c r="M39" i="6"/>
  <c r="M25" i="6"/>
  <c r="M40" i="6"/>
  <c r="M20" i="6"/>
  <c r="M34" i="6"/>
  <c r="M16" i="6"/>
  <c r="M17" i="6"/>
  <c r="M36" i="6"/>
  <c r="M22" i="6"/>
  <c r="M23" i="6"/>
  <c r="M41" i="6"/>
  <c r="M15" i="6"/>
  <c r="M33" i="6"/>
  <c r="M35" i="6"/>
  <c r="M21" i="6"/>
  <c r="M18" i="6"/>
  <c r="M37" i="6"/>
  <c r="M14" i="6"/>
  <c r="M26" i="6"/>
  <c r="M29" i="6"/>
  <c r="M27" i="6"/>
  <c r="M28" i="6"/>
  <c r="M19" i="6"/>
  <c r="C31" i="2"/>
  <c r="C30" i="2"/>
  <c r="C39" i="2"/>
  <c r="C38" i="2"/>
  <c r="C35" i="2"/>
  <c r="C34" i="2"/>
  <c r="C27" i="2"/>
  <c r="C26" i="2"/>
</calcChain>
</file>

<file path=xl/sharedStrings.xml><?xml version="1.0" encoding="utf-8"?>
<sst xmlns="http://schemas.openxmlformats.org/spreadsheetml/2006/main" count="398" uniqueCount="146">
  <si>
    <t>klein</t>
  </si>
  <si>
    <t>mittelklein</t>
  </si>
  <si>
    <t>mittelgroß</t>
  </si>
  <si>
    <t>groß</t>
  </si>
  <si>
    <t>pro Kopf</t>
  </si>
  <si>
    <t>Total</t>
  </si>
  <si>
    <t>2,290,658</t>
  </si>
  <si>
    <t>3,479,637</t>
  </si>
  <si>
    <t>4,545,193</t>
  </si>
  <si>
    <t>8,814,005</t>
  </si>
  <si>
    <t>Types of attack</t>
  </si>
  <si>
    <t>Denial of services</t>
  </si>
  <si>
    <t>Web-based attacks</t>
  </si>
  <si>
    <t>Malicious insiders</t>
  </si>
  <si>
    <t>Viruses, Worms, Trojans</t>
  </si>
  <si>
    <t>Malicious code</t>
  </si>
  <si>
    <t>Stolen devices</t>
  </si>
  <si>
    <t>Phishing &amp; social engineering</t>
  </si>
  <si>
    <t>Botnets</t>
  </si>
  <si>
    <t>Malware</t>
  </si>
  <si>
    <t>Typ</t>
  </si>
  <si>
    <t>Kosten</t>
  </si>
  <si>
    <t>Figure 6. The cost of attacks varies according to organizational size</t>
  </si>
  <si>
    <r>
      <t xml:space="preserve">über </t>
    </r>
    <r>
      <rPr>
        <b/>
        <sz val="11"/>
        <color theme="1"/>
        <rFont val="Calibri"/>
        <family val="2"/>
      </rPr>
      <t>Ø</t>
    </r>
  </si>
  <si>
    <r>
      <t xml:space="preserve">unter </t>
    </r>
    <r>
      <rPr>
        <b/>
        <sz val="11"/>
        <color theme="1"/>
        <rFont val="Calibri"/>
        <family val="2"/>
      </rPr>
      <t>Ø</t>
    </r>
  </si>
  <si>
    <t>Figure 7. Average annualized cost by industry sector</t>
  </si>
  <si>
    <t>Retail</t>
  </si>
  <si>
    <t>Media</t>
  </si>
  <si>
    <t>Automotive</t>
  </si>
  <si>
    <t>Consumer products</t>
  </si>
  <si>
    <t>Hospitality</t>
  </si>
  <si>
    <t>Services</t>
  </si>
  <si>
    <t>Transportation</t>
  </si>
  <si>
    <t>Industrial</t>
  </si>
  <si>
    <t>Education &amp; research</t>
  </si>
  <si>
    <t>Public sector</t>
  </si>
  <si>
    <t>Technology</t>
  </si>
  <si>
    <t>Pharmaceutical</t>
  </si>
  <si>
    <t>Utilities &amp; energy</t>
  </si>
  <si>
    <t>Financial services</t>
  </si>
  <si>
    <t>€ in Mio</t>
  </si>
  <si>
    <t>Industriezweig</t>
  </si>
  <si>
    <t>Figure 9. Percentage annualized cyber crime cost by attack type</t>
  </si>
  <si>
    <t>Figure 13. Percentage cost for external consequences</t>
  </si>
  <si>
    <t>Other costs</t>
  </si>
  <si>
    <t>Information loss</t>
  </si>
  <si>
    <t>Revenue loss</t>
  </si>
  <si>
    <t>Business disruption</t>
  </si>
  <si>
    <t>Equipment damages</t>
  </si>
  <si>
    <t>Figure 14. Percentage cost by internal activity center</t>
  </si>
  <si>
    <t>Detection</t>
  </si>
  <si>
    <t>Recovery</t>
  </si>
  <si>
    <t>Investigation</t>
  </si>
  <si>
    <t>Containment</t>
  </si>
  <si>
    <t>Incident mgmt</t>
  </si>
  <si>
    <t>Ex-post response</t>
  </si>
  <si>
    <t>Figure 17. Activity cost comparison and the use of security intelligence activities</t>
  </si>
  <si>
    <t>without</t>
  </si>
  <si>
    <t>Investigation + Icident mgmt</t>
  </si>
  <si>
    <t>Figure 18. Seven enabling security technologies deployed</t>
  </si>
  <si>
    <t>Automated policy management tools</t>
  </si>
  <si>
    <t>Enterprise deployment of GRC tools</t>
  </si>
  <si>
    <t>Access governance tools</t>
  </si>
  <si>
    <t>Extensive use of data loss prevention tools</t>
  </si>
  <si>
    <t>Security intelligence tools</t>
  </si>
  <si>
    <t>Extensive deployment of encryption technologies</t>
  </si>
  <si>
    <t>Advanced perimeter controls and firewall technologies</t>
  </si>
  <si>
    <t>mittelgroß 10k - 25k</t>
  </si>
  <si>
    <t>groß &gt; 25k</t>
  </si>
  <si>
    <t>klein &lt;  2k</t>
  </si>
  <si>
    <t>mittelklein 2k - 10k</t>
  </si>
  <si>
    <t>Figure 20. Seven enterprise security governance activities deployed</t>
  </si>
  <si>
    <t>Extensive use of security metrics</t>
  </si>
  <si>
    <t>Substantial training and awareness activities</t>
  </si>
  <si>
    <t>Employment of certified/expert security personnel</t>
  </si>
  <si>
    <t>Formation of a senior-level security council</t>
  </si>
  <si>
    <t>Appointment of a high-level security leader (CISO)</t>
  </si>
  <si>
    <t>Adequacy of budgeted resources</t>
  </si>
  <si>
    <t>Certification against industry-leading standards</t>
  </si>
  <si>
    <t>not addaptive!</t>
  </si>
  <si>
    <t>Kosten von Atacken  abhänig der Unternehmensgröße (4 teile)</t>
  </si>
  <si>
    <t>with (Mio)</t>
  </si>
  <si>
    <t>Kostensparfaktor</t>
  </si>
  <si>
    <t>48 successful attacks per week</t>
  </si>
  <si>
    <t>Enterprise seats refer to the number of direct connections to the network and enterprise systems</t>
  </si>
  <si>
    <t>average cost of 4.8 million (median)</t>
  </si>
  <si>
    <t>Firmengröße 1,044 to 95,419 -&gt; median of 13,785 seats</t>
  </si>
  <si>
    <t>Resulatat:</t>
  </si>
  <si>
    <t>Sitze</t>
  </si>
  <si>
    <t>min</t>
  </si>
  <si>
    <t>median</t>
  </si>
  <si>
    <t>max</t>
  </si>
  <si>
    <t>Figure 2. The Cost of Cyber Crime</t>
  </si>
  <si>
    <t>mean</t>
  </si>
  <si>
    <t>18,301,448</t>
  </si>
  <si>
    <t>4,840,320</t>
  </si>
  <si>
    <t>3,241,289</t>
  </si>
  <si>
    <t>Fest</t>
  </si>
  <si>
    <t>Costs</t>
  </si>
  <si>
    <t>PCs</t>
  </si>
  <si>
    <t>Kosten Pro PC</t>
  </si>
  <si>
    <t>IN</t>
  </si>
  <si>
    <t>OUT</t>
  </si>
  <si>
    <t>Stats:</t>
  </si>
  <si>
    <t>17302*x^(-0,441)</t>
  </si>
  <si>
    <t>Kosten pro Datensatz</t>
  </si>
  <si>
    <t>-&gt; Basis</t>
  </si>
  <si>
    <t>-&gt; Exponent</t>
  </si>
  <si>
    <t>Gesamtkosten:</t>
  </si>
  <si>
    <t>wie viele haben das umgesetzt</t>
  </si>
  <si>
    <t>none</t>
  </si>
  <si>
    <t>Aufteilung:</t>
  </si>
  <si>
    <t>Aufteilung</t>
  </si>
  <si>
    <t>Figure 7. Average annualized cost by industry sector in MIO</t>
  </si>
  <si>
    <t>average:</t>
  </si>
  <si>
    <t>Sector:</t>
  </si>
  <si>
    <t>Productivity loss</t>
  </si>
  <si>
    <t>Direct labor</t>
  </si>
  <si>
    <t>Indirect labor</t>
  </si>
  <si>
    <t>Cash outlay</t>
  </si>
  <si>
    <t>Figure 15. Percentage activity cost by six specific cost components</t>
  </si>
  <si>
    <t>Overhead</t>
  </si>
  <si>
    <t>Other</t>
  </si>
  <si>
    <t>Select</t>
  </si>
  <si>
    <t>Internal costs are extrapolated using labor (time) as a surrogate for direct and indirect costs. This is also</t>
  </si>
  <si>
    <t>used to allocate an overhead component for fixed costs such as multiyear investments in technologies.</t>
  </si>
  <si>
    <t>internal costs</t>
  </si>
  <si>
    <t>external</t>
  </si>
  <si>
    <t>In Verhätlnis von Productivity loss</t>
  </si>
  <si>
    <t>In verhätlnis von Direct labor</t>
  </si>
  <si>
    <t>befallene Rechner bei aktueller Auswahl</t>
  </si>
  <si>
    <t>Kosten bei Angriffen</t>
  </si>
  <si>
    <t>aktuelle Auswahl:</t>
  </si>
  <si>
    <t>Kreisidagramm 1</t>
  </si>
  <si>
    <t>Kreisidagramm 2</t>
  </si>
  <si>
    <t>Liniendiagramm</t>
  </si>
  <si>
    <t>Max Punkte</t>
  </si>
  <si>
    <t>Min Punkte</t>
  </si>
  <si>
    <t>38377x^-0.654</t>
  </si>
  <si>
    <t>AVG</t>
  </si>
  <si>
    <t>MAX</t>
  </si>
  <si>
    <t>MIN</t>
  </si>
  <si>
    <t>1734,9*x^-0,266</t>
  </si>
  <si>
    <t>Kosten pro PC:</t>
  </si>
  <si>
    <t>Anzahl der Clients</t>
  </si>
  <si>
    <t>Sicherheitsvorkerhungen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</si>
</sst>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/>
    <xf numFmtId="3" fontId="0" fillId="0" borderId="0" xfId="0" applyNumberFormat="1"/>
    <xf numFmtId="0" fontId="0" fillId="0" borderId="0" xfId="0" quotePrefix="1"/>
    <xf numFmtId="0" fontId="0" fillId="0" borderId="1" xfId="0" applyBorder="1"/>
    <xf numFmtId="10" fontId="0" fillId="0" borderId="0" xfId="0" applyNumberFormat="1"/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2" xfId="0" applyBorder="1"/>
    <xf numFmtId="10" fontId="0" fillId="0" borderId="0" xfId="0" applyNumberFormat="1" applyBorder="1"/>
    <xf numFmtId="0" fontId="0" fillId="0" borderId="3" xfId="0" applyBorder="1"/>
    <xf numFmtId="0" fontId="0" fillId="0" borderId="5" xfId="0" applyBorder="1"/>
    <xf numFmtId="10" fontId="0" fillId="0" borderId="6" xfId="0" applyNumberFormat="1" applyBorder="1"/>
    <xf numFmtId="0" fontId="0" fillId="0" borderId="7" xfId="0" applyBorder="1"/>
    <xf numFmtId="10" fontId="0" fillId="0" borderId="8" xfId="0" applyNumberFormat="1" applyBorder="1"/>
    <xf numFmtId="9" fontId="0" fillId="0" borderId="2" xfId="0" applyNumberFormat="1" applyBorder="1"/>
    <xf numFmtId="9" fontId="0" fillId="0" borderId="9" xfId="0" applyNumberFormat="1" applyBorder="1"/>
    <xf numFmtId="9" fontId="0" fillId="0" borderId="10" xfId="0" applyNumberFormat="1" applyBorder="1"/>
    <xf numFmtId="10" fontId="0" fillId="0" borderId="2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2" fillId="0" borderId="2" xfId="0" applyFont="1" applyBorder="1"/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6" fillId="0" borderId="0" xfId="0" applyFont="1"/>
    <xf numFmtId="0" fontId="0" fillId="0" borderId="4" xfId="0" applyBorder="1"/>
    <xf numFmtId="0" fontId="0" fillId="0" borderId="6" xfId="0" applyBorder="1"/>
    <xf numFmtId="0" fontId="2" fillId="0" borderId="3" xfId="0" applyFont="1" applyBorder="1"/>
    <xf numFmtId="0" fontId="2" fillId="0" borderId="4" xfId="0" applyFont="1" applyBorder="1"/>
    <xf numFmtId="0" fontId="0" fillId="0" borderId="11" xfId="0" applyBorder="1"/>
    <xf numFmtId="0" fontId="0" fillId="0" borderId="12" xfId="0" applyBorder="1"/>
    <xf numFmtId="0" fontId="2" fillId="0" borderId="11" xfId="0" applyFont="1" applyBorder="1"/>
    <xf numFmtId="0" fontId="2" fillId="0" borderId="12" xfId="0" applyFont="1" applyBorder="1"/>
    <xf numFmtId="0" fontId="2" fillId="0" borderId="5" xfId="0" applyFont="1" applyBorder="1"/>
    <xf numFmtId="0" fontId="2" fillId="0" borderId="6" xfId="0" applyFont="1" applyBorder="1"/>
    <xf numFmtId="1" fontId="0" fillId="0" borderId="1" xfId="0" applyNumberFormat="1" applyBorder="1"/>
    <xf numFmtId="9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Tabelle2!$C$20</c:f>
              <c:strCache>
                <c:ptCount val="1"/>
                <c:pt idx="0">
                  <c:v>Kosten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5"/>
          </c:marker>
          <c:xVal>
            <c:numRef>
              <c:f>Tabelle2!$B$21:$B$23</c:f>
              <c:numCache>
                <c:formatCode>General</c:formatCode>
                <c:ptCount val="3"/>
                <c:pt idx="0">
                  <c:v>1044</c:v>
                </c:pt>
                <c:pt idx="1">
                  <c:v>13785</c:v>
                </c:pt>
                <c:pt idx="2">
                  <c:v>95419</c:v>
                </c:pt>
              </c:numCache>
            </c:numRef>
          </c:xVal>
          <c:yVal>
            <c:numRef>
              <c:f>Tabelle2!$C$21:$C$23</c:f>
              <c:numCache>
                <c:formatCode>General</c:formatCode>
                <c:ptCount val="3"/>
                <c:pt idx="0">
                  <c:v>595437</c:v>
                </c:pt>
                <c:pt idx="1">
                  <c:v>4800000</c:v>
                </c:pt>
                <c:pt idx="2">
                  <c:v>18301448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Tabelle2!$A$25</c:f>
              <c:strCache>
                <c:ptCount val="1"/>
                <c:pt idx="0">
                  <c:v>klein</c:v>
                </c:pt>
              </c:strCache>
            </c:strRef>
          </c:tx>
          <c:xVal>
            <c:numRef>
              <c:f>Tabelle2!$B$26:$B$27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Tabelle2!$C$26:$C$27</c:f>
              <c:numCache>
                <c:formatCode>General</c:formatCode>
                <c:ptCount val="2"/>
                <c:pt idx="0">
                  <c:v>730000</c:v>
                </c:pt>
                <c:pt idx="1">
                  <c:v>1460000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Tabelle2!$A$29</c:f>
              <c:strCache>
                <c:ptCount val="1"/>
                <c:pt idx="0">
                  <c:v>mittelklein</c:v>
                </c:pt>
              </c:strCache>
            </c:strRef>
          </c:tx>
          <c:xVal>
            <c:numRef>
              <c:f>Tabelle2!$B$30:$B$31</c:f>
              <c:numCache>
                <c:formatCode>General</c:formatCode>
                <c:ptCount val="2"/>
                <c:pt idx="0">
                  <c:v>2000</c:v>
                </c:pt>
                <c:pt idx="1">
                  <c:v>10000</c:v>
                </c:pt>
              </c:numCache>
            </c:numRef>
          </c:xVal>
          <c:yVal>
            <c:numRef>
              <c:f>Tabelle2!$C$30:$C$31</c:f>
              <c:numCache>
                <c:formatCode>General</c:formatCode>
                <c:ptCount val="2"/>
                <c:pt idx="0">
                  <c:v>656000</c:v>
                </c:pt>
                <c:pt idx="1">
                  <c:v>3280000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Tabelle2!$A$33</c:f>
              <c:strCache>
                <c:ptCount val="1"/>
                <c:pt idx="0">
                  <c:v>mittelgroß</c:v>
                </c:pt>
              </c:strCache>
            </c:strRef>
          </c:tx>
          <c:xVal>
            <c:numRef>
              <c:f>Tabelle2!$B$34:$B$35</c:f>
              <c:numCache>
                <c:formatCode>General</c:formatCode>
                <c:ptCount val="2"/>
                <c:pt idx="0">
                  <c:v>10000</c:v>
                </c:pt>
                <c:pt idx="1">
                  <c:v>25000</c:v>
                </c:pt>
              </c:numCache>
            </c:numRef>
          </c:xVal>
          <c:yVal>
            <c:numRef>
              <c:f>Tabelle2!$C$34:$C$35</c:f>
              <c:numCache>
                <c:formatCode>General</c:formatCode>
                <c:ptCount val="2"/>
                <c:pt idx="0">
                  <c:v>2620000</c:v>
                </c:pt>
                <c:pt idx="1">
                  <c:v>6550000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Tabelle2!$A$37</c:f>
              <c:strCache>
                <c:ptCount val="1"/>
                <c:pt idx="0">
                  <c:v>groß</c:v>
                </c:pt>
              </c:strCache>
            </c:strRef>
          </c:tx>
          <c:xVal>
            <c:numRef>
              <c:f>Tabelle2!$B$38:$B$39</c:f>
              <c:numCache>
                <c:formatCode>General</c:formatCode>
                <c:ptCount val="2"/>
                <c:pt idx="0">
                  <c:v>25000</c:v>
                </c:pt>
                <c:pt idx="1">
                  <c:v>95419</c:v>
                </c:pt>
              </c:numCache>
            </c:numRef>
          </c:xVal>
          <c:yVal>
            <c:numRef>
              <c:f>Tabelle2!$C$38:$C$39</c:f>
              <c:numCache>
                <c:formatCode>General</c:formatCode>
                <c:ptCount val="2"/>
                <c:pt idx="0">
                  <c:v>5000000</c:v>
                </c:pt>
                <c:pt idx="1">
                  <c:v>19083800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9776"/>
        <c:axId val="51780352"/>
      </c:scatterChart>
      <c:valAx>
        <c:axId val="51779776"/>
        <c:scaling>
          <c:orientation val="minMax"/>
          <c:max val="100000"/>
        </c:scaling>
        <c:delete val="0"/>
        <c:axPos val="b"/>
        <c:numFmt formatCode="General" sourceLinked="1"/>
        <c:majorTickMark val="out"/>
        <c:minorTickMark val="none"/>
        <c:tickLblPos val="nextTo"/>
        <c:crossAx val="51780352"/>
        <c:crosses val="autoZero"/>
        <c:crossBetween val="midCat"/>
      </c:valAx>
      <c:valAx>
        <c:axId val="5178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79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Kosten!$A$1</c:f>
              <c:strCache>
                <c:ptCount val="1"/>
                <c:pt idx="0">
                  <c:v>Costs</c:v>
                </c:pt>
              </c:strCache>
            </c:strRef>
          </c:tx>
          <c:marker>
            <c:symbol val="none"/>
          </c:marker>
          <c:trendline>
            <c:trendlineType val="linear"/>
            <c:intercept val="0"/>
            <c:dispRSqr val="0"/>
            <c:dispEq val="0"/>
          </c:trendline>
          <c:xVal>
            <c:numRef>
              <c:f>Kosten!$B$2:$B$44</c:f>
              <c:numCache>
                <c:formatCode>#,##0</c:formatCode>
                <c:ptCount val="43"/>
                <c:pt idx="0">
                  <c:v>1044</c:v>
                </c:pt>
                <c:pt idx="1">
                  <c:v>866.60338345864602</c:v>
                </c:pt>
                <c:pt idx="2">
                  <c:v>1221.3966165413501</c:v>
                </c:pt>
                <c:pt idx="3">
                  <c:v>1221.3966165413501</c:v>
                </c:pt>
                <c:pt idx="4">
                  <c:v>1576.1898496240599</c:v>
                </c:pt>
                <c:pt idx="5">
                  <c:v>2817.9661654135298</c:v>
                </c:pt>
                <c:pt idx="6">
                  <c:v>3882.34586466165</c:v>
                </c:pt>
                <c:pt idx="7">
                  <c:v>5301.51879699248</c:v>
                </c:pt>
                <c:pt idx="8">
                  <c:v>6720.6917293233</c:v>
                </c:pt>
                <c:pt idx="9">
                  <c:v>7075.4849624060098</c:v>
                </c:pt>
                <c:pt idx="10">
                  <c:v>7252.8815789473601</c:v>
                </c:pt>
                <c:pt idx="11">
                  <c:v>7252.8815789473601</c:v>
                </c:pt>
                <c:pt idx="12">
                  <c:v>8139.86466165413</c:v>
                </c:pt>
                <c:pt idx="13">
                  <c:v>10091.227443608999</c:v>
                </c:pt>
                <c:pt idx="14">
                  <c:v>10623.417293233</c:v>
                </c:pt>
                <c:pt idx="15">
                  <c:v>10978.210526315699</c:v>
                </c:pt>
                <c:pt idx="16">
                  <c:v>11510.4003759398</c:v>
                </c:pt>
                <c:pt idx="17">
                  <c:v>12219.9868421052</c:v>
                </c:pt>
                <c:pt idx="18">
                  <c:v>12397.3834586466</c:v>
                </c:pt>
                <c:pt idx="19">
                  <c:v>13816.556390977399</c:v>
                </c:pt>
                <c:pt idx="20">
                  <c:v>13816.556390977399</c:v>
                </c:pt>
                <c:pt idx="21">
                  <c:v>13993.953007518699</c:v>
                </c:pt>
                <c:pt idx="22">
                  <c:v>13993.953007518699</c:v>
                </c:pt>
                <c:pt idx="23">
                  <c:v>15235.7293233082</c:v>
                </c:pt>
                <c:pt idx="24">
                  <c:v>15945.3157894736</c:v>
                </c:pt>
                <c:pt idx="25">
                  <c:v>16654.902255639099</c:v>
                </c:pt>
                <c:pt idx="26">
                  <c:v>16832.298872180399</c:v>
                </c:pt>
                <c:pt idx="27">
                  <c:v>17541.885338345801</c:v>
                </c:pt>
                <c:pt idx="28">
                  <c:v>17896.6785714285</c:v>
                </c:pt>
                <c:pt idx="29">
                  <c:v>18428.868421052601</c:v>
                </c:pt>
                <c:pt idx="30">
                  <c:v>20380.231203007501</c:v>
                </c:pt>
                <c:pt idx="31">
                  <c:v>24815.1466165413</c:v>
                </c:pt>
                <c:pt idx="32">
                  <c:v>26766.5093984962</c:v>
                </c:pt>
                <c:pt idx="33">
                  <c:v>27298.6992481202</c:v>
                </c:pt>
                <c:pt idx="34">
                  <c:v>29427.458646616498</c:v>
                </c:pt>
                <c:pt idx="35">
                  <c:v>31201.42481203</c:v>
                </c:pt>
                <c:pt idx="36">
                  <c:v>34039.770676691704</c:v>
                </c:pt>
                <c:pt idx="37">
                  <c:v>37232.909774435997</c:v>
                </c:pt>
                <c:pt idx="38">
                  <c:v>40780.842105263102</c:v>
                </c:pt>
                <c:pt idx="39">
                  <c:v>42200.015037593897</c:v>
                </c:pt>
                <c:pt idx="40">
                  <c:v>52666.415413533803</c:v>
                </c:pt>
                <c:pt idx="41" formatCode="General">
                  <c:v>72357.439849624003</c:v>
                </c:pt>
                <c:pt idx="42" formatCode="General">
                  <c:v>95419</c:v>
                </c:pt>
              </c:numCache>
            </c:numRef>
          </c:xVal>
          <c:yVal>
            <c:numRef>
              <c:f>Kosten!$A$2:$A$44</c:f>
              <c:numCache>
                <c:formatCode>General</c:formatCode>
                <c:ptCount val="43"/>
                <c:pt idx="0">
                  <c:v>2954753.8604488</c:v>
                </c:pt>
                <c:pt idx="1">
                  <c:v>710714.58976156998</c:v>
                </c:pt>
                <c:pt idx="2">
                  <c:v>3599915.1507713804</c:v>
                </c:pt>
                <c:pt idx="3">
                  <c:v>626563.11711079907</c:v>
                </c:pt>
                <c:pt idx="4">
                  <c:v>2085188.6430575002</c:v>
                </c:pt>
                <c:pt idx="5">
                  <c:v>598512.62622720806</c:v>
                </c:pt>
                <c:pt idx="6">
                  <c:v>1608330.2980364601</c:v>
                </c:pt>
                <c:pt idx="7">
                  <c:v>3010854.8422159804</c:v>
                </c:pt>
                <c:pt idx="8">
                  <c:v>1580279.8071528703</c:v>
                </c:pt>
                <c:pt idx="9">
                  <c:v>1636380.7889200503</c:v>
                </c:pt>
                <c:pt idx="10">
                  <c:v>2309592.5701262201</c:v>
                </c:pt>
                <c:pt idx="11">
                  <c:v>598512.62622720806</c:v>
                </c:pt>
                <c:pt idx="12">
                  <c:v>1103421.4621318302</c:v>
                </c:pt>
                <c:pt idx="13">
                  <c:v>1832734.2251051802</c:v>
                </c:pt>
                <c:pt idx="14">
                  <c:v>1944936.1886395502</c:v>
                </c:pt>
                <c:pt idx="15">
                  <c:v>3880420.0596072902</c:v>
                </c:pt>
                <c:pt idx="16">
                  <c:v>2814501.4060308505</c:v>
                </c:pt>
                <c:pt idx="17">
                  <c:v>991219.49859747512</c:v>
                </c:pt>
                <c:pt idx="18">
                  <c:v>1692481.7706872302</c:v>
                </c:pt>
                <c:pt idx="19">
                  <c:v>2926703.3695652098</c:v>
                </c:pt>
                <c:pt idx="20">
                  <c:v>3263309.2601683</c:v>
                </c:pt>
                <c:pt idx="21">
                  <c:v>4441429.8772791</c:v>
                </c:pt>
                <c:pt idx="22">
                  <c:v>3852369.5687237</c:v>
                </c:pt>
                <c:pt idx="23">
                  <c:v>15353070.830995791</c:v>
                </c:pt>
                <c:pt idx="24">
                  <c:v>1047320.4803646561</c:v>
                </c:pt>
                <c:pt idx="25">
                  <c:v>2477895.5154277603</c:v>
                </c:pt>
                <c:pt idx="26">
                  <c:v>10864992.28962129</c:v>
                </c:pt>
                <c:pt idx="27">
                  <c:v>1720532.2615708201</c:v>
                </c:pt>
                <c:pt idx="28">
                  <c:v>5086591.1676016795</c:v>
                </c:pt>
                <c:pt idx="29">
                  <c:v>5423197.0582047598</c:v>
                </c:pt>
                <c:pt idx="30">
                  <c:v>6068358.3485273393</c:v>
                </c:pt>
                <c:pt idx="31">
                  <c:v>4525581.3499298701</c:v>
                </c:pt>
                <c:pt idx="32">
                  <c:v>4918288.2223001402</c:v>
                </c:pt>
                <c:pt idx="33">
                  <c:v>18298372.373772793</c:v>
                </c:pt>
                <c:pt idx="34">
                  <c:v>9630770.6907433309</c:v>
                </c:pt>
                <c:pt idx="35">
                  <c:v>4721934.786115</c:v>
                </c:pt>
                <c:pt idx="36">
                  <c:v>11005244.744039191</c:v>
                </c:pt>
                <c:pt idx="37">
                  <c:v>5479298.0399719495</c:v>
                </c:pt>
                <c:pt idx="38">
                  <c:v>6685469.147966329</c:v>
                </c:pt>
                <c:pt idx="39">
                  <c:v>6601317.6753155598</c:v>
                </c:pt>
                <c:pt idx="40">
                  <c:v>13361485.978260789</c:v>
                </c:pt>
                <c:pt idx="41">
                  <c:v>9658821.1816269215</c:v>
                </c:pt>
                <c:pt idx="42">
                  <c:v>15493323.285413692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5008"/>
        <c:axId val="44795584"/>
      </c:scatterChart>
      <c:valAx>
        <c:axId val="447950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44795584"/>
        <c:crosses val="autoZero"/>
        <c:crossBetween val="midCat"/>
      </c:valAx>
      <c:valAx>
        <c:axId val="447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95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Kosten!$C$1</c:f>
              <c:strCache>
                <c:ptCount val="1"/>
                <c:pt idx="0">
                  <c:v>Kosten Pro PC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0.15698492339620337"/>
                  <c:y val="-0.208712273782139"/>
                </c:manualLayout>
              </c:layout>
              <c:numFmt formatCode="General" sourceLinked="0"/>
            </c:trendlineLbl>
          </c:trendline>
          <c:val>
            <c:numRef>
              <c:f>Kosten!$C$2:$C$44</c:f>
              <c:numCache>
                <c:formatCode>General</c:formatCode>
                <c:ptCount val="43"/>
                <c:pt idx="0">
                  <c:v>2830.2240042613025</c:v>
                </c:pt>
                <c:pt idx="1">
                  <c:v>820.11517993973428</c:v>
                </c:pt>
                <c:pt idx="2">
                  <c:v>2947.376062793855</c:v>
                </c:pt>
                <c:pt idx="3">
                  <c:v>512.98907220248293</c:v>
                </c:pt>
                <c:pt idx="4">
                  <c:v>1322.9298764706818</c:v>
                </c:pt>
                <c:pt idx="5">
                  <c:v>212.39170064321115</c:v>
                </c:pt>
                <c:pt idx="6">
                  <c:v>414.26765005044894</c:v>
                </c:pt>
                <c:pt idx="7">
                  <c:v>567.92307214378275</c:v>
                </c:pt>
                <c:pt idx="8">
                  <c:v>235.13648160023362</c:v>
                </c:pt>
                <c:pt idx="9">
                  <c:v>231.27471793305898</c:v>
                </c:pt>
                <c:pt idx="10">
                  <c:v>318.43792635883909</c:v>
                </c:pt>
                <c:pt idx="11">
                  <c:v>82.520667091061568</c:v>
                </c:pt>
                <c:pt idx="12">
                  <c:v>135.55771600600545</c:v>
                </c:pt>
                <c:pt idx="13">
                  <c:v>181.61658087152637</c:v>
                </c:pt>
                <c:pt idx="14">
                  <c:v>183.08008948104234</c:v>
                </c:pt>
                <c:pt idx="15">
                  <c:v>353.46562632458131</c:v>
                </c:pt>
                <c:pt idx="16">
                  <c:v>244.51811527894418</c:v>
                </c:pt>
                <c:pt idx="17">
                  <c:v>81.114612593700031</c:v>
                </c:pt>
                <c:pt idx="18">
                  <c:v>136.51927250074712</c:v>
                </c:pt>
                <c:pt idx="19">
                  <c:v>211.82581873124548</c:v>
                </c:pt>
                <c:pt idx="20">
                  <c:v>236.18832130264622</c:v>
                </c:pt>
                <c:pt idx="21">
                  <c:v>317.3820774510819</c:v>
                </c:pt>
                <c:pt idx="22">
                  <c:v>275.28815958249186</c:v>
                </c:pt>
                <c:pt idx="23">
                  <c:v>1007.7017322372666</c:v>
                </c:pt>
                <c:pt idx="24">
                  <c:v>65.682015595831047</c:v>
                </c:pt>
                <c:pt idx="25">
                  <c:v>148.77874858669807</c:v>
                </c:pt>
                <c:pt idx="26">
                  <c:v>645.48475357566383</c:v>
                </c:pt>
                <c:pt idx="27">
                  <c:v>98.081376567307231</c:v>
                </c:pt>
                <c:pt idx="28">
                  <c:v>284.21984265405911</c:v>
                </c:pt>
                <c:pt idx="29">
                  <c:v>294.2772683758194</c:v>
                </c:pt>
                <c:pt idx="30">
                  <c:v>297.7570905884441</c:v>
                </c:pt>
                <c:pt idx="31">
                  <c:v>182.37173528981708</c:v>
                </c:pt>
                <c:pt idx="32">
                  <c:v>183.74783760845784</c:v>
                </c:pt>
                <c:pt idx="33">
                  <c:v>670.30198792467468</c:v>
                </c:pt>
                <c:pt idx="34">
                  <c:v>327.27157334228912</c:v>
                </c:pt>
                <c:pt idx="35">
                  <c:v>151.33715253588079</c:v>
                </c:pt>
                <c:pt idx="36">
                  <c:v>323.30549017402433</c:v>
                </c:pt>
                <c:pt idx="37">
                  <c:v>147.16276737882083</c:v>
                </c:pt>
                <c:pt idx="38">
                  <c:v>163.93651535468206</c:v>
                </c:pt>
                <c:pt idx="39">
                  <c:v>156.42927305676963</c:v>
                </c:pt>
                <c:pt idx="40">
                  <c:v>253.70031116314135</c:v>
                </c:pt>
                <c:pt idx="41">
                  <c:v>133.48760268052951</c:v>
                </c:pt>
                <c:pt idx="42">
                  <c:v>162.3714698897881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6336"/>
        <c:axId val="44797312"/>
      </c:lineChart>
      <c:catAx>
        <c:axId val="4500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4797312"/>
        <c:crosses val="autoZero"/>
        <c:auto val="1"/>
        <c:lblAlgn val="ctr"/>
        <c:lblOffset val="100"/>
        <c:noMultiLvlLbl val="0"/>
      </c:catAx>
      <c:valAx>
        <c:axId val="447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0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Kosten!$C$1</c:f>
              <c:strCache>
                <c:ptCount val="1"/>
                <c:pt idx="0">
                  <c:v>Kosten Pro PC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0.13895605568988917"/>
                  <c:y val="-0.26639941634069136"/>
                </c:manualLayout>
              </c:layout>
              <c:numFmt formatCode="General" sourceLinked="0"/>
            </c:trendlineLbl>
          </c:trendline>
          <c:xVal>
            <c:numRef>
              <c:f>Kosten!$B$2:$B$44</c:f>
              <c:numCache>
                <c:formatCode>#,##0</c:formatCode>
                <c:ptCount val="43"/>
                <c:pt idx="0">
                  <c:v>1044</c:v>
                </c:pt>
                <c:pt idx="1">
                  <c:v>866.60338345864602</c:v>
                </c:pt>
                <c:pt idx="2">
                  <c:v>1221.3966165413501</c:v>
                </c:pt>
                <c:pt idx="3">
                  <c:v>1221.3966165413501</c:v>
                </c:pt>
                <c:pt idx="4">
                  <c:v>1576.1898496240599</c:v>
                </c:pt>
                <c:pt idx="5">
                  <c:v>2817.9661654135298</c:v>
                </c:pt>
                <c:pt idx="6">
                  <c:v>3882.34586466165</c:v>
                </c:pt>
                <c:pt idx="7">
                  <c:v>5301.51879699248</c:v>
                </c:pt>
                <c:pt idx="8">
                  <c:v>6720.6917293233</c:v>
                </c:pt>
                <c:pt idx="9">
                  <c:v>7075.4849624060098</c:v>
                </c:pt>
                <c:pt idx="10">
                  <c:v>7252.8815789473601</c:v>
                </c:pt>
                <c:pt idx="11">
                  <c:v>7252.8815789473601</c:v>
                </c:pt>
                <c:pt idx="12">
                  <c:v>8139.86466165413</c:v>
                </c:pt>
                <c:pt idx="13">
                  <c:v>10091.227443608999</c:v>
                </c:pt>
                <c:pt idx="14">
                  <c:v>10623.417293233</c:v>
                </c:pt>
                <c:pt idx="15">
                  <c:v>10978.210526315699</c:v>
                </c:pt>
                <c:pt idx="16">
                  <c:v>11510.4003759398</c:v>
                </c:pt>
                <c:pt idx="17">
                  <c:v>12219.9868421052</c:v>
                </c:pt>
                <c:pt idx="18">
                  <c:v>12397.3834586466</c:v>
                </c:pt>
                <c:pt idx="19">
                  <c:v>13816.556390977399</c:v>
                </c:pt>
                <c:pt idx="20">
                  <c:v>13816.556390977399</c:v>
                </c:pt>
                <c:pt idx="21">
                  <c:v>13993.953007518699</c:v>
                </c:pt>
                <c:pt idx="22">
                  <c:v>13993.953007518699</c:v>
                </c:pt>
                <c:pt idx="23">
                  <c:v>15235.7293233082</c:v>
                </c:pt>
                <c:pt idx="24">
                  <c:v>15945.3157894736</c:v>
                </c:pt>
                <c:pt idx="25">
                  <c:v>16654.902255639099</c:v>
                </c:pt>
                <c:pt idx="26">
                  <c:v>16832.298872180399</c:v>
                </c:pt>
                <c:pt idx="27">
                  <c:v>17541.885338345801</c:v>
                </c:pt>
                <c:pt idx="28">
                  <c:v>17896.6785714285</c:v>
                </c:pt>
                <c:pt idx="29">
                  <c:v>18428.868421052601</c:v>
                </c:pt>
                <c:pt idx="30">
                  <c:v>20380.231203007501</c:v>
                </c:pt>
                <c:pt idx="31">
                  <c:v>24815.1466165413</c:v>
                </c:pt>
                <c:pt idx="32">
                  <c:v>26766.5093984962</c:v>
                </c:pt>
                <c:pt idx="33">
                  <c:v>27298.6992481202</c:v>
                </c:pt>
                <c:pt idx="34">
                  <c:v>29427.458646616498</c:v>
                </c:pt>
                <c:pt idx="35">
                  <c:v>31201.42481203</c:v>
                </c:pt>
                <c:pt idx="36">
                  <c:v>34039.770676691704</c:v>
                </c:pt>
                <c:pt idx="37">
                  <c:v>37232.909774435997</c:v>
                </c:pt>
                <c:pt idx="38">
                  <c:v>40780.842105263102</c:v>
                </c:pt>
                <c:pt idx="39">
                  <c:v>42200.015037593897</c:v>
                </c:pt>
                <c:pt idx="40">
                  <c:v>52666.415413533803</c:v>
                </c:pt>
                <c:pt idx="41" formatCode="General">
                  <c:v>72357.439849624003</c:v>
                </c:pt>
                <c:pt idx="42" formatCode="General">
                  <c:v>95419</c:v>
                </c:pt>
              </c:numCache>
            </c:numRef>
          </c:xVal>
          <c:yVal>
            <c:numRef>
              <c:f>Kosten!$C$2:$C$44</c:f>
              <c:numCache>
                <c:formatCode>General</c:formatCode>
                <c:ptCount val="43"/>
                <c:pt idx="0">
                  <c:v>2830.2240042613025</c:v>
                </c:pt>
                <c:pt idx="1">
                  <c:v>820.11517993973428</c:v>
                </c:pt>
                <c:pt idx="2">
                  <c:v>2947.376062793855</c:v>
                </c:pt>
                <c:pt idx="3">
                  <c:v>512.98907220248293</c:v>
                </c:pt>
                <c:pt idx="4">
                  <c:v>1322.9298764706818</c:v>
                </c:pt>
                <c:pt idx="5">
                  <c:v>212.39170064321115</c:v>
                </c:pt>
                <c:pt idx="6">
                  <c:v>414.26765005044894</c:v>
                </c:pt>
                <c:pt idx="7">
                  <c:v>567.92307214378275</c:v>
                </c:pt>
                <c:pt idx="8">
                  <c:v>235.13648160023362</c:v>
                </c:pt>
                <c:pt idx="9">
                  <c:v>231.27471793305898</c:v>
                </c:pt>
                <c:pt idx="10">
                  <c:v>318.43792635883909</c:v>
                </c:pt>
                <c:pt idx="11">
                  <c:v>82.520667091061568</c:v>
                </c:pt>
                <c:pt idx="12">
                  <c:v>135.55771600600545</c:v>
                </c:pt>
                <c:pt idx="13">
                  <c:v>181.61658087152637</c:v>
                </c:pt>
                <c:pt idx="14">
                  <c:v>183.08008948104234</c:v>
                </c:pt>
                <c:pt idx="15">
                  <c:v>353.46562632458131</c:v>
                </c:pt>
                <c:pt idx="16">
                  <c:v>244.51811527894418</c:v>
                </c:pt>
                <c:pt idx="17">
                  <c:v>81.114612593700031</c:v>
                </c:pt>
                <c:pt idx="18">
                  <c:v>136.51927250074712</c:v>
                </c:pt>
                <c:pt idx="19">
                  <c:v>211.82581873124548</c:v>
                </c:pt>
                <c:pt idx="20">
                  <c:v>236.18832130264622</c:v>
                </c:pt>
                <c:pt idx="21">
                  <c:v>317.3820774510819</c:v>
                </c:pt>
                <c:pt idx="22">
                  <c:v>275.28815958249186</c:v>
                </c:pt>
                <c:pt idx="23">
                  <c:v>1007.7017322372666</c:v>
                </c:pt>
                <c:pt idx="24">
                  <c:v>65.682015595831047</c:v>
                </c:pt>
                <c:pt idx="25">
                  <c:v>148.77874858669807</c:v>
                </c:pt>
                <c:pt idx="26">
                  <c:v>645.48475357566383</c:v>
                </c:pt>
                <c:pt idx="27">
                  <c:v>98.081376567307231</c:v>
                </c:pt>
                <c:pt idx="28">
                  <c:v>284.21984265405911</c:v>
                </c:pt>
                <c:pt idx="29">
                  <c:v>294.2772683758194</c:v>
                </c:pt>
                <c:pt idx="30">
                  <c:v>297.7570905884441</c:v>
                </c:pt>
                <c:pt idx="31">
                  <c:v>182.37173528981708</c:v>
                </c:pt>
                <c:pt idx="32">
                  <c:v>183.74783760845784</c:v>
                </c:pt>
                <c:pt idx="33">
                  <c:v>670.30198792467468</c:v>
                </c:pt>
                <c:pt idx="34">
                  <c:v>327.27157334228912</c:v>
                </c:pt>
                <c:pt idx="35">
                  <c:v>151.33715253588079</c:v>
                </c:pt>
                <c:pt idx="36">
                  <c:v>323.30549017402433</c:v>
                </c:pt>
                <c:pt idx="37">
                  <c:v>147.16276737882083</c:v>
                </c:pt>
                <c:pt idx="38">
                  <c:v>163.93651535468206</c:v>
                </c:pt>
                <c:pt idx="39">
                  <c:v>156.42927305676963</c:v>
                </c:pt>
                <c:pt idx="40">
                  <c:v>253.70031116314135</c:v>
                </c:pt>
                <c:pt idx="41">
                  <c:v>133.48760268052951</c:v>
                </c:pt>
                <c:pt idx="42">
                  <c:v>162.3714698897881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Kosten!$A$48</c:f>
              <c:strCache>
                <c:ptCount val="1"/>
                <c:pt idx="0">
                  <c:v>Max Punkte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0.1443015686031372"/>
                  <c:y val="-0.1986843207649184"/>
                </c:manualLayout>
              </c:layout>
              <c:numFmt formatCode="General" sourceLinked="0"/>
            </c:trendlineLbl>
          </c:trendline>
          <c:xVal>
            <c:numRef>
              <c:f>Kosten!$B$49:$B$53</c:f>
              <c:numCache>
                <c:formatCode>#,##0</c:formatCode>
                <c:ptCount val="5"/>
                <c:pt idx="0">
                  <c:v>1221.3966165413501</c:v>
                </c:pt>
                <c:pt idx="1">
                  <c:v>15235.7293233082</c:v>
                </c:pt>
                <c:pt idx="2">
                  <c:v>27298.6992481202</c:v>
                </c:pt>
                <c:pt idx="3">
                  <c:v>52666.415413533803</c:v>
                </c:pt>
                <c:pt idx="4" formatCode="General">
                  <c:v>95419</c:v>
                </c:pt>
              </c:numCache>
            </c:numRef>
          </c:xVal>
          <c:yVal>
            <c:numRef>
              <c:f>Kosten!$C$49:$C$53</c:f>
              <c:numCache>
                <c:formatCode>General</c:formatCode>
                <c:ptCount val="5"/>
                <c:pt idx="0">
                  <c:v>2947.376062793855</c:v>
                </c:pt>
                <c:pt idx="1">
                  <c:v>1007.7017322372666</c:v>
                </c:pt>
                <c:pt idx="2">
                  <c:v>670.30198792467468</c:v>
                </c:pt>
                <c:pt idx="3">
                  <c:v>253.70031116314135</c:v>
                </c:pt>
                <c:pt idx="4">
                  <c:v>162.3714698897881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Kosten!$A$55</c:f>
              <c:strCache>
                <c:ptCount val="1"/>
                <c:pt idx="0">
                  <c:v>Min Punkte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0.13940755437066429"/>
                  <c:y val="-0.15322045576007107"/>
                </c:manualLayout>
              </c:layout>
              <c:numFmt formatCode="General" sourceLinked="0"/>
            </c:trendlineLbl>
          </c:trendline>
          <c:xVal>
            <c:numRef>
              <c:f>Kosten!$B$56:$B$60</c:f>
              <c:numCache>
                <c:formatCode>#,##0</c:formatCode>
                <c:ptCount val="5"/>
                <c:pt idx="0">
                  <c:v>1221.3966165413501</c:v>
                </c:pt>
                <c:pt idx="1">
                  <c:v>2817.9661654135298</c:v>
                </c:pt>
                <c:pt idx="2">
                  <c:v>7252.8815789473601</c:v>
                </c:pt>
                <c:pt idx="3">
                  <c:v>15945.3157894736</c:v>
                </c:pt>
                <c:pt idx="4" formatCode="General">
                  <c:v>95419</c:v>
                </c:pt>
              </c:numCache>
            </c:numRef>
          </c:xVal>
          <c:yVal>
            <c:numRef>
              <c:f>Kosten!$C$56:$C$60</c:f>
              <c:numCache>
                <c:formatCode>General</c:formatCode>
                <c:ptCount val="5"/>
                <c:pt idx="0">
                  <c:v>512.98907220248293</c:v>
                </c:pt>
                <c:pt idx="1">
                  <c:v>212.39170064321115</c:v>
                </c:pt>
                <c:pt idx="2">
                  <c:v>82.520667091061568</c:v>
                </c:pt>
                <c:pt idx="3">
                  <c:v>65.682015595831047</c:v>
                </c:pt>
                <c:pt idx="4">
                  <c:v>162.3714698897881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9040"/>
        <c:axId val="44799616"/>
      </c:scatterChart>
      <c:valAx>
        <c:axId val="44799040"/>
        <c:scaling>
          <c:orientation val="minMax"/>
          <c:max val="100000"/>
        </c:scaling>
        <c:delete val="0"/>
        <c:axPos val="b"/>
        <c:numFmt formatCode="#,##0" sourceLinked="1"/>
        <c:majorTickMark val="out"/>
        <c:minorTickMark val="none"/>
        <c:tickLblPos val="nextTo"/>
        <c:crossAx val="44799616"/>
        <c:crosses val="autoZero"/>
        <c:crossBetween val="midCat"/>
      </c:valAx>
      <c:valAx>
        <c:axId val="4479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9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648259518741247"/>
          <c:y val="0.10608902990057079"/>
          <c:w val="9.5604053430329086E-2"/>
          <c:h val="0.3585211605120340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39</xdr:row>
      <xdr:rowOff>104774</xdr:rowOff>
    </xdr:from>
    <xdr:to>
      <xdr:col>14</xdr:col>
      <xdr:colOff>76200</xdr:colOff>
      <xdr:row>70</xdr:row>
      <xdr:rowOff>57149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23</xdr:col>
      <xdr:colOff>57150</xdr:colOff>
      <xdr:row>22</xdr:row>
      <xdr:rowOff>128588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19050</xdr:rowOff>
    </xdr:from>
    <xdr:to>
      <xdr:col>23</xdr:col>
      <xdr:colOff>57150</xdr:colOff>
      <xdr:row>42</xdr:row>
      <xdr:rowOff>128588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42</xdr:row>
      <xdr:rowOff>171450</xdr:rowOff>
    </xdr:from>
    <xdr:to>
      <xdr:col>23</xdr:col>
      <xdr:colOff>38100</xdr:colOff>
      <xdr:row>63</xdr:row>
      <xdr:rowOff>14288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11" sqref="B11"/>
    </sheetView>
  </sheetViews>
  <sheetFormatPr baseColWidth="10" defaultRowHeight="15" x14ac:dyDescent="0.25"/>
  <cols>
    <col min="3" max="3" width="35" customWidth="1"/>
  </cols>
  <sheetData>
    <row r="2" spans="2:2" x14ac:dyDescent="0.25">
      <c r="B2" t="s">
        <v>83</v>
      </c>
    </row>
    <row r="3" spans="2:2" x14ac:dyDescent="0.25">
      <c r="B3" t="s">
        <v>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30" workbookViewId="0">
      <selection activeCell="O66" sqref="O66"/>
    </sheetView>
  </sheetViews>
  <sheetFormatPr baseColWidth="10" defaultRowHeight="15" x14ac:dyDescent="0.25"/>
  <cols>
    <col min="1" max="1" width="18.5703125" customWidth="1"/>
    <col min="2" max="2" width="10.28515625" customWidth="1"/>
    <col min="8" max="8" width="51" customWidth="1"/>
  </cols>
  <sheetData>
    <row r="1" spans="1:13" x14ac:dyDescent="0.25">
      <c r="H1" s="4" t="s">
        <v>22</v>
      </c>
      <c r="I1" s="3"/>
      <c r="J1" s="3"/>
      <c r="L1" s="2" t="s">
        <v>25</v>
      </c>
    </row>
    <row r="2" spans="1:13" x14ac:dyDescent="0.25">
      <c r="H2" s="7" t="s">
        <v>86</v>
      </c>
      <c r="J2" s="4"/>
      <c r="L2" t="s">
        <v>85</v>
      </c>
    </row>
    <row r="3" spans="1:13" x14ac:dyDescent="0.25">
      <c r="A3" t="s">
        <v>80</v>
      </c>
      <c r="H3" s="2" t="s">
        <v>10</v>
      </c>
      <c r="I3" s="2" t="s">
        <v>23</v>
      </c>
      <c r="J3" s="2" t="s">
        <v>24</v>
      </c>
      <c r="L3" s="2" t="s">
        <v>40</v>
      </c>
      <c r="M3" s="2" t="s">
        <v>41</v>
      </c>
    </row>
    <row r="4" spans="1:13" x14ac:dyDescent="0.25">
      <c r="B4" t="s">
        <v>4</v>
      </c>
      <c r="C4" t="s">
        <v>5</v>
      </c>
      <c r="H4" t="s">
        <v>11</v>
      </c>
      <c r="I4" s="1">
        <v>0.34</v>
      </c>
      <c r="J4" s="1">
        <v>0.09</v>
      </c>
      <c r="L4" s="5">
        <v>7.45</v>
      </c>
      <c r="M4" t="s">
        <v>39</v>
      </c>
    </row>
    <row r="5" spans="1:13" x14ac:dyDescent="0.25">
      <c r="A5" t="s">
        <v>69</v>
      </c>
      <c r="B5">
        <v>730</v>
      </c>
      <c r="C5" t="s">
        <v>6</v>
      </c>
      <c r="H5" t="s">
        <v>12</v>
      </c>
      <c r="I5" s="1">
        <v>0.14000000000000001</v>
      </c>
      <c r="J5" s="1">
        <v>0.25</v>
      </c>
      <c r="L5" s="5">
        <v>6.51</v>
      </c>
      <c r="M5" t="s">
        <v>38</v>
      </c>
    </row>
    <row r="6" spans="1:13" x14ac:dyDescent="0.25">
      <c r="A6" t="s">
        <v>70</v>
      </c>
      <c r="B6">
        <v>328</v>
      </c>
      <c r="C6" t="s">
        <v>7</v>
      </c>
      <c r="H6" t="s">
        <v>13</v>
      </c>
      <c r="I6" s="1">
        <v>0.18</v>
      </c>
      <c r="J6" s="1">
        <v>0.16</v>
      </c>
      <c r="L6" s="5">
        <v>5.52</v>
      </c>
      <c r="M6" t="s">
        <v>37</v>
      </c>
    </row>
    <row r="7" spans="1:13" x14ac:dyDescent="0.25">
      <c r="A7" t="s">
        <v>67</v>
      </c>
      <c r="B7">
        <v>262</v>
      </c>
      <c r="C7" t="s">
        <v>8</v>
      </c>
      <c r="H7" t="s">
        <v>14</v>
      </c>
      <c r="I7" s="1">
        <v>7.0000000000000007E-2</v>
      </c>
      <c r="J7" s="1">
        <v>0.12</v>
      </c>
      <c r="L7" s="5">
        <v>5.26</v>
      </c>
      <c r="M7" t="s">
        <v>36</v>
      </c>
    </row>
    <row r="8" spans="1:13" x14ac:dyDescent="0.25">
      <c r="A8" t="s">
        <v>68</v>
      </c>
      <c r="B8">
        <v>200</v>
      </c>
      <c r="C8" t="s">
        <v>9</v>
      </c>
      <c r="H8" t="s">
        <v>15</v>
      </c>
      <c r="I8" s="1">
        <v>0.08</v>
      </c>
      <c r="J8" s="1">
        <v>0.09</v>
      </c>
      <c r="L8" s="5">
        <v>4.6100000000000003</v>
      </c>
      <c r="M8" t="s">
        <v>35</v>
      </c>
    </row>
    <row r="9" spans="1:13" x14ac:dyDescent="0.25">
      <c r="H9" t="s">
        <v>16</v>
      </c>
      <c r="I9" s="1">
        <v>0.05</v>
      </c>
      <c r="J9" s="1">
        <v>0.09</v>
      </c>
      <c r="L9" s="5">
        <v>4.57</v>
      </c>
      <c r="M9" t="s">
        <v>34</v>
      </c>
    </row>
    <row r="10" spans="1:13" x14ac:dyDescent="0.25">
      <c r="H10" t="s">
        <v>17</v>
      </c>
      <c r="I10" s="1">
        <v>0.05</v>
      </c>
      <c r="J10" s="1">
        <v>0.08</v>
      </c>
      <c r="L10" s="5">
        <v>4.55</v>
      </c>
      <c r="M10" t="s">
        <v>33</v>
      </c>
    </row>
    <row r="11" spans="1:13" x14ac:dyDescent="0.25">
      <c r="A11" s="2" t="s">
        <v>92</v>
      </c>
      <c r="H11" t="s">
        <v>18</v>
      </c>
      <c r="I11" s="1">
        <v>0.06</v>
      </c>
      <c r="J11" s="1">
        <v>0.06</v>
      </c>
      <c r="L11" s="5">
        <v>4.2699999999999996</v>
      </c>
      <c r="M11" t="s">
        <v>32</v>
      </c>
    </row>
    <row r="12" spans="1:13" x14ac:dyDescent="0.25">
      <c r="A12" t="s">
        <v>91</v>
      </c>
      <c r="B12" s="8" t="s">
        <v>94</v>
      </c>
      <c r="H12" t="s">
        <v>19</v>
      </c>
      <c r="I12" s="1">
        <v>0.03</v>
      </c>
      <c r="J12" s="1">
        <v>7.0000000000000007E-2</v>
      </c>
      <c r="L12" s="5">
        <v>3.78</v>
      </c>
      <c r="M12" t="s">
        <v>31</v>
      </c>
    </row>
    <row r="13" spans="1:13" x14ac:dyDescent="0.25">
      <c r="A13" t="s">
        <v>93</v>
      </c>
      <c r="B13" s="8" t="s">
        <v>95</v>
      </c>
      <c r="L13" s="5">
        <v>3.47</v>
      </c>
      <c r="M13" t="s">
        <v>30</v>
      </c>
    </row>
    <row r="14" spans="1:13" x14ac:dyDescent="0.25">
      <c r="A14" t="s">
        <v>90</v>
      </c>
      <c r="B14" s="8" t="s">
        <v>96</v>
      </c>
      <c r="L14" s="5">
        <v>3.39</v>
      </c>
      <c r="M14" t="s">
        <v>29</v>
      </c>
    </row>
    <row r="15" spans="1:13" x14ac:dyDescent="0.25">
      <c r="A15" t="s">
        <v>89</v>
      </c>
      <c r="B15" s="8">
        <v>595.43700000000001</v>
      </c>
      <c r="L15" s="5">
        <v>3.04</v>
      </c>
      <c r="M15" t="s">
        <v>28</v>
      </c>
    </row>
    <row r="16" spans="1:13" x14ac:dyDescent="0.25">
      <c r="L16" s="5">
        <v>2.91</v>
      </c>
      <c r="M16" t="s">
        <v>27</v>
      </c>
    </row>
    <row r="17" spans="1:13" x14ac:dyDescent="0.25">
      <c r="L17" s="5">
        <v>1.91</v>
      </c>
      <c r="M17" t="s">
        <v>26</v>
      </c>
    </row>
    <row r="18" spans="1:13" ht="18.75" x14ac:dyDescent="0.3">
      <c r="B18" s="9" t="s">
        <v>87</v>
      </c>
    </row>
    <row r="20" spans="1:13" x14ac:dyDescent="0.25">
      <c r="A20" s="2" t="s">
        <v>97</v>
      </c>
      <c r="B20" t="s">
        <v>88</v>
      </c>
      <c r="C20" t="s">
        <v>21</v>
      </c>
      <c r="E20" t="s">
        <v>88</v>
      </c>
    </row>
    <row r="21" spans="1:13" x14ac:dyDescent="0.25">
      <c r="A21" t="s">
        <v>89</v>
      </c>
      <c r="B21">
        <v>1044</v>
      </c>
      <c r="C21">
        <v>595437</v>
      </c>
    </row>
    <row r="22" spans="1:13" x14ac:dyDescent="0.25">
      <c r="A22" t="s">
        <v>90</v>
      </c>
      <c r="B22">
        <v>13785</v>
      </c>
      <c r="C22">
        <v>4800000</v>
      </c>
    </row>
    <row r="23" spans="1:13" x14ac:dyDescent="0.25">
      <c r="A23" t="s">
        <v>91</v>
      </c>
      <c r="B23">
        <v>95419</v>
      </c>
      <c r="C23">
        <v>18301448</v>
      </c>
    </row>
    <row r="25" spans="1:13" x14ac:dyDescent="0.25">
      <c r="A25" s="2" t="s">
        <v>0</v>
      </c>
      <c r="B25" s="2" t="s">
        <v>88</v>
      </c>
      <c r="C25" s="2" t="s">
        <v>21</v>
      </c>
      <c r="D25" s="2" t="s">
        <v>4</v>
      </c>
    </row>
    <row r="26" spans="1:13" x14ac:dyDescent="0.25">
      <c r="A26" t="s">
        <v>89</v>
      </c>
      <c r="B26">
        <v>1000</v>
      </c>
      <c r="C26">
        <f>B26*D26</f>
        <v>730000</v>
      </c>
      <c r="D26">
        <v>730</v>
      </c>
    </row>
    <row r="27" spans="1:13" x14ac:dyDescent="0.25">
      <c r="A27" t="s">
        <v>91</v>
      </c>
      <c r="B27">
        <v>2000</v>
      </c>
      <c r="C27">
        <f>B27*D26</f>
        <v>1460000</v>
      </c>
    </row>
    <row r="29" spans="1:13" x14ac:dyDescent="0.25">
      <c r="A29" s="2" t="s">
        <v>1</v>
      </c>
      <c r="B29" s="2" t="s">
        <v>88</v>
      </c>
      <c r="C29" s="2" t="s">
        <v>21</v>
      </c>
      <c r="D29" s="2" t="s">
        <v>4</v>
      </c>
    </row>
    <row r="30" spans="1:13" x14ac:dyDescent="0.25">
      <c r="A30" t="s">
        <v>89</v>
      </c>
      <c r="B30">
        <v>2000</v>
      </c>
      <c r="C30">
        <f>B30*D30</f>
        <v>656000</v>
      </c>
      <c r="D30">
        <v>328</v>
      </c>
    </row>
    <row r="31" spans="1:13" x14ac:dyDescent="0.25">
      <c r="A31" t="s">
        <v>91</v>
      </c>
      <c r="B31">
        <v>10000</v>
      </c>
      <c r="C31">
        <f>B31*D30</f>
        <v>3280000</v>
      </c>
    </row>
    <row r="33" spans="1:4" x14ac:dyDescent="0.25">
      <c r="A33" s="2" t="s">
        <v>2</v>
      </c>
      <c r="B33" s="2" t="s">
        <v>88</v>
      </c>
      <c r="C33" s="2" t="s">
        <v>21</v>
      </c>
      <c r="D33" s="2" t="s">
        <v>4</v>
      </c>
    </row>
    <row r="34" spans="1:4" x14ac:dyDescent="0.25">
      <c r="A34" t="s">
        <v>89</v>
      </c>
      <c r="B34">
        <v>10000</v>
      </c>
      <c r="C34">
        <f>B34*D34</f>
        <v>2620000</v>
      </c>
      <c r="D34">
        <v>262</v>
      </c>
    </row>
    <row r="35" spans="1:4" x14ac:dyDescent="0.25">
      <c r="A35" t="s">
        <v>91</v>
      </c>
      <c r="B35">
        <v>25000</v>
      </c>
      <c r="C35">
        <f>B35*D34</f>
        <v>6550000</v>
      </c>
    </row>
    <row r="37" spans="1:4" x14ac:dyDescent="0.25">
      <c r="A37" s="2" t="s">
        <v>3</v>
      </c>
      <c r="B37" s="2" t="s">
        <v>88</v>
      </c>
      <c r="C37" s="2" t="s">
        <v>21</v>
      </c>
      <c r="D37" s="2" t="s">
        <v>4</v>
      </c>
    </row>
    <row r="38" spans="1:4" x14ac:dyDescent="0.25">
      <c r="A38" t="s">
        <v>89</v>
      </c>
      <c r="B38">
        <v>25000</v>
      </c>
      <c r="C38">
        <f>B38*D38</f>
        <v>5000000</v>
      </c>
      <c r="D38">
        <v>200</v>
      </c>
    </row>
    <row r="39" spans="1:4" x14ac:dyDescent="0.25">
      <c r="A39" t="s">
        <v>91</v>
      </c>
      <c r="B39">
        <v>95419</v>
      </c>
      <c r="C39">
        <f>B39*D38</f>
        <v>19083800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10" workbookViewId="0">
      <selection activeCell="C62" sqref="C62"/>
    </sheetView>
  </sheetViews>
  <sheetFormatPr baseColWidth="10" defaultRowHeight="15" x14ac:dyDescent="0.25"/>
  <sheetData>
    <row r="1" spans="1:3" x14ac:dyDescent="0.25">
      <c r="A1" s="10" t="s">
        <v>98</v>
      </c>
      <c r="B1" s="10" t="s">
        <v>99</v>
      </c>
      <c r="C1" s="10" t="s">
        <v>100</v>
      </c>
    </row>
    <row r="2" spans="1:3" x14ac:dyDescent="0.25">
      <c r="A2" s="10">
        <v>2954753.8604488</v>
      </c>
      <c r="B2" s="11">
        <v>1044</v>
      </c>
      <c r="C2" s="10">
        <f>A2/B2</f>
        <v>2830.2240042613025</v>
      </c>
    </row>
    <row r="3" spans="1:3" x14ac:dyDescent="0.25">
      <c r="A3" s="10">
        <v>710714.58976156998</v>
      </c>
      <c r="B3" s="11">
        <v>866.60338345864602</v>
      </c>
      <c r="C3" s="10">
        <f>A3/B3</f>
        <v>820.11517993973428</v>
      </c>
    </row>
    <row r="4" spans="1:3" x14ac:dyDescent="0.25">
      <c r="A4" s="10">
        <v>3599915.1507713804</v>
      </c>
      <c r="B4" s="11">
        <v>1221.3966165413501</v>
      </c>
      <c r="C4" s="10">
        <f t="shared" ref="C4:C44" si="0">A4/B4</f>
        <v>2947.376062793855</v>
      </c>
    </row>
    <row r="5" spans="1:3" x14ac:dyDescent="0.25">
      <c r="A5" s="10">
        <v>626563.11711079907</v>
      </c>
      <c r="B5" s="11">
        <v>1221.3966165413501</v>
      </c>
      <c r="C5" s="10">
        <f t="shared" si="0"/>
        <v>512.98907220248293</v>
      </c>
    </row>
    <row r="6" spans="1:3" x14ac:dyDescent="0.25">
      <c r="A6" s="10">
        <v>2085188.6430575002</v>
      </c>
      <c r="B6" s="11">
        <v>1576.1898496240599</v>
      </c>
      <c r="C6" s="10">
        <f t="shared" si="0"/>
        <v>1322.9298764706818</v>
      </c>
    </row>
    <row r="7" spans="1:3" x14ac:dyDescent="0.25">
      <c r="A7" s="10">
        <v>598512.62622720806</v>
      </c>
      <c r="B7" s="11">
        <v>2817.9661654135298</v>
      </c>
      <c r="C7" s="10">
        <f t="shared" si="0"/>
        <v>212.39170064321115</v>
      </c>
    </row>
    <row r="8" spans="1:3" x14ac:dyDescent="0.25">
      <c r="A8" s="10">
        <v>1608330.2980364601</v>
      </c>
      <c r="B8" s="11">
        <v>3882.34586466165</v>
      </c>
      <c r="C8" s="10">
        <f t="shared" si="0"/>
        <v>414.26765005044894</v>
      </c>
    </row>
    <row r="9" spans="1:3" x14ac:dyDescent="0.25">
      <c r="A9" s="10">
        <v>3010854.8422159804</v>
      </c>
      <c r="B9" s="11">
        <v>5301.51879699248</v>
      </c>
      <c r="C9" s="10">
        <f t="shared" si="0"/>
        <v>567.92307214378275</v>
      </c>
    </row>
    <row r="10" spans="1:3" x14ac:dyDescent="0.25">
      <c r="A10" s="10">
        <v>1580279.8071528703</v>
      </c>
      <c r="B10" s="11">
        <v>6720.6917293233</v>
      </c>
      <c r="C10" s="10">
        <f t="shared" si="0"/>
        <v>235.13648160023362</v>
      </c>
    </row>
    <row r="11" spans="1:3" x14ac:dyDescent="0.25">
      <c r="A11" s="10">
        <v>1636380.7889200503</v>
      </c>
      <c r="B11" s="11">
        <v>7075.4849624060098</v>
      </c>
      <c r="C11" s="10">
        <f t="shared" si="0"/>
        <v>231.27471793305898</v>
      </c>
    </row>
    <row r="12" spans="1:3" x14ac:dyDescent="0.25">
      <c r="A12" s="10">
        <v>2309592.5701262201</v>
      </c>
      <c r="B12" s="11">
        <v>7252.8815789473601</v>
      </c>
      <c r="C12" s="10">
        <f t="shared" si="0"/>
        <v>318.43792635883909</v>
      </c>
    </row>
    <row r="13" spans="1:3" x14ac:dyDescent="0.25">
      <c r="A13" s="10">
        <v>598512.62622720806</v>
      </c>
      <c r="B13" s="11">
        <v>7252.8815789473601</v>
      </c>
      <c r="C13" s="10">
        <f t="shared" si="0"/>
        <v>82.520667091061568</v>
      </c>
    </row>
    <row r="14" spans="1:3" x14ac:dyDescent="0.25">
      <c r="A14" s="10">
        <v>1103421.4621318302</v>
      </c>
      <c r="B14" s="11">
        <v>8139.86466165413</v>
      </c>
      <c r="C14" s="10">
        <f t="shared" si="0"/>
        <v>135.55771600600545</v>
      </c>
    </row>
    <row r="15" spans="1:3" x14ac:dyDescent="0.25">
      <c r="A15" s="10">
        <v>1832734.2251051802</v>
      </c>
      <c r="B15" s="11">
        <v>10091.227443608999</v>
      </c>
      <c r="C15" s="10">
        <f t="shared" si="0"/>
        <v>181.61658087152637</v>
      </c>
    </row>
    <row r="16" spans="1:3" x14ac:dyDescent="0.25">
      <c r="A16" s="10">
        <v>1944936.1886395502</v>
      </c>
      <c r="B16" s="11">
        <v>10623.417293233</v>
      </c>
      <c r="C16" s="10">
        <f t="shared" si="0"/>
        <v>183.08008948104234</v>
      </c>
    </row>
    <row r="17" spans="1:3" x14ac:dyDescent="0.25">
      <c r="A17" s="10">
        <v>3880420.0596072902</v>
      </c>
      <c r="B17" s="11">
        <v>10978.210526315699</v>
      </c>
      <c r="C17" s="10">
        <f t="shared" si="0"/>
        <v>353.46562632458131</v>
      </c>
    </row>
    <row r="18" spans="1:3" x14ac:dyDescent="0.25">
      <c r="A18" s="10">
        <v>2814501.4060308505</v>
      </c>
      <c r="B18" s="11">
        <v>11510.4003759398</v>
      </c>
      <c r="C18" s="10">
        <f t="shared" si="0"/>
        <v>244.51811527894418</v>
      </c>
    </row>
    <row r="19" spans="1:3" x14ac:dyDescent="0.25">
      <c r="A19" s="10">
        <v>991219.49859747512</v>
      </c>
      <c r="B19" s="11">
        <v>12219.9868421052</v>
      </c>
      <c r="C19" s="10">
        <f t="shared" si="0"/>
        <v>81.114612593700031</v>
      </c>
    </row>
    <row r="20" spans="1:3" x14ac:dyDescent="0.25">
      <c r="A20" s="10">
        <v>1692481.7706872302</v>
      </c>
      <c r="B20" s="11">
        <v>12397.3834586466</v>
      </c>
      <c r="C20" s="10">
        <f t="shared" si="0"/>
        <v>136.51927250074712</v>
      </c>
    </row>
    <row r="21" spans="1:3" x14ac:dyDescent="0.25">
      <c r="A21" s="10">
        <v>2926703.3695652098</v>
      </c>
      <c r="B21" s="11">
        <v>13816.556390977399</v>
      </c>
      <c r="C21" s="10">
        <f t="shared" si="0"/>
        <v>211.82581873124548</v>
      </c>
    </row>
    <row r="22" spans="1:3" x14ac:dyDescent="0.25">
      <c r="A22" s="10">
        <v>3263309.2601683</v>
      </c>
      <c r="B22" s="11">
        <v>13816.556390977399</v>
      </c>
      <c r="C22" s="10">
        <f t="shared" si="0"/>
        <v>236.18832130264622</v>
      </c>
    </row>
    <row r="23" spans="1:3" x14ac:dyDescent="0.25">
      <c r="A23" s="10">
        <v>4441429.8772791</v>
      </c>
      <c r="B23" s="11">
        <v>13993.953007518699</v>
      </c>
      <c r="C23" s="10">
        <f t="shared" si="0"/>
        <v>317.3820774510819</v>
      </c>
    </row>
    <row r="24" spans="1:3" x14ac:dyDescent="0.25">
      <c r="A24" s="10">
        <v>3852369.5687237</v>
      </c>
      <c r="B24" s="11">
        <v>13993.953007518699</v>
      </c>
      <c r="C24" s="10">
        <f t="shared" si="0"/>
        <v>275.28815958249186</v>
      </c>
    </row>
    <row r="25" spans="1:3" x14ac:dyDescent="0.25">
      <c r="A25" s="10">
        <v>15353070.830995791</v>
      </c>
      <c r="B25" s="11">
        <v>15235.7293233082</v>
      </c>
      <c r="C25" s="10">
        <f t="shared" si="0"/>
        <v>1007.7017322372666</v>
      </c>
    </row>
    <row r="26" spans="1:3" x14ac:dyDescent="0.25">
      <c r="A26" s="10">
        <v>1047320.4803646561</v>
      </c>
      <c r="B26" s="11">
        <v>15945.3157894736</v>
      </c>
      <c r="C26" s="10">
        <f t="shared" si="0"/>
        <v>65.682015595831047</v>
      </c>
    </row>
    <row r="27" spans="1:3" x14ac:dyDescent="0.25">
      <c r="A27" s="10">
        <v>2477895.5154277603</v>
      </c>
      <c r="B27" s="11">
        <v>16654.902255639099</v>
      </c>
      <c r="C27" s="10">
        <f t="shared" si="0"/>
        <v>148.77874858669807</v>
      </c>
    </row>
    <row r="28" spans="1:3" x14ac:dyDescent="0.25">
      <c r="A28" s="10">
        <v>10864992.28962129</v>
      </c>
      <c r="B28" s="11">
        <v>16832.298872180399</v>
      </c>
      <c r="C28" s="10">
        <f t="shared" si="0"/>
        <v>645.48475357566383</v>
      </c>
    </row>
    <row r="29" spans="1:3" x14ac:dyDescent="0.25">
      <c r="A29" s="10">
        <v>1720532.2615708201</v>
      </c>
      <c r="B29" s="11">
        <v>17541.885338345801</v>
      </c>
      <c r="C29" s="10">
        <f t="shared" si="0"/>
        <v>98.081376567307231</v>
      </c>
    </row>
    <row r="30" spans="1:3" x14ac:dyDescent="0.25">
      <c r="A30" s="10">
        <v>5086591.1676016795</v>
      </c>
      <c r="B30" s="11">
        <v>17896.6785714285</v>
      </c>
      <c r="C30" s="10">
        <f t="shared" si="0"/>
        <v>284.21984265405911</v>
      </c>
    </row>
    <row r="31" spans="1:3" x14ac:dyDescent="0.25">
      <c r="A31" s="10">
        <v>5423197.0582047598</v>
      </c>
      <c r="B31" s="11">
        <v>18428.868421052601</v>
      </c>
      <c r="C31" s="10">
        <f t="shared" si="0"/>
        <v>294.2772683758194</v>
      </c>
    </row>
    <row r="32" spans="1:3" x14ac:dyDescent="0.25">
      <c r="A32" s="10">
        <v>6068358.3485273393</v>
      </c>
      <c r="B32" s="11">
        <v>20380.231203007501</v>
      </c>
      <c r="C32" s="10">
        <f t="shared" si="0"/>
        <v>297.7570905884441</v>
      </c>
    </row>
    <row r="33" spans="1:3" x14ac:dyDescent="0.25">
      <c r="A33" s="10">
        <v>4525581.3499298701</v>
      </c>
      <c r="B33" s="11">
        <v>24815.1466165413</v>
      </c>
      <c r="C33" s="10">
        <f t="shared" si="0"/>
        <v>182.37173528981708</v>
      </c>
    </row>
    <row r="34" spans="1:3" x14ac:dyDescent="0.25">
      <c r="A34" s="10">
        <v>4918288.2223001402</v>
      </c>
      <c r="B34" s="11">
        <v>26766.5093984962</v>
      </c>
      <c r="C34" s="10">
        <f t="shared" si="0"/>
        <v>183.74783760845784</v>
      </c>
    </row>
    <row r="35" spans="1:3" x14ac:dyDescent="0.25">
      <c r="A35" s="10">
        <v>18298372.373772793</v>
      </c>
      <c r="B35" s="11">
        <v>27298.6992481202</v>
      </c>
      <c r="C35" s="10">
        <f t="shared" si="0"/>
        <v>670.30198792467468</v>
      </c>
    </row>
    <row r="36" spans="1:3" x14ac:dyDescent="0.25">
      <c r="A36" s="10">
        <v>9630770.6907433309</v>
      </c>
      <c r="B36" s="11">
        <v>29427.458646616498</v>
      </c>
      <c r="C36" s="10">
        <f t="shared" si="0"/>
        <v>327.27157334228912</v>
      </c>
    </row>
    <row r="37" spans="1:3" x14ac:dyDescent="0.25">
      <c r="A37" s="10">
        <v>4721934.786115</v>
      </c>
      <c r="B37" s="11">
        <v>31201.42481203</v>
      </c>
      <c r="C37" s="10">
        <f t="shared" si="0"/>
        <v>151.33715253588079</v>
      </c>
    </row>
    <row r="38" spans="1:3" x14ac:dyDescent="0.25">
      <c r="A38" s="10">
        <v>11005244.744039191</v>
      </c>
      <c r="B38" s="11">
        <v>34039.770676691704</v>
      </c>
      <c r="C38" s="10">
        <f t="shared" si="0"/>
        <v>323.30549017402433</v>
      </c>
    </row>
    <row r="39" spans="1:3" x14ac:dyDescent="0.25">
      <c r="A39" s="10">
        <v>5479298.0399719495</v>
      </c>
      <c r="B39" s="11">
        <v>37232.909774435997</v>
      </c>
      <c r="C39" s="10">
        <f t="shared" si="0"/>
        <v>147.16276737882083</v>
      </c>
    </row>
    <row r="40" spans="1:3" x14ac:dyDescent="0.25">
      <c r="A40" s="10">
        <v>6685469.147966329</v>
      </c>
      <c r="B40" s="11">
        <v>40780.842105263102</v>
      </c>
      <c r="C40" s="10">
        <f t="shared" si="0"/>
        <v>163.93651535468206</v>
      </c>
    </row>
    <row r="41" spans="1:3" x14ac:dyDescent="0.25">
      <c r="A41" s="10">
        <v>6601317.6753155598</v>
      </c>
      <c r="B41" s="11">
        <v>42200.015037593897</v>
      </c>
      <c r="C41" s="10">
        <f t="shared" si="0"/>
        <v>156.42927305676963</v>
      </c>
    </row>
    <row r="42" spans="1:3" x14ac:dyDescent="0.25">
      <c r="A42" s="10">
        <v>13361485.978260789</v>
      </c>
      <c r="B42" s="11">
        <v>52666.415413533803</v>
      </c>
      <c r="C42" s="10">
        <f t="shared" si="0"/>
        <v>253.70031116314135</v>
      </c>
    </row>
    <row r="43" spans="1:3" x14ac:dyDescent="0.25">
      <c r="A43" s="10">
        <v>9658821.1816269215</v>
      </c>
      <c r="B43" s="10">
        <v>72357.439849624003</v>
      </c>
      <c r="C43" s="10">
        <f t="shared" si="0"/>
        <v>133.48760268052951</v>
      </c>
    </row>
    <row r="44" spans="1:3" x14ac:dyDescent="0.25">
      <c r="A44" s="10">
        <v>15493323.285413692</v>
      </c>
      <c r="B44" s="10">
        <v>95419</v>
      </c>
      <c r="C44" s="10">
        <f t="shared" si="0"/>
        <v>162.3714698897881</v>
      </c>
    </row>
    <row r="48" spans="1:3" x14ac:dyDescent="0.25">
      <c r="A48" t="s">
        <v>136</v>
      </c>
      <c r="B48" t="s">
        <v>138</v>
      </c>
    </row>
    <row r="49" spans="1:3" x14ac:dyDescent="0.25">
      <c r="B49" s="11">
        <v>1221.3966165413501</v>
      </c>
      <c r="C49" s="15">
        <v>2947.376062793855</v>
      </c>
    </row>
    <row r="50" spans="1:3" x14ac:dyDescent="0.25">
      <c r="B50" s="11">
        <v>15235.7293233082</v>
      </c>
      <c r="C50" s="15">
        <v>1007.7017322372666</v>
      </c>
    </row>
    <row r="51" spans="1:3" x14ac:dyDescent="0.25">
      <c r="B51" s="11">
        <v>27298.6992481202</v>
      </c>
      <c r="C51" s="15">
        <v>670.30198792467468</v>
      </c>
    </row>
    <row r="52" spans="1:3" x14ac:dyDescent="0.25">
      <c r="B52" s="11">
        <v>52666.415413533803</v>
      </c>
      <c r="C52" s="15">
        <v>253.70031116314135</v>
      </c>
    </row>
    <row r="53" spans="1:3" x14ac:dyDescent="0.25">
      <c r="B53" s="15">
        <v>95419</v>
      </c>
      <c r="C53" s="15">
        <v>162.3714698897881</v>
      </c>
    </row>
    <row r="55" spans="1:3" x14ac:dyDescent="0.25">
      <c r="A55" t="s">
        <v>137</v>
      </c>
      <c r="B55" t="s">
        <v>142</v>
      </c>
    </row>
    <row r="56" spans="1:3" x14ac:dyDescent="0.25">
      <c r="B56" s="11">
        <v>1221.3966165413501</v>
      </c>
      <c r="C56" s="15">
        <v>512.98907220248293</v>
      </c>
    </row>
    <row r="57" spans="1:3" x14ac:dyDescent="0.25">
      <c r="B57" s="11">
        <v>2817.9661654135298</v>
      </c>
      <c r="C57" s="15">
        <v>212.39170064321115</v>
      </c>
    </row>
    <row r="58" spans="1:3" x14ac:dyDescent="0.25">
      <c r="B58" s="11">
        <v>7252.8815789473601</v>
      </c>
      <c r="C58" s="15">
        <v>82.520667091061568</v>
      </c>
    </row>
    <row r="59" spans="1:3" x14ac:dyDescent="0.25">
      <c r="B59" s="11">
        <v>15945.3157894736</v>
      </c>
      <c r="C59" s="15">
        <v>65.682015595831047</v>
      </c>
    </row>
    <row r="60" spans="1:3" x14ac:dyDescent="0.25">
      <c r="B60" s="15">
        <v>95419</v>
      </c>
      <c r="C60" s="15">
        <v>162.3714698897881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workbookViewId="0">
      <selection activeCell="H15" sqref="H15:K23"/>
    </sheetView>
  </sheetViews>
  <sheetFormatPr baseColWidth="10" defaultRowHeight="15" x14ac:dyDescent="0.25"/>
  <cols>
    <col min="2" max="2" width="14.5703125" customWidth="1"/>
    <col min="3" max="3" width="17.85546875" customWidth="1"/>
    <col min="8" max="8" width="27.85546875" customWidth="1"/>
  </cols>
  <sheetData>
    <row r="2" spans="2:14" x14ac:dyDescent="0.25">
      <c r="B2" s="2" t="s">
        <v>43</v>
      </c>
      <c r="H2" s="2" t="s">
        <v>42</v>
      </c>
      <c r="N2" t="s">
        <v>124</v>
      </c>
    </row>
    <row r="3" spans="2:14" x14ac:dyDescent="0.25">
      <c r="B3" s="1">
        <v>0.4</v>
      </c>
      <c r="C3" t="s">
        <v>45</v>
      </c>
      <c r="H3" t="s">
        <v>13</v>
      </c>
      <c r="I3" s="1">
        <v>0.21</v>
      </c>
      <c r="N3" t="s">
        <v>125</v>
      </c>
    </row>
    <row r="4" spans="2:14" x14ac:dyDescent="0.25">
      <c r="B4" s="1">
        <v>0.28000000000000003</v>
      </c>
      <c r="C4" t="s">
        <v>46</v>
      </c>
      <c r="H4" t="s">
        <v>11</v>
      </c>
      <c r="I4" s="1">
        <v>0.2</v>
      </c>
    </row>
    <row r="5" spans="2:14" x14ac:dyDescent="0.25">
      <c r="B5" s="1">
        <v>0.25</v>
      </c>
      <c r="C5" t="s">
        <v>47</v>
      </c>
      <c r="H5" t="s">
        <v>12</v>
      </c>
      <c r="I5" s="1">
        <v>0.17</v>
      </c>
    </row>
    <row r="6" spans="2:14" x14ac:dyDescent="0.25">
      <c r="B6" s="1">
        <v>0.05</v>
      </c>
      <c r="C6" t="s">
        <v>48</v>
      </c>
      <c r="H6" t="s">
        <v>14</v>
      </c>
      <c r="I6" s="1">
        <v>0.09</v>
      </c>
    </row>
    <row r="7" spans="2:14" x14ac:dyDescent="0.25">
      <c r="B7" s="1">
        <v>0.02</v>
      </c>
      <c r="C7" t="s">
        <v>44</v>
      </c>
      <c r="H7" t="s">
        <v>15</v>
      </c>
      <c r="I7" s="1">
        <v>0.08</v>
      </c>
    </row>
    <row r="8" spans="2:14" x14ac:dyDescent="0.25">
      <c r="H8" t="s">
        <v>16</v>
      </c>
      <c r="I8" s="1">
        <v>7.0000000000000007E-2</v>
      </c>
    </row>
    <row r="9" spans="2:14" x14ac:dyDescent="0.25">
      <c r="B9" s="2" t="s">
        <v>49</v>
      </c>
      <c r="H9" t="s">
        <v>19</v>
      </c>
      <c r="I9" s="1">
        <v>0.06</v>
      </c>
    </row>
    <row r="10" spans="2:14" x14ac:dyDescent="0.25">
      <c r="B10" s="1">
        <v>0.33</v>
      </c>
      <c r="C10" t="s">
        <v>50</v>
      </c>
      <c r="F10" s="2"/>
      <c r="G10" s="2"/>
      <c r="H10" t="s">
        <v>17</v>
      </c>
      <c r="I10" s="1">
        <v>0.06</v>
      </c>
    </row>
    <row r="11" spans="2:14" x14ac:dyDescent="0.25">
      <c r="B11" s="1">
        <v>0.22</v>
      </c>
      <c r="C11" t="s">
        <v>51</v>
      </c>
      <c r="F11" s="5"/>
      <c r="H11" t="s">
        <v>18</v>
      </c>
      <c r="I11" s="1">
        <v>0.05</v>
      </c>
    </row>
    <row r="12" spans="2:14" x14ac:dyDescent="0.25">
      <c r="B12" s="1">
        <v>0.19</v>
      </c>
      <c r="C12" t="s">
        <v>52</v>
      </c>
      <c r="F12" s="5"/>
    </row>
    <row r="13" spans="2:14" x14ac:dyDescent="0.25">
      <c r="B13" s="1">
        <v>0.12</v>
      </c>
      <c r="C13" t="s">
        <v>53</v>
      </c>
      <c r="F13" s="5"/>
    </row>
    <row r="14" spans="2:14" x14ac:dyDescent="0.25">
      <c r="B14" s="1">
        <v>0.09</v>
      </c>
      <c r="C14" t="s">
        <v>54</v>
      </c>
      <c r="F14" s="5"/>
    </row>
    <row r="15" spans="2:14" x14ac:dyDescent="0.25">
      <c r="B15" s="1">
        <v>0.05</v>
      </c>
      <c r="C15" t="s">
        <v>55</v>
      </c>
      <c r="F15" s="5"/>
      <c r="H15" s="2" t="s">
        <v>56</v>
      </c>
      <c r="I15" s="2"/>
      <c r="J15" s="2"/>
    </row>
    <row r="16" spans="2:14" x14ac:dyDescent="0.25">
      <c r="H16" s="2" t="s">
        <v>20</v>
      </c>
      <c r="I16" s="2" t="s">
        <v>81</v>
      </c>
      <c r="J16" s="2" t="s">
        <v>57</v>
      </c>
    </row>
    <row r="17" spans="2:11" x14ac:dyDescent="0.25">
      <c r="H17" t="s">
        <v>50</v>
      </c>
      <c r="I17" s="5">
        <v>1.36</v>
      </c>
      <c r="J17">
        <v>1.91</v>
      </c>
      <c r="K17">
        <f>(J17-I17)/J17</f>
        <v>0.28795811518324599</v>
      </c>
    </row>
    <row r="18" spans="2:11" x14ac:dyDescent="0.25">
      <c r="H18" t="s">
        <v>58</v>
      </c>
      <c r="I18" s="5">
        <v>1.41</v>
      </c>
      <c r="J18">
        <v>1.33</v>
      </c>
      <c r="K18" s="10">
        <f>(J18-I18)/J18</f>
        <v>-6.015037593984951E-2</v>
      </c>
    </row>
    <row r="19" spans="2:11" x14ac:dyDescent="0.25">
      <c r="B19" s="17" t="s">
        <v>120</v>
      </c>
      <c r="C19" s="15"/>
      <c r="H19" t="s">
        <v>51</v>
      </c>
      <c r="I19" s="5">
        <v>1.04</v>
      </c>
      <c r="J19">
        <v>1.1100000000000001</v>
      </c>
      <c r="K19" s="10">
        <f>(J19-I19)/J19</f>
        <v>6.3063063063063113E-2</v>
      </c>
    </row>
    <row r="20" spans="2:11" x14ac:dyDescent="0.25">
      <c r="B20" s="18" t="s">
        <v>116</v>
      </c>
      <c r="C20" s="16">
        <v>0.26</v>
      </c>
      <c r="D20" t="s">
        <v>127</v>
      </c>
      <c r="H20" t="s">
        <v>53</v>
      </c>
      <c r="I20" s="5">
        <v>0.45</v>
      </c>
      <c r="J20">
        <v>0.74</v>
      </c>
      <c r="K20" s="10">
        <f>(J20-I20)/J20</f>
        <v>0.39189189189189189</v>
      </c>
    </row>
    <row r="21" spans="2:11" x14ac:dyDescent="0.25">
      <c r="B21" s="15" t="s">
        <v>117</v>
      </c>
      <c r="C21" s="16">
        <v>0.23</v>
      </c>
      <c r="D21" t="s">
        <v>126</v>
      </c>
      <c r="H21" t="s">
        <v>55</v>
      </c>
      <c r="I21" s="5">
        <v>0.27</v>
      </c>
      <c r="J21">
        <v>0.21</v>
      </c>
      <c r="K21" s="10">
        <f>(J21-I21)/J21</f>
        <v>-0.28571428571428586</v>
      </c>
    </row>
    <row r="22" spans="2:11" x14ac:dyDescent="0.25">
      <c r="B22" s="15" t="s">
        <v>118</v>
      </c>
      <c r="C22" s="16">
        <v>0.21</v>
      </c>
      <c r="K22" s="10"/>
    </row>
    <row r="23" spans="2:11" x14ac:dyDescent="0.25">
      <c r="B23" s="15" t="s">
        <v>119</v>
      </c>
      <c r="C23" s="16">
        <v>0.18</v>
      </c>
      <c r="I23" s="5">
        <f>SUM(I17:I21)</f>
        <v>4.5299999999999994</v>
      </c>
      <c r="J23">
        <f>SUM(J17:J21)</f>
        <v>5.3000000000000007</v>
      </c>
      <c r="K23" s="10">
        <f>(J23-I23)/J23</f>
        <v>0.14528301886792477</v>
      </c>
    </row>
    <row r="24" spans="2:11" x14ac:dyDescent="0.25">
      <c r="B24" s="15" t="s">
        <v>121</v>
      </c>
      <c r="C24" s="16">
        <v>0.09</v>
      </c>
    </row>
    <row r="25" spans="2:11" x14ac:dyDescent="0.25">
      <c r="B25" s="15" t="s">
        <v>122</v>
      </c>
      <c r="C25" s="16">
        <v>0.03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workbookViewId="0">
      <selection activeCell="F3" sqref="F3:F4"/>
    </sheetView>
  </sheetViews>
  <sheetFormatPr baseColWidth="10" defaultRowHeight="15" x14ac:dyDescent="0.25"/>
  <cols>
    <col min="2" max="2" width="52.5703125" customWidth="1"/>
    <col min="6" max="6" width="27" customWidth="1"/>
  </cols>
  <sheetData>
    <row r="2" spans="2:4" x14ac:dyDescent="0.25">
      <c r="B2" t="s">
        <v>109</v>
      </c>
    </row>
    <row r="3" spans="2:4" x14ac:dyDescent="0.25">
      <c r="B3" s="2" t="s">
        <v>59</v>
      </c>
      <c r="C3" t="s">
        <v>82</v>
      </c>
    </row>
    <row r="4" spans="2:4" x14ac:dyDescent="0.25">
      <c r="B4" t="s">
        <v>60</v>
      </c>
      <c r="C4" s="1">
        <v>0.14000000000000001</v>
      </c>
    </row>
    <row r="5" spans="2:4" x14ac:dyDescent="0.25">
      <c r="B5" t="s">
        <v>61</v>
      </c>
      <c r="C5" s="1">
        <v>0.23</v>
      </c>
    </row>
    <row r="6" spans="2:4" x14ac:dyDescent="0.25">
      <c r="B6" t="s">
        <v>62</v>
      </c>
      <c r="C6" s="1">
        <v>0.26</v>
      </c>
    </row>
    <row r="7" spans="2:4" x14ac:dyDescent="0.25">
      <c r="B7" t="s">
        <v>63</v>
      </c>
      <c r="C7" s="1">
        <v>0.28000000000000003</v>
      </c>
    </row>
    <row r="8" spans="2:4" x14ac:dyDescent="0.25">
      <c r="B8" t="s">
        <v>66</v>
      </c>
      <c r="C8" s="1">
        <v>0.28000000000000003</v>
      </c>
    </row>
    <row r="9" spans="2:4" x14ac:dyDescent="0.25">
      <c r="B9" t="s">
        <v>64</v>
      </c>
      <c r="C9" s="1">
        <v>0.4</v>
      </c>
    </row>
    <row r="10" spans="2:4" x14ac:dyDescent="0.25">
      <c r="B10" t="s">
        <v>65</v>
      </c>
      <c r="C10" s="1">
        <v>0.44</v>
      </c>
    </row>
    <row r="13" spans="2:4" x14ac:dyDescent="0.25">
      <c r="B13" s="2" t="s">
        <v>71</v>
      </c>
      <c r="D13" s="6" t="s">
        <v>79</v>
      </c>
    </row>
    <row r="14" spans="2:4" x14ac:dyDescent="0.25">
      <c r="B14" t="s">
        <v>72</v>
      </c>
      <c r="C14" s="1">
        <v>0.27</v>
      </c>
    </row>
    <row r="15" spans="2:4" x14ac:dyDescent="0.25">
      <c r="B15" t="s">
        <v>73</v>
      </c>
      <c r="C15" s="1">
        <v>0.3</v>
      </c>
    </row>
    <row r="16" spans="2:4" x14ac:dyDescent="0.25">
      <c r="B16" t="s">
        <v>74</v>
      </c>
      <c r="C16" s="1">
        <v>0.36</v>
      </c>
    </row>
    <row r="17" spans="2:5" x14ac:dyDescent="0.25">
      <c r="B17" t="s">
        <v>75</v>
      </c>
      <c r="C17" s="1">
        <v>0.45</v>
      </c>
    </row>
    <row r="18" spans="2:5" x14ac:dyDescent="0.25">
      <c r="B18" t="s">
        <v>76</v>
      </c>
      <c r="C18" s="1">
        <v>0.52</v>
      </c>
    </row>
    <row r="19" spans="2:5" x14ac:dyDescent="0.25">
      <c r="B19" t="s">
        <v>77</v>
      </c>
      <c r="C19" s="1">
        <v>0.61</v>
      </c>
    </row>
    <row r="20" spans="2:5" x14ac:dyDescent="0.25">
      <c r="B20" t="s">
        <v>78</v>
      </c>
      <c r="C20" s="1">
        <v>0.64</v>
      </c>
    </row>
    <row r="24" spans="2:5" x14ac:dyDescent="0.25">
      <c r="B24" s="2" t="s">
        <v>113</v>
      </c>
      <c r="D24" t="s">
        <v>114</v>
      </c>
      <c r="E24">
        <v>4.8403200000000002</v>
      </c>
    </row>
    <row r="25" spans="2:5" x14ac:dyDescent="0.25">
      <c r="B25" t="s">
        <v>26</v>
      </c>
      <c r="C25">
        <v>1.91</v>
      </c>
      <c r="D25" s="14">
        <f t="shared" ref="D25:D37" si="0">(C25/$E$24)</f>
        <v>0.39460200978447701</v>
      </c>
    </row>
    <row r="26" spans="2:5" x14ac:dyDescent="0.25">
      <c r="B26" t="s">
        <v>27</v>
      </c>
      <c r="C26">
        <v>2.91</v>
      </c>
      <c r="D26" s="14">
        <f t="shared" si="0"/>
        <v>0.60119992066640227</v>
      </c>
    </row>
    <row r="27" spans="2:5" x14ac:dyDescent="0.25">
      <c r="B27" t="s">
        <v>28</v>
      </c>
      <c r="C27">
        <v>3.04</v>
      </c>
      <c r="D27" s="14">
        <f t="shared" si="0"/>
        <v>0.62805764908105244</v>
      </c>
    </row>
    <row r="28" spans="2:5" x14ac:dyDescent="0.25">
      <c r="B28" t="s">
        <v>29</v>
      </c>
      <c r="C28">
        <v>3.39</v>
      </c>
      <c r="D28" s="14">
        <f t="shared" si="0"/>
        <v>0.70036691788972627</v>
      </c>
    </row>
    <row r="29" spans="2:5" x14ac:dyDescent="0.25">
      <c r="B29" t="s">
        <v>30</v>
      </c>
      <c r="C29">
        <v>3.47</v>
      </c>
      <c r="D29" s="14">
        <f t="shared" si="0"/>
        <v>0.71689475076028031</v>
      </c>
    </row>
    <row r="30" spans="2:5" x14ac:dyDescent="0.25">
      <c r="B30" t="s">
        <v>31</v>
      </c>
      <c r="C30">
        <v>3.78</v>
      </c>
      <c r="D30" s="14">
        <f t="shared" si="0"/>
        <v>0.78094010313367701</v>
      </c>
    </row>
    <row r="31" spans="2:5" x14ac:dyDescent="0.25">
      <c r="B31" t="s">
        <v>32</v>
      </c>
      <c r="C31">
        <v>4.2699999999999996</v>
      </c>
      <c r="D31" s="14">
        <f t="shared" si="0"/>
        <v>0.88217307946582035</v>
      </c>
    </row>
    <row r="32" spans="2:5" x14ac:dyDescent="0.25">
      <c r="B32" t="s">
        <v>33</v>
      </c>
      <c r="C32">
        <v>4.55</v>
      </c>
      <c r="D32" s="14">
        <f t="shared" si="0"/>
        <v>0.94002049451275937</v>
      </c>
    </row>
    <row r="33" spans="2:4" x14ac:dyDescent="0.25">
      <c r="B33" t="s">
        <v>34</v>
      </c>
      <c r="C33">
        <v>4.57</v>
      </c>
      <c r="D33" s="14">
        <f t="shared" si="0"/>
        <v>0.94415245273039805</v>
      </c>
    </row>
    <row r="34" spans="2:4" x14ac:dyDescent="0.25">
      <c r="B34" t="s">
        <v>35</v>
      </c>
      <c r="C34">
        <v>4.6100000000000003</v>
      </c>
      <c r="D34" s="14">
        <f t="shared" si="0"/>
        <v>0.95241636916567507</v>
      </c>
    </row>
    <row r="35" spans="2:4" x14ac:dyDescent="0.25">
      <c r="B35" t="s">
        <v>36</v>
      </c>
      <c r="C35">
        <v>5.26</v>
      </c>
      <c r="D35" s="14">
        <f t="shared" si="0"/>
        <v>1.0867050112389263</v>
      </c>
    </row>
    <row r="36" spans="2:4" x14ac:dyDescent="0.25">
      <c r="B36" t="s">
        <v>37</v>
      </c>
      <c r="C36">
        <v>5.52</v>
      </c>
      <c r="D36" s="14">
        <f t="shared" si="0"/>
        <v>1.1404204680682268</v>
      </c>
    </row>
    <row r="37" spans="2:4" x14ac:dyDescent="0.25">
      <c r="B37" t="s">
        <v>38</v>
      </c>
      <c r="C37">
        <v>6.51</v>
      </c>
      <c r="D37" s="14">
        <f t="shared" si="0"/>
        <v>1.3449523998413326</v>
      </c>
    </row>
    <row r="38" spans="2:4" x14ac:dyDescent="0.25">
      <c r="B38" t="s">
        <v>39</v>
      </c>
      <c r="C38">
        <v>7.45</v>
      </c>
      <c r="D38" s="14">
        <f>(C38/$E$24)</f>
        <v>1.5391544360703424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workbookViewId="0">
      <selection activeCell="O8" sqref="O8"/>
    </sheetView>
  </sheetViews>
  <sheetFormatPr baseColWidth="10" defaultRowHeight="15" x14ac:dyDescent="0.25"/>
  <cols>
    <col min="1" max="1" width="23.42578125" customWidth="1"/>
    <col min="2" max="2" width="34.28515625" customWidth="1"/>
    <col min="3" max="3" width="15.7109375" customWidth="1"/>
    <col min="4" max="4" width="14.7109375" customWidth="1"/>
    <col min="7" max="7" width="38.42578125" customWidth="1"/>
    <col min="11" max="11" width="4.28515625" customWidth="1"/>
    <col min="12" max="12" width="20.7109375" style="15" customWidth="1"/>
  </cols>
  <sheetData>
    <row r="1" spans="1:15" ht="18.75" x14ac:dyDescent="0.3">
      <c r="A1" s="40"/>
      <c r="B1" s="9" t="s">
        <v>101</v>
      </c>
      <c r="C1" s="40"/>
      <c r="D1" s="40"/>
      <c r="E1" s="40"/>
      <c r="F1" s="40"/>
      <c r="G1" s="9" t="s">
        <v>123</v>
      </c>
      <c r="H1" s="40"/>
      <c r="I1" s="40"/>
      <c r="J1" s="40"/>
      <c r="K1" s="9" t="s">
        <v>102</v>
      </c>
      <c r="L1" s="17"/>
    </row>
    <row r="2" spans="1:15" ht="16.5" thickBot="1" x14ac:dyDescent="0.3">
      <c r="K2" s="39" t="s">
        <v>135</v>
      </c>
      <c r="M2" t="s">
        <v>139</v>
      </c>
      <c r="N2" t="s">
        <v>140</v>
      </c>
      <c r="O2" t="s">
        <v>141</v>
      </c>
    </row>
    <row r="3" spans="1:15" ht="15.75" thickBot="1" x14ac:dyDescent="0.3">
      <c r="B3" t="s">
        <v>144</v>
      </c>
      <c r="C3" s="19">
        <v>867</v>
      </c>
      <c r="G3" t="s">
        <v>130</v>
      </c>
      <c r="H3" s="51">
        <v>433.5</v>
      </c>
      <c r="K3" t="s">
        <v>143</v>
      </c>
      <c r="M3" s="19">
        <f>C14*POWER(C3,C15)*C4*C5</f>
        <v>984.09028440405029</v>
      </c>
      <c r="N3" s="19">
        <f>D14*POWER(C3,D15)*C4*C5</f>
        <v>516.66803172346317</v>
      </c>
      <c r="O3" s="19">
        <f>E14*POWER(C3,E15)*C4*C5</f>
        <v>322.37876378666795</v>
      </c>
    </row>
    <row r="4" spans="1:15" ht="15.75" thickBot="1" x14ac:dyDescent="0.3">
      <c r="A4" s="15" t="s">
        <v>145</v>
      </c>
      <c r="B4" s="24" t="s">
        <v>72</v>
      </c>
      <c r="C4" s="25">
        <f>VLOOKUP(B4,B19:D26,3,0)</f>
        <v>0.73</v>
      </c>
      <c r="K4" t="s">
        <v>108</v>
      </c>
      <c r="M4" s="13">
        <f>M3*C3</f>
        <v>853206.27657831158</v>
      </c>
      <c r="N4" s="13">
        <f>N3*C3</f>
        <v>447951.18350424257</v>
      </c>
      <c r="O4" s="13">
        <f>O3*C3</f>
        <v>279502.3882030411</v>
      </c>
    </row>
    <row r="5" spans="1:15" ht="15.75" thickBot="1" x14ac:dyDescent="0.3">
      <c r="A5" t="s">
        <v>115</v>
      </c>
      <c r="B5" s="22" t="s">
        <v>39</v>
      </c>
      <c r="C5" s="23">
        <f>VLOOKUP(B5,B29:D42,3,0)</f>
        <v>1.5391544360703424</v>
      </c>
    </row>
    <row r="6" spans="1:15" ht="15.75" thickBot="1" x14ac:dyDescent="0.3">
      <c r="K6" t="s">
        <v>132</v>
      </c>
      <c r="M6" s="13">
        <f>H3*M3</f>
        <v>426603.13828915579</v>
      </c>
      <c r="N6" s="13">
        <f>H3*N3</f>
        <v>223975.59175212128</v>
      </c>
      <c r="O6" s="13">
        <f>H3*O3</f>
        <v>139751.19410152055</v>
      </c>
    </row>
    <row r="11" spans="1:15" ht="18.75" x14ac:dyDescent="0.3">
      <c r="K11" s="9" t="s">
        <v>112</v>
      </c>
    </row>
    <row r="12" spans="1:15" ht="19.5" thickBot="1" x14ac:dyDescent="0.35">
      <c r="B12" s="9" t="s">
        <v>103</v>
      </c>
      <c r="C12" t="s">
        <v>139</v>
      </c>
      <c r="D12" t="s">
        <v>140</v>
      </c>
      <c r="E12" t="s">
        <v>141</v>
      </c>
      <c r="K12" s="39" t="s">
        <v>133</v>
      </c>
      <c r="L12" s="17"/>
    </row>
    <row r="13" spans="1:15" ht="15.75" thickBot="1" x14ac:dyDescent="0.3">
      <c r="B13" t="s">
        <v>105</v>
      </c>
      <c r="C13" t="s">
        <v>104</v>
      </c>
      <c r="D13" s="15" t="s">
        <v>138</v>
      </c>
      <c r="E13" s="15" t="s">
        <v>142</v>
      </c>
      <c r="K13" s="17" t="s">
        <v>116</v>
      </c>
      <c r="L13" s="17"/>
      <c r="M13" s="43">
        <f>$M$6*C46</f>
        <v>110916.81595518051</v>
      </c>
      <c r="N13" s="36">
        <f>$N$6*C46</f>
        <v>58233.653855551536</v>
      </c>
      <c r="O13" s="44">
        <f>$O$6*C46</f>
        <v>36335.310466395342</v>
      </c>
    </row>
    <row r="14" spans="1:15" x14ac:dyDescent="0.25">
      <c r="B14" s="12" t="s">
        <v>106</v>
      </c>
      <c r="C14" s="34">
        <v>17302</v>
      </c>
      <c r="D14" s="19">
        <v>38377</v>
      </c>
      <c r="E14" s="41">
        <v>1734.9</v>
      </c>
      <c r="L14" s="15" t="s">
        <v>45</v>
      </c>
      <c r="M14" s="45">
        <f>$M$6*D54</f>
        <v>44366.726382072207</v>
      </c>
      <c r="N14" s="32">
        <f>$N$6*D54</f>
        <v>23293.461542220615</v>
      </c>
      <c r="O14" s="46">
        <f>$O$6*D54</f>
        <v>14534.124186558138</v>
      </c>
    </row>
    <row r="15" spans="1:15" ht="15.75" thickBot="1" x14ac:dyDescent="0.3">
      <c r="B15" s="12" t="s">
        <v>107</v>
      </c>
      <c r="C15" s="35">
        <v>-0.441</v>
      </c>
      <c r="D15" s="33">
        <v>-0.65400000000000003</v>
      </c>
      <c r="E15" s="42">
        <v>-0.26600000000000001</v>
      </c>
      <c r="L15" s="15" t="s">
        <v>46</v>
      </c>
      <c r="M15" s="45">
        <f t="shared" ref="M15:M18" si="0">$M$6*D55</f>
        <v>31056.708467450542</v>
      </c>
      <c r="N15" s="32">
        <f t="shared" ref="N15:N18" si="1">$N$6*D55</f>
        <v>16305.42307955443</v>
      </c>
      <c r="O15" s="46">
        <f t="shared" ref="O15:O18" si="2">$O$6*D55</f>
        <v>10173.886930590697</v>
      </c>
    </row>
    <row r="16" spans="1:15" x14ac:dyDescent="0.25">
      <c r="L16" s="15" t="s">
        <v>47</v>
      </c>
      <c r="M16" s="45">
        <f t="shared" si="0"/>
        <v>27729.203988795129</v>
      </c>
      <c r="N16" s="32">
        <f t="shared" si="1"/>
        <v>14558.413463887884</v>
      </c>
      <c r="O16" s="46">
        <f t="shared" si="2"/>
        <v>9083.8276165988354</v>
      </c>
    </row>
    <row r="17" spans="2:15" x14ac:dyDescent="0.25">
      <c r="I17" s="16"/>
      <c r="L17" s="15" t="s">
        <v>48</v>
      </c>
      <c r="M17" s="45">
        <f t="shared" si="0"/>
        <v>5545.8407977590259</v>
      </c>
      <c r="N17" s="32">
        <f t="shared" si="1"/>
        <v>2911.6826927775769</v>
      </c>
      <c r="O17" s="46">
        <f t="shared" si="2"/>
        <v>1816.7655233197672</v>
      </c>
    </row>
    <row r="18" spans="2:15" ht="15.75" thickBot="1" x14ac:dyDescent="0.3">
      <c r="B18" s="2" t="s">
        <v>71</v>
      </c>
      <c r="C18" s="10"/>
      <c r="E18" s="6"/>
      <c r="I18" s="16"/>
      <c r="L18" s="15" t="s">
        <v>44</v>
      </c>
      <c r="M18" s="45">
        <f t="shared" si="0"/>
        <v>2218.3363191036105</v>
      </c>
      <c r="N18" s="32">
        <f t="shared" si="1"/>
        <v>1164.6730771110308</v>
      </c>
      <c r="O18" s="46">
        <f t="shared" si="2"/>
        <v>726.706209327907</v>
      </c>
    </row>
    <row r="19" spans="2:15" x14ac:dyDescent="0.25">
      <c r="B19" s="10" t="s">
        <v>72</v>
      </c>
      <c r="C19" s="1">
        <v>0.27</v>
      </c>
      <c r="D19" s="26">
        <f>1-C19</f>
        <v>0.73</v>
      </c>
      <c r="I19" s="16"/>
      <c r="K19" s="17" t="s">
        <v>117</v>
      </c>
      <c r="L19" s="17"/>
      <c r="M19" s="47">
        <f>$M$6*C47</f>
        <v>98118.721806505841</v>
      </c>
      <c r="N19" s="37">
        <f>$N$6*C47</f>
        <v>51514.386102987897</v>
      </c>
      <c r="O19" s="48">
        <f>$O$6*C47</f>
        <v>32142.774643349727</v>
      </c>
    </row>
    <row r="20" spans="2:15" x14ac:dyDescent="0.25">
      <c r="B20" s="10" t="s">
        <v>73</v>
      </c>
      <c r="C20" s="1">
        <v>0.3</v>
      </c>
      <c r="D20" s="27">
        <f t="shared" ref="D20:D26" si="3">1-C20</f>
        <v>0.7</v>
      </c>
      <c r="I20" s="16"/>
      <c r="L20" s="15" t="s">
        <v>50</v>
      </c>
      <c r="M20" s="45">
        <f>$M$6*D61</f>
        <v>32379.178196146928</v>
      </c>
      <c r="N20" s="32">
        <f>$N$6*D61</f>
        <v>16999.747413986006</v>
      </c>
      <c r="O20" s="46">
        <f>$O$6*D61</f>
        <v>10607.115632305411</v>
      </c>
    </row>
    <row r="21" spans="2:15" x14ac:dyDescent="0.25">
      <c r="B21" s="10" t="s">
        <v>74</v>
      </c>
      <c r="C21" s="1">
        <v>0.36</v>
      </c>
      <c r="D21" s="27">
        <f t="shared" si="3"/>
        <v>0.64</v>
      </c>
      <c r="I21" s="16"/>
      <c r="L21" s="15" t="s">
        <v>51</v>
      </c>
      <c r="M21" s="45">
        <f t="shared" ref="M21:M25" si="4">$M$6*D62</f>
        <v>21586.118797431282</v>
      </c>
      <c r="N21" s="32">
        <f t="shared" ref="N21:N25" si="5">$N$6*D62</f>
        <v>11333.164942657337</v>
      </c>
      <c r="O21" s="46">
        <f t="shared" ref="O21:O25" si="6">$O$6*D62</f>
        <v>7071.4104215369398</v>
      </c>
    </row>
    <row r="22" spans="2:15" x14ac:dyDescent="0.25">
      <c r="B22" s="10" t="s">
        <v>75</v>
      </c>
      <c r="C22" s="1">
        <v>0.45</v>
      </c>
      <c r="D22" s="27">
        <f t="shared" si="3"/>
        <v>0.55000000000000004</v>
      </c>
      <c r="L22" s="15" t="s">
        <v>52</v>
      </c>
      <c r="M22" s="45">
        <f t="shared" si="4"/>
        <v>18642.55714323611</v>
      </c>
      <c r="N22" s="32">
        <f t="shared" si="5"/>
        <v>9787.733359567701</v>
      </c>
      <c r="O22" s="46">
        <f t="shared" si="6"/>
        <v>6107.1271822364488</v>
      </c>
    </row>
    <row r="23" spans="2:15" x14ac:dyDescent="0.25">
      <c r="B23" s="10" t="s">
        <v>76</v>
      </c>
      <c r="C23" s="1">
        <v>0.52</v>
      </c>
      <c r="D23" s="27">
        <f t="shared" si="3"/>
        <v>0.48</v>
      </c>
      <c r="L23" s="15" t="s">
        <v>53</v>
      </c>
      <c r="M23" s="45">
        <f t="shared" si="4"/>
        <v>11774.2466167807</v>
      </c>
      <c r="N23" s="32">
        <f t="shared" si="5"/>
        <v>6181.7263323585476</v>
      </c>
      <c r="O23" s="46">
        <f t="shared" si="6"/>
        <v>3857.1329572019672</v>
      </c>
    </row>
    <row r="24" spans="2:15" x14ac:dyDescent="0.25">
      <c r="B24" s="10" t="s">
        <v>77</v>
      </c>
      <c r="C24" s="1">
        <v>0.61</v>
      </c>
      <c r="D24" s="27">
        <f t="shared" si="3"/>
        <v>0.39</v>
      </c>
      <c r="L24" s="15" t="s">
        <v>54</v>
      </c>
      <c r="M24" s="45">
        <f t="shared" si="4"/>
        <v>8830.6849625855248</v>
      </c>
      <c r="N24" s="32">
        <f t="shared" si="5"/>
        <v>4636.2947492689109</v>
      </c>
      <c r="O24" s="46">
        <f t="shared" si="6"/>
        <v>2892.8497179014753</v>
      </c>
    </row>
    <row r="25" spans="2:15" x14ac:dyDescent="0.25">
      <c r="B25" s="10" t="s">
        <v>78</v>
      </c>
      <c r="C25" s="1">
        <v>0.64</v>
      </c>
      <c r="D25" s="27">
        <f t="shared" si="3"/>
        <v>0.36</v>
      </c>
      <c r="L25" s="15" t="s">
        <v>55</v>
      </c>
      <c r="M25" s="45">
        <f t="shared" si="4"/>
        <v>4905.9360903252918</v>
      </c>
      <c r="N25" s="32">
        <f t="shared" si="5"/>
        <v>2575.719305149395</v>
      </c>
      <c r="O25" s="46">
        <f t="shared" si="6"/>
        <v>1607.1387321674865</v>
      </c>
    </row>
    <row r="26" spans="2:15" ht="15.75" thickBot="1" x14ac:dyDescent="0.3">
      <c r="B26" t="s">
        <v>110</v>
      </c>
      <c r="C26" s="1">
        <v>0</v>
      </c>
      <c r="D26" s="28">
        <f t="shared" si="3"/>
        <v>1</v>
      </c>
      <c r="K26" s="17" t="s">
        <v>118</v>
      </c>
      <c r="L26" s="17"/>
      <c r="M26" s="47">
        <f>$M$6*C48</f>
        <v>89586.659040722705</v>
      </c>
      <c r="N26" s="37">
        <f>$N$6*C48</f>
        <v>47034.874267945466</v>
      </c>
      <c r="O26" s="48">
        <f>$O$6*C48</f>
        <v>29347.750761319316</v>
      </c>
    </row>
    <row r="27" spans="2:15" x14ac:dyDescent="0.25">
      <c r="K27" s="17" t="s">
        <v>119</v>
      </c>
      <c r="L27" s="17"/>
      <c r="M27" s="47">
        <f>$M$6*C49</f>
        <v>76788.564892048045</v>
      </c>
      <c r="N27" s="37">
        <f t="shared" ref="N27:N29" si="7">$N$6*C49</f>
        <v>40315.606515381827</v>
      </c>
      <c r="O27" s="48">
        <f t="shared" ref="O27:O29" si="8">$O$6*C49</f>
        <v>25155.214938273697</v>
      </c>
    </row>
    <row r="28" spans="2:15" ht="15.75" thickBot="1" x14ac:dyDescent="0.3">
      <c r="B28" s="17" t="s">
        <v>113</v>
      </c>
      <c r="C28" s="15"/>
      <c r="D28" s="15" t="s">
        <v>114</v>
      </c>
      <c r="E28" s="15">
        <v>4.8403200000000002</v>
      </c>
      <c r="K28" s="17" t="s">
        <v>121</v>
      </c>
      <c r="L28" s="17"/>
      <c r="M28" s="47">
        <f>$M$6*C50</f>
        <v>38394.282446024023</v>
      </c>
      <c r="N28" s="37">
        <f t="shared" si="7"/>
        <v>20157.803257690914</v>
      </c>
      <c r="O28" s="48">
        <f t="shared" si="8"/>
        <v>12577.607469136849</v>
      </c>
    </row>
    <row r="29" spans="2:15" ht="15.75" thickBot="1" x14ac:dyDescent="0.3">
      <c r="B29" s="15" t="s">
        <v>39</v>
      </c>
      <c r="C29" s="15">
        <v>7.45</v>
      </c>
      <c r="D29" s="29">
        <f t="shared" ref="D29:D42" si="9">(C29/$E$28)</f>
        <v>1.5391544360703424</v>
      </c>
      <c r="E29" s="15"/>
      <c r="K29" s="17" t="s">
        <v>122</v>
      </c>
      <c r="L29" s="17"/>
      <c r="M29" s="49">
        <f>$M$6*C51</f>
        <v>12798.094148674672</v>
      </c>
      <c r="N29" s="38">
        <f t="shared" si="7"/>
        <v>6719.2677525636382</v>
      </c>
      <c r="O29" s="50">
        <f t="shared" si="8"/>
        <v>4192.5358230456168</v>
      </c>
    </row>
    <row r="30" spans="2:15" x14ac:dyDescent="0.25">
      <c r="B30" s="15" t="s">
        <v>38</v>
      </c>
      <c r="C30" s="15">
        <v>6.51</v>
      </c>
      <c r="D30" s="30">
        <f t="shared" si="9"/>
        <v>1.3449523998413326</v>
      </c>
      <c r="E30" s="15"/>
      <c r="M30" s="17"/>
    </row>
    <row r="31" spans="2:15" ht="15.75" x14ac:dyDescent="0.25">
      <c r="B31" s="15" t="s">
        <v>37</v>
      </c>
      <c r="C31" s="15">
        <v>5.52</v>
      </c>
      <c r="D31" s="30">
        <f t="shared" si="9"/>
        <v>1.1404204680682268</v>
      </c>
      <c r="E31" s="15"/>
      <c r="K31" s="39" t="s">
        <v>134</v>
      </c>
    </row>
    <row r="32" spans="2:15" ht="15.75" thickBot="1" x14ac:dyDescent="0.3">
      <c r="B32" s="15" t="s">
        <v>36</v>
      </c>
      <c r="C32" s="15">
        <v>5.26</v>
      </c>
      <c r="D32" s="30">
        <f t="shared" si="9"/>
        <v>1.0867050112389263</v>
      </c>
      <c r="E32" s="15"/>
      <c r="K32" s="17" t="s">
        <v>131</v>
      </c>
      <c r="L32" s="17"/>
    </row>
    <row r="33" spans="1:15" x14ac:dyDescent="0.25">
      <c r="B33" s="15" t="s">
        <v>35</v>
      </c>
      <c r="C33" s="15">
        <v>4.6100000000000003</v>
      </c>
      <c r="D33" s="30">
        <f t="shared" si="9"/>
        <v>0.95241636916567507</v>
      </c>
      <c r="E33" s="15"/>
      <c r="K33" s="15" t="s">
        <v>13</v>
      </c>
      <c r="M33" s="21">
        <f>$M$6*C70</f>
        <v>89586.659040722705</v>
      </c>
      <c r="N33" s="19">
        <f>$N$6*C70</f>
        <v>47034.874267945466</v>
      </c>
      <c r="O33" s="41">
        <f>$O$6*C70</f>
        <v>29347.750761319316</v>
      </c>
    </row>
    <row r="34" spans="1:15" x14ac:dyDescent="0.25">
      <c r="B34" s="15" t="s">
        <v>34</v>
      </c>
      <c r="C34" s="15">
        <v>4.57</v>
      </c>
      <c r="D34" s="30">
        <f t="shared" si="9"/>
        <v>0.94415245273039805</v>
      </c>
      <c r="E34" s="15"/>
      <c r="K34" s="15" t="s">
        <v>11</v>
      </c>
      <c r="M34" s="45">
        <f t="shared" ref="M34:M41" si="10">$M$6*C71</f>
        <v>85320.627657831166</v>
      </c>
      <c r="N34" s="32">
        <f t="shared" ref="N34:N41" si="11">$N$6*C71</f>
        <v>44795.118350424258</v>
      </c>
      <c r="O34" s="46">
        <f t="shared" ref="O34:O41" si="12">$O$6*C71</f>
        <v>27950.238820304112</v>
      </c>
    </row>
    <row r="35" spans="1:15" x14ac:dyDescent="0.25">
      <c r="B35" s="15" t="s">
        <v>33</v>
      </c>
      <c r="C35" s="15">
        <v>4.55</v>
      </c>
      <c r="D35" s="30">
        <f t="shared" si="9"/>
        <v>0.94002049451275937</v>
      </c>
      <c r="E35" s="15"/>
      <c r="K35" s="15" t="s">
        <v>12</v>
      </c>
      <c r="M35" s="45">
        <f t="shared" si="10"/>
        <v>72522.533509156492</v>
      </c>
      <c r="N35" s="32">
        <f t="shared" si="11"/>
        <v>38075.850597860619</v>
      </c>
      <c r="O35" s="46">
        <f t="shared" si="12"/>
        <v>23757.702997258497</v>
      </c>
    </row>
    <row r="36" spans="1:15" x14ac:dyDescent="0.25">
      <c r="B36" s="15" t="s">
        <v>32</v>
      </c>
      <c r="C36" s="15">
        <v>4.2699999999999996</v>
      </c>
      <c r="D36" s="30">
        <f t="shared" si="9"/>
        <v>0.88217307946582035</v>
      </c>
      <c r="E36" s="15"/>
      <c r="K36" s="15" t="s">
        <v>14</v>
      </c>
      <c r="M36" s="45">
        <f t="shared" si="10"/>
        <v>38394.282446024023</v>
      </c>
      <c r="N36" s="32">
        <f t="shared" si="11"/>
        <v>20157.803257690914</v>
      </c>
      <c r="O36" s="46">
        <f t="shared" si="12"/>
        <v>12577.607469136849</v>
      </c>
    </row>
    <row r="37" spans="1:15" x14ac:dyDescent="0.25">
      <c r="B37" s="15" t="s">
        <v>31</v>
      </c>
      <c r="C37" s="15">
        <v>3.78</v>
      </c>
      <c r="D37" s="30">
        <f t="shared" si="9"/>
        <v>0.78094010313367701</v>
      </c>
      <c r="E37" s="15"/>
      <c r="K37" s="15" t="s">
        <v>15</v>
      </c>
      <c r="M37" s="45">
        <f t="shared" si="10"/>
        <v>34128.251063132462</v>
      </c>
      <c r="N37" s="32">
        <f t="shared" si="11"/>
        <v>17918.047340169702</v>
      </c>
      <c r="O37" s="46">
        <f t="shared" si="12"/>
        <v>11180.095528121645</v>
      </c>
    </row>
    <row r="38" spans="1:15" x14ac:dyDescent="0.25">
      <c r="B38" s="15" t="s">
        <v>30</v>
      </c>
      <c r="C38" s="15">
        <v>3.47</v>
      </c>
      <c r="D38" s="30">
        <f t="shared" si="9"/>
        <v>0.71689475076028031</v>
      </c>
      <c r="E38" s="15"/>
      <c r="K38" s="15" t="s">
        <v>16</v>
      </c>
      <c r="M38" s="45">
        <f t="shared" si="10"/>
        <v>29862.219680240909</v>
      </c>
      <c r="N38" s="32">
        <f t="shared" si="11"/>
        <v>15678.291422648492</v>
      </c>
      <c r="O38" s="46">
        <f t="shared" si="12"/>
        <v>9782.5835871064392</v>
      </c>
    </row>
    <row r="39" spans="1:15" x14ac:dyDescent="0.25">
      <c r="B39" s="15" t="s">
        <v>29</v>
      </c>
      <c r="C39" s="15">
        <v>3.39</v>
      </c>
      <c r="D39" s="30">
        <f t="shared" si="9"/>
        <v>0.70036691788972627</v>
      </c>
      <c r="E39" s="15"/>
      <c r="K39" s="15" t="s">
        <v>19</v>
      </c>
      <c r="M39" s="45">
        <f t="shared" si="10"/>
        <v>25596.188297349345</v>
      </c>
      <c r="N39" s="32">
        <f t="shared" si="11"/>
        <v>13438.535505127276</v>
      </c>
      <c r="O39" s="46">
        <f t="shared" si="12"/>
        <v>8385.0716460912336</v>
      </c>
    </row>
    <row r="40" spans="1:15" x14ac:dyDescent="0.25">
      <c r="B40" s="15" t="s">
        <v>28</v>
      </c>
      <c r="C40" s="15">
        <v>3.04</v>
      </c>
      <c r="D40" s="30">
        <f t="shared" si="9"/>
        <v>0.62805764908105244</v>
      </c>
      <c r="E40" s="15"/>
      <c r="K40" s="15" t="s">
        <v>17</v>
      </c>
      <c r="M40" s="45">
        <f t="shared" si="10"/>
        <v>25596.188297349345</v>
      </c>
      <c r="N40" s="32">
        <f t="shared" si="11"/>
        <v>13438.535505127276</v>
      </c>
      <c r="O40" s="46">
        <f t="shared" si="12"/>
        <v>8385.0716460912336</v>
      </c>
    </row>
    <row r="41" spans="1:15" ht="15.75" thickBot="1" x14ac:dyDescent="0.3">
      <c r="B41" s="15" t="s">
        <v>27</v>
      </c>
      <c r="C41" s="15">
        <v>2.91</v>
      </c>
      <c r="D41" s="30">
        <f t="shared" si="9"/>
        <v>0.60119992066640227</v>
      </c>
      <c r="E41" s="15"/>
      <c r="K41" s="15" t="s">
        <v>18</v>
      </c>
      <c r="M41" s="22">
        <f t="shared" si="10"/>
        <v>21330.156914457792</v>
      </c>
      <c r="N41" s="33">
        <f t="shared" si="11"/>
        <v>11198.779587606065</v>
      </c>
      <c r="O41" s="42">
        <f t="shared" si="12"/>
        <v>6987.559705076028</v>
      </c>
    </row>
    <row r="42" spans="1:15" ht="15.75" thickBot="1" x14ac:dyDescent="0.3">
      <c r="B42" s="15" t="s">
        <v>26</v>
      </c>
      <c r="C42" s="15">
        <v>1.91</v>
      </c>
      <c r="D42" s="31">
        <f t="shared" si="9"/>
        <v>0.39460200978447701</v>
      </c>
      <c r="E42" s="15"/>
    </row>
    <row r="44" spans="1:15" x14ac:dyDescent="0.25">
      <c r="A44" t="s">
        <v>111</v>
      </c>
    </row>
    <row r="45" spans="1:15" ht="15.75" thickBot="1" x14ac:dyDescent="0.3">
      <c r="B45" s="17" t="s">
        <v>120</v>
      </c>
      <c r="C45" s="10"/>
    </row>
    <row r="46" spans="1:15" x14ac:dyDescent="0.25">
      <c r="B46" s="18" t="s">
        <v>116</v>
      </c>
      <c r="C46" s="26">
        <v>0.26</v>
      </c>
    </row>
    <row r="47" spans="1:15" x14ac:dyDescent="0.25">
      <c r="B47" s="10" t="s">
        <v>117</v>
      </c>
      <c r="C47" s="27">
        <v>0.23</v>
      </c>
    </row>
    <row r="48" spans="1:15" x14ac:dyDescent="0.25">
      <c r="B48" s="10" t="s">
        <v>118</v>
      </c>
      <c r="C48" s="27">
        <v>0.21</v>
      </c>
    </row>
    <row r="49" spans="2:4" x14ac:dyDescent="0.25">
      <c r="B49" s="10" t="s">
        <v>119</v>
      </c>
      <c r="C49" s="27">
        <v>0.18</v>
      </c>
    </row>
    <row r="50" spans="2:4" x14ac:dyDescent="0.25">
      <c r="B50" s="10" t="s">
        <v>121</v>
      </c>
      <c r="C50" s="27">
        <v>0.09</v>
      </c>
    </row>
    <row r="51" spans="2:4" ht="15.75" thickBot="1" x14ac:dyDescent="0.3">
      <c r="B51" s="10" t="s">
        <v>122</v>
      </c>
      <c r="C51" s="28">
        <v>0.03</v>
      </c>
    </row>
    <row r="52" spans="2:4" x14ac:dyDescent="0.25">
      <c r="B52" s="2"/>
      <c r="C52" s="10"/>
    </row>
    <row r="53" spans="2:4" ht="15.75" thickBot="1" x14ac:dyDescent="0.3">
      <c r="B53" s="17" t="s">
        <v>43</v>
      </c>
      <c r="C53" s="15"/>
      <c r="D53" s="18" t="s">
        <v>128</v>
      </c>
    </row>
    <row r="54" spans="2:4" x14ac:dyDescent="0.25">
      <c r="B54" s="15" t="s">
        <v>45</v>
      </c>
      <c r="C54" s="16">
        <v>0.4</v>
      </c>
      <c r="D54" s="26">
        <f>C54*$C$46</f>
        <v>0.10400000000000001</v>
      </c>
    </row>
    <row r="55" spans="2:4" x14ac:dyDescent="0.25">
      <c r="B55" s="15" t="s">
        <v>46</v>
      </c>
      <c r="C55" s="16">
        <v>0.28000000000000003</v>
      </c>
      <c r="D55" s="27">
        <f t="shared" ref="D55:D58" si="13">C55*$C$46</f>
        <v>7.2800000000000004E-2</v>
      </c>
    </row>
    <row r="56" spans="2:4" x14ac:dyDescent="0.25">
      <c r="B56" s="15" t="s">
        <v>47</v>
      </c>
      <c r="C56" s="16">
        <v>0.25</v>
      </c>
      <c r="D56" s="27">
        <f t="shared" si="13"/>
        <v>6.5000000000000002E-2</v>
      </c>
    </row>
    <row r="57" spans="2:4" x14ac:dyDescent="0.25">
      <c r="B57" s="15" t="s">
        <v>48</v>
      </c>
      <c r="C57" s="16">
        <v>0.05</v>
      </c>
      <c r="D57" s="27">
        <f t="shared" si="13"/>
        <v>1.3000000000000001E-2</v>
      </c>
    </row>
    <row r="58" spans="2:4" ht="15.75" thickBot="1" x14ac:dyDescent="0.3">
      <c r="B58" s="15" t="s">
        <v>44</v>
      </c>
      <c r="C58" s="16">
        <v>0.02</v>
      </c>
      <c r="D58" s="28">
        <f t="shared" si="13"/>
        <v>5.2000000000000006E-3</v>
      </c>
    </row>
    <row r="59" spans="2:4" x14ac:dyDescent="0.25">
      <c r="B59" s="15"/>
      <c r="C59" s="15"/>
    </row>
    <row r="60" spans="2:4" ht="15.75" thickBot="1" x14ac:dyDescent="0.3">
      <c r="B60" s="17" t="s">
        <v>49</v>
      </c>
      <c r="C60" s="15"/>
      <c r="D60" t="s">
        <v>129</v>
      </c>
    </row>
    <row r="61" spans="2:4" x14ac:dyDescent="0.25">
      <c r="B61" s="15" t="s">
        <v>50</v>
      </c>
      <c r="C61" s="16">
        <v>0.33</v>
      </c>
      <c r="D61" s="26">
        <f>C61*$C$47</f>
        <v>7.5900000000000009E-2</v>
      </c>
    </row>
    <row r="62" spans="2:4" x14ac:dyDescent="0.25">
      <c r="B62" s="15" t="s">
        <v>51</v>
      </c>
      <c r="C62" s="16">
        <v>0.22</v>
      </c>
      <c r="D62" s="27">
        <f t="shared" ref="D62:D66" si="14">C62*$C$47</f>
        <v>5.0599999999999999E-2</v>
      </c>
    </row>
    <row r="63" spans="2:4" x14ac:dyDescent="0.25">
      <c r="B63" s="15" t="s">
        <v>52</v>
      </c>
      <c r="C63" s="16">
        <v>0.19</v>
      </c>
      <c r="D63" s="27">
        <f t="shared" si="14"/>
        <v>4.3700000000000003E-2</v>
      </c>
    </row>
    <row r="64" spans="2:4" x14ac:dyDescent="0.25">
      <c r="B64" s="15" t="s">
        <v>53</v>
      </c>
      <c r="C64" s="16">
        <v>0.12</v>
      </c>
      <c r="D64" s="27">
        <f t="shared" si="14"/>
        <v>2.76E-2</v>
      </c>
    </row>
    <row r="65" spans="2:5" x14ac:dyDescent="0.25">
      <c r="B65" s="15" t="s">
        <v>54</v>
      </c>
      <c r="C65" s="16">
        <v>0.09</v>
      </c>
      <c r="D65" s="27">
        <f t="shared" si="14"/>
        <v>2.07E-2</v>
      </c>
    </row>
    <row r="66" spans="2:5" ht="15.75" thickBot="1" x14ac:dyDescent="0.3">
      <c r="B66" s="15" t="s">
        <v>55</v>
      </c>
      <c r="C66" s="16">
        <v>0.05</v>
      </c>
      <c r="D66" s="28">
        <f t="shared" si="14"/>
        <v>1.1500000000000002E-2</v>
      </c>
    </row>
    <row r="69" spans="2:5" ht="15.75" thickBot="1" x14ac:dyDescent="0.3">
      <c r="B69" s="17" t="s">
        <v>42</v>
      </c>
      <c r="C69" s="15"/>
    </row>
    <row r="70" spans="2:5" x14ac:dyDescent="0.25">
      <c r="B70" s="15" t="s">
        <v>13</v>
      </c>
      <c r="C70" s="26">
        <v>0.21</v>
      </c>
    </row>
    <row r="71" spans="2:5" x14ac:dyDescent="0.25">
      <c r="B71" s="15" t="s">
        <v>11</v>
      </c>
      <c r="C71" s="27">
        <v>0.2</v>
      </c>
    </row>
    <row r="72" spans="2:5" x14ac:dyDescent="0.25">
      <c r="B72" s="15" t="s">
        <v>12</v>
      </c>
      <c r="C72" s="27">
        <v>0.17</v>
      </c>
    </row>
    <row r="73" spans="2:5" x14ac:dyDescent="0.25">
      <c r="B73" s="15" t="s">
        <v>14</v>
      </c>
      <c r="C73" s="27">
        <v>0.09</v>
      </c>
    </row>
    <row r="74" spans="2:5" x14ac:dyDescent="0.25">
      <c r="B74" s="15" t="s">
        <v>15</v>
      </c>
      <c r="C74" s="27">
        <v>0.08</v>
      </c>
    </row>
    <row r="75" spans="2:5" x14ac:dyDescent="0.25">
      <c r="B75" s="15" t="s">
        <v>16</v>
      </c>
      <c r="C75" s="27">
        <v>7.0000000000000007E-2</v>
      </c>
    </row>
    <row r="76" spans="2:5" x14ac:dyDescent="0.25">
      <c r="B76" s="15" t="s">
        <v>19</v>
      </c>
      <c r="C76" s="27">
        <v>0.06</v>
      </c>
    </row>
    <row r="77" spans="2:5" x14ac:dyDescent="0.25">
      <c r="B77" s="15" t="s">
        <v>17</v>
      </c>
      <c r="C77" s="27">
        <v>0.06</v>
      </c>
    </row>
    <row r="78" spans="2:5" ht="15.75" thickBot="1" x14ac:dyDescent="0.3">
      <c r="B78" s="15" t="s">
        <v>18</v>
      </c>
      <c r="C78" s="28">
        <v>0.05</v>
      </c>
    </row>
    <row r="80" spans="2:5" x14ac:dyDescent="0.25">
      <c r="B80" s="17"/>
      <c r="C80" s="17"/>
      <c r="D80" s="17"/>
      <c r="E80" s="15"/>
    </row>
    <row r="81" spans="2:5" x14ac:dyDescent="0.25">
      <c r="B81" s="17"/>
      <c r="C81" s="17"/>
      <c r="D81" s="17"/>
      <c r="E81" s="15"/>
    </row>
    <row r="82" spans="2:5" x14ac:dyDescent="0.25">
      <c r="B82" s="15"/>
      <c r="C82" s="5"/>
      <c r="D82" s="15"/>
      <c r="E82" s="20"/>
    </row>
    <row r="83" spans="2:5" x14ac:dyDescent="0.25">
      <c r="B83" s="15"/>
      <c r="C83" s="5"/>
      <c r="D83" s="15"/>
      <c r="E83" s="20"/>
    </row>
    <row r="84" spans="2:5" x14ac:dyDescent="0.25">
      <c r="B84" s="15"/>
      <c r="C84" s="5"/>
      <c r="D84" s="15"/>
      <c r="E84" s="20"/>
    </row>
    <row r="85" spans="2:5" x14ac:dyDescent="0.25">
      <c r="B85" s="15"/>
      <c r="C85" s="5"/>
      <c r="D85" s="15"/>
      <c r="E85" s="20"/>
    </row>
    <row r="86" spans="2:5" x14ac:dyDescent="0.25">
      <c r="B86" s="15"/>
      <c r="C86" s="5"/>
      <c r="D86" s="15"/>
      <c r="E86" s="20"/>
    </row>
    <row r="87" spans="2:5" x14ac:dyDescent="0.25">
      <c r="B87" s="15"/>
      <c r="C87" s="15"/>
      <c r="D87" s="15"/>
      <c r="E87" s="15"/>
    </row>
    <row r="88" spans="2:5" x14ac:dyDescent="0.25">
      <c r="B88" s="15"/>
      <c r="C88" s="5"/>
      <c r="D88" s="15"/>
      <c r="E88" s="15"/>
    </row>
  </sheetData>
  <sortState ref="B29:D42">
    <sortCondition descending="1" ref="C29:C42"/>
  </sortState>
  <dataValidations count="2">
    <dataValidation type="list" allowBlank="1" showInputMessage="1" showErrorMessage="1" sqref="B4">
      <formula1>$B$19:$B$26</formula1>
    </dataValidation>
    <dataValidation type="list" allowBlank="1" showInputMessage="1" showErrorMessage="1" sqref="B5">
      <formula1>$B$29:$B$42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workbookViewId="0">
      <selection activeCell="G7" sqref="G7"/>
    </sheetView>
  </sheetViews>
  <sheetFormatPr baseColWidth="10" defaultRowHeight="15" x14ac:dyDescent="0.25"/>
  <cols>
    <col min="1" max="1" width="23.42578125" style="15" customWidth="1"/>
    <col min="2" max="2" width="34.28515625" style="15" customWidth="1"/>
    <col min="3" max="3" width="15.7109375" style="15" customWidth="1"/>
    <col min="4" max="4" width="14.7109375" style="15" customWidth="1"/>
    <col min="5" max="6" width="11.42578125" style="15"/>
    <col min="7" max="7" width="38.42578125" style="15" customWidth="1"/>
    <col min="8" max="10" width="11.42578125" style="15"/>
    <col min="11" max="11" width="4.28515625" style="15" customWidth="1"/>
    <col min="12" max="12" width="20.7109375" style="15" customWidth="1"/>
    <col min="13" max="16384" width="11.42578125" style="15"/>
  </cols>
  <sheetData>
    <row r="1" spans="1:15" ht="18.75" x14ac:dyDescent="0.3">
      <c r="A1" s="40"/>
      <c r="B1" s="9" t="s">
        <v>101</v>
      </c>
      <c r="C1" s="40"/>
      <c r="D1" s="40"/>
      <c r="E1" s="40"/>
      <c r="F1" s="40"/>
      <c r="G1" s="9" t="s">
        <v>123</v>
      </c>
      <c r="H1" s="40"/>
      <c r="I1" s="40"/>
      <c r="J1" s="40"/>
      <c r="K1" s="9" t="s">
        <v>102</v>
      </c>
      <c r="L1" s="17"/>
    </row>
    <row r="2" spans="1:15" ht="16.5" thickBot="1" x14ac:dyDescent="0.3">
      <c r="K2" s="39" t="s">
        <v>135</v>
      </c>
      <c r="M2" s="15" t="s">
        <v>139</v>
      </c>
      <c r="N2" s="15" t="s">
        <v>140</v>
      </c>
      <c r="O2" s="15" t="s">
        <v>141</v>
      </c>
    </row>
    <row r="3" spans="1:15" ht="15.75" thickBot="1" x14ac:dyDescent="0.3">
      <c r="B3" s="15" t="s">
        <v>144</v>
      </c>
      <c r="C3" s="19">
        <v>50123</v>
      </c>
      <c r="G3" s="15" t="s">
        <v>130</v>
      </c>
      <c r="H3" s="13">
        <v>10024</v>
      </c>
      <c r="K3" s="15" t="s">
        <v>143</v>
      </c>
      <c r="M3" s="19">
        <f>C14*POWER(C3,C15)*C4*C5</f>
        <v>66.903379208190387</v>
      </c>
      <c r="N3" s="19">
        <f>D14*POWER(C3,D15)*C4*C5</f>
        <v>14.801811709875658</v>
      </c>
      <c r="O3" s="19">
        <f>E14*POWER(C3,E15)*C4*C5</f>
        <v>44.579241854428268</v>
      </c>
    </row>
    <row r="4" spans="1:15" ht="15.75" thickBot="1" x14ac:dyDescent="0.3">
      <c r="A4" s="15" t="s">
        <v>145</v>
      </c>
      <c r="B4" s="24" t="s">
        <v>76</v>
      </c>
      <c r="C4" s="25">
        <f>VLOOKUP(B4,B19:D26,3,0)</f>
        <v>0.48</v>
      </c>
      <c r="H4" s="52"/>
      <c r="K4" s="15" t="s">
        <v>108</v>
      </c>
      <c r="M4" s="13">
        <f>M3*C3</f>
        <v>3353398.0760521269</v>
      </c>
      <c r="N4" s="13">
        <f>N3*C3</f>
        <v>741911.20833409764</v>
      </c>
      <c r="O4" s="13">
        <f>O3*C3</f>
        <v>2234445.3394695083</v>
      </c>
    </row>
    <row r="5" spans="1:15" ht="15.75" thickBot="1" x14ac:dyDescent="0.3">
      <c r="A5" s="15" t="s">
        <v>115</v>
      </c>
      <c r="B5" s="22" t="s">
        <v>35</v>
      </c>
      <c r="C5" s="23">
        <f>VLOOKUP(B5,B29:D42,3,0)</f>
        <v>0.95241636916567507</v>
      </c>
    </row>
    <row r="6" spans="1:15" ht="15.75" thickBot="1" x14ac:dyDescent="0.3">
      <c r="K6" s="15" t="s">
        <v>132</v>
      </c>
      <c r="M6" s="13">
        <f>H3*M3</f>
        <v>670639.47318290046</v>
      </c>
      <c r="N6" s="13">
        <f>H3*N3</f>
        <v>148373.3605797936</v>
      </c>
      <c r="O6" s="13">
        <f>H3*O3</f>
        <v>446862.32034878898</v>
      </c>
    </row>
    <row r="11" spans="1:15" ht="18.75" x14ac:dyDescent="0.3">
      <c r="K11" s="9" t="s">
        <v>112</v>
      </c>
    </row>
    <row r="12" spans="1:15" ht="19.5" thickBot="1" x14ac:dyDescent="0.35">
      <c r="B12" s="9" t="s">
        <v>103</v>
      </c>
      <c r="C12" s="15" t="s">
        <v>139</v>
      </c>
      <c r="D12" s="15" t="s">
        <v>140</v>
      </c>
      <c r="E12" s="15" t="s">
        <v>141</v>
      </c>
      <c r="K12" s="39" t="s">
        <v>133</v>
      </c>
      <c r="L12" s="17"/>
    </row>
    <row r="13" spans="1:15" ht="15.75" thickBot="1" x14ac:dyDescent="0.3">
      <c r="B13" s="15" t="s">
        <v>105</v>
      </c>
      <c r="C13" s="15" t="s">
        <v>104</v>
      </c>
      <c r="D13" s="15" t="s">
        <v>138</v>
      </c>
      <c r="E13" s="15" t="s">
        <v>142</v>
      </c>
      <c r="K13" s="17" t="s">
        <v>116</v>
      </c>
      <c r="L13" s="17"/>
      <c r="M13" s="43">
        <f>$M$6*C46</f>
        <v>174366.26302755412</v>
      </c>
      <c r="N13" s="36">
        <f>$N$6*C46</f>
        <v>38577.073750746342</v>
      </c>
      <c r="O13" s="44">
        <f>$O$6*C46</f>
        <v>116184.20329068514</v>
      </c>
    </row>
    <row r="14" spans="1:15" x14ac:dyDescent="0.25">
      <c r="B14" s="12" t="s">
        <v>106</v>
      </c>
      <c r="C14" s="34">
        <v>17302</v>
      </c>
      <c r="D14" s="19">
        <v>38377</v>
      </c>
      <c r="E14" s="41">
        <v>1734.9</v>
      </c>
      <c r="L14" s="15" t="s">
        <v>45</v>
      </c>
      <c r="M14" s="45">
        <f>$M$6*D54</f>
        <v>69746.505211021649</v>
      </c>
      <c r="N14" s="32">
        <f>$N$6*D54</f>
        <v>15430.829500298536</v>
      </c>
      <c r="O14" s="46">
        <f>$O$6*D54</f>
        <v>46473.681316274058</v>
      </c>
    </row>
    <row r="15" spans="1:15" ht="15.75" thickBot="1" x14ac:dyDescent="0.3">
      <c r="B15" s="12" t="s">
        <v>107</v>
      </c>
      <c r="C15" s="35">
        <v>-0.441</v>
      </c>
      <c r="D15" s="33">
        <v>-0.65400000000000003</v>
      </c>
      <c r="E15" s="42">
        <v>-0.26600000000000001</v>
      </c>
      <c r="L15" s="15" t="s">
        <v>46</v>
      </c>
      <c r="M15" s="45">
        <f>$M$6*D55</f>
        <v>48822.553647715155</v>
      </c>
      <c r="N15" s="32">
        <f>$N$6*D55</f>
        <v>10801.580650208974</v>
      </c>
      <c r="O15" s="46">
        <f>$O$6*D55</f>
        <v>32531.576921391839</v>
      </c>
    </row>
    <row r="16" spans="1:15" x14ac:dyDescent="0.25">
      <c r="L16" s="15" t="s">
        <v>47</v>
      </c>
      <c r="M16" s="45">
        <f>$M$6*D56</f>
        <v>43591.565756888529</v>
      </c>
      <c r="N16" s="32">
        <f>$N$6*D56</f>
        <v>9644.2684376865855</v>
      </c>
      <c r="O16" s="46">
        <f>$O$6*D56</f>
        <v>29046.050822671285</v>
      </c>
    </row>
    <row r="17" spans="2:15" x14ac:dyDescent="0.25">
      <c r="I17" s="16"/>
      <c r="L17" s="15" t="s">
        <v>48</v>
      </c>
      <c r="M17" s="45">
        <f>$M$6*D57</f>
        <v>8718.3131513777062</v>
      </c>
      <c r="N17" s="32">
        <f>$N$6*D57</f>
        <v>1928.853687537317</v>
      </c>
      <c r="O17" s="46">
        <f>$O$6*D57</f>
        <v>5809.2101645342573</v>
      </c>
    </row>
    <row r="18" spans="2:15" ht="15.75" thickBot="1" x14ac:dyDescent="0.3">
      <c r="B18" s="17" t="s">
        <v>71</v>
      </c>
      <c r="E18" s="6"/>
      <c r="I18" s="16"/>
      <c r="L18" s="15" t="s">
        <v>44</v>
      </c>
      <c r="M18" s="45">
        <f>$M$6*D58</f>
        <v>3487.3252605510829</v>
      </c>
      <c r="N18" s="32">
        <f>$N$6*D58</f>
        <v>771.54147501492685</v>
      </c>
      <c r="O18" s="46">
        <f>$O$6*D58</f>
        <v>2323.684065813703</v>
      </c>
    </row>
    <row r="19" spans="2:15" x14ac:dyDescent="0.25">
      <c r="B19" s="15" t="s">
        <v>72</v>
      </c>
      <c r="C19" s="16">
        <v>0.27</v>
      </c>
      <c r="D19" s="26">
        <f>1-C19</f>
        <v>0.73</v>
      </c>
      <c r="I19" s="16"/>
      <c r="K19" s="17" t="s">
        <v>117</v>
      </c>
      <c r="L19" s="17"/>
      <c r="M19" s="47">
        <f>$M$6*C47</f>
        <v>154247.07883206711</v>
      </c>
      <c r="N19" s="37">
        <f>$N$6*C47</f>
        <v>34125.872933352533</v>
      </c>
      <c r="O19" s="48">
        <f>$O$6*C47</f>
        <v>102778.33368022148</v>
      </c>
    </row>
    <row r="20" spans="2:15" x14ac:dyDescent="0.25">
      <c r="B20" s="15" t="s">
        <v>73</v>
      </c>
      <c r="C20" s="16">
        <v>0.3</v>
      </c>
      <c r="D20" s="27">
        <f t="shared" ref="D20:D26" si="0">1-C20</f>
        <v>0.7</v>
      </c>
      <c r="I20" s="16"/>
      <c r="L20" s="15" t="s">
        <v>50</v>
      </c>
      <c r="M20" s="45">
        <f>$M$6*D61</f>
        <v>50901.536014582154</v>
      </c>
      <c r="N20" s="32">
        <f>$N$6*D61</f>
        <v>11261.538068006335</v>
      </c>
      <c r="O20" s="46">
        <f>$O$6*D61</f>
        <v>33916.850114473091</v>
      </c>
    </row>
    <row r="21" spans="2:15" x14ac:dyDescent="0.25">
      <c r="B21" s="15" t="s">
        <v>74</v>
      </c>
      <c r="C21" s="16">
        <v>0.36</v>
      </c>
      <c r="D21" s="27">
        <f t="shared" si="0"/>
        <v>0.64</v>
      </c>
      <c r="I21" s="16"/>
      <c r="L21" s="15" t="s">
        <v>51</v>
      </c>
      <c r="M21" s="45">
        <f>$M$6*D62</f>
        <v>33934.357343054762</v>
      </c>
      <c r="N21" s="32">
        <f>$N$6*D62</f>
        <v>7507.692045337556</v>
      </c>
      <c r="O21" s="46">
        <f>$O$6*D62</f>
        <v>22611.233409648721</v>
      </c>
    </row>
    <row r="22" spans="2:15" x14ac:dyDescent="0.25">
      <c r="B22" s="15" t="s">
        <v>75</v>
      </c>
      <c r="C22" s="16">
        <v>0.45</v>
      </c>
      <c r="D22" s="27">
        <f t="shared" si="0"/>
        <v>0.55000000000000004</v>
      </c>
      <c r="L22" s="15" t="s">
        <v>52</v>
      </c>
      <c r="M22" s="45">
        <f>$M$6*D63</f>
        <v>29306.944978092753</v>
      </c>
      <c r="N22" s="32">
        <f>$N$6*D63</f>
        <v>6483.9158573369805</v>
      </c>
      <c r="O22" s="46">
        <f>$O$6*D63</f>
        <v>19527.88339924208</v>
      </c>
    </row>
    <row r="23" spans="2:15" x14ac:dyDescent="0.25">
      <c r="B23" s="15" t="s">
        <v>76</v>
      </c>
      <c r="C23" s="16">
        <v>0.52</v>
      </c>
      <c r="D23" s="27">
        <f t="shared" si="0"/>
        <v>0.48</v>
      </c>
      <c r="L23" s="15" t="s">
        <v>53</v>
      </c>
      <c r="M23" s="45">
        <f>$M$6*D64</f>
        <v>18509.649459848053</v>
      </c>
      <c r="N23" s="32">
        <f>$N$6*D64</f>
        <v>4095.1047520023035</v>
      </c>
      <c r="O23" s="46">
        <f>$O$6*D64</f>
        <v>12333.400041626575</v>
      </c>
    </row>
    <row r="24" spans="2:15" x14ac:dyDescent="0.25">
      <c r="B24" s="15" t="s">
        <v>77</v>
      </c>
      <c r="C24" s="16">
        <v>0.61</v>
      </c>
      <c r="D24" s="27">
        <f t="shared" si="0"/>
        <v>0.39</v>
      </c>
      <c r="L24" s="15" t="s">
        <v>54</v>
      </c>
      <c r="M24" s="45">
        <f>$M$6*D65</f>
        <v>13882.237094886039</v>
      </c>
      <c r="N24" s="32">
        <f>$N$6*D65</f>
        <v>3071.3285640017275</v>
      </c>
      <c r="O24" s="46">
        <f>$O$6*D65</f>
        <v>9250.050031219931</v>
      </c>
    </row>
    <row r="25" spans="2:15" x14ac:dyDescent="0.25">
      <c r="B25" s="15" t="s">
        <v>78</v>
      </c>
      <c r="C25" s="16">
        <v>0.64</v>
      </c>
      <c r="D25" s="27">
        <f t="shared" si="0"/>
        <v>0.36</v>
      </c>
      <c r="L25" s="15" t="s">
        <v>55</v>
      </c>
      <c r="M25" s="45">
        <f>$M$6*D66</f>
        <v>7712.3539416033564</v>
      </c>
      <c r="N25" s="32">
        <f>$N$6*D66</f>
        <v>1706.2936466676267</v>
      </c>
      <c r="O25" s="46">
        <f>$O$6*D66</f>
        <v>5138.9166840110738</v>
      </c>
    </row>
    <row r="26" spans="2:15" ht="15.75" thickBot="1" x14ac:dyDescent="0.3">
      <c r="B26" s="15" t="s">
        <v>110</v>
      </c>
      <c r="C26" s="16">
        <v>0</v>
      </c>
      <c r="D26" s="28">
        <f t="shared" si="0"/>
        <v>1</v>
      </c>
      <c r="K26" s="17" t="s">
        <v>118</v>
      </c>
      <c r="L26" s="17"/>
      <c r="M26" s="47">
        <f>$M$6*C48</f>
        <v>140834.28936840908</v>
      </c>
      <c r="N26" s="37">
        <f>$N$6*C48</f>
        <v>31158.405721756655</v>
      </c>
      <c r="O26" s="48">
        <f>$O$6*C48</f>
        <v>93841.087273245677</v>
      </c>
    </row>
    <row r="27" spans="2:15" x14ac:dyDescent="0.25">
      <c r="K27" s="17" t="s">
        <v>119</v>
      </c>
      <c r="L27" s="17"/>
      <c r="M27" s="47">
        <f>$M$6*C49</f>
        <v>120715.10517292208</v>
      </c>
      <c r="N27" s="37">
        <f>$N$6*C49</f>
        <v>26707.204904362847</v>
      </c>
      <c r="O27" s="48">
        <f>$O$6*C49</f>
        <v>80435.217662782015</v>
      </c>
    </row>
    <row r="28" spans="2:15" ht="15.75" thickBot="1" x14ac:dyDescent="0.3">
      <c r="B28" s="17" t="s">
        <v>113</v>
      </c>
      <c r="D28" s="15" t="s">
        <v>114</v>
      </c>
      <c r="E28" s="15">
        <v>4.8403200000000002</v>
      </c>
      <c r="K28" s="17" t="s">
        <v>121</v>
      </c>
      <c r="L28" s="17"/>
      <c r="M28" s="47">
        <f>$M$6*C50</f>
        <v>60357.552586461039</v>
      </c>
      <c r="N28" s="37">
        <f>$N$6*C50</f>
        <v>13353.602452181423</v>
      </c>
      <c r="O28" s="48">
        <f>$O$6*C50</f>
        <v>40217.608831391008</v>
      </c>
    </row>
    <row r="29" spans="2:15" ht="15.75" thickBot="1" x14ac:dyDescent="0.3">
      <c r="B29" s="15" t="s">
        <v>39</v>
      </c>
      <c r="C29" s="15">
        <v>7.45</v>
      </c>
      <c r="D29" s="29">
        <f t="shared" ref="D29:D42" si="1">(C29/$E$28)</f>
        <v>1.5391544360703424</v>
      </c>
      <c r="K29" s="17" t="s">
        <v>122</v>
      </c>
      <c r="L29" s="17"/>
      <c r="M29" s="49">
        <f>$M$6*C51</f>
        <v>20119.184195487014</v>
      </c>
      <c r="N29" s="38">
        <f>$N$6*C51</f>
        <v>4451.2008173938075</v>
      </c>
      <c r="O29" s="50">
        <f>$O$6*C51</f>
        <v>13405.869610463669</v>
      </c>
    </row>
    <row r="30" spans="2:15" x14ac:dyDescent="0.25">
      <c r="B30" s="15" t="s">
        <v>38</v>
      </c>
      <c r="C30" s="15">
        <v>6.51</v>
      </c>
      <c r="D30" s="30">
        <f t="shared" si="1"/>
        <v>1.3449523998413326</v>
      </c>
      <c r="M30" s="17"/>
    </row>
    <row r="31" spans="2:15" ht="15.75" x14ac:dyDescent="0.25">
      <c r="B31" s="15" t="s">
        <v>37</v>
      </c>
      <c r="C31" s="15">
        <v>5.52</v>
      </c>
      <c r="D31" s="30">
        <f t="shared" si="1"/>
        <v>1.1404204680682268</v>
      </c>
      <c r="K31" s="39" t="s">
        <v>134</v>
      </c>
    </row>
    <row r="32" spans="2:15" ht="15.75" thickBot="1" x14ac:dyDescent="0.3">
      <c r="B32" s="15" t="s">
        <v>36</v>
      </c>
      <c r="C32" s="15">
        <v>5.26</v>
      </c>
      <c r="D32" s="30">
        <f t="shared" si="1"/>
        <v>1.0867050112389263</v>
      </c>
      <c r="K32" s="17" t="s">
        <v>131</v>
      </c>
      <c r="L32" s="17"/>
    </row>
    <row r="33" spans="1:15" x14ac:dyDescent="0.25">
      <c r="B33" s="15" t="s">
        <v>35</v>
      </c>
      <c r="C33" s="15">
        <v>4.6100000000000003</v>
      </c>
      <c r="D33" s="30">
        <f t="shared" si="1"/>
        <v>0.95241636916567507</v>
      </c>
      <c r="K33" s="15" t="s">
        <v>13</v>
      </c>
      <c r="M33" s="21">
        <f>$M$6*C70</f>
        <v>140834.28936840908</v>
      </c>
      <c r="N33" s="19">
        <f>$N$6*C70</f>
        <v>31158.405721756655</v>
      </c>
      <c r="O33" s="41">
        <f>$O$6*C70</f>
        <v>93841.087273245677</v>
      </c>
    </row>
    <row r="34" spans="1:15" x14ac:dyDescent="0.25">
      <c r="B34" s="15" t="s">
        <v>34</v>
      </c>
      <c r="C34" s="15">
        <v>4.57</v>
      </c>
      <c r="D34" s="30">
        <f t="shared" si="1"/>
        <v>0.94415245273039805</v>
      </c>
      <c r="K34" s="15" t="s">
        <v>11</v>
      </c>
      <c r="M34" s="45">
        <f>$M$6*C71</f>
        <v>134127.89463658011</v>
      </c>
      <c r="N34" s="32">
        <f>$N$6*C71</f>
        <v>29674.672115958721</v>
      </c>
      <c r="O34" s="46">
        <f>$O$6*C71</f>
        <v>89372.4640697578</v>
      </c>
    </row>
    <row r="35" spans="1:15" x14ac:dyDescent="0.25">
      <c r="B35" s="15" t="s">
        <v>33</v>
      </c>
      <c r="C35" s="15">
        <v>4.55</v>
      </c>
      <c r="D35" s="30">
        <f t="shared" si="1"/>
        <v>0.94002049451275937</v>
      </c>
      <c r="K35" s="15" t="s">
        <v>12</v>
      </c>
      <c r="M35" s="45">
        <f>$M$6*C72</f>
        <v>114008.71044109309</v>
      </c>
      <c r="N35" s="32">
        <f>$N$6*C72</f>
        <v>25223.471298564913</v>
      </c>
      <c r="O35" s="46">
        <f>$O$6*C72</f>
        <v>75966.594459294138</v>
      </c>
    </row>
    <row r="36" spans="1:15" x14ac:dyDescent="0.25">
      <c r="B36" s="15" t="s">
        <v>32</v>
      </c>
      <c r="C36" s="15">
        <v>4.2699999999999996</v>
      </c>
      <c r="D36" s="30">
        <f t="shared" si="1"/>
        <v>0.88217307946582035</v>
      </c>
      <c r="K36" s="15" t="s">
        <v>14</v>
      </c>
      <c r="M36" s="45">
        <f>$M$6*C73</f>
        <v>60357.552586461039</v>
      </c>
      <c r="N36" s="32">
        <f>$N$6*C73</f>
        <v>13353.602452181423</v>
      </c>
      <c r="O36" s="46">
        <f>$O$6*C73</f>
        <v>40217.608831391008</v>
      </c>
    </row>
    <row r="37" spans="1:15" x14ac:dyDescent="0.25">
      <c r="B37" s="15" t="s">
        <v>31</v>
      </c>
      <c r="C37" s="15">
        <v>3.78</v>
      </c>
      <c r="D37" s="30">
        <f t="shared" si="1"/>
        <v>0.78094010313367701</v>
      </c>
      <c r="K37" s="15" t="s">
        <v>15</v>
      </c>
      <c r="M37" s="45">
        <f>$M$6*C74</f>
        <v>53651.157854632038</v>
      </c>
      <c r="N37" s="32">
        <f>$N$6*C74</f>
        <v>11869.868846383488</v>
      </c>
      <c r="O37" s="46">
        <f>$O$6*C74</f>
        <v>35748.985627903123</v>
      </c>
    </row>
    <row r="38" spans="1:15" x14ac:dyDescent="0.25">
      <c r="B38" s="15" t="s">
        <v>30</v>
      </c>
      <c r="C38" s="15">
        <v>3.47</v>
      </c>
      <c r="D38" s="30">
        <f t="shared" si="1"/>
        <v>0.71689475076028031</v>
      </c>
      <c r="K38" s="15" t="s">
        <v>16</v>
      </c>
      <c r="M38" s="45">
        <f>$M$6*C75</f>
        <v>46944.763122803037</v>
      </c>
      <c r="N38" s="32">
        <f>$N$6*C75</f>
        <v>10386.135240585554</v>
      </c>
      <c r="O38" s="46">
        <f>$O$6*C75</f>
        <v>31280.362424415231</v>
      </c>
    </row>
    <row r="39" spans="1:15" x14ac:dyDescent="0.25">
      <c r="B39" s="15" t="s">
        <v>29</v>
      </c>
      <c r="C39" s="15">
        <v>3.39</v>
      </c>
      <c r="D39" s="30">
        <f t="shared" si="1"/>
        <v>0.70036691788972627</v>
      </c>
      <c r="K39" s="15" t="s">
        <v>19</v>
      </c>
      <c r="M39" s="45">
        <f>$M$6*C76</f>
        <v>40238.368390974028</v>
      </c>
      <c r="N39" s="32">
        <f>$N$6*C76</f>
        <v>8902.401634787615</v>
      </c>
      <c r="O39" s="46">
        <f>$O$6*C76</f>
        <v>26811.739220927338</v>
      </c>
    </row>
    <row r="40" spans="1:15" x14ac:dyDescent="0.25">
      <c r="B40" s="15" t="s">
        <v>28</v>
      </c>
      <c r="C40" s="15">
        <v>3.04</v>
      </c>
      <c r="D40" s="30">
        <f t="shared" si="1"/>
        <v>0.62805764908105244</v>
      </c>
      <c r="K40" s="15" t="s">
        <v>17</v>
      </c>
      <c r="M40" s="45">
        <f>$M$6*C77</f>
        <v>40238.368390974028</v>
      </c>
      <c r="N40" s="32">
        <f>$N$6*C77</f>
        <v>8902.401634787615</v>
      </c>
      <c r="O40" s="46">
        <f>$O$6*C77</f>
        <v>26811.739220927338</v>
      </c>
    </row>
    <row r="41" spans="1:15" ht="15.75" thickBot="1" x14ac:dyDescent="0.3">
      <c r="B41" s="15" t="s">
        <v>27</v>
      </c>
      <c r="C41" s="15">
        <v>2.91</v>
      </c>
      <c r="D41" s="30">
        <f t="shared" si="1"/>
        <v>0.60119992066640227</v>
      </c>
      <c r="K41" s="15" t="s">
        <v>18</v>
      </c>
      <c r="M41" s="22">
        <f>$M$6*C78</f>
        <v>33531.973659145027</v>
      </c>
      <c r="N41" s="33">
        <f>$N$6*C78</f>
        <v>7418.6680289896804</v>
      </c>
      <c r="O41" s="42">
        <f>$O$6*C78</f>
        <v>22343.11601743945</v>
      </c>
    </row>
    <row r="42" spans="1:15" ht="15.75" thickBot="1" x14ac:dyDescent="0.3">
      <c r="B42" s="15" t="s">
        <v>26</v>
      </c>
      <c r="C42" s="15">
        <v>1.91</v>
      </c>
      <c r="D42" s="31">
        <f t="shared" si="1"/>
        <v>0.39460200978447701</v>
      </c>
    </row>
    <row r="44" spans="1:15" x14ac:dyDescent="0.25">
      <c r="A44" s="15" t="s">
        <v>111</v>
      </c>
    </row>
    <row r="45" spans="1:15" ht="15.75" thickBot="1" x14ac:dyDescent="0.3">
      <c r="B45" s="17" t="s">
        <v>120</v>
      </c>
    </row>
    <row r="46" spans="1:15" x14ac:dyDescent="0.25">
      <c r="B46" s="18" t="s">
        <v>116</v>
      </c>
      <c r="C46" s="26">
        <v>0.26</v>
      </c>
    </row>
    <row r="47" spans="1:15" x14ac:dyDescent="0.25">
      <c r="B47" s="15" t="s">
        <v>117</v>
      </c>
      <c r="C47" s="27">
        <v>0.23</v>
      </c>
    </row>
    <row r="48" spans="1:15" x14ac:dyDescent="0.25">
      <c r="B48" s="15" t="s">
        <v>118</v>
      </c>
      <c r="C48" s="27">
        <v>0.21</v>
      </c>
    </row>
    <row r="49" spans="2:4" x14ac:dyDescent="0.25">
      <c r="B49" s="15" t="s">
        <v>119</v>
      </c>
      <c r="C49" s="27">
        <v>0.18</v>
      </c>
    </row>
    <row r="50" spans="2:4" x14ac:dyDescent="0.25">
      <c r="B50" s="15" t="s">
        <v>121</v>
      </c>
      <c r="C50" s="27">
        <v>0.09</v>
      </c>
    </row>
    <row r="51" spans="2:4" ht="15.75" thickBot="1" x14ac:dyDescent="0.3">
      <c r="B51" s="15" t="s">
        <v>122</v>
      </c>
      <c r="C51" s="28">
        <v>0.03</v>
      </c>
    </row>
    <row r="52" spans="2:4" x14ac:dyDescent="0.25">
      <c r="B52" s="17"/>
    </row>
    <row r="53" spans="2:4" ht="15.75" thickBot="1" x14ac:dyDescent="0.3">
      <c r="B53" s="17" t="s">
        <v>43</v>
      </c>
      <c r="D53" s="18" t="s">
        <v>128</v>
      </c>
    </row>
    <row r="54" spans="2:4" x14ac:dyDescent="0.25">
      <c r="B54" s="15" t="s">
        <v>45</v>
      </c>
      <c r="C54" s="16">
        <v>0.4</v>
      </c>
      <c r="D54" s="26">
        <f>C54*$C$46</f>
        <v>0.10400000000000001</v>
      </c>
    </row>
    <row r="55" spans="2:4" x14ac:dyDescent="0.25">
      <c r="B55" s="15" t="s">
        <v>46</v>
      </c>
      <c r="C55" s="16">
        <v>0.28000000000000003</v>
      </c>
      <c r="D55" s="27">
        <f t="shared" ref="D55:D58" si="2">C55*$C$46</f>
        <v>7.2800000000000004E-2</v>
      </c>
    </row>
    <row r="56" spans="2:4" x14ac:dyDescent="0.25">
      <c r="B56" s="15" t="s">
        <v>47</v>
      </c>
      <c r="C56" s="16">
        <v>0.25</v>
      </c>
      <c r="D56" s="27">
        <f t="shared" si="2"/>
        <v>6.5000000000000002E-2</v>
      </c>
    </row>
    <row r="57" spans="2:4" x14ac:dyDescent="0.25">
      <c r="B57" s="15" t="s">
        <v>48</v>
      </c>
      <c r="C57" s="16">
        <v>0.05</v>
      </c>
      <c r="D57" s="27">
        <f t="shared" si="2"/>
        <v>1.3000000000000001E-2</v>
      </c>
    </row>
    <row r="58" spans="2:4" ht="15.75" thickBot="1" x14ac:dyDescent="0.3">
      <c r="B58" s="15" t="s">
        <v>44</v>
      </c>
      <c r="C58" s="16">
        <v>0.02</v>
      </c>
      <c r="D58" s="28">
        <f t="shared" si="2"/>
        <v>5.2000000000000006E-3</v>
      </c>
    </row>
    <row r="60" spans="2:4" ht="15.75" thickBot="1" x14ac:dyDescent="0.3">
      <c r="B60" s="17" t="s">
        <v>49</v>
      </c>
      <c r="D60" s="15" t="s">
        <v>129</v>
      </c>
    </row>
    <row r="61" spans="2:4" x14ac:dyDescent="0.25">
      <c r="B61" s="15" t="s">
        <v>50</v>
      </c>
      <c r="C61" s="16">
        <v>0.33</v>
      </c>
      <c r="D61" s="26">
        <f>C61*$C$47</f>
        <v>7.5900000000000009E-2</v>
      </c>
    </row>
    <row r="62" spans="2:4" x14ac:dyDescent="0.25">
      <c r="B62" s="15" t="s">
        <v>51</v>
      </c>
      <c r="C62" s="16">
        <v>0.22</v>
      </c>
      <c r="D62" s="27">
        <f t="shared" ref="D62:D66" si="3">C62*$C$47</f>
        <v>5.0599999999999999E-2</v>
      </c>
    </row>
    <row r="63" spans="2:4" x14ac:dyDescent="0.25">
      <c r="B63" s="15" t="s">
        <v>52</v>
      </c>
      <c r="C63" s="16">
        <v>0.19</v>
      </c>
      <c r="D63" s="27">
        <f t="shared" si="3"/>
        <v>4.3700000000000003E-2</v>
      </c>
    </row>
    <row r="64" spans="2:4" x14ac:dyDescent="0.25">
      <c r="B64" s="15" t="s">
        <v>53</v>
      </c>
      <c r="C64" s="16">
        <v>0.12</v>
      </c>
      <c r="D64" s="27">
        <f t="shared" si="3"/>
        <v>2.76E-2</v>
      </c>
    </row>
    <row r="65" spans="2:4" x14ac:dyDescent="0.25">
      <c r="B65" s="15" t="s">
        <v>54</v>
      </c>
      <c r="C65" s="16">
        <v>0.09</v>
      </c>
      <c r="D65" s="27">
        <f t="shared" si="3"/>
        <v>2.07E-2</v>
      </c>
    </row>
    <row r="66" spans="2:4" ht="15.75" thickBot="1" x14ac:dyDescent="0.3">
      <c r="B66" s="15" t="s">
        <v>55</v>
      </c>
      <c r="C66" s="16">
        <v>0.05</v>
      </c>
      <c r="D66" s="28">
        <f t="shared" si="3"/>
        <v>1.1500000000000002E-2</v>
      </c>
    </row>
    <row r="69" spans="2:4" ht="15.75" thickBot="1" x14ac:dyDescent="0.3">
      <c r="B69" s="17" t="s">
        <v>42</v>
      </c>
    </row>
    <row r="70" spans="2:4" x14ac:dyDescent="0.25">
      <c r="B70" s="15" t="s">
        <v>13</v>
      </c>
      <c r="C70" s="26">
        <v>0.21</v>
      </c>
    </row>
    <row r="71" spans="2:4" x14ac:dyDescent="0.25">
      <c r="B71" s="15" t="s">
        <v>11</v>
      </c>
      <c r="C71" s="27">
        <v>0.2</v>
      </c>
    </row>
    <row r="72" spans="2:4" x14ac:dyDescent="0.25">
      <c r="B72" s="15" t="s">
        <v>12</v>
      </c>
      <c r="C72" s="27">
        <v>0.17</v>
      </c>
    </row>
    <row r="73" spans="2:4" x14ac:dyDescent="0.25">
      <c r="B73" s="15" t="s">
        <v>14</v>
      </c>
      <c r="C73" s="27">
        <v>0.09</v>
      </c>
    </row>
    <row r="74" spans="2:4" x14ac:dyDescent="0.25">
      <c r="B74" s="15" t="s">
        <v>15</v>
      </c>
      <c r="C74" s="27">
        <v>0.08</v>
      </c>
    </row>
    <row r="75" spans="2:4" x14ac:dyDescent="0.25">
      <c r="B75" s="15" t="s">
        <v>16</v>
      </c>
      <c r="C75" s="27">
        <v>7.0000000000000007E-2</v>
      </c>
    </row>
    <row r="76" spans="2:4" x14ac:dyDescent="0.25">
      <c r="B76" s="15" t="s">
        <v>19</v>
      </c>
      <c r="C76" s="27">
        <v>0.06</v>
      </c>
    </row>
    <row r="77" spans="2:4" x14ac:dyDescent="0.25">
      <c r="B77" s="15" t="s">
        <v>17</v>
      </c>
      <c r="C77" s="27">
        <v>0.06</v>
      </c>
    </row>
    <row r="78" spans="2:4" ht="15.75" thickBot="1" x14ac:dyDescent="0.3">
      <c r="B78" s="15" t="s">
        <v>18</v>
      </c>
      <c r="C78" s="28">
        <v>0.05</v>
      </c>
    </row>
    <row r="80" spans="2:4" x14ac:dyDescent="0.25">
      <c r="B80" s="17"/>
      <c r="C80" s="17"/>
      <c r="D80" s="17"/>
    </row>
    <row r="81" spans="2:5" x14ac:dyDescent="0.25">
      <c r="B81" s="17"/>
      <c r="C81" s="17"/>
      <c r="D81" s="17"/>
    </row>
    <row r="82" spans="2:5" x14ac:dyDescent="0.25">
      <c r="C82" s="5"/>
      <c r="E82" s="20"/>
    </row>
    <row r="83" spans="2:5" x14ac:dyDescent="0.25">
      <c r="C83" s="5"/>
      <c r="E83" s="20"/>
    </row>
    <row r="84" spans="2:5" x14ac:dyDescent="0.25">
      <c r="C84" s="5"/>
      <c r="E84" s="20"/>
    </row>
    <row r="85" spans="2:5" x14ac:dyDescent="0.25">
      <c r="C85" s="5"/>
      <c r="E85" s="20"/>
    </row>
    <row r="86" spans="2:5" x14ac:dyDescent="0.25">
      <c r="C86" s="5"/>
      <c r="E86" s="20"/>
    </row>
    <row r="88" spans="2:5" x14ac:dyDescent="0.25">
      <c r="C88" s="5"/>
    </row>
  </sheetData>
  <dataValidations disablePrompts="1" count="2">
    <dataValidation type="list" allowBlank="1" showInputMessage="1" showErrorMessage="1" sqref="B5">
      <formula1>$B$29:$B$42</formula1>
    </dataValidation>
    <dataValidation type="list" allowBlank="1" showInputMessage="1" showErrorMessage="1" sqref="B4">
      <formula1>$B$19:$B$26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Kosten</vt:lpstr>
      <vt:lpstr>Aufteilugn der Kosten</vt:lpstr>
      <vt:lpstr>Einflussfaktoren</vt:lpstr>
      <vt:lpstr>Test1</vt:lpstr>
      <vt:lpstr>Test 2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2013-10-20T14:46:55Z</dcterms:created>
  <dcterms:modified xsi:type="dcterms:W3CDTF">2013-11-19T15:12:31Z</dcterms:modified>
</cp:coreProperties>
</file>