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1" firstSheet="2" activeTab="6"/>
  </bookViews>
  <sheets>
    <sheet name="Tabelle1" sheetId="1" state="hidden" r:id="rId1"/>
    <sheet name="Tabelle2" sheetId="2" r:id="rId2"/>
    <sheet name="Tabelle3" sheetId="3" r:id="rId3"/>
    <sheet name="Test 1" sheetId="4" r:id="rId4"/>
    <sheet name="Test 2" sheetId="5" r:id="rId5"/>
    <sheet name="Test 3" sheetId="6" r:id="rId6"/>
    <sheet name="Test 4" sheetId="7" r:id="rId7"/>
  </sheets>
  <externalReferences>
    <externalReference r:id="rId8"/>
  </externalReferences>
  <calcPr calcId="144525" iterateDelta="1E-4"/>
</workbook>
</file>

<file path=xl/calcChain.xml><?xml version="1.0" encoding="utf-8"?>
<calcChain xmlns="http://schemas.openxmlformats.org/spreadsheetml/2006/main">
  <c r="T22" i="7" l="1"/>
  <c r="T21" i="7"/>
  <c r="S21" i="7"/>
  <c r="R21" i="7"/>
  <c r="T20" i="7"/>
  <c r="T19" i="7"/>
  <c r="S19" i="7"/>
  <c r="R19" i="7"/>
  <c r="T18" i="7"/>
  <c r="T17" i="7"/>
  <c r="S17" i="7"/>
  <c r="R17" i="7"/>
  <c r="T16" i="7"/>
  <c r="T15" i="7"/>
  <c r="S15" i="7"/>
  <c r="R15" i="7"/>
  <c r="E15" i="7"/>
  <c r="T14" i="7"/>
  <c r="E14" i="7"/>
  <c r="P8" i="7" s="1"/>
  <c r="T13" i="7"/>
  <c r="T12" i="7"/>
  <c r="W9" i="7"/>
  <c r="R9" i="7"/>
  <c r="P9" i="7"/>
  <c r="P7" i="7"/>
  <c r="T22" i="6"/>
  <c r="R20" i="6"/>
  <c r="T17" i="6"/>
  <c r="R15" i="6"/>
  <c r="E15" i="6"/>
  <c r="P9" i="6" s="1"/>
  <c r="E14" i="6"/>
  <c r="R13" i="6"/>
  <c r="T12" i="6"/>
  <c r="P8" i="6"/>
  <c r="R17" i="6" s="1"/>
  <c r="P7" i="6"/>
  <c r="S22" i="5"/>
  <c r="S21" i="5"/>
  <c r="T20" i="5"/>
  <c r="S20" i="5"/>
  <c r="S19" i="5"/>
  <c r="S18" i="5"/>
  <c r="R18" i="5"/>
  <c r="T17" i="5"/>
  <c r="S16" i="5"/>
  <c r="T15" i="5"/>
  <c r="S15" i="5"/>
  <c r="E15" i="5"/>
  <c r="S14" i="5"/>
  <c r="E14" i="5"/>
  <c r="T13" i="5"/>
  <c r="S13" i="5"/>
  <c r="S12" i="5"/>
  <c r="P9" i="5"/>
  <c r="T22" i="5" s="1"/>
  <c r="P8" i="5"/>
  <c r="R7" i="5"/>
  <c r="P7" i="5"/>
  <c r="S17" i="5" s="1"/>
  <c r="S29" i="4"/>
  <c r="S28" i="4"/>
  <c r="T27" i="4"/>
  <c r="S26" i="4"/>
  <c r="T25" i="4"/>
  <c r="S25" i="4"/>
  <c r="R25" i="4"/>
  <c r="S23" i="4"/>
  <c r="S22" i="4"/>
  <c r="S21" i="4"/>
  <c r="S20" i="4"/>
  <c r="R20" i="4"/>
  <c r="T19" i="4"/>
  <c r="E15" i="4"/>
  <c r="E14" i="4"/>
  <c r="P9" i="4"/>
  <c r="P8" i="4"/>
  <c r="P7" i="4"/>
  <c r="S27" i="4" s="1"/>
  <c r="R6" i="4"/>
  <c r="I38" i="3"/>
  <c r="F38" i="3"/>
  <c r="C38" i="3"/>
  <c r="H37" i="3"/>
  <c r="I37" i="3" s="1"/>
  <c r="E37" i="3"/>
  <c r="F37" i="3" s="1"/>
  <c r="B37" i="3"/>
  <c r="C37" i="3" s="1"/>
  <c r="I36" i="3"/>
  <c r="F36" i="3"/>
  <c r="C36" i="3"/>
  <c r="F34" i="3"/>
  <c r="C34" i="3"/>
  <c r="E16" i="2"/>
  <c r="E15" i="2"/>
  <c r="E14" i="2"/>
  <c r="E13" i="2"/>
  <c r="J12" i="2"/>
  <c r="E12" i="2"/>
  <c r="J11" i="2"/>
  <c r="E11" i="2"/>
  <c r="J10" i="2"/>
  <c r="E10" i="2"/>
  <c r="J9" i="2"/>
  <c r="E9" i="2"/>
  <c r="J8" i="2"/>
  <c r="E8" i="2"/>
  <c r="J7" i="2"/>
  <c r="E7" i="2"/>
  <c r="J6" i="2"/>
  <c r="E6" i="2"/>
  <c r="S22" i="6" l="1"/>
  <c r="S12" i="6"/>
  <c r="S19" i="6"/>
  <c r="S14" i="6"/>
  <c r="S16" i="6"/>
  <c r="S21" i="6"/>
  <c r="S18" i="6"/>
  <c r="S15" i="6"/>
  <c r="S13" i="6"/>
  <c r="S17" i="6"/>
  <c r="R20" i="5"/>
  <c r="R17" i="5"/>
  <c r="R22" i="5"/>
  <c r="R12" i="5"/>
  <c r="R19" i="5"/>
  <c r="R14" i="5"/>
  <c r="R16" i="5"/>
  <c r="R7" i="6"/>
  <c r="R22" i="4"/>
  <c r="R27" i="4"/>
  <c r="R19" i="4"/>
  <c r="R24" i="4"/>
  <c r="R29" i="4"/>
  <c r="R21" i="4"/>
  <c r="R26" i="4"/>
  <c r="R8" i="5"/>
  <c r="R8" i="4"/>
  <c r="R15" i="5"/>
  <c r="S20" i="6"/>
  <c r="T24" i="4"/>
  <c r="T29" i="4"/>
  <c r="T21" i="4"/>
  <c r="T26" i="4"/>
  <c r="T23" i="4"/>
  <c r="T28" i="4"/>
  <c r="T20" i="4"/>
  <c r="R9" i="4"/>
  <c r="T22" i="4"/>
  <c r="R28" i="4"/>
  <c r="R13" i="7"/>
  <c r="W8" i="7"/>
  <c r="R8" i="7"/>
  <c r="R20" i="7"/>
  <c r="R18" i="7"/>
  <c r="R16" i="7"/>
  <c r="R14" i="7"/>
  <c r="R12" i="7"/>
  <c r="R22" i="7"/>
  <c r="R23" i="4"/>
  <c r="R13" i="5"/>
  <c r="R21" i="5"/>
  <c r="S13" i="7"/>
  <c r="S22" i="7"/>
  <c r="S20" i="7"/>
  <c r="S18" i="7"/>
  <c r="S16" i="7"/>
  <c r="S14" i="7"/>
  <c r="W7" i="7"/>
  <c r="R7" i="7"/>
  <c r="S12" i="7"/>
  <c r="T19" i="6"/>
  <c r="T14" i="6"/>
  <c r="T16" i="6"/>
  <c r="T21" i="6"/>
  <c r="R9" i="6"/>
  <c r="T18" i="6"/>
  <c r="T15" i="6"/>
  <c r="T20" i="6"/>
  <c r="T13" i="6"/>
  <c r="R18" i="6"/>
  <c r="R21" i="6"/>
  <c r="T18" i="5"/>
  <c r="R8" i="6"/>
  <c r="R9" i="5"/>
  <c r="T21" i="5"/>
  <c r="R16" i="6"/>
  <c r="T16" i="5"/>
  <c r="R14" i="6"/>
  <c r="R19" i="6"/>
  <c r="S24" i="4"/>
  <c r="T14" i="5"/>
  <c r="T19" i="5"/>
  <c r="R12" i="6"/>
  <c r="R22" i="6"/>
  <c r="R7" i="4"/>
  <c r="S19" i="4"/>
  <c r="T12" i="5"/>
  <c r="W22" i="7" l="1"/>
  <c r="W20" i="7"/>
  <c r="W18" i="7"/>
  <c r="W16" i="7"/>
  <c r="W14" i="7"/>
  <c r="W12" i="7"/>
  <c r="W19" i="7"/>
  <c r="W21" i="7"/>
  <c r="W17" i="7"/>
  <c r="W15" i="7"/>
  <c r="W13" i="7"/>
</calcChain>
</file>

<file path=xl/sharedStrings.xml><?xml version="1.0" encoding="utf-8"?>
<sst xmlns="http://schemas.openxmlformats.org/spreadsheetml/2006/main" count="387" uniqueCount="116">
  <si>
    <t>Nummer</t>
  </si>
  <si>
    <t>Name</t>
  </si>
  <si>
    <t>Pro Jahr</t>
  </si>
  <si>
    <t>Pro Kopf</t>
  </si>
  <si>
    <t>Pro Datenpanne</t>
  </si>
  <si>
    <t>pro Industrizweig</t>
  </si>
  <si>
    <t>total</t>
  </si>
  <si>
    <t>Steigerung</t>
  </si>
  <si>
    <t>Hauptursache</t>
  </si>
  <si>
    <t>andere Faktoren</t>
  </si>
  <si>
    <t>größe der Datenpanne</t>
  </si>
  <si>
    <t>Verlustrate</t>
  </si>
  <si>
    <t>erkennung/behebung</t>
  </si>
  <si>
    <t>benachrichtigung</t>
  </si>
  <si>
    <t>Folgekosten</t>
  </si>
  <si>
    <t>Umsatzrückgang</t>
  </si>
  <si>
    <t>durchschnitskosten pro Kopf pro Datenpanne pro Jahr</t>
  </si>
  <si>
    <t>x</t>
  </si>
  <si>
    <t>totale Kosten durch Datenpanne pro Jahr</t>
  </si>
  <si>
    <t>Steigerung der Kosten 2011-2012 in detail</t>
  </si>
  <si>
    <t>durchschnitskosten pro Kopf pro Datenpanne bei verschiedenen Unternehmen</t>
  </si>
  <si>
    <t>Hauptursachen</t>
  </si>
  <si>
    <t>Pro Kopf Kosten der Hauptursache</t>
  </si>
  <si>
    <t>Einfluss anderer Faktoren</t>
  </si>
  <si>
    <t>Totale Kosten in Abhänigkeit der Größe der Datenpanne</t>
  </si>
  <si>
    <t>Verteilung der pro Kopf Kosten abnormalern Verlustraten</t>
  </si>
  <si>
    <t>Abnormale Verlustraten pro Industrizweig</t>
  </si>
  <si>
    <t>Durchschnittliche erkennungs und behebungskosten pro jahr</t>
  </si>
  <si>
    <t>Durchschnittliche benachrichtigungskostne pro jahr</t>
  </si>
  <si>
    <t>Folgekosten pro Jahr</t>
  </si>
  <si>
    <t>Umsatzrückgang pro Jahr</t>
  </si>
  <si>
    <t>Direkte und Indirekte por Kopf Kosten von Datenverlust pro Jahr</t>
  </si>
  <si>
    <t>T2</t>
  </si>
  <si>
    <t>Kostenveränderung über die Jahre verschiedener Bestandteile</t>
  </si>
  <si>
    <t>Verteilung der Datenverluste auf Industrizweige</t>
  </si>
  <si>
    <t>2013 Cost of Cyber Crime Study -&gt; 30.10.13</t>
  </si>
  <si>
    <t>https://www.brighttalk.com/webcast/9165/87367</t>
  </si>
  <si>
    <t>Industriezweige -&gt; Fig 4</t>
  </si>
  <si>
    <t>Faktoren -&gt; Fig. 7</t>
  </si>
  <si>
    <t>Aufteilung der Kosten (verschiedene Jahre) -&gt; T2</t>
  </si>
  <si>
    <t>Avg:</t>
  </si>
  <si>
    <t>Financial</t>
  </si>
  <si>
    <t>Third party error</t>
  </si>
  <si>
    <t>Investigations &amp; forensics</t>
  </si>
  <si>
    <t>Industrial</t>
  </si>
  <si>
    <t>Lost or stolen devices</t>
  </si>
  <si>
    <t>Lost customer business</t>
  </si>
  <si>
    <t>Energy</t>
  </si>
  <si>
    <t>Quick notification</t>
  </si>
  <si>
    <t>Audit and consulting services</t>
  </si>
  <si>
    <t>Consumer</t>
  </si>
  <si>
    <t>Consultants engaged</t>
  </si>
  <si>
    <t>Outbound contact costs</t>
  </si>
  <si>
    <t>Hospitality</t>
  </si>
  <si>
    <t>CISO appointment</t>
  </si>
  <si>
    <t>Legal services - compliance</t>
  </si>
  <si>
    <t>Services</t>
  </si>
  <si>
    <t>incident management plan</t>
  </si>
  <si>
    <t>Customer acquisition cost</t>
  </si>
  <si>
    <t>Retail</t>
  </si>
  <si>
    <t>Strong security posture</t>
  </si>
  <si>
    <t>Inbound contact costs</t>
  </si>
  <si>
    <t>Technology</t>
  </si>
  <si>
    <t>Legal services – defense</t>
  </si>
  <si>
    <t>Communications</t>
  </si>
  <si>
    <t>Free or discounted services</t>
  </si>
  <si>
    <t>Pharmaceutical</t>
  </si>
  <si>
    <t>Identity protection services</t>
  </si>
  <si>
    <t>Public Sector</t>
  </si>
  <si>
    <t>Public relations/communications</t>
  </si>
  <si>
    <t>Kosten pro Datensatz</t>
  </si>
  <si>
    <t>min</t>
  </si>
  <si>
    <t>max</t>
  </si>
  <si>
    <t>abg</t>
  </si>
  <si>
    <t>Cases</t>
  </si>
  <si>
    <t>Size of breach</t>
  </si>
  <si>
    <t>Detection &amp; escalation*</t>
  </si>
  <si>
    <t>Notification*</t>
  </si>
  <si>
    <t>Ex-post response*</t>
  </si>
  <si>
    <t>Lost business*</t>
  </si>
  <si>
    <t>Total*</t>
  </si>
  <si>
    <t>MAX</t>
  </si>
  <si>
    <t>MIN</t>
  </si>
  <si>
    <t>AVG</t>
  </si>
  <si>
    <t>diff:</t>
  </si>
  <si>
    <t>f(x) oben</t>
  </si>
  <si>
    <t>kleines Energieunternehmen</t>
  </si>
  <si>
    <t>User Input</t>
  </si>
  <si>
    <t>Ergebnis</t>
  </si>
  <si>
    <t>Anzahl der Daten</t>
  </si>
  <si>
    <t>Datensätze:</t>
  </si>
  <si>
    <t>avg:</t>
  </si>
  <si>
    <t>Industriezweig:</t>
  </si>
  <si>
    <t>min:</t>
  </si>
  <si>
    <t>Einflussfaktoren:</t>
  </si>
  <si>
    <t>Thrid party, quick notofication, CISO, Strong security posture</t>
  </si>
  <si>
    <t>max:</t>
  </si>
  <si>
    <t>Stat Input</t>
  </si>
  <si>
    <t>Kosten pro Datenverlust:</t>
  </si>
  <si>
    <t>avg</t>
  </si>
  <si>
    <t>Industriezweig</t>
  </si>
  <si>
    <t>Aufteilung der Kosten</t>
  </si>
  <si>
    <t>Einflussfaktoren</t>
  </si>
  <si>
    <t>Aufteilung:</t>
  </si>
  <si>
    <t>mittleres Technologieunternehmen</t>
  </si>
  <si>
    <t>Kosten bei max Verlust</t>
  </si>
  <si>
    <t>Technologie</t>
  </si>
  <si>
    <t>Lost devices, consulants, icident Management plan</t>
  </si>
  <si>
    <t>großes Finanzunternehmen</t>
  </si>
  <si>
    <t>Finanz</t>
  </si>
  <si>
    <t>Third Party, Lost or stolen device, quick notification</t>
  </si>
  <si>
    <t>mini public sector</t>
  </si>
  <si>
    <t>Kosten selected</t>
  </si>
  <si>
    <t>Consultants engaged, CISO appointment, incident management plan, Strong security posture</t>
  </si>
  <si>
    <t>Ausgewählte Daten:</t>
  </si>
  <si>
    <t>avgSelected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</si>
</sst>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€&quot;"/>
    <numFmt numFmtId="165" formatCode="#,##0.00\ [$€-407];\-#,##0.00\ [$€-407]"/>
  </numFmts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A6A6A6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/>
    <xf numFmtId="0" fontId="0" fillId="0" borderId="2" xfId="0" applyBorder="1"/>
    <xf numFmtId="10" fontId="0" fillId="0" borderId="0" xfId="0" applyNumberFormat="1"/>
    <xf numFmtId="10" fontId="0" fillId="0" borderId="2" xfId="0" applyNumberFormat="1" applyBorder="1"/>
    <xf numFmtId="0" fontId="0" fillId="0" borderId="3" xfId="0" applyFont="1" applyBorder="1"/>
    <xf numFmtId="0" fontId="0" fillId="0" borderId="4" xfId="0" applyBorder="1"/>
    <xf numFmtId="10" fontId="0" fillId="0" borderId="4" xfId="0" applyNumberFormat="1" applyBorder="1"/>
    <xf numFmtId="0" fontId="0" fillId="0" borderId="5" xfId="0" applyFont="1" applyBorder="1"/>
    <xf numFmtId="0" fontId="0" fillId="0" borderId="6" xfId="0" applyBorder="1"/>
    <xf numFmtId="10" fontId="0" fillId="0" borderId="6" xfId="0" applyNumberFormat="1" applyBorder="1"/>
    <xf numFmtId="0" fontId="3" fillId="0" borderId="0" xfId="0" applyFont="1"/>
    <xf numFmtId="164" fontId="0" fillId="0" borderId="0" xfId="0" applyNumberFormat="1"/>
    <xf numFmtId="0" fontId="0" fillId="0" borderId="0" xfId="0" applyAlignment="1"/>
    <xf numFmtId="0" fontId="0" fillId="0" borderId="0" xfId="0" applyFont="1" applyBorder="1"/>
    <xf numFmtId="10" fontId="0" fillId="0" borderId="0" xfId="0" applyNumberFormat="1" applyBorder="1"/>
    <xf numFmtId="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AA64F"/>
      <rgbColor rgb="FF800080"/>
      <rgbColor rgb="FF4F81BD"/>
      <rgbColor rgb="FFB8CD97"/>
      <rgbColor rgb="FF878787"/>
      <rgbColor rgb="FF93A9CE"/>
      <rgbColor rgb="FFAB4744"/>
      <rgbColor rgb="FFFFFFCC"/>
      <rgbColor rgb="FFCCFFFF"/>
      <rgbColor rgb="FF660066"/>
      <rgbColor rgb="FFDC853E"/>
      <rgbColor rgb="FF4672A8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3D5"/>
      <rgbColor rgb="FFD09493"/>
      <rgbColor rgb="FFA99BBD"/>
      <rgbColor rgb="FFFFCC99"/>
      <rgbColor rgb="FF4A7EBB"/>
      <rgbColor rgb="FF33CCCC"/>
      <rgbColor rgb="FF98B855"/>
      <rgbColor rgb="FFFFCC00"/>
      <rgbColor rgb="FFFF9900"/>
      <rgbColor rgb="FFFF6600"/>
      <rgbColor rgb="FF725990"/>
      <rgbColor rgb="FFA6A6A6"/>
      <rgbColor rgb="FF003366"/>
      <rgbColor rgb="FF4299B0"/>
      <rgbColor rgb="FF003300"/>
      <rgbColor rgb="FF333300"/>
      <rgbColor rgb="FF993300"/>
      <rgbColor rgb="FFBE4B48"/>
      <rgbColor rgb="FF7D5F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Kostenverteilung bei</a:t>
            </a:r>
            <a:r>
              <a:rPr lang="de-DE" baseline="0"/>
              <a:t> Datenpannen</a:t>
            </a:r>
            <a:endParaRPr lang="de-DE"/>
          </a:p>
        </c:rich>
      </c:tx>
      <c:layout/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Obere Grenze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xVal>
            <c:numRef>
              <c:f>[1]Kostenanalyse!$B$36:$B$38</c:f>
              <c:numCache>
                <c:formatCode>General</c:formatCode>
                <c:ptCount val="3"/>
                <c:pt idx="0">
                  <c:v>5000</c:v>
                </c:pt>
                <c:pt idx="1">
                  <c:v>7000</c:v>
                </c:pt>
                <c:pt idx="2">
                  <c:v>88082</c:v>
                </c:pt>
              </c:numCache>
            </c:numRef>
          </c:xVal>
          <c:yVal>
            <c:numRef>
              <c:f>[1]Kostenanalyse!$C$36:$C$38</c:f>
              <c:numCache>
                <c:formatCode>General</c:formatCode>
                <c:ptCount val="3"/>
                <c:pt idx="0">
                  <c:v>1250000</c:v>
                </c:pt>
                <c:pt idx="1">
                  <c:v>1750000</c:v>
                </c:pt>
                <c:pt idx="2">
                  <c:v>22020500</c:v>
                </c:pt>
              </c:numCache>
            </c:numRef>
          </c:yVal>
          <c:smooth val="1"/>
        </c:ser>
        <c:ser>
          <c:idx val="1"/>
          <c:order val="1"/>
          <c:tx>
            <c:v>Trend</c:v>
          </c:tx>
          <c:spPr>
            <a:ln w="28440">
              <a:solidFill>
                <a:srgbClr val="7D5FA0"/>
              </a:solidFill>
              <a:round/>
            </a:ln>
          </c:spPr>
          <c:marker>
            <c:symbol val="none"/>
          </c:marker>
          <c:xVal>
            <c:numRef>
              <c:f>[1]Kostenanalyse!$H$36:$H$38</c:f>
              <c:numCache>
                <c:formatCode>General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[1]Kostenanalyse!$I$36:$I$38</c:f>
              <c:numCache>
                <c:formatCode>General</c:formatCode>
                <c:ptCount val="3"/>
                <c:pt idx="0">
                  <c:v>755000</c:v>
                </c:pt>
                <c:pt idx="1">
                  <c:v>1510000</c:v>
                </c:pt>
                <c:pt idx="2">
                  <c:v>13300382</c:v>
                </c:pt>
              </c:numCache>
            </c:numRef>
          </c:yVal>
          <c:smooth val="1"/>
        </c:ser>
        <c:ser>
          <c:idx val="2"/>
          <c:order val="2"/>
          <c:tx>
            <c:v>Untere Grenze</c:v>
          </c:tx>
          <c:spPr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xVal>
            <c:numRef>
              <c:f>[1]Kostenanalyse!$E$36:$E$38</c:f>
              <c:numCache>
                <c:formatCode>General</c:formatCode>
                <c:ptCount val="3"/>
                <c:pt idx="0">
                  <c:v>5000</c:v>
                </c:pt>
                <c:pt idx="1">
                  <c:v>10000</c:v>
                </c:pt>
                <c:pt idx="2">
                  <c:v>88082</c:v>
                </c:pt>
              </c:numCache>
            </c:numRef>
          </c:xVal>
          <c:yVal>
            <c:numRef>
              <c:f>[1]Kostenanalyse!$F$36:$F$38</c:f>
              <c:numCache>
                <c:formatCode>General</c:formatCode>
                <c:ptCount val="3"/>
                <c:pt idx="0">
                  <c:v>400000</c:v>
                </c:pt>
                <c:pt idx="1">
                  <c:v>800000</c:v>
                </c:pt>
                <c:pt idx="2">
                  <c:v>7046560</c:v>
                </c:pt>
              </c:numCache>
            </c:numRef>
          </c:yVal>
          <c:smooth val="1"/>
        </c:ser>
        <c:ser>
          <c:idx val="3"/>
          <c:order val="3"/>
          <c:tx>
            <c:v>Messwerte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xVal>
            <c:numRef>
              <c:f>[1]Kostenanalyse!$C$2:$C$32</c:f>
              <c:numCache>
                <c:formatCode>General</c:formatCode>
                <c:ptCount val="31"/>
                <c:pt idx="0">
                  <c:v>5052</c:v>
                </c:pt>
                <c:pt idx="1">
                  <c:v>5254</c:v>
                </c:pt>
                <c:pt idx="2">
                  <c:v>5952</c:v>
                </c:pt>
                <c:pt idx="3">
                  <c:v>8013</c:v>
                </c:pt>
                <c:pt idx="4">
                  <c:v>8544</c:v>
                </c:pt>
                <c:pt idx="5">
                  <c:v>8546</c:v>
                </c:pt>
                <c:pt idx="6">
                  <c:v>9042</c:v>
                </c:pt>
                <c:pt idx="7">
                  <c:v>11587</c:v>
                </c:pt>
                <c:pt idx="8">
                  <c:v>13553</c:v>
                </c:pt>
                <c:pt idx="9">
                  <c:v>14362</c:v>
                </c:pt>
                <c:pt idx="10">
                  <c:v>14862</c:v>
                </c:pt>
                <c:pt idx="11">
                  <c:v>15030</c:v>
                </c:pt>
                <c:pt idx="12">
                  <c:v>16335</c:v>
                </c:pt>
                <c:pt idx="13">
                  <c:v>19739</c:v>
                </c:pt>
                <c:pt idx="14">
                  <c:v>19975</c:v>
                </c:pt>
                <c:pt idx="15">
                  <c:v>20301</c:v>
                </c:pt>
                <c:pt idx="16">
                  <c:v>20428</c:v>
                </c:pt>
                <c:pt idx="17">
                  <c:v>22180</c:v>
                </c:pt>
                <c:pt idx="18">
                  <c:v>24330</c:v>
                </c:pt>
                <c:pt idx="19">
                  <c:v>25745</c:v>
                </c:pt>
                <c:pt idx="20">
                  <c:v>27178</c:v>
                </c:pt>
                <c:pt idx="21">
                  <c:v>28186</c:v>
                </c:pt>
                <c:pt idx="22">
                  <c:v>28272</c:v>
                </c:pt>
                <c:pt idx="23">
                  <c:v>28710</c:v>
                </c:pt>
                <c:pt idx="24">
                  <c:v>34000</c:v>
                </c:pt>
                <c:pt idx="25">
                  <c:v>34810</c:v>
                </c:pt>
                <c:pt idx="26">
                  <c:v>34960</c:v>
                </c:pt>
                <c:pt idx="27">
                  <c:v>37775</c:v>
                </c:pt>
                <c:pt idx="28">
                  <c:v>57843</c:v>
                </c:pt>
                <c:pt idx="29">
                  <c:v>64030</c:v>
                </c:pt>
                <c:pt idx="30">
                  <c:v>88082</c:v>
                </c:pt>
              </c:numCache>
            </c:numRef>
          </c:xVal>
          <c:yVal>
            <c:numRef>
              <c:f>[1]Kostenanalyse!$H$2:$H$32</c:f>
              <c:numCache>
                <c:formatCode>General</c:formatCode>
                <c:ptCount val="31"/>
                <c:pt idx="0">
                  <c:v>565920</c:v>
                </c:pt>
                <c:pt idx="1">
                  <c:v>258803</c:v>
                </c:pt>
                <c:pt idx="2">
                  <c:v>508919</c:v>
                </c:pt>
                <c:pt idx="3">
                  <c:v>1890777</c:v>
                </c:pt>
                <c:pt idx="4">
                  <c:v>737801</c:v>
                </c:pt>
                <c:pt idx="5">
                  <c:v>1107218</c:v>
                </c:pt>
                <c:pt idx="6">
                  <c:v>1770515</c:v>
                </c:pt>
                <c:pt idx="7">
                  <c:v>2849640</c:v>
                </c:pt>
                <c:pt idx="8">
                  <c:v>1510478</c:v>
                </c:pt>
                <c:pt idx="9">
                  <c:v>2666093</c:v>
                </c:pt>
                <c:pt idx="10">
                  <c:v>962887</c:v>
                </c:pt>
                <c:pt idx="11">
                  <c:v>2039864</c:v>
                </c:pt>
                <c:pt idx="12">
                  <c:v>1643818</c:v>
                </c:pt>
                <c:pt idx="13">
                  <c:v>2791777</c:v>
                </c:pt>
                <c:pt idx="14">
                  <c:v>2544671</c:v>
                </c:pt>
                <c:pt idx="15">
                  <c:v>1586743</c:v>
                </c:pt>
                <c:pt idx="16">
                  <c:v>4708647</c:v>
                </c:pt>
                <c:pt idx="17">
                  <c:v>5485214</c:v>
                </c:pt>
                <c:pt idx="18">
                  <c:v>1986576</c:v>
                </c:pt>
                <c:pt idx="19">
                  <c:v>5893286</c:v>
                </c:pt>
                <c:pt idx="20">
                  <c:v>8125367</c:v>
                </c:pt>
                <c:pt idx="21">
                  <c:v>6692787</c:v>
                </c:pt>
                <c:pt idx="22">
                  <c:v>2481441</c:v>
                </c:pt>
                <c:pt idx="23">
                  <c:v>3333971</c:v>
                </c:pt>
                <c:pt idx="24">
                  <c:v>6829385</c:v>
                </c:pt>
                <c:pt idx="25">
                  <c:v>6741978</c:v>
                </c:pt>
                <c:pt idx="26">
                  <c:v>8673633</c:v>
                </c:pt>
                <c:pt idx="27">
                  <c:v>4300445</c:v>
                </c:pt>
                <c:pt idx="28">
                  <c:v>3810305</c:v>
                </c:pt>
                <c:pt idx="29">
                  <c:v>8684105</c:v>
                </c:pt>
                <c:pt idx="30">
                  <c:v>10460552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45728"/>
        <c:axId val="89244800"/>
      </c:scatterChart>
      <c:valAx>
        <c:axId val="87945728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>
                    <a:solidFill>
                      <a:srgbClr val="000000"/>
                    </a:solidFill>
                    <a:latin typeface="Calibri"/>
                  </a:rPr>
                  <a:t>Anzahl</a:t>
                </a:r>
                <a:r>
                  <a:rPr lang="de-DE" sz="1000" b="1" baseline="0">
                    <a:solidFill>
                      <a:srgbClr val="000000"/>
                    </a:solidFill>
                    <a:latin typeface="Calibri"/>
                  </a:rPr>
                  <a:t> der Datensätze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244800"/>
        <c:crossesAt val="0"/>
        <c:crossBetween val="midCat"/>
      </c:valAx>
      <c:valAx>
        <c:axId val="8924480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 sz="1000" b="1">
                    <a:solidFill>
                      <a:srgbClr val="000000"/>
                    </a:solidFill>
                    <a:latin typeface="Calibri"/>
                  </a:rPr>
                  <a:t>Gesamtkosten</a:t>
                </a:r>
                <a:r>
                  <a:rPr lang="de-DE" sz="1000" b="1" baseline="0">
                    <a:solidFill>
                      <a:srgbClr val="000000"/>
                    </a:solidFill>
                    <a:latin typeface="Calibri"/>
                  </a:rPr>
                  <a:t> bei einer Datenpoanne</a:t>
                </a:r>
                <a:endParaRPr lang="de-DE" sz="1000" b="1">
                  <a:solidFill>
                    <a:srgbClr val="000000"/>
                  </a:solidFill>
                  <a:latin typeface="Calibri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7945728"/>
        <c:crossesAt val="0"/>
        <c:crossBetween val="midCat"/>
      </c:valAx>
      <c:spPr>
        <a:solidFill>
          <a:srgbClr val="FFFFFF"/>
        </a:solidFill>
      </c:spPr>
    </c:plotArea>
    <c:legend>
      <c:legendPos val="r"/>
      <c:layout>
        <c:manualLayout>
          <c:xMode val="edge"/>
          <c:yMode val="edge"/>
          <c:x val="0.85353913438668949"/>
          <c:y val="0.25350090159007704"/>
          <c:w val="0.13727504071538529"/>
          <c:h val="0.16731544724332004"/>
        </c:manualLayout>
      </c:layout>
      <c:overlay val="1"/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Kostenaufteilung</a:t>
            </a:r>
          </a:p>
        </c:rich>
      </c:tx>
      <c:layout>
        <c:manualLayout>
          <c:xMode val="edge"/>
          <c:yMode val="edge"/>
          <c:x val="0.23218182127384288"/>
          <c:y val="2.6814604458191914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</c:spPr>
          <c:dPt>
            <c:idx val="0"/>
            <c:bubble3D val="0"/>
            <c:spPr>
              <a:solidFill>
                <a:srgbClr val="4672A8"/>
              </a:solidFill>
            </c:spPr>
          </c:dPt>
          <c:dPt>
            <c:idx val="1"/>
            <c:bubble3D val="0"/>
            <c:spPr>
              <a:solidFill>
                <a:srgbClr val="AB4744"/>
              </a:solidFill>
            </c:spPr>
          </c:dPt>
          <c:dPt>
            <c:idx val="2"/>
            <c:bubble3D val="0"/>
            <c:spPr>
              <a:solidFill>
                <a:srgbClr val="8AA64F"/>
              </a:solidFill>
            </c:spPr>
          </c:dPt>
          <c:dPt>
            <c:idx val="3"/>
            <c:bubble3D val="0"/>
            <c:spPr>
              <a:solidFill>
                <a:srgbClr val="725990"/>
              </a:solidFill>
            </c:spPr>
          </c:dPt>
          <c:dPt>
            <c:idx val="4"/>
            <c:bubble3D val="0"/>
            <c:spPr>
              <a:solidFill>
                <a:srgbClr val="4299B0"/>
              </a:solidFill>
            </c:spPr>
          </c:dPt>
          <c:dPt>
            <c:idx val="5"/>
            <c:bubble3D val="0"/>
            <c:spPr>
              <a:solidFill>
                <a:srgbClr val="DC853E"/>
              </a:solidFill>
            </c:spPr>
          </c:dPt>
          <c:dPt>
            <c:idx val="6"/>
            <c:bubble3D val="0"/>
            <c:spPr>
              <a:solidFill>
                <a:srgbClr val="93A9CE"/>
              </a:solidFill>
            </c:spPr>
          </c:dPt>
          <c:dPt>
            <c:idx val="7"/>
            <c:bubble3D val="0"/>
            <c:spPr>
              <a:solidFill>
                <a:srgbClr val="D09493"/>
              </a:solidFill>
            </c:spPr>
          </c:dPt>
          <c:dPt>
            <c:idx val="8"/>
            <c:bubble3D val="0"/>
            <c:spPr>
              <a:solidFill>
                <a:srgbClr val="B8CD97"/>
              </a:solidFill>
            </c:spPr>
          </c:dPt>
          <c:dPt>
            <c:idx val="9"/>
            <c:bubble3D val="0"/>
            <c:spPr>
              <a:solidFill>
                <a:srgbClr val="A99BBD"/>
              </a:solidFill>
            </c:spPr>
          </c:dPt>
          <c:dPt>
            <c:idx val="10"/>
            <c:bubble3D val="0"/>
            <c:spPr>
              <a:solidFill>
                <a:srgbClr val="92C3D5"/>
              </a:solidFill>
            </c:spPr>
          </c:dPt>
          <c:cat>
            <c:strRef>
              <c:f>'[1]Test 1'!$O$19:$O$29</c:f>
              <c:strCache>
                <c:ptCount val="11"/>
                <c:pt idx="0">
                  <c:v>Investigations &amp; forensics</c:v>
                </c:pt>
                <c:pt idx="1">
                  <c:v>Lost customer business</c:v>
                </c:pt>
                <c:pt idx="2">
                  <c:v>Audit and consulting services</c:v>
                </c:pt>
                <c:pt idx="3">
                  <c:v>Outbound contact costs</c:v>
                </c:pt>
                <c:pt idx="4">
                  <c:v>Legal services - compliance</c:v>
                </c:pt>
                <c:pt idx="5">
                  <c:v>Customer acquisition cost</c:v>
                </c:pt>
                <c:pt idx="6">
                  <c:v>Inbound contact costs</c:v>
                </c:pt>
                <c:pt idx="7">
                  <c:v>Legal services – defense</c:v>
                </c:pt>
                <c:pt idx="8">
                  <c:v>Free or discounted services</c:v>
                </c:pt>
                <c:pt idx="9">
                  <c:v>Identity protection services</c:v>
                </c:pt>
                <c:pt idx="10">
                  <c:v>Public relations/communications</c:v>
                </c:pt>
              </c:strCache>
            </c:strRef>
          </c:cat>
          <c:val>
            <c:numRef>
              <c:f>'[1]Test 1'!$S$19:$S$29</c:f>
              <c:numCache>
                <c:formatCode>#,##0.00" €"</c:formatCode>
                <c:ptCount val="11"/>
                <c:pt idx="0">
                  <c:v>69.02000000000001</c:v>
                </c:pt>
                <c:pt idx="1">
                  <c:v>58.87</c:v>
                </c:pt>
                <c:pt idx="2">
                  <c:v>18.27</c:v>
                </c:pt>
                <c:pt idx="3">
                  <c:v>14.21</c:v>
                </c:pt>
                <c:pt idx="4">
                  <c:v>10.15</c:v>
                </c:pt>
                <c:pt idx="5">
                  <c:v>10.15</c:v>
                </c:pt>
                <c:pt idx="6">
                  <c:v>8.120000000000001</c:v>
                </c:pt>
                <c:pt idx="7">
                  <c:v>8.120000000000001</c:v>
                </c:pt>
                <c:pt idx="8">
                  <c:v>4.0600000000000005</c:v>
                </c:pt>
                <c:pt idx="9">
                  <c:v>2.0300000000000002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r"/>
      <c:layout>
        <c:manualLayout>
          <c:xMode val="edge"/>
          <c:yMode val="edge"/>
          <c:x val="0.57041515923589381"/>
          <c:y val="3.0750580191326777E-2"/>
          <c:w val="0.33791062986829223"/>
          <c:h val="0.94690399089795185"/>
        </c:manualLayout>
      </c:layout>
      <c:overlay val="0"/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8731256199311511E-2"/>
          <c:w val="0.93566073819746443"/>
          <c:h val="0.89811249197736154"/>
        </c:manualLayout>
      </c:layout>
      <c:scatterChart>
        <c:scatterStyle val="lineMarker"/>
        <c:varyColors val="1"/>
        <c:ser>
          <c:idx val="0"/>
          <c:order val="0"/>
          <c:tx>
            <c:strRef>
              <c:f>'[1]Test 1'!$O$9</c:f>
              <c:strCache>
                <c:ptCount val="1"/>
                <c:pt idx="0">
                  <c:v>max:</c:v>
                </c:pt>
              </c:strCache>
            </c:strRef>
          </c:tx>
          <c:spPr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xVal>
            <c:numRef>
              <c:f>'[1]Test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'[1]Test 1'!$Q$9:$R$9</c:f>
              <c:numCache>
                <c:formatCode>#,##0.00" €"</c:formatCode>
                <c:ptCount val="2"/>
                <c:pt idx="0" formatCode="General">
                  <c:v>0</c:v>
                </c:pt>
                <c:pt idx="1">
                  <c:v>171408.10596026489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'[1]Test 1'!$O$7</c:f>
              <c:strCache>
                <c:ptCount val="1"/>
                <c:pt idx="0">
                  <c:v>avg: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xVal>
            <c:numRef>
              <c:f>'[1]Test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'[1]Test 1'!$Q$7:$R$7</c:f>
              <c:numCache>
                <c:formatCode>#,##0.00" €"</c:formatCode>
                <c:ptCount val="2"/>
                <c:pt idx="0" formatCode="General">
                  <c:v>0</c:v>
                </c:pt>
                <c:pt idx="1">
                  <c:v>103936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'[1]Test 1'!$O$8</c:f>
              <c:strCache>
                <c:ptCount val="1"/>
                <c:pt idx="0">
                  <c:v>min: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xVal>
            <c:numRef>
              <c:f>'[1]Test 1'!$Q$6:$R$6</c:f>
              <c:numCache>
                <c:formatCode>General</c:formatCode>
                <c:ptCount val="2"/>
                <c:pt idx="0">
                  <c:v>0</c:v>
                </c:pt>
                <c:pt idx="1">
                  <c:v>512</c:v>
                </c:pt>
              </c:numCache>
            </c:numRef>
          </c:xVal>
          <c:yVal>
            <c:numRef>
              <c:f>'[1]Test 1'!$Q$8:$R$8</c:f>
              <c:numCache>
                <c:formatCode>#,##0.00" €"</c:formatCode>
                <c:ptCount val="2"/>
                <c:pt idx="0" formatCode="General">
                  <c:v>0</c:v>
                </c:pt>
                <c:pt idx="1">
                  <c:v>55546.913907284776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10528"/>
        <c:axId val="171463744"/>
      </c:scatterChart>
      <c:valAx>
        <c:axId val="106510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1463744"/>
        <c:crossesAt val="0"/>
        <c:crossBetween val="midCat"/>
      </c:valAx>
      <c:valAx>
        <c:axId val="171463744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crossAx val="106510528"/>
        <c:crossesAt val="0"/>
        <c:crossBetween val="midCat"/>
      </c:valAx>
      <c:spPr>
        <a:solidFill>
          <a:srgbClr val="FFFFFF"/>
        </a:solidFill>
      </c:spPr>
    </c:plotArea>
    <c:legend>
      <c:legendPos val="r"/>
      <c:layout/>
      <c:overlay val="1"/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1</xdr:row>
      <xdr:rowOff>9525</xdr:rowOff>
    </xdr:from>
    <xdr:to>
      <xdr:col>20</xdr:col>
      <xdr:colOff>18165</xdr:colOff>
      <xdr:row>29</xdr:row>
      <xdr:rowOff>165825</xdr:rowOff>
    </xdr:to>
    <xdr:graphicFrame macro="">
      <xdr:nvGraphicFramePr>
        <xdr:cNvPr id="3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307514</xdr:colOff>
      <xdr:row>30</xdr:row>
      <xdr:rowOff>66765</xdr:rowOff>
    </xdr:from>
    <xdr:to>
      <xdr:col>19</xdr:col>
      <xdr:colOff>278940</xdr:colOff>
      <xdr:row>45</xdr:row>
      <xdr:rowOff>51000</xdr:rowOff>
    </xdr:to>
    <xdr:graphicFrame macro="">
      <xdr:nvGraphicFramePr>
        <xdr:cNvPr id="4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1066800</xdr:colOff>
      <xdr:row>29</xdr:row>
      <xdr:rowOff>152400</xdr:rowOff>
    </xdr:from>
    <xdr:to>
      <xdr:col>5</xdr:col>
      <xdr:colOff>1770855</xdr:colOff>
      <xdr:row>44</xdr:row>
      <xdr:rowOff>37140</xdr:rowOff>
    </xdr:to>
    <xdr:graphicFrame macro="">
      <xdr:nvGraphicFramePr>
        <xdr:cNvPr id="5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Java/DatenAnalyse_Datenverlust%20i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Diagrammübersicht"/>
      <sheetName val="Kostenanalyse"/>
      <sheetName val="Test 1"/>
      <sheetName val="Test 2"/>
      <sheetName val="Test 3"/>
      <sheetName val="Test 4"/>
    </sheetNames>
    <sheetDataSet>
      <sheetData sheetId="0"/>
      <sheetData sheetId="1"/>
      <sheetData sheetId="2">
        <row r="2">
          <cell r="C2">
            <v>5052</v>
          </cell>
          <cell r="H2">
            <v>565920</v>
          </cell>
        </row>
        <row r="3">
          <cell r="C3">
            <v>5254</v>
          </cell>
          <cell r="H3">
            <v>258803</v>
          </cell>
        </row>
        <row r="4">
          <cell r="C4">
            <v>5952</v>
          </cell>
          <cell r="H4">
            <v>508919</v>
          </cell>
        </row>
        <row r="5">
          <cell r="C5">
            <v>8013</v>
          </cell>
          <cell r="H5">
            <v>1890777</v>
          </cell>
        </row>
        <row r="6">
          <cell r="C6">
            <v>8544</v>
          </cell>
          <cell r="H6">
            <v>737801</v>
          </cell>
        </row>
        <row r="7">
          <cell r="C7">
            <v>8546</v>
          </cell>
          <cell r="H7">
            <v>1107218</v>
          </cell>
        </row>
        <row r="8">
          <cell r="C8">
            <v>9042</v>
          </cell>
          <cell r="H8">
            <v>1770515</v>
          </cell>
        </row>
        <row r="9">
          <cell r="C9">
            <v>11587</v>
          </cell>
          <cell r="H9">
            <v>2849640</v>
          </cell>
        </row>
        <row r="10">
          <cell r="C10">
            <v>13553</v>
          </cell>
          <cell r="H10">
            <v>1510478</v>
          </cell>
        </row>
        <row r="11">
          <cell r="C11">
            <v>14362</v>
          </cell>
          <cell r="H11">
            <v>2666093</v>
          </cell>
        </row>
        <row r="12">
          <cell r="C12">
            <v>14862</v>
          </cell>
          <cell r="H12">
            <v>962887</v>
          </cell>
        </row>
        <row r="13">
          <cell r="C13">
            <v>15030</v>
          </cell>
          <cell r="H13">
            <v>2039864</v>
          </cell>
        </row>
        <row r="14">
          <cell r="C14">
            <v>16335</v>
          </cell>
          <cell r="H14">
            <v>1643818</v>
          </cell>
        </row>
        <row r="15">
          <cell r="C15">
            <v>19739</v>
          </cell>
          <cell r="H15">
            <v>2791777</v>
          </cell>
        </row>
        <row r="16">
          <cell r="C16">
            <v>19975</v>
          </cell>
          <cell r="H16">
            <v>2544671</v>
          </cell>
        </row>
        <row r="17">
          <cell r="C17">
            <v>20301</v>
          </cell>
          <cell r="H17">
            <v>1586743</v>
          </cell>
        </row>
        <row r="18">
          <cell r="C18">
            <v>20428</v>
          </cell>
          <cell r="H18">
            <v>4708647</v>
          </cell>
        </row>
        <row r="19">
          <cell r="C19">
            <v>22180</v>
          </cell>
          <cell r="H19">
            <v>5485214</v>
          </cell>
        </row>
        <row r="20">
          <cell r="C20">
            <v>24330</v>
          </cell>
          <cell r="H20">
            <v>1986576</v>
          </cell>
        </row>
        <row r="21">
          <cell r="C21">
            <v>25745</v>
          </cell>
          <cell r="H21">
            <v>5893286</v>
          </cell>
        </row>
        <row r="22">
          <cell r="C22">
            <v>27178</v>
          </cell>
          <cell r="H22">
            <v>8125367</v>
          </cell>
        </row>
        <row r="23">
          <cell r="C23">
            <v>28186</v>
          </cell>
          <cell r="H23">
            <v>6692787</v>
          </cell>
        </row>
        <row r="24">
          <cell r="C24">
            <v>28272</v>
          </cell>
          <cell r="H24">
            <v>2481441</v>
          </cell>
        </row>
        <row r="25">
          <cell r="C25">
            <v>28710</v>
          </cell>
          <cell r="H25">
            <v>3333971</v>
          </cell>
        </row>
        <row r="26">
          <cell r="C26">
            <v>34000</v>
          </cell>
          <cell r="H26">
            <v>6829385</v>
          </cell>
        </row>
        <row r="27">
          <cell r="C27">
            <v>34810</v>
          </cell>
          <cell r="H27">
            <v>6741978</v>
          </cell>
        </row>
        <row r="28">
          <cell r="C28">
            <v>34960</v>
          </cell>
          <cell r="H28">
            <v>8673633</v>
          </cell>
        </row>
        <row r="29">
          <cell r="C29">
            <v>37775</v>
          </cell>
          <cell r="H29">
            <v>4300445</v>
          </cell>
        </row>
        <row r="30">
          <cell r="C30">
            <v>57843</v>
          </cell>
          <cell r="H30">
            <v>3810305</v>
          </cell>
        </row>
        <row r="31">
          <cell r="C31">
            <v>64030</v>
          </cell>
          <cell r="H31">
            <v>8684105</v>
          </cell>
        </row>
        <row r="32">
          <cell r="C32">
            <v>88082</v>
          </cell>
          <cell r="H32">
            <v>10460552</v>
          </cell>
        </row>
        <row r="36">
          <cell r="B36">
            <v>5000</v>
          </cell>
          <cell r="C36">
            <v>1250000</v>
          </cell>
          <cell r="E36">
            <v>5000</v>
          </cell>
          <cell r="F36">
            <v>400000</v>
          </cell>
          <cell r="H36">
            <v>5000</v>
          </cell>
          <cell r="I36">
            <v>755000</v>
          </cell>
        </row>
        <row r="37">
          <cell r="B37">
            <v>7000</v>
          </cell>
          <cell r="C37">
            <v>1750000</v>
          </cell>
          <cell r="E37">
            <v>10000</v>
          </cell>
          <cell r="F37">
            <v>800000</v>
          </cell>
          <cell r="H37">
            <v>10000</v>
          </cell>
          <cell r="I37">
            <v>1510000</v>
          </cell>
        </row>
        <row r="38">
          <cell r="B38">
            <v>88082</v>
          </cell>
          <cell r="C38">
            <v>22020500</v>
          </cell>
          <cell r="E38">
            <v>88082</v>
          </cell>
          <cell r="F38">
            <v>7046560</v>
          </cell>
          <cell r="H38">
            <v>88082</v>
          </cell>
          <cell r="I38">
            <v>13300382</v>
          </cell>
        </row>
      </sheetData>
      <sheetData sheetId="3">
        <row r="6">
          <cell r="Q6">
            <v>0</v>
          </cell>
          <cell r="R6">
            <v>512</v>
          </cell>
        </row>
        <row r="7">
          <cell r="O7" t="str">
            <v>avg:</v>
          </cell>
          <cell r="Q7">
            <v>0</v>
          </cell>
          <cell r="R7">
            <v>103936</v>
          </cell>
        </row>
        <row r="8">
          <cell r="O8" t="str">
            <v>min:</v>
          </cell>
          <cell r="Q8">
            <v>0</v>
          </cell>
          <cell r="R8">
            <v>55546.913907284776</v>
          </cell>
        </row>
        <row r="9">
          <cell r="O9" t="str">
            <v>max:</v>
          </cell>
          <cell r="Q9">
            <v>0</v>
          </cell>
          <cell r="R9">
            <v>171408.10596026489</v>
          </cell>
        </row>
        <row r="19">
          <cell r="O19" t="str">
            <v>Investigations &amp; forensics</v>
          </cell>
          <cell r="S19">
            <v>69.02000000000001</v>
          </cell>
        </row>
        <row r="20">
          <cell r="O20" t="str">
            <v>Lost customer business</v>
          </cell>
          <cell r="S20">
            <v>58.87</v>
          </cell>
        </row>
        <row r="21">
          <cell r="O21" t="str">
            <v>Audit and consulting services</v>
          </cell>
          <cell r="S21">
            <v>18.27</v>
          </cell>
        </row>
        <row r="22">
          <cell r="O22" t="str">
            <v>Outbound contact costs</v>
          </cell>
          <cell r="S22">
            <v>14.21</v>
          </cell>
        </row>
        <row r="23">
          <cell r="O23" t="str">
            <v>Legal services - compliance</v>
          </cell>
          <cell r="S23">
            <v>10.15</v>
          </cell>
        </row>
        <row r="24">
          <cell r="O24" t="str">
            <v>Customer acquisition cost</v>
          </cell>
          <cell r="S24">
            <v>10.15</v>
          </cell>
        </row>
        <row r="25">
          <cell r="O25" t="str">
            <v>Inbound contact costs</v>
          </cell>
          <cell r="S25">
            <v>8.120000000000001</v>
          </cell>
        </row>
        <row r="26">
          <cell r="O26" t="str">
            <v>Legal services – defense</v>
          </cell>
          <cell r="S26">
            <v>8.120000000000001</v>
          </cell>
        </row>
        <row r="27">
          <cell r="O27" t="str">
            <v>Free or discounted services</v>
          </cell>
          <cell r="S27">
            <v>4.0600000000000005</v>
          </cell>
        </row>
        <row r="28">
          <cell r="O28" t="str">
            <v>Identity protection services</v>
          </cell>
          <cell r="S28">
            <v>2.0300000000000002</v>
          </cell>
        </row>
        <row r="29">
          <cell r="O29" t="str">
            <v>Public relations/communications</v>
          </cell>
          <cell r="S29">
            <v>0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zoomScaleNormal="100" workbookViewId="0">
      <selection activeCell="B26" sqref="B26"/>
    </sheetView>
  </sheetViews>
  <sheetFormatPr baseColWidth="10" defaultColWidth="9.140625" defaultRowHeight="15" x14ac:dyDescent="0.25"/>
  <cols>
    <col min="1" max="1" width="10.5703125"/>
    <col min="2" max="2" width="71.85546875"/>
    <col min="3" max="4" width="10.5703125"/>
    <col min="5" max="5" width="16.42578125"/>
    <col min="6" max="1025" width="10.5703125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>
        <v>1</v>
      </c>
      <c r="B3" s="3" t="s">
        <v>16</v>
      </c>
      <c r="C3" t="s">
        <v>17</v>
      </c>
      <c r="D3" t="s">
        <v>17</v>
      </c>
      <c r="E3" t="s">
        <v>17</v>
      </c>
    </row>
    <row r="4" spans="1:16" x14ac:dyDescent="0.25">
      <c r="A4">
        <v>2</v>
      </c>
      <c r="B4" s="4" t="s">
        <v>18</v>
      </c>
      <c r="C4" t="s">
        <v>17</v>
      </c>
      <c r="G4" t="s">
        <v>17</v>
      </c>
    </row>
    <row r="5" spans="1:16" x14ac:dyDescent="0.25">
      <c r="A5">
        <v>3</v>
      </c>
      <c r="B5" s="4" t="s">
        <v>19</v>
      </c>
      <c r="G5" t="s">
        <v>17</v>
      </c>
      <c r="H5" t="s">
        <v>17</v>
      </c>
    </row>
    <row r="6" spans="1:16" x14ac:dyDescent="0.25">
      <c r="A6">
        <v>4</v>
      </c>
      <c r="B6" s="3" t="s">
        <v>20</v>
      </c>
      <c r="D6" t="s">
        <v>17</v>
      </c>
      <c r="E6" t="s">
        <v>17</v>
      </c>
      <c r="F6" t="s">
        <v>17</v>
      </c>
    </row>
    <row r="7" spans="1:16" x14ac:dyDescent="0.25">
      <c r="A7">
        <v>5</v>
      </c>
      <c r="B7" s="4" t="s">
        <v>21</v>
      </c>
      <c r="I7" t="s">
        <v>17</v>
      </c>
    </row>
    <row r="8" spans="1:16" x14ac:dyDescent="0.25">
      <c r="A8">
        <v>6</v>
      </c>
      <c r="B8" s="4" t="s">
        <v>22</v>
      </c>
      <c r="D8" t="s">
        <v>17</v>
      </c>
      <c r="I8" t="s">
        <v>17</v>
      </c>
    </row>
    <row r="9" spans="1:16" x14ac:dyDescent="0.25">
      <c r="A9">
        <v>7</v>
      </c>
      <c r="B9" t="s">
        <v>23</v>
      </c>
      <c r="E9" t="s">
        <v>17</v>
      </c>
      <c r="J9" t="s">
        <v>17</v>
      </c>
    </row>
    <row r="10" spans="1:16" x14ac:dyDescent="0.25">
      <c r="A10">
        <v>8</v>
      </c>
      <c r="B10" t="s">
        <v>24</v>
      </c>
      <c r="G10" t="s">
        <v>17</v>
      </c>
      <c r="K10" t="s">
        <v>17</v>
      </c>
    </row>
    <row r="11" spans="1:16" x14ac:dyDescent="0.25">
      <c r="A11">
        <v>9</v>
      </c>
      <c r="B11" s="4" t="s">
        <v>25</v>
      </c>
      <c r="D11" t="s">
        <v>17</v>
      </c>
      <c r="L11" t="s">
        <v>17</v>
      </c>
    </row>
    <row r="12" spans="1:16" x14ac:dyDescent="0.25">
      <c r="A12">
        <v>10</v>
      </c>
      <c r="B12" s="4" t="s">
        <v>26</v>
      </c>
      <c r="F12" t="s">
        <v>17</v>
      </c>
      <c r="L12" t="s">
        <v>17</v>
      </c>
    </row>
    <row r="13" spans="1:16" x14ac:dyDescent="0.25">
      <c r="A13">
        <v>11</v>
      </c>
      <c r="B13" s="4" t="s">
        <v>27</v>
      </c>
      <c r="C13" t="s">
        <v>17</v>
      </c>
      <c r="M13" t="s">
        <v>17</v>
      </c>
    </row>
    <row r="14" spans="1:16" x14ac:dyDescent="0.25">
      <c r="A14">
        <v>12</v>
      </c>
      <c r="B14" s="4" t="s">
        <v>28</v>
      </c>
      <c r="C14" t="s">
        <v>17</v>
      </c>
      <c r="N14" t="s">
        <v>17</v>
      </c>
    </row>
    <row r="15" spans="1:16" x14ac:dyDescent="0.25">
      <c r="A15">
        <v>13</v>
      </c>
      <c r="B15" s="4" t="s">
        <v>29</v>
      </c>
      <c r="C15" t="s">
        <v>17</v>
      </c>
      <c r="O15" t="s">
        <v>17</v>
      </c>
    </row>
    <row r="16" spans="1:16" x14ac:dyDescent="0.25">
      <c r="A16">
        <v>14</v>
      </c>
      <c r="B16" s="4" t="s">
        <v>30</v>
      </c>
      <c r="C16" t="s">
        <v>17</v>
      </c>
      <c r="P16" t="s">
        <v>17</v>
      </c>
    </row>
    <row r="17" spans="1:15" x14ac:dyDescent="0.25">
      <c r="A17">
        <v>15</v>
      </c>
      <c r="B17" t="s">
        <v>31</v>
      </c>
      <c r="C17" t="s">
        <v>17</v>
      </c>
      <c r="D17" t="s">
        <v>17</v>
      </c>
    </row>
    <row r="18" spans="1:15" x14ac:dyDescent="0.25">
      <c r="A18" s="5" t="s">
        <v>32</v>
      </c>
      <c r="B18" s="3" t="s">
        <v>33</v>
      </c>
      <c r="H18" t="s">
        <v>17</v>
      </c>
      <c r="I18" t="s">
        <v>17</v>
      </c>
      <c r="J18" t="s">
        <v>17</v>
      </c>
      <c r="M18" t="s">
        <v>17</v>
      </c>
      <c r="N18" t="s">
        <v>17</v>
      </c>
      <c r="O18" t="s">
        <v>17</v>
      </c>
    </row>
    <row r="19" spans="1:15" x14ac:dyDescent="0.25">
      <c r="A19">
        <v>16</v>
      </c>
      <c r="B19" s="3" t="s">
        <v>34</v>
      </c>
      <c r="F19" t="s">
        <v>17</v>
      </c>
    </row>
    <row r="24" spans="1:15" x14ac:dyDescent="0.25">
      <c r="B24" t="s">
        <v>35</v>
      </c>
      <c r="C24" t="s">
        <v>36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3"/>
  <sheetViews>
    <sheetView zoomScaleNormal="100" workbookViewId="0"/>
  </sheetViews>
  <sheetFormatPr baseColWidth="10" defaultColWidth="9.140625" defaultRowHeight="15" x14ac:dyDescent="0.25"/>
  <cols>
    <col min="1" max="2" width="10.5703125"/>
    <col min="3" max="3" width="17"/>
    <col min="4" max="7" width="10.5703125"/>
    <col min="8" max="8" width="25.5703125"/>
    <col min="9" max="12" width="10.5703125"/>
    <col min="13" max="13" width="31.28515625"/>
    <col min="14" max="1025" width="10.5703125"/>
  </cols>
  <sheetData>
    <row r="3" spans="2:15" x14ac:dyDescent="0.25">
      <c r="B3" t="s">
        <v>37</v>
      </c>
      <c r="G3" t="s">
        <v>38</v>
      </c>
      <c r="L3" t="s">
        <v>39</v>
      </c>
    </row>
    <row r="4" spans="2:15" x14ac:dyDescent="0.25">
      <c r="C4" t="s">
        <v>40</v>
      </c>
      <c r="D4">
        <v>151</v>
      </c>
      <c r="H4" t="s">
        <v>40</v>
      </c>
      <c r="I4">
        <v>151</v>
      </c>
    </row>
    <row r="6" spans="2:15" x14ac:dyDescent="0.25">
      <c r="C6" s="6" t="s">
        <v>41</v>
      </c>
      <c r="D6" s="7">
        <v>217</v>
      </c>
      <c r="E6" s="8">
        <f t="shared" ref="E6:E16" si="0">(D6/$D$4)-1</f>
        <v>0.4370860927152318</v>
      </c>
      <c r="H6" s="6" t="s">
        <v>42</v>
      </c>
      <c r="I6" s="7">
        <v>12</v>
      </c>
      <c r="J6" s="8">
        <f t="shared" ref="J6:J12" si="1">($I$4+I6)/$I$4-1</f>
        <v>7.9470198675496651E-2</v>
      </c>
      <c r="M6" s="6" t="s">
        <v>43</v>
      </c>
      <c r="N6" s="9">
        <v>0.34</v>
      </c>
      <c r="O6" s="8"/>
    </row>
    <row r="7" spans="2:15" x14ac:dyDescent="0.25">
      <c r="C7" s="10" t="s">
        <v>44</v>
      </c>
      <c r="D7" s="11">
        <v>214</v>
      </c>
      <c r="E7" s="8">
        <f t="shared" si="0"/>
        <v>0.41721854304635753</v>
      </c>
      <c r="H7" s="10" t="s">
        <v>45</v>
      </c>
      <c r="I7" s="11">
        <v>8</v>
      </c>
      <c r="J7" s="8">
        <f t="shared" si="1"/>
        <v>5.2980132450331174E-2</v>
      </c>
      <c r="M7" s="10" t="s">
        <v>46</v>
      </c>
      <c r="N7" s="12">
        <v>0.28999999999999998</v>
      </c>
      <c r="O7" s="8"/>
    </row>
    <row r="8" spans="2:15" x14ac:dyDescent="0.25">
      <c r="C8" s="10" t="s">
        <v>47</v>
      </c>
      <c r="D8" s="11">
        <v>201</v>
      </c>
      <c r="E8" s="8">
        <f t="shared" si="0"/>
        <v>0.33112582781456945</v>
      </c>
      <c r="H8" s="10" t="s">
        <v>48</v>
      </c>
      <c r="I8" s="11">
        <v>6</v>
      </c>
      <c r="J8" s="8">
        <f t="shared" si="1"/>
        <v>3.9735099337748325E-2</v>
      </c>
      <c r="M8" s="10" t="s">
        <v>49</v>
      </c>
      <c r="N8" s="12">
        <v>0.09</v>
      </c>
      <c r="O8" s="8"/>
    </row>
    <row r="9" spans="2:15" x14ac:dyDescent="0.25">
      <c r="C9" s="10" t="s">
        <v>50</v>
      </c>
      <c r="D9" s="11">
        <v>161</v>
      </c>
      <c r="E9" s="8">
        <f t="shared" si="0"/>
        <v>6.6225165562913801E-2</v>
      </c>
      <c r="H9" s="10" t="s">
        <v>51</v>
      </c>
      <c r="I9" s="11">
        <v>-4</v>
      </c>
      <c r="J9" s="8">
        <f t="shared" si="1"/>
        <v>-2.6490066225165587E-2</v>
      </c>
      <c r="M9" s="10" t="s">
        <v>52</v>
      </c>
      <c r="N9" s="12">
        <v>7.0000000000000007E-2</v>
      </c>
      <c r="O9" s="8"/>
    </row>
    <row r="10" spans="2:15" x14ac:dyDescent="0.25">
      <c r="C10" s="10" t="s">
        <v>53</v>
      </c>
      <c r="D10" s="11">
        <v>141</v>
      </c>
      <c r="E10" s="8">
        <f t="shared" si="0"/>
        <v>-6.6225165562913912E-2</v>
      </c>
      <c r="H10" s="10" t="s">
        <v>54</v>
      </c>
      <c r="I10" s="11">
        <v>-5</v>
      </c>
      <c r="J10" s="8">
        <f t="shared" si="1"/>
        <v>-3.3112582781456901E-2</v>
      </c>
      <c r="M10" s="10" t="s">
        <v>55</v>
      </c>
      <c r="N10" s="12">
        <v>0.05</v>
      </c>
      <c r="O10" s="8"/>
    </row>
    <row r="11" spans="2:15" x14ac:dyDescent="0.25">
      <c r="C11" s="10" t="s">
        <v>56</v>
      </c>
      <c r="D11" s="11">
        <v>134</v>
      </c>
      <c r="E11" s="8">
        <f t="shared" si="0"/>
        <v>-0.11258278145695366</v>
      </c>
      <c r="H11" s="10" t="s">
        <v>57</v>
      </c>
      <c r="I11" s="11">
        <v>-9</v>
      </c>
      <c r="J11" s="8">
        <f t="shared" si="1"/>
        <v>-5.9602649006622488E-2</v>
      </c>
      <c r="M11" s="10" t="s">
        <v>58</v>
      </c>
      <c r="N11" s="12">
        <v>0.05</v>
      </c>
      <c r="O11" s="8"/>
    </row>
    <row r="12" spans="2:15" x14ac:dyDescent="0.25">
      <c r="C12" s="10" t="s">
        <v>59</v>
      </c>
      <c r="D12" s="11">
        <v>126</v>
      </c>
      <c r="E12" s="8">
        <f t="shared" si="0"/>
        <v>-0.16556291390728473</v>
      </c>
      <c r="H12" s="13" t="s">
        <v>60</v>
      </c>
      <c r="I12" s="14">
        <v>-11</v>
      </c>
      <c r="J12" s="8">
        <f t="shared" si="1"/>
        <v>-7.2847682119205337E-2</v>
      </c>
      <c r="M12" s="10" t="s">
        <v>61</v>
      </c>
      <c r="N12" s="12">
        <v>0.04</v>
      </c>
      <c r="O12" s="8"/>
    </row>
    <row r="13" spans="2:15" x14ac:dyDescent="0.25">
      <c r="C13" s="10" t="s">
        <v>62</v>
      </c>
      <c r="D13" s="11">
        <v>120</v>
      </c>
      <c r="E13" s="8">
        <f t="shared" si="0"/>
        <v>-0.20529801324503316</v>
      </c>
      <c r="M13" s="10" t="s">
        <v>63</v>
      </c>
      <c r="N13" s="12">
        <v>0.04</v>
      </c>
      <c r="O13" s="8"/>
    </row>
    <row r="14" spans="2:15" x14ac:dyDescent="0.25">
      <c r="C14" s="10" t="s">
        <v>64</v>
      </c>
      <c r="D14" s="11">
        <v>119</v>
      </c>
      <c r="E14" s="8">
        <f t="shared" si="0"/>
        <v>-0.21192052980132448</v>
      </c>
      <c r="M14" s="10" t="s">
        <v>65</v>
      </c>
      <c r="N14" s="12">
        <v>0.02</v>
      </c>
      <c r="O14" s="8"/>
    </row>
    <row r="15" spans="2:15" x14ac:dyDescent="0.25">
      <c r="C15" s="10" t="s">
        <v>66</v>
      </c>
      <c r="D15" s="11">
        <v>114</v>
      </c>
      <c r="E15" s="8">
        <f t="shared" si="0"/>
        <v>-0.24503311258278149</v>
      </c>
      <c r="M15" s="10" t="s">
        <v>67</v>
      </c>
      <c r="N15" s="12">
        <v>0.01</v>
      </c>
      <c r="O15" s="8"/>
    </row>
    <row r="16" spans="2:15" x14ac:dyDescent="0.25">
      <c r="C16" s="13" t="s">
        <v>68</v>
      </c>
      <c r="D16" s="14">
        <v>93</v>
      </c>
      <c r="E16" s="8">
        <f t="shared" si="0"/>
        <v>-0.38410596026490063</v>
      </c>
      <c r="M16" s="13" t="s">
        <v>69</v>
      </c>
      <c r="N16" s="15">
        <v>0</v>
      </c>
      <c r="O16" s="8"/>
    </row>
    <row r="20" spans="2:4" x14ac:dyDescent="0.25">
      <c r="B20" t="s">
        <v>70</v>
      </c>
    </row>
    <row r="21" spans="2:4" x14ac:dyDescent="0.25">
      <c r="C21" s="6" t="s">
        <v>71</v>
      </c>
      <c r="D21" s="7">
        <v>80</v>
      </c>
    </row>
    <row r="22" spans="2:4" x14ac:dyDescent="0.25">
      <c r="C22" s="10" t="s">
        <v>72</v>
      </c>
      <c r="D22" s="11">
        <v>250</v>
      </c>
    </row>
    <row r="23" spans="2:4" x14ac:dyDescent="0.25">
      <c r="C23" s="13" t="s">
        <v>73</v>
      </c>
      <c r="D23" s="14">
        <v>151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/>
  </sheetViews>
  <sheetFormatPr baseColWidth="10" defaultColWidth="9.140625" defaultRowHeight="15" x14ac:dyDescent="0.25"/>
  <cols>
    <col min="1" max="2" width="10.5703125"/>
    <col min="3" max="3" width="16.85546875"/>
    <col min="4" max="4" width="26.140625"/>
    <col min="5" max="5" width="14.140625"/>
    <col min="6" max="6" width="19.28515625"/>
    <col min="7" max="7" width="15.85546875"/>
    <col min="8" max="10" width="10.5703125"/>
    <col min="11" max="11" width="11.42578125"/>
    <col min="12" max="1025" width="10.5703125"/>
  </cols>
  <sheetData>
    <row r="1" spans="1:8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>
        <v>1</v>
      </c>
      <c r="B2">
        <v>30</v>
      </c>
      <c r="C2">
        <v>5052</v>
      </c>
      <c r="D2">
        <v>133296</v>
      </c>
      <c r="E2">
        <v>39061</v>
      </c>
      <c r="F2">
        <v>108933</v>
      </c>
      <c r="G2">
        <v>284630</v>
      </c>
      <c r="H2">
        <v>565920</v>
      </c>
    </row>
    <row r="3" spans="1:8" x14ac:dyDescent="0.25">
      <c r="A3">
        <v>2</v>
      </c>
      <c r="B3">
        <v>16</v>
      </c>
      <c r="C3">
        <v>5254</v>
      </c>
      <c r="D3">
        <v>153046</v>
      </c>
      <c r="E3">
        <v>46800</v>
      </c>
      <c r="F3">
        <v>47682</v>
      </c>
      <c r="G3">
        <v>11275</v>
      </c>
      <c r="H3">
        <v>258803</v>
      </c>
    </row>
    <row r="4" spans="1:8" x14ac:dyDescent="0.25">
      <c r="A4">
        <v>3</v>
      </c>
      <c r="B4">
        <v>18</v>
      </c>
      <c r="C4">
        <v>5952</v>
      </c>
      <c r="D4">
        <v>105550</v>
      </c>
      <c r="E4">
        <v>57075</v>
      </c>
      <c r="F4">
        <v>330276</v>
      </c>
      <c r="G4">
        <v>16018</v>
      </c>
      <c r="H4">
        <v>508919</v>
      </c>
    </row>
    <row r="5" spans="1:8" x14ac:dyDescent="0.25">
      <c r="A5">
        <v>4</v>
      </c>
      <c r="B5">
        <v>27</v>
      </c>
      <c r="C5">
        <v>8013</v>
      </c>
      <c r="D5">
        <v>396577</v>
      </c>
      <c r="E5">
        <v>866018</v>
      </c>
      <c r="F5">
        <v>221217</v>
      </c>
      <c r="G5">
        <v>406965</v>
      </c>
      <c r="H5">
        <v>1890777</v>
      </c>
    </row>
    <row r="6" spans="1:8" x14ac:dyDescent="0.25">
      <c r="A6">
        <v>5</v>
      </c>
      <c r="B6">
        <v>21</v>
      </c>
      <c r="C6">
        <v>8544</v>
      </c>
      <c r="D6">
        <v>216457</v>
      </c>
      <c r="E6">
        <v>129571</v>
      </c>
      <c r="F6">
        <v>384064</v>
      </c>
      <c r="G6">
        <v>7709</v>
      </c>
      <c r="H6">
        <v>737801</v>
      </c>
    </row>
    <row r="7" spans="1:8" x14ac:dyDescent="0.25">
      <c r="A7">
        <v>6</v>
      </c>
      <c r="B7">
        <v>13</v>
      </c>
      <c r="C7">
        <v>8546</v>
      </c>
      <c r="D7">
        <v>162299</v>
      </c>
      <c r="E7">
        <v>133944</v>
      </c>
      <c r="F7">
        <v>344853</v>
      </c>
      <c r="G7">
        <v>466122</v>
      </c>
      <c r="H7">
        <v>1107218</v>
      </c>
    </row>
    <row r="8" spans="1:8" x14ac:dyDescent="0.25">
      <c r="A8">
        <v>7</v>
      </c>
      <c r="B8">
        <v>3</v>
      </c>
      <c r="C8">
        <v>9042</v>
      </c>
      <c r="D8">
        <v>477087</v>
      </c>
      <c r="E8">
        <v>756115</v>
      </c>
      <c r="F8">
        <v>212232</v>
      </c>
      <c r="G8">
        <v>325081</v>
      </c>
      <c r="H8">
        <v>1770515</v>
      </c>
    </row>
    <row r="9" spans="1:8" x14ac:dyDescent="0.25">
      <c r="A9">
        <v>8</v>
      </c>
      <c r="B9">
        <v>6</v>
      </c>
      <c r="C9">
        <v>11587</v>
      </c>
      <c r="D9">
        <v>326784</v>
      </c>
      <c r="E9">
        <v>339260</v>
      </c>
      <c r="F9">
        <v>859354</v>
      </c>
      <c r="G9">
        <v>1324242</v>
      </c>
      <c r="H9">
        <v>2849640</v>
      </c>
    </row>
    <row r="10" spans="1:8" x14ac:dyDescent="0.25">
      <c r="A10">
        <v>9</v>
      </c>
      <c r="B10">
        <v>12</v>
      </c>
      <c r="C10">
        <v>13553</v>
      </c>
      <c r="D10">
        <v>504330</v>
      </c>
      <c r="E10">
        <v>115540</v>
      </c>
      <c r="F10">
        <v>287840</v>
      </c>
      <c r="G10">
        <v>602768</v>
      </c>
      <c r="H10">
        <v>1510478</v>
      </c>
    </row>
    <row r="11" spans="1:8" x14ac:dyDescent="0.25">
      <c r="A11">
        <v>10</v>
      </c>
      <c r="B11">
        <v>5</v>
      </c>
      <c r="C11">
        <v>14362</v>
      </c>
      <c r="D11">
        <v>269316</v>
      </c>
      <c r="E11">
        <v>418315</v>
      </c>
      <c r="F11">
        <v>1681138</v>
      </c>
      <c r="G11">
        <v>297324</v>
      </c>
      <c r="H11">
        <v>2666093</v>
      </c>
    </row>
    <row r="12" spans="1:8" x14ac:dyDescent="0.25">
      <c r="A12">
        <v>11</v>
      </c>
      <c r="B12">
        <v>25</v>
      </c>
      <c r="C12">
        <v>14862</v>
      </c>
      <c r="D12">
        <v>387159</v>
      </c>
      <c r="E12">
        <v>32989</v>
      </c>
      <c r="F12">
        <v>103271</v>
      </c>
      <c r="G12">
        <v>439468</v>
      </c>
      <c r="H12">
        <v>962887</v>
      </c>
    </row>
    <row r="13" spans="1:8" x14ac:dyDescent="0.25">
      <c r="A13">
        <v>12</v>
      </c>
      <c r="B13">
        <v>9</v>
      </c>
      <c r="C13">
        <v>15030</v>
      </c>
      <c r="D13">
        <v>100957</v>
      </c>
      <c r="E13">
        <v>37462</v>
      </c>
      <c r="F13">
        <v>389644</v>
      </c>
      <c r="G13">
        <v>1511801</v>
      </c>
      <c r="H13">
        <v>2039864</v>
      </c>
    </row>
    <row r="14" spans="1:8" x14ac:dyDescent="0.25">
      <c r="A14">
        <v>13</v>
      </c>
      <c r="B14">
        <v>11</v>
      </c>
      <c r="C14">
        <v>16335</v>
      </c>
      <c r="D14">
        <v>690142</v>
      </c>
      <c r="E14">
        <v>174055</v>
      </c>
      <c r="F14">
        <v>283809</v>
      </c>
      <c r="G14">
        <v>495812</v>
      </c>
      <c r="H14">
        <v>1643818</v>
      </c>
    </row>
    <row r="15" spans="1:8" x14ac:dyDescent="0.25">
      <c r="A15">
        <v>14</v>
      </c>
      <c r="B15">
        <v>23</v>
      </c>
      <c r="C15">
        <v>19739</v>
      </c>
      <c r="D15">
        <v>957189</v>
      </c>
      <c r="E15">
        <v>92565</v>
      </c>
      <c r="F15">
        <v>509755</v>
      </c>
      <c r="G15">
        <v>1232268</v>
      </c>
      <c r="H15">
        <v>2791777</v>
      </c>
    </row>
    <row r="16" spans="1:8" x14ac:dyDescent="0.25">
      <c r="A16">
        <v>15</v>
      </c>
      <c r="B16">
        <v>20</v>
      </c>
      <c r="C16">
        <v>19975</v>
      </c>
      <c r="D16">
        <v>1228765</v>
      </c>
      <c r="E16">
        <v>459404</v>
      </c>
      <c r="F16">
        <v>837063</v>
      </c>
      <c r="G16">
        <v>19439</v>
      </c>
      <c r="H16">
        <v>2544671</v>
      </c>
    </row>
    <row r="17" spans="1:8" x14ac:dyDescent="0.25">
      <c r="A17">
        <v>16</v>
      </c>
      <c r="B17">
        <v>22</v>
      </c>
      <c r="C17">
        <v>20301</v>
      </c>
      <c r="D17">
        <v>588154</v>
      </c>
      <c r="E17">
        <v>98868</v>
      </c>
      <c r="F17">
        <v>634760</v>
      </c>
      <c r="G17">
        <v>264961</v>
      </c>
      <c r="H17">
        <v>1586743</v>
      </c>
    </row>
    <row r="18" spans="1:8" x14ac:dyDescent="0.25">
      <c r="A18">
        <v>17</v>
      </c>
      <c r="B18">
        <v>17</v>
      </c>
      <c r="C18">
        <v>20428</v>
      </c>
      <c r="D18">
        <v>547823</v>
      </c>
      <c r="E18">
        <v>48950</v>
      </c>
      <c r="F18">
        <v>973469</v>
      </c>
      <c r="G18">
        <v>3138405</v>
      </c>
      <c r="H18">
        <v>4708647</v>
      </c>
    </row>
    <row r="19" spans="1:8" x14ac:dyDescent="0.25">
      <c r="A19">
        <v>18</v>
      </c>
      <c r="B19">
        <v>10</v>
      </c>
      <c r="C19">
        <v>22180</v>
      </c>
      <c r="D19">
        <v>1918100</v>
      </c>
      <c r="E19">
        <v>444674</v>
      </c>
      <c r="F19">
        <v>2169025</v>
      </c>
      <c r="G19">
        <v>953415</v>
      </c>
      <c r="H19">
        <v>5485214</v>
      </c>
    </row>
    <row r="20" spans="1:8" x14ac:dyDescent="0.25">
      <c r="A20">
        <v>19</v>
      </c>
      <c r="B20">
        <v>28</v>
      </c>
      <c r="C20">
        <v>24330</v>
      </c>
      <c r="D20">
        <v>401531</v>
      </c>
      <c r="E20">
        <v>155337</v>
      </c>
      <c r="F20">
        <v>509230</v>
      </c>
      <c r="G20">
        <v>920478</v>
      </c>
      <c r="H20">
        <v>1986576</v>
      </c>
    </row>
    <row r="21" spans="1:8" x14ac:dyDescent="0.25">
      <c r="A21">
        <v>20</v>
      </c>
      <c r="B21">
        <v>29</v>
      </c>
      <c r="C21">
        <v>25745</v>
      </c>
      <c r="D21">
        <v>3338099</v>
      </c>
      <c r="E21">
        <v>440593</v>
      </c>
      <c r="F21">
        <v>1164122</v>
      </c>
      <c r="G21">
        <v>950472</v>
      </c>
      <c r="H21">
        <v>5893286</v>
      </c>
    </row>
    <row r="22" spans="1:8" x14ac:dyDescent="0.25">
      <c r="A22">
        <v>21</v>
      </c>
      <c r="B22">
        <v>2</v>
      </c>
      <c r="C22">
        <v>27178</v>
      </c>
      <c r="D22">
        <v>1651660</v>
      </c>
      <c r="E22">
        <v>55201</v>
      </c>
      <c r="F22">
        <v>1958894</v>
      </c>
      <c r="G22">
        <v>4459612</v>
      </c>
      <c r="H22">
        <v>8125367</v>
      </c>
    </row>
    <row r="23" spans="1:8" x14ac:dyDescent="0.25">
      <c r="A23">
        <v>22</v>
      </c>
      <c r="B23">
        <v>14</v>
      </c>
      <c r="C23">
        <v>28186</v>
      </c>
      <c r="D23">
        <v>834743</v>
      </c>
      <c r="E23">
        <v>578777</v>
      </c>
      <c r="F23">
        <v>2779107</v>
      </c>
      <c r="G23">
        <v>2500160</v>
      </c>
      <c r="H23">
        <v>6692787</v>
      </c>
    </row>
    <row r="24" spans="1:8" x14ac:dyDescent="0.25">
      <c r="A24">
        <v>23</v>
      </c>
      <c r="B24">
        <v>26</v>
      </c>
      <c r="C24">
        <v>28272</v>
      </c>
      <c r="D24">
        <v>1352268</v>
      </c>
      <c r="E24">
        <v>49236</v>
      </c>
      <c r="F24">
        <v>269192</v>
      </c>
      <c r="G24">
        <v>810745</v>
      </c>
      <c r="H24">
        <v>2481441</v>
      </c>
    </row>
    <row r="25" spans="1:8" x14ac:dyDescent="0.25">
      <c r="A25">
        <v>24</v>
      </c>
      <c r="B25">
        <v>15</v>
      </c>
      <c r="C25">
        <v>28710</v>
      </c>
      <c r="D25">
        <v>1386153</v>
      </c>
      <c r="E25">
        <v>63733</v>
      </c>
      <c r="F25">
        <v>1872213</v>
      </c>
      <c r="G25">
        <v>11872</v>
      </c>
      <c r="H25">
        <v>3333971</v>
      </c>
    </row>
    <row r="26" spans="1:8" x14ac:dyDescent="0.25">
      <c r="A26">
        <v>25</v>
      </c>
      <c r="B26">
        <v>19</v>
      </c>
      <c r="C26">
        <v>34000</v>
      </c>
      <c r="D26">
        <v>2199930</v>
      </c>
      <c r="E26">
        <v>687000</v>
      </c>
      <c r="F26">
        <v>2550900</v>
      </c>
      <c r="G26">
        <v>1391555</v>
      </c>
      <c r="H26">
        <v>6829385</v>
      </c>
    </row>
    <row r="27" spans="1:8" x14ac:dyDescent="0.25">
      <c r="A27">
        <v>26</v>
      </c>
      <c r="B27">
        <v>1</v>
      </c>
      <c r="C27">
        <v>34810</v>
      </c>
      <c r="D27">
        <v>794753</v>
      </c>
      <c r="E27">
        <v>199660</v>
      </c>
      <c r="F27">
        <v>2612865</v>
      </c>
      <c r="G27">
        <v>3134700</v>
      </c>
      <c r="H27">
        <v>6741978</v>
      </c>
    </row>
    <row r="28" spans="1:8" x14ac:dyDescent="0.25">
      <c r="A28">
        <v>27</v>
      </c>
      <c r="B28">
        <v>31</v>
      </c>
      <c r="C28">
        <v>34960</v>
      </c>
      <c r="D28">
        <v>1219748</v>
      </c>
      <c r="E28">
        <v>277441</v>
      </c>
      <c r="F28">
        <v>2417921</v>
      </c>
      <c r="G28">
        <v>4758523</v>
      </c>
      <c r="H28">
        <v>8673633</v>
      </c>
    </row>
    <row r="29" spans="1:8" x14ac:dyDescent="0.25">
      <c r="A29">
        <v>28</v>
      </c>
      <c r="B29">
        <v>7</v>
      </c>
      <c r="C29">
        <v>37775</v>
      </c>
      <c r="D29">
        <v>936938</v>
      </c>
      <c r="E29">
        <v>53307</v>
      </c>
      <c r="F29">
        <v>1861408</v>
      </c>
      <c r="G29">
        <v>1448792</v>
      </c>
      <c r="H29">
        <v>4300445</v>
      </c>
    </row>
    <row r="30" spans="1:8" x14ac:dyDescent="0.25">
      <c r="A30">
        <v>29</v>
      </c>
      <c r="B30">
        <v>8</v>
      </c>
      <c r="C30">
        <v>57843</v>
      </c>
      <c r="D30">
        <v>873175</v>
      </c>
      <c r="E30">
        <v>31931</v>
      </c>
      <c r="F30">
        <v>1833682</v>
      </c>
      <c r="G30">
        <v>1071517</v>
      </c>
      <c r="H30">
        <v>3810305</v>
      </c>
    </row>
    <row r="31" spans="1:8" x14ac:dyDescent="0.25">
      <c r="A31">
        <v>30</v>
      </c>
      <c r="B31">
        <v>24</v>
      </c>
      <c r="C31">
        <v>64030</v>
      </c>
      <c r="D31">
        <v>3361496</v>
      </c>
      <c r="E31">
        <v>834182</v>
      </c>
      <c r="F31">
        <v>1927245</v>
      </c>
      <c r="G31">
        <v>2561182</v>
      </c>
      <c r="H31">
        <v>8684105</v>
      </c>
    </row>
    <row r="32" spans="1:8" x14ac:dyDescent="0.25">
      <c r="A32">
        <v>31</v>
      </c>
      <c r="B32">
        <v>4</v>
      </c>
      <c r="C32">
        <v>88082</v>
      </c>
      <c r="D32">
        <v>3503824</v>
      </c>
      <c r="E32">
        <v>621467</v>
      </c>
      <c r="F32">
        <v>1005806</v>
      </c>
      <c r="G32">
        <v>5329455</v>
      </c>
      <c r="H32">
        <v>10460552</v>
      </c>
    </row>
    <row r="33" spans="2:9" x14ac:dyDescent="0.25">
      <c r="C33" t="s">
        <v>81</v>
      </c>
      <c r="F33" t="s">
        <v>82</v>
      </c>
      <c r="I33" t="s">
        <v>83</v>
      </c>
    </row>
    <row r="34" spans="2:9" x14ac:dyDescent="0.25">
      <c r="C34">
        <f>I35+E34</f>
        <v>241</v>
      </c>
      <c r="D34" t="s">
        <v>84</v>
      </c>
      <c r="E34">
        <v>90</v>
      </c>
      <c r="F34">
        <f>I35-E34</f>
        <v>61</v>
      </c>
    </row>
    <row r="35" spans="2:9" x14ac:dyDescent="0.25">
      <c r="B35" t="s">
        <v>85</v>
      </c>
      <c r="C35">
        <v>250</v>
      </c>
      <c r="F35">
        <v>80</v>
      </c>
      <c r="I35">
        <v>151</v>
      </c>
    </row>
    <row r="36" spans="2:9" x14ac:dyDescent="0.25">
      <c r="B36">
        <v>5000</v>
      </c>
      <c r="C36">
        <f>$C$35*B36</f>
        <v>1250000</v>
      </c>
      <c r="E36">
        <v>5000</v>
      </c>
      <c r="F36">
        <f>$F$35*E36</f>
        <v>400000</v>
      </c>
      <c r="H36">
        <v>5000</v>
      </c>
      <c r="I36">
        <f>$I$35*H36</f>
        <v>755000</v>
      </c>
    </row>
    <row r="37" spans="2:9" x14ac:dyDescent="0.25">
      <c r="B37">
        <f>B36+2000</f>
        <v>7000</v>
      </c>
      <c r="C37">
        <f>$C$35*B37</f>
        <v>1750000</v>
      </c>
      <c r="E37">
        <f>E36+5000</f>
        <v>10000</v>
      </c>
      <c r="F37">
        <f>$F$35*E37</f>
        <v>800000</v>
      </c>
      <c r="H37">
        <f>H36+5000</f>
        <v>10000</v>
      </c>
      <c r="I37">
        <f>$I$35*H37</f>
        <v>1510000</v>
      </c>
    </row>
    <row r="38" spans="2:9" x14ac:dyDescent="0.25">
      <c r="B38">
        <v>88082</v>
      </c>
      <c r="C38">
        <f>$C$35*B38</f>
        <v>22020500</v>
      </c>
      <c r="E38">
        <v>88082</v>
      </c>
      <c r="F38">
        <f>$F$35*E38</f>
        <v>7046560</v>
      </c>
      <c r="H38">
        <v>88082</v>
      </c>
      <c r="I38">
        <f>$I$35*H38</f>
        <v>13300382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zoomScaleNormal="100" workbookViewId="0"/>
  </sheetViews>
  <sheetFormatPr baseColWidth="10" defaultColWidth="9.140625" defaultRowHeight="15" x14ac:dyDescent="0.25"/>
  <cols>
    <col min="1" max="1" width="10.5703125"/>
    <col min="2" max="2" width="16.42578125"/>
    <col min="3" max="3" width="17"/>
    <col min="4" max="5" width="10.5703125"/>
    <col min="6" max="6" width="30.7109375"/>
    <col min="7" max="8" width="10.5703125"/>
    <col min="9" max="9" width="25.28515625"/>
    <col min="10" max="12" width="10.5703125"/>
    <col min="13" max="13" width="11.42578125"/>
    <col min="14" max="17" width="10.5703125"/>
    <col min="18" max="18" width="12"/>
    <col min="19" max="1025" width="10.5703125"/>
  </cols>
  <sheetData>
    <row r="3" spans="2:20" x14ac:dyDescent="0.25">
      <c r="B3" t="s">
        <v>86</v>
      </c>
    </row>
    <row r="5" spans="2:20" x14ac:dyDescent="0.25">
      <c r="B5" s="16" t="s">
        <v>87</v>
      </c>
      <c r="M5" s="16" t="s">
        <v>88</v>
      </c>
      <c r="Q5" s="2" t="s">
        <v>89</v>
      </c>
      <c r="R5" s="2"/>
    </row>
    <row r="6" spans="2:20" x14ac:dyDescent="0.25">
      <c r="B6" s="16"/>
      <c r="Q6">
        <v>0</v>
      </c>
      <c r="R6">
        <f>D7</f>
        <v>512</v>
      </c>
    </row>
    <row r="7" spans="2:20" x14ac:dyDescent="0.25">
      <c r="C7" t="s">
        <v>90</v>
      </c>
      <c r="D7">
        <v>512</v>
      </c>
      <c r="M7" t="s">
        <v>70</v>
      </c>
      <c r="O7" t="s">
        <v>91</v>
      </c>
      <c r="P7">
        <f>D21+J19+J21+J23+J25</f>
        <v>203</v>
      </c>
      <c r="Q7">
        <v>0</v>
      </c>
      <c r="R7" s="17">
        <f>P7*D7</f>
        <v>103936</v>
      </c>
    </row>
    <row r="8" spans="2:20" x14ac:dyDescent="0.25">
      <c r="C8" t="s">
        <v>92</v>
      </c>
      <c r="D8" t="s">
        <v>47</v>
      </c>
      <c r="O8" t="s">
        <v>93</v>
      </c>
      <c r="P8">
        <f>(E14*D21)+J19+J21+J23+J25</f>
        <v>108.49006622516558</v>
      </c>
      <c r="Q8">
        <v>0</v>
      </c>
      <c r="R8" s="17">
        <f>P8*D7</f>
        <v>55546.913907284776</v>
      </c>
    </row>
    <row r="9" spans="2:20" x14ac:dyDescent="0.25">
      <c r="C9" t="s">
        <v>94</v>
      </c>
      <c r="D9" t="s">
        <v>95</v>
      </c>
      <c r="O9" t="s">
        <v>96</v>
      </c>
      <c r="P9">
        <f>(E15*D21)+J19+J21+J23+J25</f>
        <v>334.78145695364236</v>
      </c>
      <c r="Q9">
        <v>0</v>
      </c>
      <c r="R9" s="17">
        <f>P9*D7</f>
        <v>171408.10596026489</v>
      </c>
    </row>
    <row r="11" spans="2:20" x14ac:dyDescent="0.25">
      <c r="B11" s="16" t="s">
        <v>97</v>
      </c>
    </row>
    <row r="12" spans="2:20" x14ac:dyDescent="0.25">
      <c r="O12" s="18"/>
      <c r="P12" s="18"/>
      <c r="Q12" s="18"/>
      <c r="R12" s="18"/>
      <c r="S12" s="18"/>
      <c r="T12" s="18"/>
    </row>
    <row r="13" spans="2:20" x14ac:dyDescent="0.25">
      <c r="C13" t="s">
        <v>98</v>
      </c>
      <c r="R13" s="17"/>
    </row>
    <row r="14" spans="2:20" x14ac:dyDescent="0.25">
      <c r="C14" t="s">
        <v>71</v>
      </c>
      <c r="D14">
        <v>80</v>
      </c>
      <c r="E14">
        <f>D14/D16</f>
        <v>0.5298013245033113</v>
      </c>
      <c r="O14" s="17"/>
      <c r="P14" s="17"/>
      <c r="Q14" s="17"/>
    </row>
    <row r="15" spans="2:20" x14ac:dyDescent="0.25">
      <c r="C15" t="s">
        <v>72</v>
      </c>
      <c r="D15">
        <v>250</v>
      </c>
      <c r="E15">
        <f>D15/D16</f>
        <v>1.6556291390728477</v>
      </c>
    </row>
    <row r="16" spans="2:20" x14ac:dyDescent="0.25">
      <c r="C16" t="s">
        <v>99</v>
      </c>
      <c r="D16">
        <v>151</v>
      </c>
    </row>
    <row r="18" spans="3:20" x14ac:dyDescent="0.25">
      <c r="C18" s="1" t="s">
        <v>100</v>
      </c>
      <c r="D18" s="1"/>
      <c r="F18" s="1" t="s">
        <v>101</v>
      </c>
      <c r="G18" s="1"/>
      <c r="I18" s="1" t="s">
        <v>102</v>
      </c>
      <c r="J18" s="1"/>
      <c r="R18" t="s">
        <v>71</v>
      </c>
      <c r="S18" t="s">
        <v>99</v>
      </c>
      <c r="T18" t="s">
        <v>72</v>
      </c>
    </row>
    <row r="19" spans="3:20" x14ac:dyDescent="0.25">
      <c r="C19" t="s">
        <v>41</v>
      </c>
      <c r="D19">
        <v>217</v>
      </c>
      <c r="F19" s="19" t="s">
        <v>43</v>
      </c>
      <c r="G19" s="20">
        <v>0.34</v>
      </c>
      <c r="I19" s="19" t="s">
        <v>42</v>
      </c>
      <c r="J19" s="19">
        <v>12</v>
      </c>
      <c r="M19" t="s">
        <v>103</v>
      </c>
      <c r="O19" s="19" t="s">
        <v>43</v>
      </c>
      <c r="R19" s="17">
        <f t="shared" ref="R19:R29" si="0">$P$8*G19</f>
        <v>36.886622516556301</v>
      </c>
      <c r="S19" s="17">
        <f t="shared" ref="S19:S29" si="1">$P$7*G19</f>
        <v>69.02000000000001</v>
      </c>
      <c r="T19" s="17">
        <f t="shared" ref="T19:T29" si="2">$P$9*G19</f>
        <v>113.82569536423841</v>
      </c>
    </row>
    <row r="20" spans="3:20" x14ac:dyDescent="0.25">
      <c r="C20" t="s">
        <v>44</v>
      </c>
      <c r="D20">
        <v>214</v>
      </c>
      <c r="F20" s="19" t="s">
        <v>46</v>
      </c>
      <c r="G20" s="20">
        <v>0.28999999999999998</v>
      </c>
      <c r="I20" s="19" t="s">
        <v>45</v>
      </c>
      <c r="J20" s="19">
        <v>8</v>
      </c>
      <c r="O20" s="19" t="s">
        <v>46</v>
      </c>
      <c r="R20" s="17">
        <f t="shared" si="0"/>
        <v>31.462119205298016</v>
      </c>
      <c r="S20" s="17">
        <f t="shared" si="1"/>
        <v>58.87</v>
      </c>
      <c r="T20" s="17">
        <f t="shared" si="2"/>
        <v>97.086622516556275</v>
      </c>
    </row>
    <row r="21" spans="3:20" x14ac:dyDescent="0.25">
      <c r="C21" t="s">
        <v>47</v>
      </c>
      <c r="D21">
        <v>201</v>
      </c>
      <c r="F21" s="19" t="s">
        <v>49</v>
      </c>
      <c r="G21" s="20">
        <v>0.09</v>
      </c>
      <c r="I21" s="19" t="s">
        <v>48</v>
      </c>
      <c r="J21" s="19">
        <v>6</v>
      </c>
      <c r="O21" s="19" t="s">
        <v>49</v>
      </c>
      <c r="R21" s="17">
        <f t="shared" si="0"/>
        <v>9.7641059602649012</v>
      </c>
      <c r="S21" s="17">
        <f t="shared" si="1"/>
        <v>18.27</v>
      </c>
      <c r="T21" s="17">
        <f t="shared" si="2"/>
        <v>30.130331125827812</v>
      </c>
    </row>
    <row r="22" spans="3:20" x14ac:dyDescent="0.25">
      <c r="C22" t="s">
        <v>50</v>
      </c>
      <c r="D22">
        <v>161</v>
      </c>
      <c r="F22" s="19" t="s">
        <v>52</v>
      </c>
      <c r="G22" s="20">
        <v>7.0000000000000007E-2</v>
      </c>
      <c r="I22" s="19" t="s">
        <v>51</v>
      </c>
      <c r="J22" s="19">
        <v>-4</v>
      </c>
      <c r="O22" s="19" t="s">
        <v>52</v>
      </c>
      <c r="R22" s="17">
        <f t="shared" si="0"/>
        <v>7.5943046357615911</v>
      </c>
      <c r="S22" s="17">
        <f t="shared" si="1"/>
        <v>14.21</v>
      </c>
      <c r="T22" s="17">
        <f t="shared" si="2"/>
        <v>23.434701986754966</v>
      </c>
    </row>
    <row r="23" spans="3:20" x14ac:dyDescent="0.25">
      <c r="C23" t="s">
        <v>53</v>
      </c>
      <c r="D23">
        <v>141</v>
      </c>
      <c r="F23" s="19" t="s">
        <v>55</v>
      </c>
      <c r="G23" s="20">
        <v>0.05</v>
      </c>
      <c r="I23" s="19" t="s">
        <v>54</v>
      </c>
      <c r="J23" s="19">
        <v>-5</v>
      </c>
      <c r="O23" s="19" t="s">
        <v>55</v>
      </c>
      <c r="R23" s="17">
        <f t="shared" si="0"/>
        <v>5.4245033112582792</v>
      </c>
      <c r="S23" s="17">
        <f t="shared" si="1"/>
        <v>10.15</v>
      </c>
      <c r="T23" s="17">
        <f t="shared" si="2"/>
        <v>16.73907284768212</v>
      </c>
    </row>
    <row r="24" spans="3:20" x14ac:dyDescent="0.25">
      <c r="C24" t="s">
        <v>56</v>
      </c>
      <c r="D24">
        <v>134</v>
      </c>
      <c r="F24" s="19" t="s">
        <v>58</v>
      </c>
      <c r="G24" s="20">
        <v>0.05</v>
      </c>
      <c r="I24" s="19" t="s">
        <v>57</v>
      </c>
      <c r="J24" s="19">
        <v>-9</v>
      </c>
      <c r="O24" s="19" t="s">
        <v>58</v>
      </c>
      <c r="R24" s="17">
        <f t="shared" si="0"/>
        <v>5.4245033112582792</v>
      </c>
      <c r="S24" s="17">
        <f t="shared" si="1"/>
        <v>10.15</v>
      </c>
      <c r="T24" s="17">
        <f t="shared" si="2"/>
        <v>16.73907284768212</v>
      </c>
    </row>
    <row r="25" spans="3:20" x14ac:dyDescent="0.25">
      <c r="C25" t="s">
        <v>59</v>
      </c>
      <c r="D25">
        <v>126</v>
      </c>
      <c r="F25" s="19" t="s">
        <v>61</v>
      </c>
      <c r="G25" s="20">
        <v>0.04</v>
      </c>
      <c r="I25" s="19" t="s">
        <v>60</v>
      </c>
      <c r="J25" s="19">
        <v>-11</v>
      </c>
      <c r="O25" s="19" t="s">
        <v>61</v>
      </c>
      <c r="R25" s="17">
        <f t="shared" si="0"/>
        <v>4.3396026490066228</v>
      </c>
      <c r="S25" s="17">
        <f t="shared" si="1"/>
        <v>8.120000000000001</v>
      </c>
      <c r="T25" s="17">
        <f t="shared" si="2"/>
        <v>13.391258278145695</v>
      </c>
    </row>
    <row r="26" spans="3:20" x14ac:dyDescent="0.25">
      <c r="C26" t="s">
        <v>62</v>
      </c>
      <c r="D26">
        <v>120</v>
      </c>
      <c r="F26" s="19" t="s">
        <v>63</v>
      </c>
      <c r="G26" s="20">
        <v>0.04</v>
      </c>
      <c r="O26" s="19" t="s">
        <v>63</v>
      </c>
      <c r="R26" s="17">
        <f t="shared" si="0"/>
        <v>4.3396026490066228</v>
      </c>
      <c r="S26" s="17">
        <f t="shared" si="1"/>
        <v>8.120000000000001</v>
      </c>
      <c r="T26" s="17">
        <f t="shared" si="2"/>
        <v>13.391258278145695</v>
      </c>
    </row>
    <row r="27" spans="3:20" x14ac:dyDescent="0.25">
      <c r="C27" t="s">
        <v>64</v>
      </c>
      <c r="D27">
        <v>119</v>
      </c>
      <c r="F27" s="19" t="s">
        <v>65</v>
      </c>
      <c r="G27" s="20">
        <v>0.02</v>
      </c>
      <c r="O27" s="19" t="s">
        <v>65</v>
      </c>
      <c r="R27" s="17">
        <f t="shared" si="0"/>
        <v>2.1698013245033114</v>
      </c>
      <c r="S27" s="17">
        <f t="shared" si="1"/>
        <v>4.0600000000000005</v>
      </c>
      <c r="T27" s="17">
        <f t="shared" si="2"/>
        <v>6.6956291390728477</v>
      </c>
    </row>
    <row r="28" spans="3:20" x14ac:dyDescent="0.25">
      <c r="C28" t="s">
        <v>66</v>
      </c>
      <c r="D28">
        <v>114</v>
      </c>
      <c r="F28" s="19" t="s">
        <v>67</v>
      </c>
      <c r="G28" s="20">
        <v>0.01</v>
      </c>
      <c r="O28" s="19" t="s">
        <v>67</v>
      </c>
      <c r="R28" s="17">
        <f t="shared" si="0"/>
        <v>1.0849006622516557</v>
      </c>
      <c r="S28" s="17">
        <f t="shared" si="1"/>
        <v>2.0300000000000002</v>
      </c>
      <c r="T28" s="17">
        <f t="shared" si="2"/>
        <v>3.3478145695364239</v>
      </c>
    </row>
    <row r="29" spans="3:20" x14ac:dyDescent="0.25">
      <c r="C29" t="s">
        <v>68</v>
      </c>
      <c r="D29">
        <v>93</v>
      </c>
      <c r="F29" s="19" t="s">
        <v>69</v>
      </c>
      <c r="G29" s="20">
        <v>0</v>
      </c>
      <c r="O29" s="19" t="s">
        <v>69</v>
      </c>
      <c r="R29" s="17">
        <f t="shared" si="0"/>
        <v>0</v>
      </c>
      <c r="S29" s="17">
        <f t="shared" si="1"/>
        <v>0</v>
      </c>
      <c r="T29" s="17">
        <f t="shared" si="2"/>
        <v>0</v>
      </c>
    </row>
  </sheetData>
  <mergeCells count="4">
    <mergeCell ref="Q5:R5"/>
    <mergeCell ref="C18:D18"/>
    <mergeCell ref="F18:G18"/>
    <mergeCell ref="I18:J1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zoomScaleNormal="100" workbookViewId="0"/>
  </sheetViews>
  <sheetFormatPr baseColWidth="10" defaultColWidth="9.140625" defaultRowHeight="15" x14ac:dyDescent="0.25"/>
  <cols>
    <col min="1" max="1" width="10.5703125"/>
    <col min="2" max="2" width="16.42578125"/>
    <col min="3" max="3" width="17"/>
    <col min="4" max="4" width="11.7109375"/>
    <col min="5" max="5" width="10.5703125"/>
    <col min="6" max="6" width="30.7109375"/>
    <col min="7" max="8" width="10.5703125"/>
    <col min="9" max="9" width="25.28515625"/>
    <col min="10" max="17" width="10.5703125"/>
    <col min="18" max="18" width="18.42578125"/>
    <col min="19" max="1025" width="10.5703125"/>
  </cols>
  <sheetData>
    <row r="3" spans="2:20" x14ac:dyDescent="0.25">
      <c r="B3" t="s">
        <v>104</v>
      </c>
    </row>
    <row r="5" spans="2:20" x14ac:dyDescent="0.25">
      <c r="B5" s="16" t="s">
        <v>87</v>
      </c>
      <c r="M5" s="16" t="s">
        <v>88</v>
      </c>
    </row>
    <row r="6" spans="2:20" x14ac:dyDescent="0.25">
      <c r="B6" s="16"/>
      <c r="R6" t="s">
        <v>105</v>
      </c>
    </row>
    <row r="7" spans="2:20" x14ac:dyDescent="0.25">
      <c r="C7" t="s">
        <v>90</v>
      </c>
      <c r="D7" s="21">
        <v>5000000</v>
      </c>
      <c r="M7" t="s">
        <v>70</v>
      </c>
      <c r="O7" t="s">
        <v>91</v>
      </c>
      <c r="P7">
        <f>D26+J20+J22+J24</f>
        <v>115</v>
      </c>
      <c r="R7" s="17">
        <f>P7*D7</f>
        <v>575000000</v>
      </c>
    </row>
    <row r="8" spans="2:20" x14ac:dyDescent="0.25">
      <c r="C8" t="s">
        <v>92</v>
      </c>
      <c r="D8" t="s">
        <v>106</v>
      </c>
      <c r="O8" t="s">
        <v>93</v>
      </c>
      <c r="P8">
        <f>(E14*D26)+J20+J22+J24</f>
        <v>58.576158940397363</v>
      </c>
      <c r="R8" s="17">
        <f>P8*D7</f>
        <v>292880794.70198679</v>
      </c>
    </row>
    <row r="9" spans="2:20" x14ac:dyDescent="0.25">
      <c r="C9" t="s">
        <v>94</v>
      </c>
      <c r="D9" t="s">
        <v>107</v>
      </c>
      <c r="O9" t="s">
        <v>96</v>
      </c>
      <c r="P9">
        <f>(E15*D26)+J20+J22+J24</f>
        <v>193.67549668874173</v>
      </c>
      <c r="R9" s="17">
        <f>P9*D7</f>
        <v>968377483.44370866</v>
      </c>
    </row>
    <row r="11" spans="2:20" x14ac:dyDescent="0.25">
      <c r="B11" s="16" t="s">
        <v>97</v>
      </c>
      <c r="R11" t="s">
        <v>71</v>
      </c>
      <c r="S11" t="s">
        <v>99</v>
      </c>
      <c r="T11" t="s">
        <v>72</v>
      </c>
    </row>
    <row r="12" spans="2:20" x14ac:dyDescent="0.25">
      <c r="M12" t="s">
        <v>103</v>
      </c>
      <c r="O12" s="19" t="s">
        <v>43</v>
      </c>
      <c r="R12" s="17">
        <f t="shared" ref="R12:R22" si="0">$P$8*G19</f>
        <v>19.915894039735104</v>
      </c>
      <c r="S12" s="17">
        <f t="shared" ref="S12:S22" si="1">$P$7*G19</f>
        <v>39.1</v>
      </c>
      <c r="T12" s="17">
        <f t="shared" ref="T12:T22" si="2">$P$9*G19</f>
        <v>65.849668874172195</v>
      </c>
    </row>
    <row r="13" spans="2:20" x14ac:dyDescent="0.25">
      <c r="C13" t="s">
        <v>98</v>
      </c>
      <c r="O13" s="19" t="s">
        <v>46</v>
      </c>
      <c r="R13" s="17">
        <f t="shared" si="0"/>
        <v>16.987086092715234</v>
      </c>
      <c r="S13" s="17">
        <f t="shared" si="1"/>
        <v>33.349999999999994</v>
      </c>
      <c r="T13" s="17">
        <f t="shared" si="2"/>
        <v>56.1658940397351</v>
      </c>
    </row>
    <row r="14" spans="2:20" x14ac:dyDescent="0.25">
      <c r="C14" t="s">
        <v>71</v>
      </c>
      <c r="D14">
        <v>80</v>
      </c>
      <c r="E14">
        <f>D14/D16</f>
        <v>0.5298013245033113</v>
      </c>
      <c r="O14" s="19" t="s">
        <v>49</v>
      </c>
      <c r="R14" s="17">
        <f t="shared" si="0"/>
        <v>5.2718543046357622</v>
      </c>
      <c r="S14" s="17">
        <f t="shared" si="1"/>
        <v>10.35</v>
      </c>
      <c r="T14" s="17">
        <f t="shared" si="2"/>
        <v>17.430794701986756</v>
      </c>
    </row>
    <row r="15" spans="2:20" x14ac:dyDescent="0.25">
      <c r="C15" t="s">
        <v>72</v>
      </c>
      <c r="D15">
        <v>250</v>
      </c>
      <c r="E15">
        <f>D15/D16</f>
        <v>1.6556291390728477</v>
      </c>
      <c r="O15" s="19" t="s">
        <v>52</v>
      </c>
      <c r="R15" s="17">
        <f t="shared" si="0"/>
        <v>4.1003311258278154</v>
      </c>
      <c r="S15" s="17">
        <f t="shared" si="1"/>
        <v>8.0500000000000007</v>
      </c>
      <c r="T15" s="17">
        <f t="shared" si="2"/>
        <v>13.557284768211922</v>
      </c>
    </row>
    <row r="16" spans="2:20" x14ac:dyDescent="0.25">
      <c r="C16" t="s">
        <v>99</v>
      </c>
      <c r="D16">
        <v>151</v>
      </c>
      <c r="O16" s="19" t="s">
        <v>55</v>
      </c>
      <c r="R16" s="17">
        <f t="shared" si="0"/>
        <v>2.9288079470198682</v>
      </c>
      <c r="S16" s="17">
        <f t="shared" si="1"/>
        <v>5.75</v>
      </c>
      <c r="T16" s="17">
        <f t="shared" si="2"/>
        <v>9.683774834437088</v>
      </c>
    </row>
    <row r="17" spans="3:20" x14ac:dyDescent="0.25">
      <c r="O17" s="19" t="s">
        <v>58</v>
      </c>
      <c r="R17" s="17">
        <f t="shared" si="0"/>
        <v>2.9288079470198682</v>
      </c>
      <c r="S17" s="17">
        <f t="shared" si="1"/>
        <v>5.75</v>
      </c>
      <c r="T17" s="17">
        <f t="shared" si="2"/>
        <v>9.683774834437088</v>
      </c>
    </row>
    <row r="18" spans="3:20" x14ac:dyDescent="0.25">
      <c r="C18" s="1" t="s">
        <v>100</v>
      </c>
      <c r="D18" s="1"/>
      <c r="F18" s="1" t="s">
        <v>101</v>
      </c>
      <c r="G18" s="1"/>
      <c r="I18" s="1" t="s">
        <v>102</v>
      </c>
      <c r="J18" s="1"/>
      <c r="O18" s="19" t="s">
        <v>61</v>
      </c>
      <c r="R18" s="17">
        <f t="shared" si="0"/>
        <v>2.3430463576158944</v>
      </c>
      <c r="S18" s="17">
        <f t="shared" si="1"/>
        <v>4.6000000000000005</v>
      </c>
      <c r="T18" s="17">
        <f t="shared" si="2"/>
        <v>7.7470198675496693</v>
      </c>
    </row>
    <row r="19" spans="3:20" x14ac:dyDescent="0.25">
      <c r="C19" t="s">
        <v>41</v>
      </c>
      <c r="D19">
        <v>217</v>
      </c>
      <c r="F19" s="19" t="s">
        <v>43</v>
      </c>
      <c r="G19" s="20">
        <v>0.34</v>
      </c>
      <c r="I19" s="19" t="s">
        <v>42</v>
      </c>
      <c r="J19" s="19">
        <v>12</v>
      </c>
      <c r="O19" s="19" t="s">
        <v>63</v>
      </c>
      <c r="R19" s="17">
        <f t="shared" si="0"/>
        <v>2.3430463576158944</v>
      </c>
      <c r="S19" s="17">
        <f t="shared" si="1"/>
        <v>4.6000000000000005</v>
      </c>
      <c r="T19" s="17">
        <f t="shared" si="2"/>
        <v>7.7470198675496693</v>
      </c>
    </row>
    <row r="20" spans="3:20" x14ac:dyDescent="0.25">
      <c r="C20" t="s">
        <v>44</v>
      </c>
      <c r="D20">
        <v>214</v>
      </c>
      <c r="F20" s="19" t="s">
        <v>46</v>
      </c>
      <c r="G20" s="20">
        <v>0.28999999999999998</v>
      </c>
      <c r="I20" s="19" t="s">
        <v>45</v>
      </c>
      <c r="J20" s="19">
        <v>8</v>
      </c>
      <c r="O20" s="19" t="s">
        <v>65</v>
      </c>
      <c r="R20" s="17">
        <f t="shared" si="0"/>
        <v>1.1715231788079472</v>
      </c>
      <c r="S20" s="17">
        <f t="shared" si="1"/>
        <v>2.3000000000000003</v>
      </c>
      <c r="T20" s="17">
        <f t="shared" si="2"/>
        <v>3.8735099337748347</v>
      </c>
    </row>
    <row r="21" spans="3:20" x14ac:dyDescent="0.25">
      <c r="C21" t="s">
        <v>47</v>
      </c>
      <c r="D21">
        <v>201</v>
      </c>
      <c r="F21" s="19" t="s">
        <v>49</v>
      </c>
      <c r="G21" s="20">
        <v>0.09</v>
      </c>
      <c r="I21" s="19" t="s">
        <v>48</v>
      </c>
      <c r="J21" s="19">
        <v>6</v>
      </c>
      <c r="O21" s="19" t="s">
        <v>67</v>
      </c>
      <c r="R21" s="17">
        <f t="shared" si="0"/>
        <v>0.5857615894039736</v>
      </c>
      <c r="S21" s="17">
        <f t="shared" si="1"/>
        <v>1.1500000000000001</v>
      </c>
      <c r="T21" s="17">
        <f t="shared" si="2"/>
        <v>1.9367549668874173</v>
      </c>
    </row>
    <row r="22" spans="3:20" x14ac:dyDescent="0.25">
      <c r="C22" t="s">
        <v>50</v>
      </c>
      <c r="D22">
        <v>161</v>
      </c>
      <c r="F22" s="19" t="s">
        <v>52</v>
      </c>
      <c r="G22" s="20">
        <v>7.0000000000000007E-2</v>
      </c>
      <c r="I22" s="19" t="s">
        <v>51</v>
      </c>
      <c r="J22" s="19">
        <v>-4</v>
      </c>
      <c r="O22" s="19" t="s">
        <v>69</v>
      </c>
      <c r="R22" s="17">
        <f t="shared" si="0"/>
        <v>0</v>
      </c>
      <c r="S22" s="17">
        <f t="shared" si="1"/>
        <v>0</v>
      </c>
      <c r="T22" s="17">
        <f t="shared" si="2"/>
        <v>0</v>
      </c>
    </row>
    <row r="23" spans="3:20" x14ac:dyDescent="0.25">
      <c r="C23" t="s">
        <v>53</v>
      </c>
      <c r="D23">
        <v>141</v>
      </c>
      <c r="F23" s="19" t="s">
        <v>55</v>
      </c>
      <c r="G23" s="20">
        <v>0.05</v>
      </c>
      <c r="I23" s="19" t="s">
        <v>54</v>
      </c>
      <c r="J23" s="19">
        <v>-5</v>
      </c>
    </row>
    <row r="24" spans="3:20" x14ac:dyDescent="0.25">
      <c r="C24" t="s">
        <v>56</v>
      </c>
      <c r="D24">
        <v>134</v>
      </c>
      <c r="F24" s="19" t="s">
        <v>58</v>
      </c>
      <c r="G24" s="20">
        <v>0.05</v>
      </c>
      <c r="I24" s="19" t="s">
        <v>57</v>
      </c>
      <c r="J24" s="19">
        <v>-9</v>
      </c>
    </row>
    <row r="25" spans="3:20" x14ac:dyDescent="0.25">
      <c r="C25" t="s">
        <v>59</v>
      </c>
      <c r="D25">
        <v>126</v>
      </c>
      <c r="F25" s="19" t="s">
        <v>61</v>
      </c>
      <c r="G25" s="20">
        <v>0.04</v>
      </c>
      <c r="I25" s="19" t="s">
        <v>60</v>
      </c>
      <c r="J25" s="19">
        <v>-11</v>
      </c>
    </row>
    <row r="26" spans="3:20" x14ac:dyDescent="0.25">
      <c r="C26" t="s">
        <v>62</v>
      </c>
      <c r="D26">
        <v>120</v>
      </c>
      <c r="F26" s="19" t="s">
        <v>63</v>
      </c>
      <c r="G26" s="20">
        <v>0.04</v>
      </c>
    </row>
    <row r="27" spans="3:20" x14ac:dyDescent="0.25">
      <c r="C27" t="s">
        <v>64</v>
      </c>
      <c r="D27">
        <v>119</v>
      </c>
      <c r="F27" s="19" t="s">
        <v>65</v>
      </c>
      <c r="G27" s="20">
        <v>0.02</v>
      </c>
    </row>
    <row r="28" spans="3:20" x14ac:dyDescent="0.25">
      <c r="C28" t="s">
        <v>66</v>
      </c>
      <c r="D28">
        <v>114</v>
      </c>
      <c r="F28" s="19" t="s">
        <v>67</v>
      </c>
      <c r="G28" s="20">
        <v>0.01</v>
      </c>
    </row>
    <row r="29" spans="3:20" x14ac:dyDescent="0.25">
      <c r="C29" t="s">
        <v>68</v>
      </c>
      <c r="D29">
        <v>93</v>
      </c>
      <c r="F29" s="19" t="s">
        <v>69</v>
      </c>
      <c r="G29" s="20">
        <v>0</v>
      </c>
    </row>
  </sheetData>
  <mergeCells count="3">
    <mergeCell ref="C18:D18"/>
    <mergeCell ref="F18:G18"/>
    <mergeCell ref="I18:J1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"/>
  <sheetViews>
    <sheetView zoomScaleNormal="100" workbookViewId="0"/>
  </sheetViews>
  <sheetFormatPr baseColWidth="10" defaultColWidth="9.140625" defaultRowHeight="15" x14ac:dyDescent="0.25"/>
  <cols>
    <col min="1" max="1" width="10.5703125"/>
    <col min="2" max="2" width="16.42578125"/>
    <col min="3" max="3" width="17"/>
    <col min="4" max="4" width="15.28515625"/>
    <col min="5" max="5" width="10.5703125"/>
    <col min="6" max="6" width="30.7109375"/>
    <col min="7" max="8" width="10.5703125"/>
    <col min="9" max="9" width="25.28515625"/>
    <col min="10" max="17" width="10.5703125"/>
    <col min="18" max="18" width="21.5703125"/>
    <col min="19" max="1025" width="10.5703125"/>
  </cols>
  <sheetData>
    <row r="3" spans="2:20" x14ac:dyDescent="0.25">
      <c r="B3" t="s">
        <v>108</v>
      </c>
    </row>
    <row r="5" spans="2:20" x14ac:dyDescent="0.25">
      <c r="B5" s="16" t="s">
        <v>87</v>
      </c>
      <c r="M5" s="16" t="s">
        <v>88</v>
      </c>
    </row>
    <row r="6" spans="2:20" x14ac:dyDescent="0.25">
      <c r="B6" s="16"/>
      <c r="R6" t="s">
        <v>105</v>
      </c>
    </row>
    <row r="7" spans="2:20" x14ac:dyDescent="0.25">
      <c r="C7" t="s">
        <v>90</v>
      </c>
      <c r="D7" s="21">
        <v>2000000000</v>
      </c>
      <c r="M7" t="s">
        <v>70</v>
      </c>
      <c r="O7" t="s">
        <v>91</v>
      </c>
      <c r="P7">
        <f>D19+J19+J20+J21</f>
        <v>243</v>
      </c>
      <c r="R7" s="17">
        <f>P7*D7</f>
        <v>486000000000</v>
      </c>
    </row>
    <row r="8" spans="2:20" x14ac:dyDescent="0.25">
      <c r="C8" t="s">
        <v>92</v>
      </c>
      <c r="D8" t="s">
        <v>109</v>
      </c>
      <c r="O8" t="s">
        <v>93</v>
      </c>
      <c r="P8">
        <f>(E14*D19)+J19+J20+J21</f>
        <v>140.96688741721857</v>
      </c>
      <c r="R8" s="17">
        <f>P8*D7</f>
        <v>281933774834.43713</v>
      </c>
    </row>
    <row r="9" spans="2:20" x14ac:dyDescent="0.25">
      <c r="C9" t="s">
        <v>94</v>
      </c>
      <c r="D9" t="s">
        <v>110</v>
      </c>
      <c r="O9" t="s">
        <v>96</v>
      </c>
      <c r="P9">
        <f>(E15*D19)+J19+J20+J21</f>
        <v>385.27152317880797</v>
      </c>
      <c r="R9" s="17">
        <f>P9*D7</f>
        <v>770543046357.61597</v>
      </c>
    </row>
    <row r="11" spans="2:20" x14ac:dyDescent="0.25">
      <c r="B11" s="16" t="s">
        <v>97</v>
      </c>
      <c r="R11" t="s">
        <v>71</v>
      </c>
      <c r="S11" t="s">
        <v>99</v>
      </c>
      <c r="T11" t="s">
        <v>72</v>
      </c>
    </row>
    <row r="12" spans="2:20" x14ac:dyDescent="0.25">
      <c r="M12" t="s">
        <v>103</v>
      </c>
      <c r="O12" s="19" t="s">
        <v>43</v>
      </c>
      <c r="R12" s="17">
        <f t="shared" ref="R12:R22" si="0">$P$8*G19</f>
        <v>47.928741721854315</v>
      </c>
      <c r="S12" s="17">
        <f t="shared" ref="S12:S22" si="1">$P$7*G19</f>
        <v>82.62</v>
      </c>
      <c r="T12" s="17">
        <f t="shared" ref="T12:T22" si="2">$P$9*G19</f>
        <v>130.99231788079473</v>
      </c>
    </row>
    <row r="13" spans="2:20" x14ac:dyDescent="0.25">
      <c r="C13" t="s">
        <v>98</v>
      </c>
      <c r="O13" s="19" t="s">
        <v>46</v>
      </c>
      <c r="R13" s="17">
        <f t="shared" si="0"/>
        <v>40.880397350993384</v>
      </c>
      <c r="S13" s="17">
        <f t="shared" si="1"/>
        <v>70.47</v>
      </c>
      <c r="T13" s="17">
        <f t="shared" si="2"/>
        <v>111.72874172185431</v>
      </c>
    </row>
    <row r="14" spans="2:20" x14ac:dyDescent="0.25">
      <c r="C14" t="s">
        <v>71</v>
      </c>
      <c r="D14">
        <v>80</v>
      </c>
      <c r="E14">
        <f>D14/D16</f>
        <v>0.5298013245033113</v>
      </c>
      <c r="O14" s="19" t="s">
        <v>49</v>
      </c>
      <c r="R14" s="17">
        <f t="shared" si="0"/>
        <v>12.687019867549671</v>
      </c>
      <c r="S14" s="17">
        <f t="shared" si="1"/>
        <v>21.869999999999997</v>
      </c>
      <c r="T14" s="17">
        <f t="shared" si="2"/>
        <v>34.674437086092716</v>
      </c>
    </row>
    <row r="15" spans="2:20" x14ac:dyDescent="0.25">
      <c r="C15" t="s">
        <v>72</v>
      </c>
      <c r="D15">
        <v>250</v>
      </c>
      <c r="E15">
        <f>D15/D16</f>
        <v>1.6556291390728477</v>
      </c>
      <c r="O15" s="19" t="s">
        <v>52</v>
      </c>
      <c r="R15" s="17">
        <f t="shared" si="0"/>
        <v>9.8676821192053001</v>
      </c>
      <c r="S15" s="17">
        <f t="shared" si="1"/>
        <v>17.010000000000002</v>
      </c>
      <c r="T15" s="17">
        <f t="shared" si="2"/>
        <v>26.969006622516559</v>
      </c>
    </row>
    <row r="16" spans="2:20" x14ac:dyDescent="0.25">
      <c r="C16" t="s">
        <v>99</v>
      </c>
      <c r="D16">
        <v>151</v>
      </c>
      <c r="O16" s="19" t="s">
        <v>55</v>
      </c>
      <c r="R16" s="17">
        <f t="shared" si="0"/>
        <v>7.0483443708609288</v>
      </c>
      <c r="S16" s="17">
        <f t="shared" si="1"/>
        <v>12.15</v>
      </c>
      <c r="T16" s="17">
        <f t="shared" si="2"/>
        <v>19.263576158940399</v>
      </c>
    </row>
    <row r="17" spans="3:20" x14ac:dyDescent="0.25">
      <c r="O17" s="19" t="s">
        <v>58</v>
      </c>
      <c r="R17" s="17">
        <f t="shared" si="0"/>
        <v>7.0483443708609288</v>
      </c>
      <c r="S17" s="17">
        <f t="shared" si="1"/>
        <v>12.15</v>
      </c>
      <c r="T17" s="17">
        <f t="shared" si="2"/>
        <v>19.263576158940399</v>
      </c>
    </row>
    <row r="18" spans="3:20" x14ac:dyDescent="0.25">
      <c r="C18" s="1" t="s">
        <v>100</v>
      </c>
      <c r="D18" s="1"/>
      <c r="F18" s="1" t="s">
        <v>101</v>
      </c>
      <c r="G18" s="1"/>
      <c r="I18" s="1" t="s">
        <v>102</v>
      </c>
      <c r="J18" s="1"/>
      <c r="O18" s="19" t="s">
        <v>61</v>
      </c>
      <c r="R18" s="17">
        <f t="shared" si="0"/>
        <v>5.6386754966887427</v>
      </c>
      <c r="S18" s="17">
        <f t="shared" si="1"/>
        <v>9.7200000000000006</v>
      </c>
      <c r="T18" s="17">
        <f t="shared" si="2"/>
        <v>15.410860927152319</v>
      </c>
    </row>
    <row r="19" spans="3:20" x14ac:dyDescent="0.25">
      <c r="C19" t="s">
        <v>41</v>
      </c>
      <c r="D19">
        <v>217</v>
      </c>
      <c r="F19" s="19" t="s">
        <v>43</v>
      </c>
      <c r="G19" s="20">
        <v>0.34</v>
      </c>
      <c r="I19" s="19" t="s">
        <v>42</v>
      </c>
      <c r="J19" s="19">
        <v>12</v>
      </c>
      <c r="O19" s="19" t="s">
        <v>63</v>
      </c>
      <c r="R19" s="17">
        <f t="shared" si="0"/>
        <v>5.6386754966887427</v>
      </c>
      <c r="S19" s="17">
        <f t="shared" si="1"/>
        <v>9.7200000000000006</v>
      </c>
      <c r="T19" s="17">
        <f t="shared" si="2"/>
        <v>15.410860927152319</v>
      </c>
    </row>
    <row r="20" spans="3:20" x14ac:dyDescent="0.25">
      <c r="C20" t="s">
        <v>44</v>
      </c>
      <c r="D20">
        <v>214</v>
      </c>
      <c r="F20" s="19" t="s">
        <v>46</v>
      </c>
      <c r="G20" s="20">
        <v>0.28999999999999998</v>
      </c>
      <c r="I20" s="19" t="s">
        <v>45</v>
      </c>
      <c r="J20" s="19">
        <v>8</v>
      </c>
      <c r="O20" s="19" t="s">
        <v>65</v>
      </c>
      <c r="R20" s="17">
        <f t="shared" si="0"/>
        <v>2.8193377483443713</v>
      </c>
      <c r="S20" s="17">
        <f t="shared" si="1"/>
        <v>4.8600000000000003</v>
      </c>
      <c r="T20" s="17">
        <f t="shared" si="2"/>
        <v>7.7054304635761595</v>
      </c>
    </row>
    <row r="21" spans="3:20" x14ac:dyDescent="0.25">
      <c r="C21" t="s">
        <v>47</v>
      </c>
      <c r="D21">
        <v>201</v>
      </c>
      <c r="F21" s="19" t="s">
        <v>49</v>
      </c>
      <c r="G21" s="20">
        <v>0.09</v>
      </c>
      <c r="I21" s="19" t="s">
        <v>48</v>
      </c>
      <c r="J21" s="19">
        <v>6</v>
      </c>
      <c r="O21" s="19" t="s">
        <v>67</v>
      </c>
      <c r="R21" s="17">
        <f t="shared" si="0"/>
        <v>1.4096688741721857</v>
      </c>
      <c r="S21" s="17">
        <f t="shared" si="1"/>
        <v>2.4300000000000002</v>
      </c>
      <c r="T21" s="17">
        <f t="shared" si="2"/>
        <v>3.8527152317880797</v>
      </c>
    </row>
    <row r="22" spans="3:20" x14ac:dyDescent="0.25">
      <c r="C22" t="s">
        <v>50</v>
      </c>
      <c r="D22">
        <v>161</v>
      </c>
      <c r="F22" s="19" t="s">
        <v>52</v>
      </c>
      <c r="G22" s="20">
        <v>7.0000000000000007E-2</v>
      </c>
      <c r="I22" s="19" t="s">
        <v>51</v>
      </c>
      <c r="J22" s="19">
        <v>-4</v>
      </c>
      <c r="O22" s="19" t="s">
        <v>69</v>
      </c>
      <c r="R22" s="17">
        <f t="shared" si="0"/>
        <v>0</v>
      </c>
      <c r="S22" s="17">
        <f t="shared" si="1"/>
        <v>0</v>
      </c>
      <c r="T22" s="17">
        <f t="shared" si="2"/>
        <v>0</v>
      </c>
    </row>
    <row r="23" spans="3:20" x14ac:dyDescent="0.25">
      <c r="C23" t="s">
        <v>53</v>
      </c>
      <c r="D23">
        <v>141</v>
      </c>
      <c r="F23" s="19" t="s">
        <v>55</v>
      </c>
      <c r="G23" s="20">
        <v>0.05</v>
      </c>
      <c r="I23" s="19" t="s">
        <v>54</v>
      </c>
      <c r="J23" s="19">
        <v>-5</v>
      </c>
    </row>
    <row r="24" spans="3:20" x14ac:dyDescent="0.25">
      <c r="C24" t="s">
        <v>56</v>
      </c>
      <c r="D24">
        <v>134</v>
      </c>
      <c r="F24" s="19" t="s">
        <v>58</v>
      </c>
      <c r="G24" s="20">
        <v>0.05</v>
      </c>
      <c r="I24" s="19" t="s">
        <v>57</v>
      </c>
      <c r="J24" s="19">
        <v>-9</v>
      </c>
    </row>
    <row r="25" spans="3:20" x14ac:dyDescent="0.25">
      <c r="C25" t="s">
        <v>59</v>
      </c>
      <c r="D25">
        <v>126</v>
      </c>
      <c r="F25" s="19" t="s">
        <v>61</v>
      </c>
      <c r="G25" s="20">
        <v>0.04</v>
      </c>
      <c r="I25" s="19" t="s">
        <v>60</v>
      </c>
      <c r="J25" s="19">
        <v>-11</v>
      </c>
    </row>
    <row r="26" spans="3:20" x14ac:dyDescent="0.25">
      <c r="C26" t="s">
        <v>62</v>
      </c>
      <c r="D26">
        <v>120</v>
      </c>
      <c r="F26" s="19" t="s">
        <v>63</v>
      </c>
      <c r="G26" s="20">
        <v>0.04</v>
      </c>
    </row>
    <row r="27" spans="3:20" x14ac:dyDescent="0.25">
      <c r="C27" t="s">
        <v>64</v>
      </c>
      <c r="D27">
        <v>119</v>
      </c>
      <c r="F27" s="19" t="s">
        <v>65</v>
      </c>
      <c r="G27" s="20">
        <v>0.02</v>
      </c>
    </row>
    <row r="28" spans="3:20" x14ac:dyDescent="0.25">
      <c r="C28" t="s">
        <v>66</v>
      </c>
      <c r="D28">
        <v>114</v>
      </c>
      <c r="F28" s="19" t="s">
        <v>67</v>
      </c>
      <c r="G28" s="20">
        <v>0.01</v>
      </c>
    </row>
    <row r="29" spans="3:20" x14ac:dyDescent="0.25">
      <c r="C29" t="s">
        <v>68</v>
      </c>
      <c r="D29">
        <v>93</v>
      </c>
      <c r="F29" s="19" t="s">
        <v>69</v>
      </c>
      <c r="G29" s="20">
        <v>0</v>
      </c>
    </row>
  </sheetData>
  <mergeCells count="3">
    <mergeCell ref="C18:D18"/>
    <mergeCell ref="F18:G18"/>
    <mergeCell ref="I18:J1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9"/>
  <sheetViews>
    <sheetView tabSelected="1" zoomScaleNormal="100" workbookViewId="0"/>
  </sheetViews>
  <sheetFormatPr baseColWidth="10" defaultColWidth="9.140625" defaultRowHeight="15" x14ac:dyDescent="0.25"/>
  <cols>
    <col min="1" max="1" width="10.5703125"/>
    <col min="2" max="2" width="16.42578125"/>
    <col min="3" max="3" width="17"/>
    <col min="4" max="4" width="15.28515625"/>
    <col min="5" max="5" width="10.5703125"/>
    <col min="6" max="6" width="30.7109375"/>
    <col min="7" max="8" width="10.5703125"/>
    <col min="9" max="9" width="25.28515625"/>
    <col min="10" max="1025" width="10.5703125"/>
  </cols>
  <sheetData>
    <row r="3" spans="2:23" x14ac:dyDescent="0.25">
      <c r="B3" t="s">
        <v>111</v>
      </c>
    </row>
    <row r="5" spans="2:23" x14ac:dyDescent="0.25">
      <c r="B5" s="16" t="s">
        <v>87</v>
      </c>
      <c r="M5" s="16" t="s">
        <v>88</v>
      </c>
    </row>
    <row r="6" spans="2:23" x14ac:dyDescent="0.25">
      <c r="B6" s="16"/>
      <c r="R6" t="s">
        <v>105</v>
      </c>
      <c r="W6" t="s">
        <v>112</v>
      </c>
    </row>
    <row r="7" spans="2:23" x14ac:dyDescent="0.25">
      <c r="C7" t="s">
        <v>90</v>
      </c>
      <c r="D7" s="21">
        <v>50</v>
      </c>
      <c r="M7" t="s">
        <v>70</v>
      </c>
      <c r="O7" t="s">
        <v>91</v>
      </c>
      <c r="P7">
        <f>D29+J22+J23+J24+J25</f>
        <v>64</v>
      </c>
      <c r="R7" s="17">
        <f>P7*D7</f>
        <v>3200</v>
      </c>
      <c r="W7" s="22">
        <f>P7*W10</f>
        <v>1600</v>
      </c>
    </row>
    <row r="8" spans="2:23" x14ac:dyDescent="0.25">
      <c r="C8" t="s">
        <v>92</v>
      </c>
      <c r="D8" t="s">
        <v>68</v>
      </c>
      <c r="O8" t="s">
        <v>93</v>
      </c>
      <c r="P8">
        <f>(E14*D29)+J22+J23+J24+J25</f>
        <v>20.271523178807954</v>
      </c>
      <c r="R8" s="17">
        <f>P8*D7</f>
        <v>1013.5761589403977</v>
      </c>
      <c r="W8" s="22">
        <f>P8*W10</f>
        <v>506.78807947019885</v>
      </c>
    </row>
    <row r="9" spans="2:23" x14ac:dyDescent="0.25">
      <c r="C9" t="s">
        <v>94</v>
      </c>
      <c r="D9" t="s">
        <v>113</v>
      </c>
      <c r="O9" t="s">
        <v>96</v>
      </c>
      <c r="P9">
        <f>(E15*D29)+J22+J23+J24+J25</f>
        <v>124.97350993377484</v>
      </c>
      <c r="R9" s="17">
        <f>P9*D7</f>
        <v>6248.675496688742</v>
      </c>
      <c r="W9" s="22">
        <f>P9*W10</f>
        <v>3124.337748344371</v>
      </c>
    </row>
    <row r="10" spans="2:23" x14ac:dyDescent="0.25">
      <c r="U10" t="s">
        <v>114</v>
      </c>
      <c r="W10">
        <v>25</v>
      </c>
    </row>
    <row r="11" spans="2:23" x14ac:dyDescent="0.25">
      <c r="B11" s="16" t="s">
        <v>97</v>
      </c>
      <c r="R11" t="s">
        <v>71</v>
      </c>
      <c r="S11" t="s">
        <v>99</v>
      </c>
      <c r="T11" t="s">
        <v>72</v>
      </c>
      <c r="W11" t="s">
        <v>115</v>
      </c>
    </row>
    <row r="12" spans="2:23" x14ac:dyDescent="0.25">
      <c r="M12" t="s">
        <v>103</v>
      </c>
      <c r="O12" s="19" t="s">
        <v>43</v>
      </c>
      <c r="R12" s="17">
        <f t="shared" ref="R12:R22" si="0">$P$8*G19</f>
        <v>6.892317880794705</v>
      </c>
      <c r="S12" s="17">
        <f t="shared" ref="S12:S22" si="1">$P$7*G19</f>
        <v>21.76</v>
      </c>
      <c r="T12" s="17">
        <f t="shared" ref="T12:T22" si="2">$P$9*G19</f>
        <v>42.490993377483449</v>
      </c>
      <c r="W12" s="17">
        <f t="shared" ref="W12:W22" si="3">$W$7*G19</f>
        <v>544</v>
      </c>
    </row>
    <row r="13" spans="2:23" x14ac:dyDescent="0.25">
      <c r="C13" t="s">
        <v>98</v>
      </c>
      <c r="O13" s="19" t="s">
        <v>46</v>
      </c>
      <c r="R13" s="17">
        <f t="shared" si="0"/>
        <v>5.8787417218543059</v>
      </c>
      <c r="S13" s="17">
        <f t="shared" si="1"/>
        <v>18.559999999999999</v>
      </c>
      <c r="T13" s="17">
        <f t="shared" si="2"/>
        <v>36.242317880794701</v>
      </c>
      <c r="W13" s="17">
        <f t="shared" si="3"/>
        <v>463.99999999999994</v>
      </c>
    </row>
    <row r="14" spans="2:23" x14ac:dyDescent="0.25">
      <c r="C14" t="s">
        <v>71</v>
      </c>
      <c r="D14">
        <v>80</v>
      </c>
      <c r="E14">
        <f>D14/D16</f>
        <v>0.5298013245033113</v>
      </c>
      <c r="O14" s="19" t="s">
        <v>49</v>
      </c>
      <c r="R14" s="17">
        <f t="shared" si="0"/>
        <v>1.8244370860927157</v>
      </c>
      <c r="S14" s="17">
        <f t="shared" si="1"/>
        <v>5.76</v>
      </c>
      <c r="T14" s="17">
        <f t="shared" si="2"/>
        <v>11.247615894039734</v>
      </c>
      <c r="W14" s="17">
        <f t="shared" si="3"/>
        <v>144</v>
      </c>
    </row>
    <row r="15" spans="2:23" x14ac:dyDescent="0.25">
      <c r="C15" t="s">
        <v>72</v>
      </c>
      <c r="D15">
        <v>250</v>
      </c>
      <c r="E15">
        <f>D15/D16</f>
        <v>1.6556291390728477</v>
      </c>
      <c r="O15" s="19" t="s">
        <v>52</v>
      </c>
      <c r="R15" s="17">
        <f t="shared" si="0"/>
        <v>1.419006622516557</v>
      </c>
      <c r="S15" s="17">
        <f t="shared" si="1"/>
        <v>4.4800000000000004</v>
      </c>
      <c r="T15" s="17">
        <f t="shared" si="2"/>
        <v>8.74814569536424</v>
      </c>
      <c r="W15" s="17">
        <f t="shared" si="3"/>
        <v>112.00000000000001</v>
      </c>
    </row>
    <row r="16" spans="2:23" x14ac:dyDescent="0.25">
      <c r="C16" t="s">
        <v>99</v>
      </c>
      <c r="D16">
        <v>151</v>
      </c>
      <c r="O16" s="19" t="s">
        <v>55</v>
      </c>
      <c r="R16" s="17">
        <f t="shared" si="0"/>
        <v>1.0135761589403978</v>
      </c>
      <c r="S16" s="17">
        <f t="shared" si="1"/>
        <v>3.2</v>
      </c>
      <c r="T16" s="17">
        <f t="shared" si="2"/>
        <v>6.2486754966887421</v>
      </c>
      <c r="W16" s="17">
        <f t="shared" si="3"/>
        <v>80</v>
      </c>
    </row>
    <row r="17" spans="3:23" x14ac:dyDescent="0.25">
      <c r="O17" s="19" t="s">
        <v>58</v>
      </c>
      <c r="R17" s="17">
        <f t="shared" si="0"/>
        <v>1.0135761589403978</v>
      </c>
      <c r="S17" s="17">
        <f t="shared" si="1"/>
        <v>3.2</v>
      </c>
      <c r="T17" s="17">
        <f t="shared" si="2"/>
        <v>6.2486754966887421</v>
      </c>
      <c r="W17" s="17">
        <f t="shared" si="3"/>
        <v>80</v>
      </c>
    </row>
    <row r="18" spans="3:23" x14ac:dyDescent="0.25">
      <c r="C18" s="1" t="s">
        <v>100</v>
      </c>
      <c r="D18" s="1"/>
      <c r="F18" s="1" t="s">
        <v>101</v>
      </c>
      <c r="G18" s="1"/>
      <c r="I18" s="1" t="s">
        <v>102</v>
      </c>
      <c r="J18" s="1"/>
      <c r="O18" s="19" t="s">
        <v>61</v>
      </c>
      <c r="R18" s="17">
        <f t="shared" si="0"/>
        <v>0.81086092715231817</v>
      </c>
      <c r="S18" s="17">
        <f t="shared" si="1"/>
        <v>2.56</v>
      </c>
      <c r="T18" s="17">
        <f t="shared" si="2"/>
        <v>4.9989403973509932</v>
      </c>
      <c r="W18" s="17">
        <f t="shared" si="3"/>
        <v>64</v>
      </c>
    </row>
    <row r="19" spans="3:23" x14ac:dyDescent="0.25">
      <c r="C19" t="s">
        <v>41</v>
      </c>
      <c r="D19">
        <v>217</v>
      </c>
      <c r="F19" s="19" t="s">
        <v>43</v>
      </c>
      <c r="G19" s="20">
        <v>0.34</v>
      </c>
      <c r="I19" s="19" t="s">
        <v>42</v>
      </c>
      <c r="J19" s="19">
        <v>12</v>
      </c>
      <c r="O19" s="19" t="s">
        <v>63</v>
      </c>
      <c r="R19" s="17">
        <f t="shared" si="0"/>
        <v>0.81086092715231817</v>
      </c>
      <c r="S19" s="17">
        <f t="shared" si="1"/>
        <v>2.56</v>
      </c>
      <c r="T19" s="17">
        <f t="shared" si="2"/>
        <v>4.9989403973509932</v>
      </c>
      <c r="W19" s="17">
        <f t="shared" si="3"/>
        <v>64</v>
      </c>
    </row>
    <row r="20" spans="3:23" x14ac:dyDescent="0.25">
      <c r="C20" t="s">
        <v>44</v>
      </c>
      <c r="D20">
        <v>214</v>
      </c>
      <c r="F20" s="19" t="s">
        <v>46</v>
      </c>
      <c r="G20" s="20">
        <v>0.28999999999999998</v>
      </c>
      <c r="I20" s="19" t="s">
        <v>45</v>
      </c>
      <c r="J20" s="19">
        <v>8</v>
      </c>
      <c r="O20" s="19" t="s">
        <v>65</v>
      </c>
      <c r="R20" s="17">
        <f t="shared" si="0"/>
        <v>0.40543046357615908</v>
      </c>
      <c r="S20" s="17">
        <f t="shared" si="1"/>
        <v>1.28</v>
      </c>
      <c r="T20" s="17">
        <f t="shared" si="2"/>
        <v>2.4994701986754966</v>
      </c>
      <c r="W20" s="17">
        <f t="shared" si="3"/>
        <v>32</v>
      </c>
    </row>
    <row r="21" spans="3:23" x14ac:dyDescent="0.25">
      <c r="C21" t="s">
        <v>47</v>
      </c>
      <c r="D21">
        <v>201</v>
      </c>
      <c r="F21" s="19" t="s">
        <v>49</v>
      </c>
      <c r="G21" s="20">
        <v>0.09</v>
      </c>
      <c r="I21" s="19" t="s">
        <v>48</v>
      </c>
      <c r="J21" s="19">
        <v>6</v>
      </c>
      <c r="O21" s="19" t="s">
        <v>67</v>
      </c>
      <c r="R21" s="17">
        <f t="shared" si="0"/>
        <v>0.20271523178807954</v>
      </c>
      <c r="S21" s="17">
        <f t="shared" si="1"/>
        <v>0.64</v>
      </c>
      <c r="T21" s="17">
        <f t="shared" si="2"/>
        <v>1.2497350993377483</v>
      </c>
      <c r="W21" s="17">
        <f t="shared" si="3"/>
        <v>16</v>
      </c>
    </row>
    <row r="22" spans="3:23" x14ac:dyDescent="0.25">
      <c r="C22" t="s">
        <v>50</v>
      </c>
      <c r="D22">
        <v>161</v>
      </c>
      <c r="F22" s="19" t="s">
        <v>52</v>
      </c>
      <c r="G22" s="20">
        <v>7.0000000000000007E-2</v>
      </c>
      <c r="I22" s="19" t="s">
        <v>51</v>
      </c>
      <c r="J22" s="19">
        <v>-4</v>
      </c>
      <c r="O22" s="19" t="s">
        <v>69</v>
      </c>
      <c r="R22" s="17">
        <f t="shared" si="0"/>
        <v>0</v>
      </c>
      <c r="S22" s="17">
        <f t="shared" si="1"/>
        <v>0</v>
      </c>
      <c r="T22" s="17">
        <f t="shared" si="2"/>
        <v>0</v>
      </c>
      <c r="W22" s="17">
        <f t="shared" si="3"/>
        <v>0</v>
      </c>
    </row>
    <row r="23" spans="3:23" x14ac:dyDescent="0.25">
      <c r="C23" t="s">
        <v>53</v>
      </c>
      <c r="D23">
        <v>141</v>
      </c>
      <c r="F23" s="19" t="s">
        <v>55</v>
      </c>
      <c r="G23" s="20">
        <v>0.05</v>
      </c>
      <c r="I23" s="19" t="s">
        <v>54</v>
      </c>
      <c r="J23" s="19">
        <v>-5</v>
      </c>
    </row>
    <row r="24" spans="3:23" x14ac:dyDescent="0.25">
      <c r="C24" t="s">
        <v>56</v>
      </c>
      <c r="D24">
        <v>134</v>
      </c>
      <c r="F24" s="19" t="s">
        <v>58</v>
      </c>
      <c r="G24" s="20">
        <v>0.05</v>
      </c>
      <c r="I24" s="19" t="s">
        <v>57</v>
      </c>
      <c r="J24" s="19">
        <v>-9</v>
      </c>
    </row>
    <row r="25" spans="3:23" x14ac:dyDescent="0.25">
      <c r="C25" t="s">
        <v>59</v>
      </c>
      <c r="D25">
        <v>126</v>
      </c>
      <c r="F25" s="19" t="s">
        <v>61</v>
      </c>
      <c r="G25" s="20">
        <v>0.04</v>
      </c>
      <c r="I25" s="19" t="s">
        <v>60</v>
      </c>
      <c r="J25" s="19">
        <v>-11</v>
      </c>
    </row>
    <row r="26" spans="3:23" x14ac:dyDescent="0.25">
      <c r="C26" t="s">
        <v>62</v>
      </c>
      <c r="D26">
        <v>120</v>
      </c>
      <c r="F26" s="19" t="s">
        <v>63</v>
      </c>
      <c r="G26" s="20">
        <v>0.04</v>
      </c>
    </row>
    <row r="27" spans="3:23" x14ac:dyDescent="0.25">
      <c r="C27" t="s">
        <v>64</v>
      </c>
      <c r="D27">
        <v>119</v>
      </c>
      <c r="F27" s="19" t="s">
        <v>65</v>
      </c>
      <c r="G27" s="20">
        <v>0.02</v>
      </c>
    </row>
    <row r="28" spans="3:23" x14ac:dyDescent="0.25">
      <c r="C28" t="s">
        <v>66</v>
      </c>
      <c r="D28">
        <v>114</v>
      </c>
      <c r="F28" s="19" t="s">
        <v>67</v>
      </c>
      <c r="G28" s="20">
        <v>0.01</v>
      </c>
    </row>
    <row r="29" spans="3:23" x14ac:dyDescent="0.25">
      <c r="C29" t="s">
        <v>68</v>
      </c>
      <c r="D29">
        <v>93</v>
      </c>
      <c r="F29" s="19" t="s">
        <v>69</v>
      </c>
      <c r="G29" s="20">
        <v>0</v>
      </c>
    </row>
  </sheetData>
  <mergeCells count="3">
    <mergeCell ref="C18:D18"/>
    <mergeCell ref="F18:G18"/>
    <mergeCell ref="I18:J18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Tabelle3</vt:lpstr>
      <vt:lpstr>Test 1</vt:lpstr>
      <vt:lpstr>Test 2</vt:lpstr>
      <vt:lpstr>Test 3</vt:lpstr>
      <vt:lpstr>Test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cp:revision>0</cp:revision>
  <dcterms:created xsi:type="dcterms:W3CDTF">2013-10-10T10:59:39Z</dcterms:created>
  <dcterms:modified xsi:type="dcterms:W3CDTF">2013-11-30T21:53:54Z</dcterms:modified>
</cp:coreProperties>
</file>