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-my.sharepoint.com/personal/lester_caltech_edu/Documents/CCH-Most HAL Docs/Documents/PAPERS/Nichols Aaron SSRIs/current production model/"/>
    </mc:Choice>
  </mc:AlternateContent>
  <xr:revisionPtr revIDLastSave="21" documentId="8_{31C36842-A1C7-4B6C-8770-638F31F0EAF7}" xr6:coauthVersionLast="47" xr6:coauthVersionMax="47" xr10:uidLastSave="{DF3E6136-6AB8-4613-8E8D-9E2E92A48EED}"/>
  <bookViews>
    <workbookView xWindow="1210" yWindow="-18780" windowWidth="18230" windowHeight="17770" xr2:uid="{6AA27DD1-87A2-4F0A-9C01-C17F7AB84E35}"/>
  </bookViews>
  <sheets>
    <sheet name="fluoxetine_neurons" sheetId="3" r:id="rId1"/>
    <sheet name="fluoxetine_HeLa" sheetId="5" r:id="rId2"/>
    <sheet name="constan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5" l="1"/>
  <c r="L37" i="5" s="1"/>
  <c r="N37" i="5" s="1"/>
  <c r="H36" i="5"/>
  <c r="L36" i="5" s="1"/>
  <c r="N36" i="5" s="1"/>
  <c r="H35" i="5"/>
  <c r="L35" i="5" s="1"/>
  <c r="N35" i="5" s="1"/>
  <c r="H34" i="5"/>
  <c r="L34" i="5" s="1"/>
  <c r="N34" i="5" s="1"/>
  <c r="H33" i="5"/>
  <c r="L33" i="5" s="1"/>
  <c r="N33" i="5" s="1"/>
  <c r="H32" i="5"/>
  <c r="L32" i="5" s="1"/>
  <c r="N32" i="5" s="1"/>
  <c r="H31" i="5"/>
  <c r="L31" i="5" s="1"/>
  <c r="N31" i="5" s="1"/>
  <c r="H30" i="5"/>
  <c r="L30" i="5" s="1"/>
  <c r="N30" i="5" s="1"/>
  <c r="H29" i="5"/>
  <c r="L29" i="5" s="1"/>
  <c r="N29" i="5" s="1"/>
  <c r="H28" i="5"/>
  <c r="L28" i="5" s="1"/>
  <c r="N28" i="5" s="1"/>
  <c r="H27" i="5"/>
  <c r="L27" i="5" s="1"/>
  <c r="N27" i="5" s="1"/>
  <c r="H26" i="5"/>
  <c r="L26" i="5" s="1"/>
  <c r="N26" i="5" s="1"/>
  <c r="N25" i="5"/>
  <c r="H25" i="5"/>
  <c r="L25" i="5" s="1"/>
  <c r="H24" i="5"/>
  <c r="L24" i="5" s="1"/>
  <c r="N24" i="5" s="1"/>
  <c r="H23" i="5"/>
  <c r="L23" i="5" s="1"/>
  <c r="N23" i="5" s="1"/>
  <c r="N22" i="5"/>
  <c r="L22" i="5"/>
  <c r="H20" i="5"/>
  <c r="N19" i="5"/>
  <c r="L19" i="5"/>
  <c r="H19" i="5"/>
  <c r="N18" i="5"/>
  <c r="L18" i="5"/>
  <c r="H18" i="5"/>
  <c r="N17" i="5"/>
  <c r="L17" i="5"/>
  <c r="H17" i="5"/>
  <c r="L16" i="5"/>
  <c r="N16" i="5" s="1"/>
  <c r="H16" i="5"/>
  <c r="H15" i="5"/>
  <c r="L15" i="5" s="1"/>
  <c r="N15" i="5" s="1"/>
  <c r="H14" i="5"/>
  <c r="L14" i="5" s="1"/>
  <c r="N14" i="5" s="1"/>
  <c r="H13" i="5"/>
  <c r="L13" i="5" s="1"/>
  <c r="N13" i="5" s="1"/>
  <c r="H12" i="5"/>
  <c r="L12" i="5" s="1"/>
  <c r="N12" i="5" s="1"/>
  <c r="H11" i="5"/>
  <c r="L11" i="5" s="1"/>
  <c r="N11" i="5" s="1"/>
  <c r="H10" i="5"/>
  <c r="L10" i="5" s="1"/>
  <c r="N10" i="5" s="1"/>
  <c r="H9" i="5"/>
  <c r="L9" i="5" s="1"/>
  <c r="N9" i="5" s="1"/>
  <c r="H8" i="5"/>
  <c r="L8" i="5" s="1"/>
  <c r="N8" i="5" s="1"/>
  <c r="H7" i="5"/>
  <c r="L7" i="5" s="1"/>
  <c r="N7" i="5" s="1"/>
  <c r="H6" i="5"/>
  <c r="L6" i="5" s="1"/>
  <c r="G6" i="5"/>
  <c r="D6" i="5"/>
  <c r="E6" i="5" s="1"/>
  <c r="F6" i="5" s="1"/>
  <c r="H5" i="5"/>
  <c r="L5" i="5" s="1"/>
  <c r="G5" i="5"/>
  <c r="E5" i="5"/>
  <c r="F5" i="5" s="1"/>
  <c r="H29" i="3"/>
  <c r="L29" i="3" s="1"/>
  <c r="N29" i="3" s="1"/>
  <c r="H28" i="3"/>
  <c r="L28" i="3" s="1"/>
  <c r="N28" i="3" s="1"/>
  <c r="H27" i="3"/>
  <c r="L27" i="3" s="1"/>
  <c r="N27" i="3" s="1"/>
  <c r="H26" i="3"/>
  <c r="L26" i="3" s="1"/>
  <c r="N26" i="3" s="1"/>
  <c r="H25" i="3"/>
  <c r="L25" i="3" s="1"/>
  <c r="N25" i="3" s="1"/>
  <c r="H24" i="3"/>
  <c r="L24" i="3" s="1"/>
  <c r="N24" i="3" s="1"/>
  <c r="H23" i="3"/>
  <c r="L23" i="3" s="1"/>
  <c r="N23" i="3" s="1"/>
  <c r="H20" i="3"/>
  <c r="H19" i="3"/>
  <c r="L19" i="3" s="1"/>
  <c r="N19" i="3" s="1"/>
  <c r="H18" i="3"/>
  <c r="L18" i="3" s="1"/>
  <c r="N18" i="3" s="1"/>
  <c r="H17" i="3"/>
  <c r="L17" i="3" s="1"/>
  <c r="N17" i="3" s="1"/>
  <c r="H16" i="3"/>
  <c r="L16" i="3" s="1"/>
  <c r="N16" i="3" s="1"/>
  <c r="H15" i="3"/>
  <c r="L15" i="3" s="1"/>
  <c r="N15" i="3" s="1"/>
  <c r="H14" i="3"/>
  <c r="L14" i="3" s="1"/>
  <c r="N14" i="3" s="1"/>
  <c r="H13" i="3"/>
  <c r="L13" i="3" s="1"/>
  <c r="N13" i="3" s="1"/>
  <c r="H12" i="3"/>
  <c r="L12" i="3" s="1"/>
  <c r="N12" i="3" s="1"/>
  <c r="H11" i="3"/>
  <c r="L11" i="3" s="1"/>
  <c r="N11" i="3" s="1"/>
  <c r="H10" i="3"/>
  <c r="L10" i="3" s="1"/>
  <c r="N10" i="3" s="1"/>
  <c r="H9" i="3"/>
  <c r="L9" i="3" s="1"/>
  <c r="N9" i="3" s="1"/>
  <c r="H8" i="3"/>
  <c r="L8" i="3" s="1"/>
  <c r="N8" i="3" s="1"/>
  <c r="H7" i="3"/>
  <c r="L7" i="3" s="1"/>
  <c r="N7" i="3" s="1"/>
  <c r="H6" i="3"/>
  <c r="L6" i="3" s="1"/>
  <c r="N6" i="3" s="1"/>
  <c r="D6" i="3"/>
  <c r="D7" i="3" s="1"/>
  <c r="G7" i="3" s="1"/>
  <c r="H5" i="3"/>
  <c r="L5" i="3" s="1"/>
  <c r="N5" i="3" s="1"/>
  <c r="G5" i="3"/>
  <c r="E5" i="3"/>
  <c r="F5" i="3" s="1"/>
  <c r="N6" i="5" l="1"/>
  <c r="M6" i="5"/>
  <c r="N5" i="5"/>
  <c r="M5" i="5"/>
  <c r="D7" i="5"/>
  <c r="G6" i="3"/>
  <c r="M6" i="3" s="1"/>
  <c r="M7" i="3"/>
  <c r="M5" i="3"/>
  <c r="E7" i="3"/>
  <c r="D8" i="3"/>
  <c r="E6" i="3"/>
  <c r="F6" i="3" s="1"/>
  <c r="G7" i="5" l="1"/>
  <c r="M7" i="5" s="1"/>
  <c r="E7" i="5"/>
  <c r="F7" i="5" s="1"/>
  <c r="D8" i="5"/>
  <c r="D9" i="3"/>
  <c r="E8" i="3"/>
  <c r="F8" i="3" s="1"/>
  <c r="G8" i="3"/>
  <c r="M8" i="3" s="1"/>
  <c r="F7" i="3"/>
  <c r="G8" i="5" l="1"/>
  <c r="M8" i="5" s="1"/>
  <c r="E8" i="5"/>
  <c r="F8" i="5" s="1"/>
  <c r="D9" i="5"/>
  <c r="E9" i="3"/>
  <c r="F9" i="3" s="1"/>
  <c r="D10" i="3"/>
  <c r="G9" i="3"/>
  <c r="M9" i="3" s="1"/>
  <c r="G9" i="5" l="1"/>
  <c r="M9" i="5" s="1"/>
  <c r="E9" i="5"/>
  <c r="F9" i="5" s="1"/>
  <c r="D10" i="5"/>
  <c r="D11" i="3"/>
  <c r="E10" i="3"/>
  <c r="F10" i="3" s="1"/>
  <c r="G10" i="3"/>
  <c r="M10" i="3" s="1"/>
  <c r="G10" i="5" l="1"/>
  <c r="M10" i="5" s="1"/>
  <c r="E10" i="5"/>
  <c r="F10" i="5" s="1"/>
  <c r="D11" i="5"/>
  <c r="E11" i="3"/>
  <c r="F11" i="3" s="1"/>
  <c r="D12" i="3"/>
  <c r="G11" i="3"/>
  <c r="M11" i="3" s="1"/>
  <c r="G11" i="5" l="1"/>
  <c r="M11" i="5" s="1"/>
  <c r="E11" i="5"/>
  <c r="F11" i="5" s="1"/>
  <c r="D12" i="5"/>
  <c r="D13" i="3"/>
  <c r="E12" i="3"/>
  <c r="F12" i="3" s="1"/>
  <c r="G12" i="3"/>
  <c r="M12" i="3" s="1"/>
  <c r="G12" i="5" l="1"/>
  <c r="M12" i="5" s="1"/>
  <c r="E12" i="5"/>
  <c r="F12" i="5" s="1"/>
  <c r="D13" i="5"/>
  <c r="E13" i="3"/>
  <c r="F13" i="3" s="1"/>
  <c r="D14" i="3"/>
  <c r="G13" i="3"/>
  <c r="M13" i="3" s="1"/>
  <c r="G13" i="5" l="1"/>
  <c r="M13" i="5" s="1"/>
  <c r="E13" i="5"/>
  <c r="F13" i="5" s="1"/>
  <c r="D14" i="5"/>
  <c r="D15" i="3"/>
  <c r="E14" i="3"/>
  <c r="F14" i="3" s="1"/>
  <c r="G14" i="3"/>
  <c r="M14" i="3" s="1"/>
  <c r="G14" i="5" l="1"/>
  <c r="M14" i="5" s="1"/>
  <c r="E14" i="5"/>
  <c r="F14" i="5" s="1"/>
  <c r="D15" i="5"/>
  <c r="E15" i="3"/>
  <c r="F15" i="3" s="1"/>
  <c r="D16" i="3"/>
  <c r="G15" i="3"/>
  <c r="G15" i="5" l="1"/>
  <c r="E15" i="5"/>
  <c r="F15" i="5" s="1"/>
  <c r="D16" i="5"/>
  <c r="G16" i="3"/>
  <c r="D17" i="3"/>
  <c r="E16" i="3"/>
  <c r="F16" i="3" s="1"/>
  <c r="G16" i="5" l="1"/>
  <c r="E16" i="5"/>
  <c r="F16" i="5" s="1"/>
  <c r="D17" i="5"/>
  <c r="E17" i="3"/>
  <c r="F17" i="3" s="1"/>
  <c r="G17" i="3"/>
  <c r="M17" i="3" s="1"/>
  <c r="D18" i="3"/>
  <c r="D19" i="3" s="1"/>
  <c r="D20" i="3" s="1"/>
  <c r="D22" i="3" s="1"/>
  <c r="D23" i="3" s="1"/>
  <c r="G17" i="5" l="1"/>
  <c r="M17" i="5" s="1"/>
  <c r="E17" i="5"/>
  <c r="F17" i="5" s="1"/>
  <c r="D18" i="5"/>
  <c r="G18" i="3"/>
  <c r="M18" i="3" s="1"/>
  <c r="E18" i="3"/>
  <c r="F18" i="3" s="1"/>
  <c r="G18" i="5" l="1"/>
  <c r="M18" i="5" s="1"/>
  <c r="E18" i="5"/>
  <c r="F18" i="5" s="1"/>
  <c r="D19" i="5"/>
  <c r="E19" i="3"/>
  <c r="G19" i="3"/>
  <c r="M19" i="3" s="1"/>
  <c r="G19" i="5" l="1"/>
  <c r="M19" i="5" s="1"/>
  <c r="D20" i="5"/>
  <c r="E19" i="5"/>
  <c r="F19" i="5" s="1"/>
  <c r="F40" i="5" s="1"/>
  <c r="F19" i="3"/>
  <c r="G20" i="3"/>
  <c r="E20" i="3"/>
  <c r="F20" i="3" s="1"/>
  <c r="G20" i="5" l="1"/>
  <c r="D22" i="5"/>
  <c r="E20" i="5"/>
  <c r="F20" i="5" s="1"/>
  <c r="P20" i="3"/>
  <c r="Q20" i="3" s="1"/>
  <c r="R20" i="3" s="1"/>
  <c r="P20" i="5" l="1"/>
  <c r="Q20" i="5" s="1"/>
  <c r="R20" i="5" s="1"/>
  <c r="S20" i="5" s="1"/>
  <c r="J20" i="5" s="1"/>
  <c r="G22" i="5"/>
  <c r="M22" i="5" s="1"/>
  <c r="D23" i="5"/>
  <c r="E22" i="5"/>
  <c r="F22" i="5" s="1"/>
  <c r="S20" i="3"/>
  <c r="J20" i="3" s="1"/>
  <c r="E23" i="3"/>
  <c r="D24" i="3"/>
  <c r="G23" i="3"/>
  <c r="M23" i="3" s="1"/>
  <c r="K20" i="5" l="1"/>
  <c r="L20" i="5"/>
  <c r="G23" i="5"/>
  <c r="M23" i="5" s="1"/>
  <c r="E23" i="5"/>
  <c r="F23" i="5" s="1"/>
  <c r="D24" i="5"/>
  <c r="K20" i="3"/>
  <c r="L20" i="3"/>
  <c r="N20" i="3" s="1"/>
  <c r="N21" i="3" s="1"/>
  <c r="E24" i="3"/>
  <c r="F24" i="3" s="1"/>
  <c r="D25" i="3"/>
  <c r="G24" i="3"/>
  <c r="M24" i="3" s="1"/>
  <c r="N20" i="5" l="1"/>
  <c r="N21" i="5" s="1"/>
  <c r="M20" i="5"/>
  <c r="M21" i="5" s="1"/>
  <c r="G24" i="5"/>
  <c r="M24" i="5" s="1"/>
  <c r="E24" i="5"/>
  <c r="F24" i="5" s="1"/>
  <c r="D25" i="5"/>
  <c r="M20" i="3"/>
  <c r="M21" i="3" s="1"/>
  <c r="E25" i="3"/>
  <c r="F25" i="3" s="1"/>
  <c r="D26" i="3"/>
  <c r="G25" i="3"/>
  <c r="M25" i="3" s="1"/>
  <c r="G25" i="5" l="1"/>
  <c r="M25" i="5" s="1"/>
  <c r="E25" i="5"/>
  <c r="F25" i="5" s="1"/>
  <c r="D26" i="5"/>
  <c r="E26" i="3"/>
  <c r="F26" i="3" s="1"/>
  <c r="D27" i="3"/>
  <c r="G26" i="3"/>
  <c r="M26" i="3" s="1"/>
  <c r="G26" i="5" l="1"/>
  <c r="M26" i="5" s="1"/>
  <c r="E26" i="5"/>
  <c r="F26" i="5" s="1"/>
  <c r="D27" i="5"/>
  <c r="E27" i="3"/>
  <c r="F27" i="3" s="1"/>
  <c r="D28" i="3"/>
  <c r="G27" i="3"/>
  <c r="M27" i="3" s="1"/>
  <c r="G27" i="5" l="1"/>
  <c r="M27" i="5" s="1"/>
  <c r="D28" i="5"/>
  <c r="E27" i="5"/>
  <c r="F27" i="5" s="1"/>
  <c r="E28" i="3"/>
  <c r="F28" i="3" s="1"/>
  <c r="D29" i="3"/>
  <c r="G28" i="3"/>
  <c r="M28" i="3" s="1"/>
  <c r="G28" i="5" l="1"/>
  <c r="M28" i="5" s="1"/>
  <c r="E28" i="5"/>
  <c r="F28" i="5" s="1"/>
  <c r="D29" i="5"/>
  <c r="E29" i="3"/>
  <c r="F29" i="3" s="1"/>
  <c r="G29" i="3"/>
  <c r="M29" i="3" s="1"/>
  <c r="G29" i="5" l="1"/>
  <c r="M29" i="5" s="1"/>
  <c r="E29" i="5"/>
  <c r="F29" i="5" s="1"/>
  <c r="D30" i="5"/>
  <c r="G30" i="5" l="1"/>
  <c r="M30" i="5" s="1"/>
  <c r="D31" i="5"/>
  <c r="E30" i="5"/>
  <c r="F30" i="5" s="1"/>
  <c r="G31" i="5" l="1"/>
  <c r="M31" i="5" s="1"/>
  <c r="E31" i="5"/>
  <c r="F31" i="5" s="1"/>
  <c r="D32" i="5"/>
  <c r="G32" i="5" l="1"/>
  <c r="M32" i="5" s="1"/>
  <c r="D33" i="5"/>
  <c r="E32" i="5"/>
  <c r="F32" i="5" s="1"/>
  <c r="G33" i="5" l="1"/>
  <c r="M33" i="5" s="1"/>
  <c r="D34" i="5"/>
  <c r="E33" i="5"/>
  <c r="F33" i="5" s="1"/>
  <c r="G34" i="5" l="1"/>
  <c r="M34" i="5" s="1"/>
  <c r="D35" i="5"/>
  <c r="E34" i="5"/>
  <c r="F34" i="5" s="1"/>
  <c r="G35" i="5" l="1"/>
  <c r="M35" i="5" s="1"/>
  <c r="E35" i="5"/>
  <c r="F35" i="5" s="1"/>
  <c r="D36" i="5"/>
  <c r="G36" i="5" l="1"/>
  <c r="M36" i="5" s="1"/>
  <c r="E36" i="5"/>
  <c r="F36" i="5" s="1"/>
  <c r="D37" i="5"/>
  <c r="G37" i="5" l="1"/>
  <c r="M37" i="5" s="1"/>
  <c r="E37" i="5"/>
  <c r="F37" i="5" s="1"/>
  <c r="G22" i="3"/>
  <c r="E22" i="3"/>
  <c r="F22" i="3" s="1"/>
  <c r="F23" i="3" l="1"/>
  <c r="L22" i="3" l="1"/>
  <c r="N22" i="3" l="1"/>
  <c r="M22" i="3"/>
</calcChain>
</file>

<file path=xl/sharedStrings.xml><?xml version="1.0" encoding="utf-8"?>
<sst xmlns="http://schemas.openxmlformats.org/spreadsheetml/2006/main" count="142" uniqueCount="74">
  <si>
    <t xml:space="preserve">sphere volume </t>
  </si>
  <si>
    <t>shell volume</t>
  </si>
  <si>
    <t>μm</t>
  </si>
  <si>
    <r>
      <t>μm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</si>
  <si>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μm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/ms</t>
    </r>
  </si>
  <si>
    <t>μm/ms</t>
  </si>
  <si>
    <t>shell thickness</t>
  </si>
  <si>
    <t>shell outer radius</t>
  </si>
  <si>
    <r>
      <t>molecules/μm</t>
    </r>
    <r>
      <rPr>
        <vertAlign val="superscript"/>
        <sz val="11"/>
        <color theme="1"/>
        <rFont val="Calibri"/>
        <family val="2"/>
        <scheme val="minor"/>
      </rPr>
      <t>2</t>
    </r>
  </si>
  <si>
    <t>M</t>
  </si>
  <si>
    <t>lipid molarity in shell</t>
  </si>
  <si>
    <t>total lipid molecules on sphere surface</t>
  </si>
  <si>
    <t>molecules / mole</t>
  </si>
  <si>
    <t>Avo-gadro's number</t>
  </si>
  <si>
    <r>
      <t>μm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(femtoL)</t>
    </r>
  </si>
  <si>
    <t>average lipid molecules / liter in shell</t>
  </si>
  <si>
    <t>assumed lipid density</t>
  </si>
  <si>
    <t>assumed free diffusion constant</t>
  </si>
  <si>
    <t>shell outer area (= A)</t>
  </si>
  <si>
    <t>final divisor</t>
  </si>
  <si>
    <t>7505_10nm</t>
  </si>
  <si>
    <t>shell05</t>
  </si>
  <si>
    <t>shell10</t>
  </si>
  <si>
    <t>shell20</t>
  </si>
  <si>
    <t>shell30</t>
  </si>
  <si>
    <t>shell40</t>
  </si>
  <si>
    <t>shell50</t>
  </si>
  <si>
    <t>shell60</t>
  </si>
  <si>
    <t>shell70</t>
  </si>
  <si>
    <t>shell90</t>
  </si>
  <si>
    <t>shell100</t>
  </si>
  <si>
    <t>shell110</t>
  </si>
  <si>
    <t>shell120</t>
  </si>
  <si>
    <t>shell130</t>
  </si>
  <si>
    <t>shell140</t>
  </si>
  <si>
    <t>shell15</t>
  </si>
  <si>
    <t>shell150</t>
  </si>
  <si>
    <t>shell25</t>
  </si>
  <si>
    <t>shell35</t>
  </si>
  <si>
    <t>shell45</t>
  </si>
  <si>
    <t>shell55</t>
  </si>
  <si>
    <t>shell65</t>
  </si>
  <si>
    <t>shell95</t>
  </si>
  <si>
    <t>shell105</t>
  </si>
  <si>
    <t>shell115</t>
  </si>
  <si>
    <t>shell125</t>
  </si>
  <si>
    <t>shell135</t>
  </si>
  <si>
    <t>shell145</t>
  </si>
  <si>
    <t>shell155</t>
  </si>
  <si>
    <t>shell7495</t>
  </si>
  <si>
    <t>shell80</t>
  </si>
  <si>
    <t>shell85</t>
  </si>
  <si>
    <t>shell name</t>
  </si>
  <si>
    <r>
      <t>Effective Diffusion constant D</t>
    </r>
    <r>
      <rPr>
        <vertAlign val="subscript"/>
        <sz val="10"/>
        <color theme="1"/>
        <rFont val="Calibri"/>
        <family val="2"/>
        <scheme val="minor"/>
      </rPr>
      <t>eff</t>
    </r>
  </si>
  <si>
    <r>
      <t>average lipid molecules / μm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in shell</t>
    </r>
  </si>
  <si>
    <t>total intracellular volume</t>
  </si>
  <si>
    <t>permeability</t>
  </si>
  <si>
    <r>
      <t>μm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</si>
  <si>
    <r>
      <t>μm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/ms</t>
    </r>
  </si>
  <si>
    <t>compartment</t>
  </si>
  <si>
    <t>membrane shell</t>
  </si>
  <si>
    <t>mebrane barrier</t>
  </si>
  <si>
    <r>
      <t>Classical permeability, 
k = D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/ thickness</t>
    </r>
  </si>
  <si>
    <r>
      <t>assumed fluoxetine-lipid K</t>
    </r>
    <r>
      <rPr>
        <vertAlign val="subscript"/>
        <sz val="12"/>
        <color theme="1"/>
        <rFont val="Calibri"/>
        <family val="2"/>
        <scheme val="minor"/>
      </rPr>
      <t>d</t>
    </r>
  </si>
  <si>
    <r>
      <t>n</t>
    </r>
    <r>
      <rPr>
        <vertAlign val="subscript"/>
        <sz val="14"/>
        <color theme="1"/>
        <rFont val="Calibri"/>
        <family val="2"/>
        <scheme val="minor"/>
      </rPr>
      <t>pH</t>
    </r>
  </si>
  <si>
    <r>
      <t>n</t>
    </r>
    <r>
      <rPr>
        <vertAlign val="subscript"/>
        <sz val="14"/>
        <color theme="1"/>
        <rFont val="Calibri"/>
        <family val="2"/>
        <scheme val="minor"/>
      </rPr>
      <t>accum</t>
    </r>
  </si>
  <si>
    <r>
      <t>k</t>
    </r>
    <r>
      <rPr>
        <vertAlign val="subscript"/>
        <sz val="12"/>
        <color theme="1"/>
        <rFont val="Calibri"/>
        <family val="2"/>
        <scheme val="minor"/>
      </rPr>
      <t xml:space="preserve">f </t>
    </r>
    <r>
      <rPr>
        <sz val="12"/>
        <color theme="1"/>
        <rFont val="Calibri"/>
        <family val="2"/>
        <scheme val="minor"/>
      </rPr>
      <t xml:space="preserve"> =k</t>
    </r>
    <r>
      <rPr>
        <vertAlign val="subscript"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 = 
D</t>
    </r>
    <r>
      <rPr>
        <vertAlign val="subscript"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*A / thickness</t>
    </r>
  </si>
  <si>
    <t>pH divisor</t>
  </si>
  <si>
    <t>binding divisor</t>
  </si>
  <si>
    <t>cytoplasmic shells</t>
  </si>
  <si>
    <t>extracellular shells</t>
  </si>
  <si>
    <t>NA</t>
  </si>
  <si>
    <t>1st-order rate constants</t>
  </si>
  <si>
    <t>membrane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</si>
</sst>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DDDD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2" borderId="0" xfId="0" applyNumberFormat="1" applyFill="1"/>
    <xf numFmtId="166" fontId="0" fillId="2" borderId="0" xfId="0" applyNumberFormat="1" applyFill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 applyAlignment="1">
      <alignment wrapText="1"/>
    </xf>
    <xf numFmtId="0" fontId="0" fillId="0" borderId="0" xfId="0" applyFill="1"/>
    <xf numFmtId="11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166" fontId="0" fillId="3" borderId="0" xfId="0" applyNumberFormat="1" applyFill="1"/>
    <xf numFmtId="11" fontId="0" fillId="3" borderId="0" xfId="0" applyNumberFormat="1" applyFill="1"/>
    <xf numFmtId="0" fontId="0" fillId="3" borderId="0" xfId="0" applyNumberFormat="1" applyFill="1"/>
    <xf numFmtId="11" fontId="0" fillId="2" borderId="0" xfId="0" quotePrefix="1" applyNumberFormat="1" applyFill="1"/>
    <xf numFmtId="0" fontId="5" fillId="0" borderId="0" xfId="0" applyFont="1" applyAlignment="1">
      <alignment wrapText="1"/>
    </xf>
    <xf numFmtId="1" fontId="0" fillId="2" borderId="0" xfId="0" applyNumberFormat="1" applyFill="1"/>
    <xf numFmtId="165" fontId="0" fillId="0" borderId="0" xfId="0" applyNumberFormat="1" applyFill="1"/>
    <xf numFmtId="164" fontId="0" fillId="0" borderId="0" xfId="0" applyNumberFormat="1" applyFill="1"/>
    <xf numFmtId="11" fontId="0" fillId="0" borderId="0" xfId="0" quotePrefix="1" applyNumberFormat="1" applyFill="1"/>
    <xf numFmtId="11" fontId="0" fillId="4" borderId="0" xfId="0" applyNumberFormat="1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horizontal="right"/>
    </xf>
    <xf numFmtId="165" fontId="0" fillId="4" borderId="0" xfId="0" applyNumberFormat="1" applyFill="1"/>
    <xf numFmtId="166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wrapText="1"/>
    </xf>
    <xf numFmtId="0" fontId="1" fillId="5" borderId="0" xfId="0" applyFont="1" applyFill="1" applyAlignment="1">
      <alignment wrapText="1"/>
    </xf>
    <xf numFmtId="11" fontId="8" fillId="2" borderId="0" xfId="0" applyNumberFormat="1" applyFont="1" applyFill="1" applyProtection="1">
      <protection hidden="1"/>
    </xf>
    <xf numFmtId="0" fontId="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164" fontId="0" fillId="5" borderId="0" xfId="0" applyNumberFormat="1" applyFill="1" applyAlignment="1">
      <alignment horizontal="right"/>
    </xf>
    <xf numFmtId="0" fontId="10" fillId="0" borderId="0" xfId="0" applyFont="1" applyFill="1" applyAlignment="1">
      <alignment wrapText="1"/>
    </xf>
    <xf numFmtId="2" fontId="0" fillId="5" borderId="0" xfId="0" applyNumberFormat="1" applyFill="1"/>
    <xf numFmtId="2" fontId="3" fillId="5" borderId="0" xfId="0" applyNumberFormat="1" applyFont="1" applyFill="1"/>
    <xf numFmtId="165" fontId="8" fillId="5" borderId="0" xfId="0" applyNumberFormat="1" applyFont="1" applyFill="1" applyProtection="1">
      <protection hidden="1"/>
    </xf>
    <xf numFmtId="165" fontId="3" fillId="5" borderId="0" xfId="0" applyNumberFormat="1" applyFont="1" applyFill="1"/>
    <xf numFmtId="164" fontId="8" fillId="5" borderId="0" xfId="0" applyNumberFormat="1" applyFont="1" applyFill="1" applyProtection="1">
      <protection hidden="1"/>
    </xf>
    <xf numFmtId="164" fontId="3" fillId="5" borderId="0" xfId="0" applyNumberFormat="1" applyFont="1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0C5A-3157-4FF4-A5E0-70083F4A4490}">
  <dimension ref="A1:T32"/>
  <sheetViews>
    <sheetView tabSelected="1" workbookViewId="0">
      <selection activeCell="A21" sqref="A21"/>
    </sheetView>
  </sheetViews>
  <sheetFormatPr defaultRowHeight="14.25" x14ac:dyDescent="0.45"/>
  <cols>
    <col min="1" max="1" width="16.46484375" style="13" customWidth="1"/>
    <col min="2" max="2" width="8.59765625" hidden="1" customWidth="1"/>
    <col min="3" max="3" width="3.53125" hidden="1" customWidth="1"/>
    <col min="4" max="4" width="9.06640625" customWidth="1"/>
    <col min="5" max="5" width="11.19921875" hidden="1" customWidth="1"/>
    <col min="6" max="6" width="13.3984375" style="11" customWidth="1"/>
    <col min="7" max="7" width="10.73046875" hidden="1" customWidth="1"/>
    <col min="8" max="8" width="11.06640625" hidden="1" customWidth="1"/>
    <col min="9" max="9" width="11.9296875" customWidth="1"/>
    <col min="10" max="10" width="9.46484375" customWidth="1"/>
    <col min="11" max="11" width="8.33203125" hidden="1" customWidth="1"/>
    <col min="12" max="12" width="10.06640625" hidden="1" customWidth="1"/>
    <col min="13" max="13" width="12.33203125" style="11" customWidth="1"/>
    <col min="14" max="14" width="11.796875" customWidth="1"/>
    <col min="15" max="17" width="0" hidden="1" customWidth="1"/>
    <col min="18" max="18" width="8" hidden="1" customWidth="1"/>
    <col min="20" max="20" width="11" customWidth="1"/>
  </cols>
  <sheetData>
    <row r="1" spans="1:20" ht="47.25" x14ac:dyDescent="0.5">
      <c r="I1" s="35" t="s">
        <v>67</v>
      </c>
      <c r="J1" s="35" t="s">
        <v>68</v>
      </c>
      <c r="M1" s="40" t="s">
        <v>72</v>
      </c>
      <c r="N1" t="s">
        <v>56</v>
      </c>
    </row>
    <row r="2" spans="1:20" s="7" customFormat="1" ht="73.150000000000006" customHeight="1" x14ac:dyDescent="0.75">
      <c r="A2" s="38" t="s">
        <v>59</v>
      </c>
      <c r="B2" s="19" t="s">
        <v>52</v>
      </c>
      <c r="C2" s="19" t="s">
        <v>6</v>
      </c>
      <c r="D2" s="35" t="s">
        <v>7</v>
      </c>
      <c r="E2" s="19" t="s">
        <v>0</v>
      </c>
      <c r="F2" s="36" t="s">
        <v>1</v>
      </c>
      <c r="G2" s="19" t="s">
        <v>18</v>
      </c>
      <c r="H2" s="19" t="s">
        <v>17</v>
      </c>
      <c r="I2" s="37" t="s">
        <v>64</v>
      </c>
      <c r="J2" s="37" t="s">
        <v>65</v>
      </c>
      <c r="K2" s="19" t="s">
        <v>19</v>
      </c>
      <c r="L2" s="19" t="s">
        <v>53</v>
      </c>
      <c r="M2" s="36" t="s">
        <v>66</v>
      </c>
      <c r="N2" s="34" t="s">
        <v>62</v>
      </c>
      <c r="O2" s="19" t="s">
        <v>16</v>
      </c>
      <c r="P2" s="19" t="s">
        <v>11</v>
      </c>
      <c r="Q2" s="19" t="s">
        <v>54</v>
      </c>
      <c r="R2" s="19" t="s">
        <v>15</v>
      </c>
      <c r="S2" s="35" t="s">
        <v>10</v>
      </c>
      <c r="T2" s="35" t="s">
        <v>63</v>
      </c>
    </row>
    <row r="3" spans="1:20" s="7" customFormat="1" ht="18.75" customHeight="1" x14ac:dyDescent="0.45">
      <c r="A3" s="25"/>
      <c r="C3" s="9" t="s">
        <v>2</v>
      </c>
      <c r="D3" s="9" t="s">
        <v>2</v>
      </c>
      <c r="E3" s="7" t="s">
        <v>14</v>
      </c>
      <c r="F3" s="31" t="s">
        <v>57</v>
      </c>
      <c r="G3" s="7" t="s">
        <v>3</v>
      </c>
      <c r="H3" s="7" t="s">
        <v>4</v>
      </c>
      <c r="L3" s="7" t="s">
        <v>4</v>
      </c>
      <c r="M3" s="32" t="s">
        <v>58</v>
      </c>
      <c r="N3" s="9" t="s">
        <v>5</v>
      </c>
      <c r="O3" s="7" t="s">
        <v>8</v>
      </c>
      <c r="S3" s="7" t="s">
        <v>9</v>
      </c>
      <c r="T3" s="7" t="s">
        <v>9</v>
      </c>
    </row>
    <row r="4" spans="1:20" x14ac:dyDescent="0.45">
      <c r="C4">
        <v>0.5</v>
      </c>
      <c r="D4" s="1"/>
      <c r="F4" s="30"/>
      <c r="H4">
        <v>0.2</v>
      </c>
      <c r="M4" s="30"/>
      <c r="O4" s="8"/>
    </row>
    <row r="5" spans="1:20" x14ac:dyDescent="0.45">
      <c r="A5" s="47" t="s">
        <v>69</v>
      </c>
      <c r="B5" t="s">
        <v>21</v>
      </c>
      <c r="D5">
        <v>0.5</v>
      </c>
      <c r="E5" s="2">
        <f>(4/3)*3.14159*D5^3</f>
        <v>0.52359833333333328</v>
      </c>
      <c r="F5" s="41">
        <f>E5</f>
        <v>0.52359833333333328</v>
      </c>
      <c r="G5" s="3">
        <f>4*3.14159*D5^2</f>
        <v>3.1415899999999999</v>
      </c>
      <c r="H5">
        <f>H$4</f>
        <v>0.2</v>
      </c>
      <c r="I5">
        <v>1</v>
      </c>
      <c r="J5">
        <v>1</v>
      </c>
      <c r="K5">
        <v>1</v>
      </c>
      <c r="L5">
        <f t="shared" ref="L5:L29" si="0">H5/(I5*J5)</f>
        <v>0.2</v>
      </c>
      <c r="M5" s="41">
        <f t="shared" ref="M5:M14" si="1">G5*L5/C$4</f>
        <v>1.2566360000000001</v>
      </c>
      <c r="N5">
        <f t="shared" ref="N5:N20" si="2">L5/C$4</f>
        <v>0.4</v>
      </c>
    </row>
    <row r="6" spans="1:20" x14ac:dyDescent="0.45">
      <c r="A6" s="48"/>
      <c r="B6" t="s">
        <v>22</v>
      </c>
      <c r="D6">
        <f t="shared" ref="D6:D18" si="3">D5+C$4</f>
        <v>1</v>
      </c>
      <c r="E6" s="2">
        <f t="shared" ref="E6:E29" si="4">(4/3)*3.14159*D6^3</f>
        <v>4.1887866666666662</v>
      </c>
      <c r="F6" s="41">
        <f>E6-E5</f>
        <v>3.665188333333333</v>
      </c>
      <c r="G6" s="3">
        <f t="shared" ref="G6:G29" si="5">4*3.14159*D6^2</f>
        <v>12.56636</v>
      </c>
      <c r="H6">
        <f t="shared" ref="H6:H29" si="6">H$4</f>
        <v>0.2</v>
      </c>
      <c r="I6">
        <v>1</v>
      </c>
      <c r="J6">
        <v>1</v>
      </c>
      <c r="K6">
        <v>1</v>
      </c>
      <c r="L6">
        <f t="shared" si="0"/>
        <v>0.2</v>
      </c>
      <c r="M6" s="41">
        <f t="shared" si="1"/>
        <v>5.0265440000000003</v>
      </c>
      <c r="N6">
        <f t="shared" si="2"/>
        <v>0.4</v>
      </c>
    </row>
    <row r="7" spans="1:20" x14ac:dyDescent="0.45">
      <c r="A7" s="48"/>
      <c r="B7" t="s">
        <v>35</v>
      </c>
      <c r="D7">
        <f t="shared" si="3"/>
        <v>1.5</v>
      </c>
      <c r="E7" s="2">
        <f t="shared" si="4"/>
        <v>14.137154999999998</v>
      </c>
      <c r="F7" s="41">
        <f t="shared" ref="F7:F29" si="7">E7-E6</f>
        <v>9.948368333333331</v>
      </c>
      <c r="G7" s="3">
        <f t="shared" si="5"/>
        <v>28.27431</v>
      </c>
      <c r="H7">
        <f t="shared" si="6"/>
        <v>0.2</v>
      </c>
      <c r="I7">
        <v>1</v>
      </c>
      <c r="J7">
        <v>1</v>
      </c>
      <c r="K7">
        <v>1</v>
      </c>
      <c r="L7">
        <f t="shared" si="0"/>
        <v>0.2</v>
      </c>
      <c r="M7" s="41">
        <f t="shared" si="1"/>
        <v>11.309724000000001</v>
      </c>
      <c r="N7">
        <f t="shared" si="2"/>
        <v>0.4</v>
      </c>
    </row>
    <row r="8" spans="1:20" x14ac:dyDescent="0.45">
      <c r="A8" s="48"/>
      <c r="B8" t="s">
        <v>23</v>
      </c>
      <c r="D8">
        <f t="shared" si="3"/>
        <v>2</v>
      </c>
      <c r="E8" s="2">
        <f t="shared" si="4"/>
        <v>33.51029333333333</v>
      </c>
      <c r="F8" s="41">
        <f t="shared" si="7"/>
        <v>19.37313833333333</v>
      </c>
      <c r="G8" s="3">
        <f t="shared" si="5"/>
        <v>50.265439999999998</v>
      </c>
      <c r="H8">
        <f t="shared" si="6"/>
        <v>0.2</v>
      </c>
      <c r="I8">
        <v>1</v>
      </c>
      <c r="J8">
        <v>1</v>
      </c>
      <c r="K8">
        <v>1</v>
      </c>
      <c r="L8">
        <f t="shared" si="0"/>
        <v>0.2</v>
      </c>
      <c r="M8" s="41">
        <f t="shared" si="1"/>
        <v>20.106176000000001</v>
      </c>
      <c r="N8">
        <f t="shared" si="2"/>
        <v>0.4</v>
      </c>
    </row>
    <row r="9" spans="1:20" x14ac:dyDescent="0.45">
      <c r="A9" s="48"/>
      <c r="B9" t="s">
        <v>37</v>
      </c>
      <c r="D9">
        <f t="shared" si="3"/>
        <v>2.5</v>
      </c>
      <c r="E9" s="2">
        <f t="shared" si="4"/>
        <v>65.449791666666655</v>
      </c>
      <c r="F9" s="41">
        <f t="shared" si="7"/>
        <v>31.939498333333326</v>
      </c>
      <c r="G9" s="3">
        <f t="shared" si="5"/>
        <v>78.539749999999998</v>
      </c>
      <c r="H9">
        <f t="shared" si="6"/>
        <v>0.2</v>
      </c>
      <c r="I9">
        <v>1</v>
      </c>
      <c r="J9">
        <v>1</v>
      </c>
      <c r="K9">
        <v>1</v>
      </c>
      <c r="L9">
        <f t="shared" si="0"/>
        <v>0.2</v>
      </c>
      <c r="M9" s="41">
        <f t="shared" si="1"/>
        <v>31.415900000000001</v>
      </c>
      <c r="N9">
        <f t="shared" si="2"/>
        <v>0.4</v>
      </c>
    </row>
    <row r="10" spans="1:20" x14ac:dyDescent="0.45">
      <c r="A10" s="48"/>
      <c r="B10" t="s">
        <v>24</v>
      </c>
      <c r="D10">
        <f t="shared" si="3"/>
        <v>3</v>
      </c>
      <c r="E10" s="2">
        <f t="shared" si="4"/>
        <v>113.09723999999999</v>
      </c>
      <c r="F10" s="41">
        <f t="shared" si="7"/>
        <v>47.64744833333333</v>
      </c>
      <c r="G10" s="3">
        <f t="shared" si="5"/>
        <v>113.09724</v>
      </c>
      <c r="H10">
        <f t="shared" si="6"/>
        <v>0.2</v>
      </c>
      <c r="I10">
        <v>1</v>
      </c>
      <c r="J10">
        <v>1</v>
      </c>
      <c r="K10">
        <v>1</v>
      </c>
      <c r="L10">
        <f t="shared" si="0"/>
        <v>0.2</v>
      </c>
      <c r="M10" s="41">
        <f t="shared" si="1"/>
        <v>45.238896000000004</v>
      </c>
      <c r="N10">
        <f t="shared" si="2"/>
        <v>0.4</v>
      </c>
    </row>
    <row r="11" spans="1:20" x14ac:dyDescent="0.45">
      <c r="A11" s="48"/>
      <c r="B11" t="s">
        <v>38</v>
      </c>
      <c r="D11">
        <f t="shared" si="3"/>
        <v>3.5</v>
      </c>
      <c r="E11" s="2">
        <f t="shared" si="4"/>
        <v>179.59422833333332</v>
      </c>
      <c r="F11" s="41">
        <f t="shared" si="7"/>
        <v>66.496988333333334</v>
      </c>
      <c r="G11" s="3">
        <f t="shared" si="5"/>
        <v>153.93790999999999</v>
      </c>
      <c r="H11">
        <f t="shared" si="6"/>
        <v>0.2</v>
      </c>
      <c r="I11">
        <v>1</v>
      </c>
      <c r="J11">
        <v>1</v>
      </c>
      <c r="K11">
        <v>1</v>
      </c>
      <c r="L11">
        <f t="shared" si="0"/>
        <v>0.2</v>
      </c>
      <c r="M11" s="41">
        <f t="shared" si="1"/>
        <v>61.575164000000001</v>
      </c>
      <c r="N11">
        <f t="shared" si="2"/>
        <v>0.4</v>
      </c>
    </row>
    <row r="12" spans="1:20" x14ac:dyDescent="0.45">
      <c r="A12" s="48"/>
      <c r="B12" t="s">
        <v>25</v>
      </c>
      <c r="D12">
        <f t="shared" si="3"/>
        <v>4</v>
      </c>
      <c r="E12" s="2">
        <f t="shared" si="4"/>
        <v>268.08234666666664</v>
      </c>
      <c r="F12" s="41">
        <f t="shared" si="7"/>
        <v>88.488118333333318</v>
      </c>
      <c r="G12" s="3">
        <f t="shared" si="5"/>
        <v>201.06175999999999</v>
      </c>
      <c r="H12">
        <f t="shared" si="6"/>
        <v>0.2</v>
      </c>
      <c r="I12">
        <v>1</v>
      </c>
      <c r="J12">
        <v>1</v>
      </c>
      <c r="K12">
        <v>1</v>
      </c>
      <c r="L12">
        <f t="shared" si="0"/>
        <v>0.2</v>
      </c>
      <c r="M12" s="41">
        <f t="shared" si="1"/>
        <v>80.424704000000006</v>
      </c>
      <c r="N12">
        <f t="shared" si="2"/>
        <v>0.4</v>
      </c>
    </row>
    <row r="13" spans="1:20" x14ac:dyDescent="0.45">
      <c r="A13" s="48"/>
      <c r="B13" t="s">
        <v>39</v>
      </c>
      <c r="D13">
        <f t="shared" si="3"/>
        <v>4.5</v>
      </c>
      <c r="E13" s="2">
        <f t="shared" si="4"/>
        <v>381.70318499999996</v>
      </c>
      <c r="F13" s="41">
        <f t="shared" si="7"/>
        <v>113.62083833333332</v>
      </c>
      <c r="G13" s="3">
        <f t="shared" si="5"/>
        <v>254.46878999999998</v>
      </c>
      <c r="H13">
        <f t="shared" si="6"/>
        <v>0.2</v>
      </c>
      <c r="I13">
        <v>1</v>
      </c>
      <c r="J13">
        <v>1</v>
      </c>
      <c r="K13">
        <v>1</v>
      </c>
      <c r="L13">
        <f t="shared" si="0"/>
        <v>0.2</v>
      </c>
      <c r="M13" s="41">
        <f t="shared" si="1"/>
        <v>101.787516</v>
      </c>
      <c r="N13">
        <f t="shared" si="2"/>
        <v>0.4</v>
      </c>
    </row>
    <row r="14" spans="1:20" x14ac:dyDescent="0.45">
      <c r="A14" s="48"/>
      <c r="B14" t="s">
        <v>26</v>
      </c>
      <c r="D14">
        <f t="shared" si="3"/>
        <v>5</v>
      </c>
      <c r="E14" s="2">
        <f t="shared" si="4"/>
        <v>523.59833333333324</v>
      </c>
      <c r="F14" s="41">
        <f t="shared" si="7"/>
        <v>141.89514833333328</v>
      </c>
      <c r="G14" s="3">
        <f t="shared" si="5"/>
        <v>314.15899999999999</v>
      </c>
      <c r="H14">
        <f t="shared" si="6"/>
        <v>0.2</v>
      </c>
      <c r="I14">
        <v>1</v>
      </c>
      <c r="J14">
        <v>1</v>
      </c>
      <c r="K14">
        <v>1</v>
      </c>
      <c r="L14">
        <f t="shared" si="0"/>
        <v>0.2</v>
      </c>
      <c r="M14" s="41">
        <f t="shared" si="1"/>
        <v>125.6636</v>
      </c>
      <c r="N14">
        <f t="shared" si="2"/>
        <v>0.4</v>
      </c>
    </row>
    <row r="15" spans="1:20" x14ac:dyDescent="0.45">
      <c r="A15" s="48"/>
      <c r="B15" t="s">
        <v>40</v>
      </c>
      <c r="D15">
        <f t="shared" si="3"/>
        <v>5.5</v>
      </c>
      <c r="E15" s="2">
        <f t="shared" si="4"/>
        <v>696.9093816666666</v>
      </c>
      <c r="F15" s="41">
        <f t="shared" si="7"/>
        <v>173.31104833333336</v>
      </c>
      <c r="G15" s="3">
        <f t="shared" si="5"/>
        <v>380.13238999999999</v>
      </c>
      <c r="H15">
        <f t="shared" si="6"/>
        <v>0.2</v>
      </c>
      <c r="I15">
        <v>1</v>
      </c>
      <c r="J15">
        <v>1</v>
      </c>
      <c r="K15">
        <v>1</v>
      </c>
      <c r="L15">
        <f t="shared" si="0"/>
        <v>0.2</v>
      </c>
      <c r="M15" s="41">
        <v>152</v>
      </c>
      <c r="N15">
        <f t="shared" si="2"/>
        <v>0.4</v>
      </c>
    </row>
    <row r="16" spans="1:20" x14ac:dyDescent="0.45">
      <c r="A16" s="48"/>
      <c r="B16" t="s">
        <v>27</v>
      </c>
      <c r="D16">
        <f t="shared" si="3"/>
        <v>6</v>
      </c>
      <c r="E16" s="2">
        <f t="shared" si="4"/>
        <v>904.77791999999988</v>
      </c>
      <c r="F16" s="41">
        <f t="shared" si="7"/>
        <v>207.86853833333328</v>
      </c>
      <c r="G16" s="3">
        <f t="shared" si="5"/>
        <v>452.38896</v>
      </c>
      <c r="H16">
        <f t="shared" si="6"/>
        <v>0.2</v>
      </c>
      <c r="I16">
        <v>1</v>
      </c>
      <c r="J16">
        <v>1</v>
      </c>
      <c r="K16">
        <v>1</v>
      </c>
      <c r="L16">
        <f t="shared" si="0"/>
        <v>0.2</v>
      </c>
      <c r="M16" s="41">
        <v>181</v>
      </c>
      <c r="N16">
        <f t="shared" si="2"/>
        <v>0.4</v>
      </c>
      <c r="P16" s="8"/>
      <c r="Q16" s="8"/>
      <c r="R16" s="8"/>
      <c r="S16" s="8"/>
    </row>
    <row r="17" spans="1:20" x14ac:dyDescent="0.45">
      <c r="A17" s="48"/>
      <c r="B17" t="s">
        <v>41</v>
      </c>
      <c r="D17">
        <f t="shared" si="3"/>
        <v>6.5</v>
      </c>
      <c r="E17" s="2">
        <f t="shared" si="4"/>
        <v>1150.3455383333333</v>
      </c>
      <c r="F17" s="41">
        <f t="shared" si="7"/>
        <v>245.56761833333337</v>
      </c>
      <c r="G17" s="3">
        <f t="shared" si="5"/>
        <v>530.92871000000002</v>
      </c>
      <c r="H17">
        <f t="shared" si="6"/>
        <v>0.2</v>
      </c>
      <c r="I17">
        <v>1</v>
      </c>
      <c r="J17">
        <v>1</v>
      </c>
      <c r="K17">
        <v>1</v>
      </c>
      <c r="L17">
        <f t="shared" si="0"/>
        <v>0.2</v>
      </c>
      <c r="M17" s="41">
        <f>G17*L17/C$4</f>
        <v>212.37148400000001</v>
      </c>
      <c r="N17">
        <f t="shared" si="2"/>
        <v>0.4</v>
      </c>
    </row>
    <row r="18" spans="1:20" x14ac:dyDescent="0.45">
      <c r="A18" s="48"/>
      <c r="B18" t="s">
        <v>28</v>
      </c>
      <c r="D18">
        <f t="shared" si="3"/>
        <v>7</v>
      </c>
      <c r="E18" s="2">
        <f t="shared" si="4"/>
        <v>1436.7538266666666</v>
      </c>
      <c r="F18" s="41">
        <f t="shared" si="7"/>
        <v>286.4082883333333</v>
      </c>
      <c r="G18" s="3">
        <f t="shared" si="5"/>
        <v>615.75163999999995</v>
      </c>
      <c r="H18">
        <f t="shared" si="6"/>
        <v>0.2</v>
      </c>
      <c r="I18">
        <v>1</v>
      </c>
      <c r="J18">
        <v>1</v>
      </c>
      <c r="K18">
        <v>1</v>
      </c>
      <c r="L18">
        <f t="shared" si="0"/>
        <v>0.2</v>
      </c>
      <c r="M18" s="41">
        <f>G18*L18/C$4</f>
        <v>246.300656</v>
      </c>
      <c r="N18">
        <f t="shared" si="2"/>
        <v>0.4</v>
      </c>
      <c r="P18" s="8"/>
      <c r="Q18" s="8"/>
      <c r="R18" s="8"/>
      <c r="S18" s="8"/>
    </row>
    <row r="19" spans="1:20" s="13" customFormat="1" x14ac:dyDescent="0.45">
      <c r="A19" s="49"/>
      <c r="B19" s="13" t="s">
        <v>49</v>
      </c>
      <c r="C19" s="13">
        <v>0.495</v>
      </c>
      <c r="D19" s="11">
        <f>D18+C19</f>
        <v>7.4950000000000001</v>
      </c>
      <c r="E19" s="14">
        <f t="shared" si="4"/>
        <v>1763.6124419189018</v>
      </c>
      <c r="F19" s="41">
        <f t="shared" si="7"/>
        <v>326.85861525223527</v>
      </c>
      <c r="G19" s="15">
        <f t="shared" si="5"/>
        <v>705.91558715899998</v>
      </c>
      <c r="H19" s="13">
        <f t="shared" si="6"/>
        <v>0.2</v>
      </c>
      <c r="I19" s="13">
        <v>1</v>
      </c>
      <c r="J19" s="13">
        <v>1</v>
      </c>
      <c r="K19">
        <v>1</v>
      </c>
      <c r="L19" s="13">
        <f t="shared" si="0"/>
        <v>0.2</v>
      </c>
      <c r="M19" s="42">
        <f>G19*L19/C$4</f>
        <v>282.36623486360003</v>
      </c>
      <c r="N19">
        <f t="shared" si="2"/>
        <v>0.4</v>
      </c>
    </row>
    <row r="20" spans="1:20" s="11" customFormat="1" x14ac:dyDescent="0.45">
      <c r="A20" s="4" t="s">
        <v>60</v>
      </c>
      <c r="B20" s="4" t="s">
        <v>20</v>
      </c>
      <c r="C20" s="4">
        <v>0.01</v>
      </c>
      <c r="D20" s="4">
        <f>D19+C20</f>
        <v>7.5049999999999999</v>
      </c>
      <c r="E20" s="5">
        <f t="shared" si="4"/>
        <v>1770.6810204660981</v>
      </c>
      <c r="F20" s="41">
        <f>(E20-E19)</f>
        <v>7.068578547196239</v>
      </c>
      <c r="G20" s="6">
        <f t="shared" si="5"/>
        <v>707.80054115899998</v>
      </c>
      <c r="H20" s="4">
        <f t="shared" si="6"/>
        <v>0.2</v>
      </c>
      <c r="I20" s="4">
        <v>230</v>
      </c>
      <c r="J20" s="20">
        <f>S20/T20</f>
        <v>180.79835862922786</v>
      </c>
      <c r="K20" s="12">
        <f>I20*J20</f>
        <v>41583.622484722408</v>
      </c>
      <c r="L20" s="12">
        <f t="shared" si="0"/>
        <v>4.8095857948277329E-6</v>
      </c>
      <c r="M20" s="45">
        <f>G20*L20/C$4</f>
        <v>6.8084548566594164E-3</v>
      </c>
      <c r="N20" s="33">
        <f t="shared" si="2"/>
        <v>9.6191715896554658E-6</v>
      </c>
      <c r="O20" s="12">
        <v>2500000</v>
      </c>
      <c r="P20" s="12">
        <f>O20*G20</f>
        <v>1769501352.8975</v>
      </c>
      <c r="Q20" s="12">
        <f>P20/F20</f>
        <v>250333407.35802889</v>
      </c>
      <c r="R20" s="12">
        <f>Q20*1000000000000000</f>
        <v>2.5033340735802889E+23</v>
      </c>
      <c r="S20" s="5">
        <f>R20/constants!A3</f>
        <v>0.4158362248472241</v>
      </c>
      <c r="T20" s="18">
        <v>2.3E-3</v>
      </c>
    </row>
    <row r="21" spans="1:20" s="11" customFormat="1" x14ac:dyDescent="0.45">
      <c r="A21" s="26" t="s">
        <v>73</v>
      </c>
      <c r="B21" s="26"/>
      <c r="C21" s="26"/>
      <c r="D21" s="27"/>
      <c r="E21" s="28"/>
      <c r="F21" s="39" t="s">
        <v>71</v>
      </c>
      <c r="G21" s="29"/>
      <c r="H21" s="26"/>
      <c r="I21" s="26"/>
      <c r="J21" s="24"/>
      <c r="K21" s="24"/>
      <c r="L21" s="24"/>
      <c r="M21" s="46">
        <f>M20</f>
        <v>6.8084548566594164E-3</v>
      </c>
      <c r="N21" s="24">
        <f>N20</f>
        <v>9.6191715896554658E-6</v>
      </c>
      <c r="O21" s="12"/>
      <c r="P21" s="12"/>
      <c r="Q21" s="12"/>
      <c r="R21" s="12"/>
      <c r="S21" s="21"/>
      <c r="T21" s="23"/>
    </row>
    <row r="22" spans="1:20" s="13" customFormat="1" x14ac:dyDescent="0.45">
      <c r="A22" s="47" t="s">
        <v>70</v>
      </c>
      <c r="B22" s="13" t="s">
        <v>50</v>
      </c>
      <c r="C22" s="13">
        <v>0.495</v>
      </c>
      <c r="D22" s="13">
        <f>D20+C22</f>
        <v>8</v>
      </c>
      <c r="E22" s="14">
        <f t="shared" si="4"/>
        <v>2144.6587733333331</v>
      </c>
      <c r="F22" s="41">
        <f>E22-E20</f>
        <v>373.97775286723504</v>
      </c>
      <c r="G22" s="15">
        <f t="shared" si="5"/>
        <v>804.24703999999997</v>
      </c>
      <c r="H22" s="13">
        <v>0.2</v>
      </c>
      <c r="I22" s="13">
        <v>1</v>
      </c>
      <c r="J22" s="17">
        <v>1</v>
      </c>
      <c r="K22" s="17">
        <v>1</v>
      </c>
      <c r="L22" s="13">
        <f t="shared" si="0"/>
        <v>0.2</v>
      </c>
      <c r="M22" s="42">
        <f>G22*L22/C22</f>
        <v>324.948298989899</v>
      </c>
      <c r="N22" s="13">
        <f t="shared" ref="N22:N29" si="8">L22/C$4</f>
        <v>0.4</v>
      </c>
      <c r="O22" s="16"/>
      <c r="P22" s="16"/>
      <c r="Q22" s="16"/>
      <c r="R22" s="16"/>
      <c r="S22" s="16"/>
      <c r="T22" s="16"/>
    </row>
    <row r="23" spans="1:20" x14ac:dyDescent="0.45">
      <c r="A23" s="48"/>
      <c r="B23" t="s">
        <v>51</v>
      </c>
      <c r="C23">
        <v>0.5</v>
      </c>
      <c r="D23" s="11">
        <f>D22+C23</f>
        <v>8.5</v>
      </c>
      <c r="E23" s="2">
        <f t="shared" si="4"/>
        <v>2572.4386116666665</v>
      </c>
      <c r="F23" s="41">
        <f t="shared" si="7"/>
        <v>427.77983833333337</v>
      </c>
      <c r="G23" s="3">
        <f t="shared" si="5"/>
        <v>907.91950999999995</v>
      </c>
      <c r="H23">
        <f t="shared" si="6"/>
        <v>0.2</v>
      </c>
      <c r="I23" s="11">
        <v>1</v>
      </c>
      <c r="J23" s="11">
        <v>1</v>
      </c>
      <c r="K23" s="17">
        <v>1</v>
      </c>
      <c r="L23">
        <f t="shared" si="0"/>
        <v>0.2</v>
      </c>
      <c r="M23" s="41">
        <f t="shared" ref="M23:M29" si="9">G23*L23/C$4</f>
        <v>363.16780399999999</v>
      </c>
      <c r="N23">
        <f t="shared" si="8"/>
        <v>0.4</v>
      </c>
    </row>
    <row r="24" spans="1:20" x14ac:dyDescent="0.45">
      <c r="A24" s="48"/>
      <c r="B24" t="s">
        <v>29</v>
      </c>
      <c r="C24">
        <v>0.5</v>
      </c>
      <c r="D24">
        <f t="shared" ref="D24:D29" si="10">D23+C$4</f>
        <v>9</v>
      </c>
      <c r="E24" s="2">
        <f t="shared" si="4"/>
        <v>3053.6254799999997</v>
      </c>
      <c r="F24" s="41">
        <f t="shared" si="7"/>
        <v>481.18686833333322</v>
      </c>
      <c r="G24" s="3">
        <f t="shared" si="5"/>
        <v>1017.8751599999999</v>
      </c>
      <c r="H24">
        <f t="shared" si="6"/>
        <v>0.2</v>
      </c>
      <c r="I24" s="11">
        <v>1</v>
      </c>
      <c r="J24" s="11">
        <v>1</v>
      </c>
      <c r="K24" s="17">
        <v>1</v>
      </c>
      <c r="L24">
        <f t="shared" si="0"/>
        <v>0.2</v>
      </c>
      <c r="M24" s="41">
        <f t="shared" si="9"/>
        <v>407.15006399999999</v>
      </c>
      <c r="N24">
        <f t="shared" si="8"/>
        <v>0.4</v>
      </c>
    </row>
    <row r="25" spans="1:20" x14ac:dyDescent="0.45">
      <c r="A25" s="48"/>
      <c r="B25" t="s">
        <v>42</v>
      </c>
      <c r="C25">
        <v>0.5</v>
      </c>
      <c r="D25">
        <f t="shared" si="10"/>
        <v>9.5</v>
      </c>
      <c r="E25" s="2">
        <f t="shared" si="4"/>
        <v>3591.3609683333329</v>
      </c>
      <c r="F25" s="41">
        <f t="shared" si="7"/>
        <v>537.73548833333325</v>
      </c>
      <c r="G25" s="3">
        <f t="shared" si="5"/>
        <v>1134.1139900000001</v>
      </c>
      <c r="H25">
        <f t="shared" si="6"/>
        <v>0.2</v>
      </c>
      <c r="I25" s="11">
        <v>1</v>
      </c>
      <c r="J25" s="11">
        <v>1</v>
      </c>
      <c r="K25" s="17">
        <v>1</v>
      </c>
      <c r="L25">
        <f t="shared" si="0"/>
        <v>0.2</v>
      </c>
      <c r="M25" s="41">
        <f t="shared" si="9"/>
        <v>453.64559600000007</v>
      </c>
      <c r="N25">
        <f t="shared" si="8"/>
        <v>0.4</v>
      </c>
    </row>
    <row r="26" spans="1:20" x14ac:dyDescent="0.45">
      <c r="A26" s="48"/>
      <c r="B26" t="s">
        <v>30</v>
      </c>
      <c r="C26">
        <v>0.5</v>
      </c>
      <c r="D26">
        <f t="shared" si="10"/>
        <v>10</v>
      </c>
      <c r="E26" s="2">
        <f t="shared" si="4"/>
        <v>4188.786666666666</v>
      </c>
      <c r="F26" s="41">
        <f t="shared" si="7"/>
        <v>597.425698333333</v>
      </c>
      <c r="G26" s="3">
        <f t="shared" si="5"/>
        <v>1256.636</v>
      </c>
      <c r="H26">
        <f t="shared" si="6"/>
        <v>0.2</v>
      </c>
      <c r="I26" s="11">
        <v>1</v>
      </c>
      <c r="J26" s="11">
        <v>1</v>
      </c>
      <c r="K26" s="17">
        <v>1</v>
      </c>
      <c r="L26">
        <f t="shared" si="0"/>
        <v>0.2</v>
      </c>
      <c r="M26" s="41">
        <f t="shared" si="9"/>
        <v>502.65440000000001</v>
      </c>
      <c r="N26">
        <f t="shared" si="8"/>
        <v>0.4</v>
      </c>
    </row>
    <row r="27" spans="1:20" x14ac:dyDescent="0.45">
      <c r="A27" s="48"/>
      <c r="B27" t="s">
        <v>43</v>
      </c>
      <c r="C27">
        <v>0.5</v>
      </c>
      <c r="D27">
        <f t="shared" si="10"/>
        <v>10.5</v>
      </c>
      <c r="E27" s="2">
        <f t="shared" si="4"/>
        <v>4849.0441649999993</v>
      </c>
      <c r="F27" s="41">
        <f t="shared" si="7"/>
        <v>660.25749833333339</v>
      </c>
      <c r="G27" s="3">
        <f t="shared" si="5"/>
        <v>1385.44119</v>
      </c>
      <c r="H27">
        <f t="shared" si="6"/>
        <v>0.2</v>
      </c>
      <c r="I27" s="11">
        <v>1</v>
      </c>
      <c r="J27" s="11">
        <v>1</v>
      </c>
      <c r="K27" s="17">
        <v>1</v>
      </c>
      <c r="L27">
        <f t="shared" si="0"/>
        <v>0.2</v>
      </c>
      <c r="M27" s="41">
        <f t="shared" si="9"/>
        <v>554.17647599999998</v>
      </c>
      <c r="N27">
        <f t="shared" si="8"/>
        <v>0.4</v>
      </c>
    </row>
    <row r="28" spans="1:20" x14ac:dyDescent="0.45">
      <c r="A28" s="48"/>
      <c r="B28" t="s">
        <v>31</v>
      </c>
      <c r="C28">
        <v>0.5</v>
      </c>
      <c r="D28">
        <f t="shared" si="10"/>
        <v>11</v>
      </c>
      <c r="E28" s="2">
        <f t="shared" si="4"/>
        <v>5575.2750533333328</v>
      </c>
      <c r="F28" s="41">
        <f t="shared" si="7"/>
        <v>726.2308883333335</v>
      </c>
      <c r="G28" s="3">
        <f t="shared" si="5"/>
        <v>1520.5295599999999</v>
      </c>
      <c r="H28">
        <f t="shared" si="6"/>
        <v>0.2</v>
      </c>
      <c r="I28" s="11">
        <v>1</v>
      </c>
      <c r="J28" s="11">
        <v>1</v>
      </c>
      <c r="K28" s="17">
        <v>1</v>
      </c>
      <c r="L28">
        <f t="shared" si="0"/>
        <v>0.2</v>
      </c>
      <c r="M28" s="41">
        <f t="shared" si="9"/>
        <v>608.21182399999998</v>
      </c>
      <c r="N28">
        <f t="shared" si="8"/>
        <v>0.4</v>
      </c>
    </row>
    <row r="29" spans="1:20" x14ac:dyDescent="0.45">
      <c r="A29" s="49"/>
      <c r="B29" t="s">
        <v>44</v>
      </c>
      <c r="C29">
        <v>0.5</v>
      </c>
      <c r="D29">
        <f t="shared" si="10"/>
        <v>11.5</v>
      </c>
      <c r="E29" s="2">
        <f t="shared" si="4"/>
        <v>6370.6209216666657</v>
      </c>
      <c r="F29" s="41">
        <f t="shared" si="7"/>
        <v>795.34586833333287</v>
      </c>
      <c r="G29" s="3">
        <f t="shared" si="5"/>
        <v>1661.90111</v>
      </c>
      <c r="H29">
        <f t="shared" si="6"/>
        <v>0.2</v>
      </c>
      <c r="I29" s="11">
        <v>1</v>
      </c>
      <c r="J29" s="11">
        <v>1</v>
      </c>
      <c r="K29" s="17">
        <v>1</v>
      </c>
      <c r="L29">
        <f t="shared" si="0"/>
        <v>0.2</v>
      </c>
      <c r="M29" s="41">
        <f t="shared" si="9"/>
        <v>664.76044400000001</v>
      </c>
      <c r="N29">
        <f t="shared" si="8"/>
        <v>0.4</v>
      </c>
    </row>
    <row r="32" spans="1:20" x14ac:dyDescent="0.45">
      <c r="B32" t="s">
        <v>55</v>
      </c>
      <c r="F32" s="22"/>
    </row>
  </sheetData>
  <mergeCells count="2">
    <mergeCell ref="A5:A19"/>
    <mergeCell ref="A22:A29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B63D-3EB8-4515-B614-B694EE62278F}">
  <dimension ref="A1:T40"/>
  <sheetViews>
    <sheetView topLeftCell="A7" workbookViewId="0">
      <selection activeCell="J20" sqref="J20"/>
    </sheetView>
  </sheetViews>
  <sheetFormatPr defaultRowHeight="14.25" x14ac:dyDescent="0.45"/>
  <cols>
    <col min="1" max="1" width="16.46484375" style="13" customWidth="1"/>
    <col min="2" max="2" width="8.59765625" hidden="1" customWidth="1"/>
    <col min="3" max="3" width="3.53125" hidden="1" customWidth="1"/>
    <col min="4" max="4" width="9.06640625" customWidth="1"/>
    <col min="5" max="5" width="11.19921875" customWidth="1"/>
    <col min="6" max="6" width="13.3984375" style="11" customWidth="1"/>
    <col min="7" max="7" width="10.73046875" customWidth="1"/>
    <col min="8" max="8" width="11.06640625" customWidth="1"/>
    <col min="9" max="9" width="11.9296875" customWidth="1"/>
    <col min="10" max="10" width="9.46484375" customWidth="1"/>
    <col min="11" max="11" width="8.33203125" customWidth="1"/>
    <col min="12" max="12" width="10.06640625" customWidth="1"/>
    <col min="13" max="13" width="10.59765625" style="11" customWidth="1"/>
    <col min="14" max="14" width="11.796875" customWidth="1"/>
    <col min="15" max="17" width="0" hidden="1" customWidth="1"/>
    <col min="18" max="18" width="8" hidden="1" customWidth="1"/>
    <col min="20" max="20" width="11" customWidth="1"/>
  </cols>
  <sheetData>
    <row r="1" spans="1:20" ht="47.25" x14ac:dyDescent="0.5">
      <c r="I1" s="35" t="s">
        <v>67</v>
      </c>
      <c r="J1" s="35" t="s">
        <v>68</v>
      </c>
      <c r="M1" s="40" t="s">
        <v>72</v>
      </c>
      <c r="N1" t="s">
        <v>56</v>
      </c>
    </row>
    <row r="2" spans="1:20" s="7" customFormat="1" ht="150.75" customHeight="1" x14ac:dyDescent="0.75">
      <c r="A2" s="38" t="s">
        <v>59</v>
      </c>
      <c r="B2" s="19" t="s">
        <v>52</v>
      </c>
      <c r="C2" s="19" t="s">
        <v>6</v>
      </c>
      <c r="D2" s="35" t="s">
        <v>7</v>
      </c>
      <c r="E2" s="19" t="s">
        <v>0</v>
      </c>
      <c r="F2" s="36" t="s">
        <v>1</v>
      </c>
      <c r="G2" s="19" t="s">
        <v>18</v>
      </c>
      <c r="H2" s="19" t="s">
        <v>17</v>
      </c>
      <c r="I2" s="37" t="s">
        <v>64</v>
      </c>
      <c r="J2" s="37" t="s">
        <v>65</v>
      </c>
      <c r="K2" s="19" t="s">
        <v>19</v>
      </c>
      <c r="L2" s="19" t="s">
        <v>53</v>
      </c>
      <c r="M2" s="36" t="s">
        <v>66</v>
      </c>
      <c r="N2" s="34" t="s">
        <v>62</v>
      </c>
      <c r="O2" s="19" t="s">
        <v>16</v>
      </c>
      <c r="P2" s="19" t="s">
        <v>11</v>
      </c>
      <c r="Q2" s="19" t="s">
        <v>54</v>
      </c>
      <c r="R2" s="19" t="s">
        <v>15</v>
      </c>
      <c r="S2" s="35" t="s">
        <v>10</v>
      </c>
      <c r="T2" s="35" t="s">
        <v>63</v>
      </c>
    </row>
    <row r="3" spans="1:20" s="7" customFormat="1" ht="30.4" customHeight="1" x14ac:dyDescent="0.45">
      <c r="A3" s="25"/>
      <c r="C3" s="9" t="s">
        <v>2</v>
      </c>
      <c r="D3" s="9" t="s">
        <v>2</v>
      </c>
      <c r="E3" s="7" t="s">
        <v>14</v>
      </c>
      <c r="F3" s="31" t="s">
        <v>57</v>
      </c>
      <c r="G3" s="7" t="s">
        <v>3</v>
      </c>
      <c r="H3" s="7" t="s">
        <v>4</v>
      </c>
      <c r="L3" s="7" t="s">
        <v>4</v>
      </c>
      <c r="M3" s="32" t="s">
        <v>58</v>
      </c>
      <c r="N3" s="9" t="s">
        <v>5</v>
      </c>
      <c r="O3" s="7" t="s">
        <v>8</v>
      </c>
      <c r="S3" s="7" t="s">
        <v>9</v>
      </c>
      <c r="T3" s="7" t="s">
        <v>9</v>
      </c>
    </row>
    <row r="4" spans="1:20" x14ac:dyDescent="0.45">
      <c r="C4">
        <v>0.5</v>
      </c>
      <c r="D4" s="1"/>
      <c r="F4" s="30"/>
      <c r="H4">
        <v>0.2</v>
      </c>
      <c r="M4" s="30"/>
      <c r="O4" s="8"/>
    </row>
    <row r="5" spans="1:20" x14ac:dyDescent="0.45">
      <c r="A5" s="47" t="s">
        <v>69</v>
      </c>
      <c r="B5" t="s">
        <v>21</v>
      </c>
      <c r="D5">
        <v>0.5</v>
      </c>
      <c r="E5" s="2">
        <f>(4/3)*3.14159*D5^3</f>
        <v>0.52359833333333328</v>
      </c>
      <c r="F5" s="41">
        <f>E5</f>
        <v>0.52359833333333328</v>
      </c>
      <c r="G5" s="3">
        <f>4*3.14159*D5^2</f>
        <v>3.1415899999999999</v>
      </c>
      <c r="H5">
        <f>H$4</f>
        <v>0.2</v>
      </c>
      <c r="I5">
        <v>1</v>
      </c>
      <c r="J5">
        <v>1</v>
      </c>
      <c r="K5">
        <v>1</v>
      </c>
      <c r="L5">
        <f t="shared" ref="L5:L37" si="0">H5/(I5*J5)</f>
        <v>0.2</v>
      </c>
      <c r="M5" s="41">
        <f t="shared" ref="M5:M14" si="1">G5*L5/C$4</f>
        <v>1.2566360000000001</v>
      </c>
      <c r="N5">
        <f t="shared" ref="N5:N20" si="2">L5/C$4</f>
        <v>0.4</v>
      </c>
    </row>
    <row r="6" spans="1:20" x14ac:dyDescent="0.45">
      <c r="A6" s="48"/>
      <c r="B6" t="s">
        <v>22</v>
      </c>
      <c r="D6">
        <f t="shared" ref="D6:D18" si="3">D5+C$4</f>
        <v>1</v>
      </c>
      <c r="E6" s="2">
        <f t="shared" ref="E6:E37" si="4">(4/3)*3.14159*D6^3</f>
        <v>4.1887866666666662</v>
      </c>
      <c r="F6" s="41">
        <f>E6-E5</f>
        <v>3.665188333333333</v>
      </c>
      <c r="G6" s="3">
        <f t="shared" ref="G6:G37" si="5">4*3.14159*D6^2</f>
        <v>12.56636</v>
      </c>
      <c r="H6">
        <f t="shared" ref="H6:H37" si="6">H$4</f>
        <v>0.2</v>
      </c>
      <c r="I6">
        <v>1</v>
      </c>
      <c r="J6">
        <v>1</v>
      </c>
      <c r="K6">
        <v>1</v>
      </c>
      <c r="L6">
        <f t="shared" si="0"/>
        <v>0.2</v>
      </c>
      <c r="M6" s="41">
        <f t="shared" si="1"/>
        <v>5.0265440000000003</v>
      </c>
      <c r="N6">
        <f t="shared" si="2"/>
        <v>0.4</v>
      </c>
    </row>
    <row r="7" spans="1:20" x14ac:dyDescent="0.45">
      <c r="A7" s="48"/>
      <c r="B7" t="s">
        <v>35</v>
      </c>
      <c r="D7">
        <f t="shared" si="3"/>
        <v>1.5</v>
      </c>
      <c r="E7" s="2">
        <f t="shared" si="4"/>
        <v>14.137154999999998</v>
      </c>
      <c r="F7" s="41">
        <f t="shared" ref="F7:F37" si="7">E7-E6</f>
        <v>9.948368333333331</v>
      </c>
      <c r="G7" s="3">
        <f t="shared" si="5"/>
        <v>28.27431</v>
      </c>
      <c r="H7">
        <f t="shared" si="6"/>
        <v>0.2</v>
      </c>
      <c r="I7">
        <v>1</v>
      </c>
      <c r="J7">
        <v>1</v>
      </c>
      <c r="K7">
        <v>1</v>
      </c>
      <c r="L7">
        <f t="shared" si="0"/>
        <v>0.2</v>
      </c>
      <c r="M7" s="41">
        <f t="shared" si="1"/>
        <v>11.309724000000001</v>
      </c>
      <c r="N7">
        <f t="shared" si="2"/>
        <v>0.4</v>
      </c>
    </row>
    <row r="8" spans="1:20" x14ac:dyDescent="0.45">
      <c r="A8" s="48"/>
      <c r="B8" t="s">
        <v>23</v>
      </c>
      <c r="D8">
        <f t="shared" si="3"/>
        <v>2</v>
      </c>
      <c r="E8" s="2">
        <f t="shared" si="4"/>
        <v>33.51029333333333</v>
      </c>
      <c r="F8" s="41">
        <f t="shared" si="7"/>
        <v>19.37313833333333</v>
      </c>
      <c r="G8" s="3">
        <f t="shared" si="5"/>
        <v>50.265439999999998</v>
      </c>
      <c r="H8">
        <f t="shared" si="6"/>
        <v>0.2</v>
      </c>
      <c r="I8">
        <v>1</v>
      </c>
      <c r="J8">
        <v>1</v>
      </c>
      <c r="K8">
        <v>1</v>
      </c>
      <c r="L8">
        <f t="shared" si="0"/>
        <v>0.2</v>
      </c>
      <c r="M8" s="41">
        <f t="shared" si="1"/>
        <v>20.106176000000001</v>
      </c>
      <c r="N8">
        <f t="shared" si="2"/>
        <v>0.4</v>
      </c>
    </row>
    <row r="9" spans="1:20" x14ac:dyDescent="0.45">
      <c r="A9" s="48"/>
      <c r="B9" t="s">
        <v>37</v>
      </c>
      <c r="D9">
        <f t="shared" si="3"/>
        <v>2.5</v>
      </c>
      <c r="E9" s="2">
        <f t="shared" si="4"/>
        <v>65.449791666666655</v>
      </c>
      <c r="F9" s="41">
        <f t="shared" si="7"/>
        <v>31.939498333333326</v>
      </c>
      <c r="G9" s="3">
        <f t="shared" si="5"/>
        <v>78.539749999999998</v>
      </c>
      <c r="H9">
        <f t="shared" si="6"/>
        <v>0.2</v>
      </c>
      <c r="I9">
        <v>1</v>
      </c>
      <c r="J9">
        <v>1</v>
      </c>
      <c r="K9">
        <v>1</v>
      </c>
      <c r="L9">
        <f t="shared" si="0"/>
        <v>0.2</v>
      </c>
      <c r="M9" s="41">
        <f t="shared" si="1"/>
        <v>31.415900000000001</v>
      </c>
      <c r="N9">
        <f t="shared" si="2"/>
        <v>0.4</v>
      </c>
    </row>
    <row r="10" spans="1:20" x14ac:dyDescent="0.45">
      <c r="A10" s="48"/>
      <c r="B10" t="s">
        <v>24</v>
      </c>
      <c r="D10">
        <f t="shared" si="3"/>
        <v>3</v>
      </c>
      <c r="E10" s="2">
        <f t="shared" si="4"/>
        <v>113.09723999999999</v>
      </c>
      <c r="F10" s="41">
        <f t="shared" si="7"/>
        <v>47.64744833333333</v>
      </c>
      <c r="G10" s="3">
        <f t="shared" si="5"/>
        <v>113.09724</v>
      </c>
      <c r="H10">
        <f t="shared" si="6"/>
        <v>0.2</v>
      </c>
      <c r="I10">
        <v>1</v>
      </c>
      <c r="J10">
        <v>1</v>
      </c>
      <c r="K10">
        <v>1</v>
      </c>
      <c r="L10">
        <f t="shared" si="0"/>
        <v>0.2</v>
      </c>
      <c r="M10" s="41">
        <f t="shared" si="1"/>
        <v>45.238896000000004</v>
      </c>
      <c r="N10">
        <f t="shared" si="2"/>
        <v>0.4</v>
      </c>
    </row>
    <row r="11" spans="1:20" x14ac:dyDescent="0.45">
      <c r="A11" s="48"/>
      <c r="B11" t="s">
        <v>38</v>
      </c>
      <c r="D11">
        <f t="shared" si="3"/>
        <v>3.5</v>
      </c>
      <c r="E11" s="2">
        <f t="shared" si="4"/>
        <v>179.59422833333332</v>
      </c>
      <c r="F11" s="41">
        <f t="shared" si="7"/>
        <v>66.496988333333334</v>
      </c>
      <c r="G11" s="3">
        <f t="shared" si="5"/>
        <v>153.93790999999999</v>
      </c>
      <c r="H11">
        <f t="shared" si="6"/>
        <v>0.2</v>
      </c>
      <c r="I11">
        <v>1</v>
      </c>
      <c r="J11">
        <v>1</v>
      </c>
      <c r="K11">
        <v>1</v>
      </c>
      <c r="L11">
        <f t="shared" si="0"/>
        <v>0.2</v>
      </c>
      <c r="M11" s="41">
        <f t="shared" si="1"/>
        <v>61.575164000000001</v>
      </c>
      <c r="N11">
        <f t="shared" si="2"/>
        <v>0.4</v>
      </c>
    </row>
    <row r="12" spans="1:20" x14ac:dyDescent="0.45">
      <c r="A12" s="48"/>
      <c r="B12" t="s">
        <v>25</v>
      </c>
      <c r="D12">
        <f t="shared" si="3"/>
        <v>4</v>
      </c>
      <c r="E12" s="2">
        <f t="shared" si="4"/>
        <v>268.08234666666664</v>
      </c>
      <c r="F12" s="41">
        <f t="shared" si="7"/>
        <v>88.488118333333318</v>
      </c>
      <c r="G12" s="3">
        <f t="shared" si="5"/>
        <v>201.06175999999999</v>
      </c>
      <c r="H12">
        <f t="shared" si="6"/>
        <v>0.2</v>
      </c>
      <c r="I12">
        <v>1</v>
      </c>
      <c r="J12">
        <v>1</v>
      </c>
      <c r="K12">
        <v>1</v>
      </c>
      <c r="L12">
        <f t="shared" si="0"/>
        <v>0.2</v>
      </c>
      <c r="M12" s="41">
        <f t="shared" si="1"/>
        <v>80.424704000000006</v>
      </c>
      <c r="N12">
        <f t="shared" si="2"/>
        <v>0.4</v>
      </c>
    </row>
    <row r="13" spans="1:20" x14ac:dyDescent="0.45">
      <c r="A13" s="48"/>
      <c r="B13" t="s">
        <v>39</v>
      </c>
      <c r="D13">
        <f t="shared" si="3"/>
        <v>4.5</v>
      </c>
      <c r="E13" s="2">
        <f t="shared" si="4"/>
        <v>381.70318499999996</v>
      </c>
      <c r="F13" s="41">
        <f t="shared" si="7"/>
        <v>113.62083833333332</v>
      </c>
      <c r="G13" s="3">
        <f t="shared" si="5"/>
        <v>254.46878999999998</v>
      </c>
      <c r="H13">
        <f t="shared" si="6"/>
        <v>0.2</v>
      </c>
      <c r="I13">
        <v>1</v>
      </c>
      <c r="J13">
        <v>1</v>
      </c>
      <c r="K13">
        <v>1</v>
      </c>
      <c r="L13">
        <f t="shared" si="0"/>
        <v>0.2</v>
      </c>
      <c r="M13" s="41">
        <f t="shared" si="1"/>
        <v>101.787516</v>
      </c>
      <c r="N13">
        <f t="shared" si="2"/>
        <v>0.4</v>
      </c>
    </row>
    <row r="14" spans="1:20" x14ac:dyDescent="0.45">
      <c r="A14" s="48"/>
      <c r="B14" t="s">
        <v>26</v>
      </c>
      <c r="D14">
        <f t="shared" si="3"/>
        <v>5</v>
      </c>
      <c r="E14" s="2">
        <f t="shared" si="4"/>
        <v>523.59833333333324</v>
      </c>
      <c r="F14" s="41">
        <f t="shared" si="7"/>
        <v>141.89514833333328</v>
      </c>
      <c r="G14" s="3">
        <f t="shared" si="5"/>
        <v>314.15899999999999</v>
      </c>
      <c r="H14">
        <f t="shared" si="6"/>
        <v>0.2</v>
      </c>
      <c r="I14">
        <v>1</v>
      </c>
      <c r="J14">
        <v>1</v>
      </c>
      <c r="K14">
        <v>1</v>
      </c>
      <c r="L14">
        <f t="shared" si="0"/>
        <v>0.2</v>
      </c>
      <c r="M14" s="41">
        <f t="shared" si="1"/>
        <v>125.6636</v>
      </c>
      <c r="N14">
        <f t="shared" si="2"/>
        <v>0.4</v>
      </c>
    </row>
    <row r="15" spans="1:20" x14ac:dyDescent="0.45">
      <c r="A15" s="48"/>
      <c r="B15" t="s">
        <v>40</v>
      </c>
      <c r="D15">
        <f t="shared" si="3"/>
        <v>5.5</v>
      </c>
      <c r="E15" s="2">
        <f t="shared" si="4"/>
        <v>696.9093816666666</v>
      </c>
      <c r="F15" s="41">
        <f t="shared" si="7"/>
        <v>173.31104833333336</v>
      </c>
      <c r="G15" s="3">
        <f t="shared" si="5"/>
        <v>380.13238999999999</v>
      </c>
      <c r="H15">
        <f t="shared" si="6"/>
        <v>0.2</v>
      </c>
      <c r="I15">
        <v>1</v>
      </c>
      <c r="J15">
        <v>1</v>
      </c>
      <c r="K15">
        <v>1</v>
      </c>
      <c r="L15">
        <f t="shared" si="0"/>
        <v>0.2</v>
      </c>
      <c r="M15" s="41">
        <v>152</v>
      </c>
      <c r="N15">
        <f t="shared" si="2"/>
        <v>0.4</v>
      </c>
    </row>
    <row r="16" spans="1:20" x14ac:dyDescent="0.45">
      <c r="A16" s="48"/>
      <c r="B16" t="s">
        <v>27</v>
      </c>
      <c r="D16">
        <f t="shared" si="3"/>
        <v>6</v>
      </c>
      <c r="E16" s="2">
        <f t="shared" si="4"/>
        <v>904.77791999999988</v>
      </c>
      <c r="F16" s="41">
        <f t="shared" si="7"/>
        <v>207.86853833333328</v>
      </c>
      <c r="G16" s="3">
        <f t="shared" si="5"/>
        <v>452.38896</v>
      </c>
      <c r="H16">
        <f t="shared" si="6"/>
        <v>0.2</v>
      </c>
      <c r="I16">
        <v>1</v>
      </c>
      <c r="J16">
        <v>1</v>
      </c>
      <c r="K16">
        <v>1</v>
      </c>
      <c r="L16">
        <f t="shared" si="0"/>
        <v>0.2</v>
      </c>
      <c r="M16" s="41">
        <v>181</v>
      </c>
      <c r="N16">
        <f t="shared" si="2"/>
        <v>0.4</v>
      </c>
      <c r="P16" s="8"/>
      <c r="Q16" s="8"/>
      <c r="R16" s="8"/>
      <c r="S16" s="8"/>
    </row>
    <row r="17" spans="1:20" x14ac:dyDescent="0.45">
      <c r="A17" s="48"/>
      <c r="B17" t="s">
        <v>41</v>
      </c>
      <c r="D17">
        <f t="shared" si="3"/>
        <v>6.5</v>
      </c>
      <c r="E17" s="2">
        <f t="shared" si="4"/>
        <v>1150.3455383333333</v>
      </c>
      <c r="F17" s="41">
        <f t="shared" si="7"/>
        <v>245.56761833333337</v>
      </c>
      <c r="G17" s="3">
        <f t="shared" si="5"/>
        <v>530.92871000000002</v>
      </c>
      <c r="H17">
        <f t="shared" si="6"/>
        <v>0.2</v>
      </c>
      <c r="I17">
        <v>1</v>
      </c>
      <c r="J17">
        <v>1</v>
      </c>
      <c r="K17">
        <v>1</v>
      </c>
      <c r="L17">
        <f t="shared" si="0"/>
        <v>0.2</v>
      </c>
      <c r="M17" s="41">
        <f>G17*L17/C$4</f>
        <v>212.37148400000001</v>
      </c>
      <c r="N17">
        <f t="shared" si="2"/>
        <v>0.4</v>
      </c>
    </row>
    <row r="18" spans="1:20" x14ac:dyDescent="0.45">
      <c r="A18" s="48"/>
      <c r="B18" t="s">
        <v>28</v>
      </c>
      <c r="D18">
        <f t="shared" si="3"/>
        <v>7</v>
      </c>
      <c r="E18" s="2">
        <f t="shared" si="4"/>
        <v>1436.7538266666666</v>
      </c>
      <c r="F18" s="41">
        <f t="shared" si="7"/>
        <v>286.4082883333333</v>
      </c>
      <c r="G18" s="3">
        <f t="shared" si="5"/>
        <v>615.75163999999995</v>
      </c>
      <c r="H18">
        <f t="shared" si="6"/>
        <v>0.2</v>
      </c>
      <c r="I18">
        <v>1</v>
      </c>
      <c r="J18">
        <v>1</v>
      </c>
      <c r="K18">
        <v>1</v>
      </c>
      <c r="L18">
        <f t="shared" si="0"/>
        <v>0.2</v>
      </c>
      <c r="M18" s="41">
        <f>G18*L18/C$4</f>
        <v>246.300656</v>
      </c>
      <c r="N18">
        <f t="shared" si="2"/>
        <v>0.4</v>
      </c>
      <c r="P18" s="8"/>
      <c r="Q18" s="8"/>
      <c r="R18" s="8"/>
      <c r="S18" s="8"/>
    </row>
    <row r="19" spans="1:20" s="13" customFormat="1" x14ac:dyDescent="0.45">
      <c r="A19" s="49"/>
      <c r="B19" s="13" t="s">
        <v>49</v>
      </c>
      <c r="C19" s="13">
        <v>0.495</v>
      </c>
      <c r="D19" s="11">
        <f>D18+C19</f>
        <v>7.4950000000000001</v>
      </c>
      <c r="E19" s="14">
        <f t="shared" si="4"/>
        <v>1763.6124419189018</v>
      </c>
      <c r="F19" s="41">
        <f t="shared" si="7"/>
        <v>326.85861525223527</v>
      </c>
      <c r="G19" s="15">
        <f t="shared" si="5"/>
        <v>705.91558715899998</v>
      </c>
      <c r="H19" s="13">
        <f t="shared" si="6"/>
        <v>0.2</v>
      </c>
      <c r="I19" s="13">
        <v>1</v>
      </c>
      <c r="J19" s="13">
        <v>1</v>
      </c>
      <c r="K19">
        <v>1</v>
      </c>
      <c r="L19" s="13">
        <f t="shared" si="0"/>
        <v>0.2</v>
      </c>
      <c r="M19" s="42">
        <f>G19*L19/C$4</f>
        <v>282.36623486360003</v>
      </c>
      <c r="N19">
        <f t="shared" si="2"/>
        <v>0.4</v>
      </c>
    </row>
    <row r="20" spans="1:20" s="11" customFormat="1" x14ac:dyDescent="0.45">
      <c r="A20" s="4" t="s">
        <v>60</v>
      </c>
      <c r="B20" s="4" t="s">
        <v>20</v>
      </c>
      <c r="C20" s="4">
        <v>0.01</v>
      </c>
      <c r="D20" s="4">
        <f>D19+C20</f>
        <v>7.5049999999999999</v>
      </c>
      <c r="E20" s="5">
        <f t="shared" si="4"/>
        <v>1770.6810204660981</v>
      </c>
      <c r="F20" s="41">
        <f>(E20-E19)</f>
        <v>7.068578547196239</v>
      </c>
      <c r="G20" s="6">
        <f t="shared" si="5"/>
        <v>707.80054115899998</v>
      </c>
      <c r="H20" s="4">
        <f t="shared" si="6"/>
        <v>0.2</v>
      </c>
      <c r="I20" s="4">
        <v>230</v>
      </c>
      <c r="J20" s="20">
        <f>S20/T20</f>
        <v>18.079835862922788</v>
      </c>
      <c r="K20" s="12">
        <f>I20*J20</f>
        <v>4158.3622484722409</v>
      </c>
      <c r="L20" s="12">
        <f t="shared" si="0"/>
        <v>4.8095857948277329E-5</v>
      </c>
      <c r="M20" s="43">
        <f>G20*L20/C$4</f>
        <v>6.8084548566594169E-2</v>
      </c>
      <c r="N20" s="33">
        <f t="shared" si="2"/>
        <v>9.6191715896554658E-5</v>
      </c>
      <c r="O20" s="12">
        <v>2500000</v>
      </c>
      <c r="P20" s="12">
        <f>O20*G20</f>
        <v>1769501352.8975</v>
      </c>
      <c r="Q20" s="12">
        <f>P20/F20</f>
        <v>250333407.35802889</v>
      </c>
      <c r="R20" s="12">
        <f>Q20*1000000000000000</f>
        <v>2.5033340735802889E+23</v>
      </c>
      <c r="S20" s="5">
        <f>R20/constants!A3</f>
        <v>0.4158362248472241</v>
      </c>
      <c r="T20" s="18">
        <v>2.3E-2</v>
      </c>
    </row>
    <row r="21" spans="1:20" s="11" customFormat="1" x14ac:dyDescent="0.45">
      <c r="A21" s="26" t="s">
        <v>61</v>
      </c>
      <c r="B21" s="26"/>
      <c r="C21" s="26"/>
      <c r="D21" s="27"/>
      <c r="E21" s="28"/>
      <c r="F21" s="39" t="s">
        <v>71</v>
      </c>
      <c r="G21" s="29"/>
      <c r="H21" s="26"/>
      <c r="I21" s="26"/>
      <c r="J21" s="24"/>
      <c r="K21" s="24"/>
      <c r="L21" s="24"/>
      <c r="M21" s="44">
        <f>M20</f>
        <v>6.8084548566594169E-2</v>
      </c>
      <c r="N21" s="24">
        <f>N20</f>
        <v>9.6191715896554658E-5</v>
      </c>
      <c r="O21" s="12"/>
      <c r="P21" s="12"/>
      <c r="Q21" s="12"/>
      <c r="R21" s="12"/>
      <c r="S21" s="21"/>
      <c r="T21" s="23"/>
    </row>
    <row r="22" spans="1:20" s="13" customFormat="1" x14ac:dyDescent="0.45">
      <c r="A22" s="47" t="s">
        <v>70</v>
      </c>
      <c r="B22" s="13" t="s">
        <v>50</v>
      </c>
      <c r="C22" s="13">
        <v>0.495</v>
      </c>
      <c r="D22" s="13">
        <f>D20+C22</f>
        <v>8</v>
      </c>
      <c r="E22" s="14">
        <f t="shared" si="4"/>
        <v>2144.6587733333331</v>
      </c>
      <c r="F22" s="41">
        <f>E22-E20</f>
        <v>373.97775286723504</v>
      </c>
      <c r="G22" s="15">
        <f t="shared" si="5"/>
        <v>804.24703999999997</v>
      </c>
      <c r="H22" s="13">
        <v>0.2</v>
      </c>
      <c r="I22" s="13">
        <v>1</v>
      </c>
      <c r="J22" s="17">
        <v>1</v>
      </c>
      <c r="K22" s="17">
        <v>1</v>
      </c>
      <c r="L22" s="13">
        <f t="shared" si="0"/>
        <v>0.2</v>
      </c>
      <c r="M22" s="42">
        <f>G22*L22/C22</f>
        <v>324.948298989899</v>
      </c>
      <c r="N22" s="13">
        <f t="shared" ref="N22:N37" si="8">L22/C$4</f>
        <v>0.4</v>
      </c>
      <c r="O22" s="16"/>
      <c r="P22" s="16"/>
      <c r="Q22" s="16"/>
      <c r="R22" s="16"/>
      <c r="S22" s="16"/>
      <c r="T22" s="16"/>
    </row>
    <row r="23" spans="1:20" x14ac:dyDescent="0.45">
      <c r="A23" s="48"/>
      <c r="B23" t="s">
        <v>51</v>
      </c>
      <c r="C23">
        <v>0.5</v>
      </c>
      <c r="D23" s="11">
        <f>D22+C23</f>
        <v>8.5</v>
      </c>
      <c r="E23" s="2">
        <f t="shared" si="4"/>
        <v>2572.4386116666665</v>
      </c>
      <c r="F23" s="41">
        <f t="shared" si="7"/>
        <v>427.77983833333337</v>
      </c>
      <c r="G23" s="3">
        <f t="shared" si="5"/>
        <v>907.91950999999995</v>
      </c>
      <c r="H23">
        <f t="shared" si="6"/>
        <v>0.2</v>
      </c>
      <c r="I23" s="11">
        <v>1</v>
      </c>
      <c r="J23" s="11">
        <v>1</v>
      </c>
      <c r="K23" s="17">
        <v>1</v>
      </c>
      <c r="L23">
        <f t="shared" si="0"/>
        <v>0.2</v>
      </c>
      <c r="M23" s="41">
        <f t="shared" ref="M23:M37" si="9">G23*L23/C$4</f>
        <v>363.16780399999999</v>
      </c>
      <c r="N23">
        <f t="shared" si="8"/>
        <v>0.4</v>
      </c>
    </row>
    <row r="24" spans="1:20" x14ac:dyDescent="0.45">
      <c r="A24" s="48"/>
      <c r="B24" t="s">
        <v>29</v>
      </c>
      <c r="C24">
        <v>0.5</v>
      </c>
      <c r="D24">
        <f t="shared" ref="D24:D37" si="10">D23+C$4</f>
        <v>9</v>
      </c>
      <c r="E24" s="2">
        <f t="shared" si="4"/>
        <v>3053.6254799999997</v>
      </c>
      <c r="F24" s="41">
        <f t="shared" si="7"/>
        <v>481.18686833333322</v>
      </c>
      <c r="G24" s="3">
        <f t="shared" si="5"/>
        <v>1017.8751599999999</v>
      </c>
      <c r="H24">
        <f t="shared" si="6"/>
        <v>0.2</v>
      </c>
      <c r="I24" s="11">
        <v>1</v>
      </c>
      <c r="J24" s="11">
        <v>1</v>
      </c>
      <c r="K24" s="17">
        <v>1</v>
      </c>
      <c r="L24">
        <f t="shared" si="0"/>
        <v>0.2</v>
      </c>
      <c r="M24" s="41">
        <f t="shared" si="9"/>
        <v>407.15006399999999</v>
      </c>
      <c r="N24">
        <f t="shared" si="8"/>
        <v>0.4</v>
      </c>
    </row>
    <row r="25" spans="1:20" x14ac:dyDescent="0.45">
      <c r="A25" s="48"/>
      <c r="B25" t="s">
        <v>42</v>
      </c>
      <c r="C25">
        <v>0.5</v>
      </c>
      <c r="D25">
        <f t="shared" si="10"/>
        <v>9.5</v>
      </c>
      <c r="E25" s="2">
        <f t="shared" si="4"/>
        <v>3591.3609683333329</v>
      </c>
      <c r="F25" s="41">
        <f t="shared" si="7"/>
        <v>537.73548833333325</v>
      </c>
      <c r="G25" s="3">
        <f t="shared" si="5"/>
        <v>1134.1139900000001</v>
      </c>
      <c r="H25">
        <f t="shared" si="6"/>
        <v>0.2</v>
      </c>
      <c r="I25" s="11">
        <v>1</v>
      </c>
      <c r="J25" s="11">
        <v>1</v>
      </c>
      <c r="K25" s="17">
        <v>1</v>
      </c>
      <c r="L25">
        <f t="shared" si="0"/>
        <v>0.2</v>
      </c>
      <c r="M25" s="41">
        <f t="shared" si="9"/>
        <v>453.64559600000007</v>
      </c>
      <c r="N25">
        <f t="shared" si="8"/>
        <v>0.4</v>
      </c>
    </row>
    <row r="26" spans="1:20" x14ac:dyDescent="0.45">
      <c r="A26" s="48"/>
      <c r="B26" t="s">
        <v>30</v>
      </c>
      <c r="C26">
        <v>0.5</v>
      </c>
      <c r="D26">
        <f t="shared" si="10"/>
        <v>10</v>
      </c>
      <c r="E26" s="2">
        <f t="shared" si="4"/>
        <v>4188.786666666666</v>
      </c>
      <c r="F26" s="41">
        <f t="shared" si="7"/>
        <v>597.425698333333</v>
      </c>
      <c r="G26" s="3">
        <f t="shared" si="5"/>
        <v>1256.636</v>
      </c>
      <c r="H26">
        <f t="shared" si="6"/>
        <v>0.2</v>
      </c>
      <c r="I26" s="11">
        <v>1</v>
      </c>
      <c r="J26" s="11">
        <v>1</v>
      </c>
      <c r="K26" s="17">
        <v>1</v>
      </c>
      <c r="L26">
        <f t="shared" si="0"/>
        <v>0.2</v>
      </c>
      <c r="M26" s="41">
        <f t="shared" si="9"/>
        <v>502.65440000000001</v>
      </c>
      <c r="N26">
        <f t="shared" si="8"/>
        <v>0.4</v>
      </c>
    </row>
    <row r="27" spans="1:20" x14ac:dyDescent="0.45">
      <c r="A27" s="48"/>
      <c r="B27" t="s">
        <v>43</v>
      </c>
      <c r="C27">
        <v>0.5</v>
      </c>
      <c r="D27">
        <f t="shared" si="10"/>
        <v>10.5</v>
      </c>
      <c r="E27" s="2">
        <f t="shared" si="4"/>
        <v>4849.0441649999993</v>
      </c>
      <c r="F27" s="41">
        <f t="shared" si="7"/>
        <v>660.25749833333339</v>
      </c>
      <c r="G27" s="3">
        <f t="shared" si="5"/>
        <v>1385.44119</v>
      </c>
      <c r="H27">
        <f t="shared" si="6"/>
        <v>0.2</v>
      </c>
      <c r="I27" s="11">
        <v>1</v>
      </c>
      <c r="J27" s="11">
        <v>1</v>
      </c>
      <c r="K27" s="17">
        <v>1</v>
      </c>
      <c r="L27">
        <f t="shared" si="0"/>
        <v>0.2</v>
      </c>
      <c r="M27" s="41">
        <f t="shared" si="9"/>
        <v>554.17647599999998</v>
      </c>
      <c r="N27">
        <f t="shared" si="8"/>
        <v>0.4</v>
      </c>
    </row>
    <row r="28" spans="1:20" x14ac:dyDescent="0.45">
      <c r="A28" s="48"/>
      <c r="B28" t="s">
        <v>31</v>
      </c>
      <c r="C28">
        <v>0.5</v>
      </c>
      <c r="D28">
        <f t="shared" si="10"/>
        <v>11</v>
      </c>
      <c r="E28" s="2">
        <f t="shared" si="4"/>
        <v>5575.2750533333328</v>
      </c>
      <c r="F28" s="41">
        <f t="shared" si="7"/>
        <v>726.2308883333335</v>
      </c>
      <c r="G28" s="3">
        <f t="shared" si="5"/>
        <v>1520.5295599999999</v>
      </c>
      <c r="H28">
        <f t="shared" si="6"/>
        <v>0.2</v>
      </c>
      <c r="I28" s="11">
        <v>1</v>
      </c>
      <c r="J28" s="11">
        <v>1</v>
      </c>
      <c r="K28" s="17">
        <v>1</v>
      </c>
      <c r="L28">
        <f t="shared" si="0"/>
        <v>0.2</v>
      </c>
      <c r="M28" s="41">
        <f t="shared" si="9"/>
        <v>608.21182399999998</v>
      </c>
      <c r="N28">
        <f t="shared" si="8"/>
        <v>0.4</v>
      </c>
    </row>
    <row r="29" spans="1:20" x14ac:dyDescent="0.45">
      <c r="A29" s="48"/>
      <c r="B29" t="s">
        <v>44</v>
      </c>
      <c r="C29">
        <v>0.5</v>
      </c>
      <c r="D29">
        <f t="shared" si="10"/>
        <v>11.5</v>
      </c>
      <c r="E29" s="2">
        <f t="shared" si="4"/>
        <v>6370.6209216666657</v>
      </c>
      <c r="F29" s="41">
        <f t="shared" si="7"/>
        <v>795.34586833333287</v>
      </c>
      <c r="G29" s="3">
        <f t="shared" si="5"/>
        <v>1661.90111</v>
      </c>
      <c r="H29">
        <f t="shared" si="6"/>
        <v>0.2</v>
      </c>
      <c r="I29" s="11">
        <v>1</v>
      </c>
      <c r="J29" s="11">
        <v>1</v>
      </c>
      <c r="K29" s="17">
        <v>1</v>
      </c>
      <c r="L29">
        <f t="shared" si="0"/>
        <v>0.2</v>
      </c>
      <c r="M29" s="41">
        <f t="shared" si="9"/>
        <v>664.76044400000001</v>
      </c>
      <c r="N29">
        <f t="shared" si="8"/>
        <v>0.4</v>
      </c>
    </row>
    <row r="30" spans="1:20" x14ac:dyDescent="0.45">
      <c r="A30" s="48"/>
      <c r="B30" t="s">
        <v>32</v>
      </c>
      <c r="C30">
        <v>0.5</v>
      </c>
      <c r="D30">
        <f t="shared" si="10"/>
        <v>12</v>
      </c>
      <c r="E30" s="2">
        <f t="shared" si="4"/>
        <v>7238.223359999999</v>
      </c>
      <c r="F30" s="41">
        <f t="shared" si="7"/>
        <v>867.60243833333334</v>
      </c>
      <c r="G30" s="3">
        <f t="shared" si="5"/>
        <v>1809.55584</v>
      </c>
      <c r="H30">
        <f t="shared" si="6"/>
        <v>0.2</v>
      </c>
      <c r="I30" s="11">
        <v>1</v>
      </c>
      <c r="J30" s="11">
        <v>1</v>
      </c>
      <c r="K30" s="17">
        <v>1</v>
      </c>
      <c r="L30">
        <f t="shared" si="0"/>
        <v>0.2</v>
      </c>
      <c r="M30" s="41">
        <f t="shared" si="9"/>
        <v>723.82233600000006</v>
      </c>
      <c r="N30">
        <f t="shared" si="8"/>
        <v>0.4</v>
      </c>
    </row>
    <row r="31" spans="1:20" x14ac:dyDescent="0.45">
      <c r="A31" s="48"/>
      <c r="B31" t="s">
        <v>45</v>
      </c>
      <c r="C31">
        <v>0.5</v>
      </c>
      <c r="D31">
        <f t="shared" si="10"/>
        <v>12.5</v>
      </c>
      <c r="E31" s="2">
        <f t="shared" si="4"/>
        <v>8181.2239583333321</v>
      </c>
      <c r="F31" s="41">
        <f t="shared" si="7"/>
        <v>943.00059833333307</v>
      </c>
      <c r="G31" s="3">
        <f t="shared" si="5"/>
        <v>1963.4937499999999</v>
      </c>
      <c r="H31">
        <f t="shared" si="6"/>
        <v>0.2</v>
      </c>
      <c r="I31" s="11">
        <v>1</v>
      </c>
      <c r="J31" s="11">
        <v>1</v>
      </c>
      <c r="K31" s="17">
        <v>1</v>
      </c>
      <c r="L31">
        <f t="shared" si="0"/>
        <v>0.2</v>
      </c>
      <c r="M31" s="41">
        <f t="shared" si="9"/>
        <v>785.39750000000004</v>
      </c>
      <c r="N31">
        <f t="shared" si="8"/>
        <v>0.4</v>
      </c>
    </row>
    <row r="32" spans="1:20" x14ac:dyDescent="0.45">
      <c r="A32" s="48"/>
      <c r="B32" t="s">
        <v>33</v>
      </c>
      <c r="C32">
        <v>0.5</v>
      </c>
      <c r="D32">
        <f t="shared" si="10"/>
        <v>13</v>
      </c>
      <c r="E32" s="2">
        <f t="shared" si="4"/>
        <v>9202.764306666666</v>
      </c>
      <c r="F32" s="41">
        <f t="shared" si="7"/>
        <v>1021.5403483333339</v>
      </c>
      <c r="G32" s="3">
        <f t="shared" si="5"/>
        <v>2123.7148400000001</v>
      </c>
      <c r="H32">
        <f t="shared" si="6"/>
        <v>0.2</v>
      </c>
      <c r="I32" s="11">
        <v>1</v>
      </c>
      <c r="J32" s="11">
        <v>1</v>
      </c>
      <c r="K32" s="17">
        <v>1</v>
      </c>
      <c r="L32">
        <f t="shared" si="0"/>
        <v>0.2</v>
      </c>
      <c r="M32" s="41">
        <f t="shared" si="9"/>
        <v>849.48593600000004</v>
      </c>
      <c r="N32">
        <f t="shared" si="8"/>
        <v>0.4</v>
      </c>
    </row>
    <row r="33" spans="1:14" x14ac:dyDescent="0.45">
      <c r="A33" s="48"/>
      <c r="B33" t="s">
        <v>46</v>
      </c>
      <c r="C33">
        <v>0.5</v>
      </c>
      <c r="D33">
        <f t="shared" si="10"/>
        <v>13.5</v>
      </c>
      <c r="E33" s="2">
        <f t="shared" si="4"/>
        <v>10305.985994999999</v>
      </c>
      <c r="F33" s="41">
        <f t="shared" si="7"/>
        <v>1103.2216883333331</v>
      </c>
      <c r="G33" s="3">
        <f t="shared" si="5"/>
        <v>2290.21911</v>
      </c>
      <c r="H33">
        <f t="shared" si="6"/>
        <v>0.2</v>
      </c>
      <c r="I33" s="11">
        <v>1</v>
      </c>
      <c r="J33" s="11">
        <v>1</v>
      </c>
      <c r="K33" s="17">
        <v>1</v>
      </c>
      <c r="L33">
        <f t="shared" si="0"/>
        <v>0.2</v>
      </c>
      <c r="M33" s="41">
        <f t="shared" si="9"/>
        <v>916.08764400000007</v>
      </c>
      <c r="N33">
        <f t="shared" si="8"/>
        <v>0.4</v>
      </c>
    </row>
    <row r="34" spans="1:14" x14ac:dyDescent="0.45">
      <c r="A34" s="48"/>
      <c r="B34" t="s">
        <v>34</v>
      </c>
      <c r="C34">
        <v>0.5</v>
      </c>
      <c r="D34">
        <f t="shared" si="10"/>
        <v>14</v>
      </c>
      <c r="E34" s="2">
        <f t="shared" si="4"/>
        <v>11494.030613333332</v>
      </c>
      <c r="F34" s="41">
        <f t="shared" si="7"/>
        <v>1188.0446183333333</v>
      </c>
      <c r="G34" s="3">
        <f t="shared" si="5"/>
        <v>2463.0065599999998</v>
      </c>
      <c r="H34">
        <f t="shared" si="6"/>
        <v>0.2</v>
      </c>
      <c r="I34" s="11">
        <v>1</v>
      </c>
      <c r="J34" s="11">
        <v>1</v>
      </c>
      <c r="K34" s="17">
        <v>1</v>
      </c>
      <c r="L34">
        <f t="shared" si="0"/>
        <v>0.2</v>
      </c>
      <c r="M34" s="41">
        <f t="shared" si="9"/>
        <v>985.20262400000001</v>
      </c>
      <c r="N34">
        <f t="shared" si="8"/>
        <v>0.4</v>
      </c>
    </row>
    <row r="35" spans="1:14" x14ac:dyDescent="0.45">
      <c r="A35" s="48"/>
      <c r="B35" t="s">
        <v>47</v>
      </c>
      <c r="C35">
        <v>0.5</v>
      </c>
      <c r="D35">
        <f t="shared" si="10"/>
        <v>14.5</v>
      </c>
      <c r="E35" s="2">
        <f t="shared" si="4"/>
        <v>12770.039751666665</v>
      </c>
      <c r="F35" s="41">
        <f t="shared" si="7"/>
        <v>1276.0091383333329</v>
      </c>
      <c r="G35" s="3">
        <f t="shared" si="5"/>
        <v>2642.07719</v>
      </c>
      <c r="H35">
        <f t="shared" si="6"/>
        <v>0.2</v>
      </c>
      <c r="I35" s="11">
        <v>1</v>
      </c>
      <c r="J35" s="11">
        <v>1</v>
      </c>
      <c r="K35" s="17">
        <v>1</v>
      </c>
      <c r="L35">
        <f t="shared" si="0"/>
        <v>0.2</v>
      </c>
      <c r="M35" s="41">
        <f t="shared" si="9"/>
        <v>1056.830876</v>
      </c>
      <c r="N35">
        <f t="shared" si="8"/>
        <v>0.4</v>
      </c>
    </row>
    <row r="36" spans="1:14" x14ac:dyDescent="0.45">
      <c r="A36" s="48"/>
      <c r="B36" t="s">
        <v>36</v>
      </c>
      <c r="C36">
        <v>0.5</v>
      </c>
      <c r="D36">
        <f t="shared" si="10"/>
        <v>15</v>
      </c>
      <c r="E36" s="2">
        <f t="shared" si="4"/>
        <v>14137.154999999999</v>
      </c>
      <c r="F36" s="41">
        <f t="shared" si="7"/>
        <v>1367.1152483333335</v>
      </c>
      <c r="G36" s="3">
        <f t="shared" si="5"/>
        <v>2827.431</v>
      </c>
      <c r="H36">
        <f t="shared" si="6"/>
        <v>0.2</v>
      </c>
      <c r="I36" s="11">
        <v>1</v>
      </c>
      <c r="J36" s="11">
        <v>1</v>
      </c>
      <c r="K36" s="17">
        <v>1</v>
      </c>
      <c r="L36">
        <f t="shared" si="0"/>
        <v>0.2</v>
      </c>
      <c r="M36" s="41">
        <f t="shared" si="9"/>
        <v>1130.9724000000001</v>
      </c>
      <c r="N36">
        <f t="shared" si="8"/>
        <v>0.4</v>
      </c>
    </row>
    <row r="37" spans="1:14" x14ac:dyDescent="0.45">
      <c r="A37" s="49"/>
      <c r="B37" t="s">
        <v>48</v>
      </c>
      <c r="C37">
        <v>0.5</v>
      </c>
      <c r="D37">
        <f t="shared" si="10"/>
        <v>15.5</v>
      </c>
      <c r="E37" s="2">
        <f t="shared" si="4"/>
        <v>15598.517948333332</v>
      </c>
      <c r="F37" s="41">
        <f t="shared" si="7"/>
        <v>1461.3629483333334</v>
      </c>
      <c r="G37" s="3">
        <f t="shared" si="5"/>
        <v>3019.06799</v>
      </c>
      <c r="H37">
        <f t="shared" si="6"/>
        <v>0.2</v>
      </c>
      <c r="I37" s="11">
        <v>1</v>
      </c>
      <c r="J37" s="11">
        <v>1</v>
      </c>
      <c r="K37" s="17">
        <v>1</v>
      </c>
      <c r="L37">
        <f t="shared" si="0"/>
        <v>0.2</v>
      </c>
      <c r="M37" s="41">
        <f t="shared" si="9"/>
        <v>1207.6271960000001</v>
      </c>
      <c r="N37">
        <f t="shared" si="8"/>
        <v>0.4</v>
      </c>
    </row>
    <row r="40" spans="1:14" x14ac:dyDescent="0.45">
      <c r="B40" t="s">
        <v>55</v>
      </c>
      <c r="F40" s="22">
        <f>SUM(F5:F19)</f>
        <v>1763.6124419189018</v>
      </c>
    </row>
  </sheetData>
  <mergeCells count="2">
    <mergeCell ref="A5:A19"/>
    <mergeCell ref="A22:A37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97AA-CE0D-42F8-A06B-D6F2B3002E60}">
  <dimension ref="A1:A3"/>
  <sheetViews>
    <sheetView workbookViewId="0">
      <selection activeCell="A5" sqref="A5"/>
    </sheetView>
  </sheetViews>
  <sheetFormatPr defaultRowHeight="14.25" x14ac:dyDescent="0.45"/>
  <cols>
    <col min="1" max="1" width="28.06640625" customWidth="1"/>
  </cols>
  <sheetData>
    <row r="1" spans="1:1" ht="42.75" x14ac:dyDescent="0.45">
      <c r="A1" s="7" t="s">
        <v>13</v>
      </c>
    </row>
    <row r="2" spans="1:1" ht="28.5" x14ac:dyDescent="0.45">
      <c r="A2" s="10" t="s">
        <v>12</v>
      </c>
    </row>
    <row r="3" spans="1:1" x14ac:dyDescent="0.45">
      <c r="A3" s="10">
        <v>6.02E+23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fluoxetine_neurons</vt:lpstr>
      <vt:lpstr>fluoxetine_HeLa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A. Lester</dc:creator>
  <cp:lastModifiedBy>Henry Lester</cp:lastModifiedBy>
  <dcterms:created xsi:type="dcterms:W3CDTF">2022-04-23T03:41:43Z</dcterms:created>
  <dcterms:modified xsi:type="dcterms:W3CDTF">2022-07-26T21:45:55Z</dcterms:modified>
</cp:coreProperties>
</file>